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codeName="ThisWorkbook"/>
  <bookViews>
    <workbookView xWindow="6480" yWindow="105" windowWidth="8910" windowHeight="6330" tabRatio="836"/>
  </bookViews>
  <sheets>
    <sheet name="Actuals" sheetId="3315" r:id="rId1"/>
    <sheet name="Avoided Costs 2010-2018" sheetId="4608" r:id="rId2"/>
    <sheet name="Avoided Cost inputs" sheetId="3079" r:id="rId3"/>
  </sheets>
  <externalReferences>
    <externalReference r:id="rId4"/>
  </externalReferences>
  <definedNames>
    <definedName name="\a">#REF!</definedName>
    <definedName name="\b">#REF!</definedName>
    <definedName name="\c">#REF!</definedName>
    <definedName name="\d">#REF!</definedName>
    <definedName name="\p">#REF!</definedName>
    <definedName name="_cpi8">#REF!</definedName>
    <definedName name="_cpi9">#REF!</definedName>
    <definedName name="_xlnm._FilterDatabase" localSheetId="0" hidden="1">Actuals!$A$1:$AE$1202</definedName>
    <definedName name="combo_space_water_heat" localSheetId="1">'Avoided Costs 2010-2018'!$B$77:$M$106</definedName>
    <definedName name="combo_space_water_heat">#REF!</definedName>
    <definedName name="grosstarget">#REF!</definedName>
    <definedName name="hampton_1">'[1]Full Summary'!$C$15:$M$23</definedName>
    <definedName name="hampton_2">'[1]Full Summary'!$C$30:$M$38</definedName>
    <definedName name="hampton_3">'[1]Full Summary'!$C$45:$M$53</definedName>
    <definedName name="hampton_4">'[1]Full Summary'!$C$60:$M$68</definedName>
    <definedName name="hampton_j_1">'Avoided Cost inputs'!$N$12:$Q$20</definedName>
    <definedName name="hampton_j_2">'Avoided Cost inputs'!$N$26:$Q$34</definedName>
    <definedName name="hampton_j_3">'Avoided Cost inputs'!$N$40:$Q$48</definedName>
    <definedName name="hampton_j_4">'Avoided Cost inputs'!$N$54:$Q$62</definedName>
    <definedName name="hampton_t_1">'Avoided Cost inputs'!$K$12:$L$20</definedName>
    <definedName name="hampton_t_2">'Avoided Cost inputs'!$K$26:$L$34</definedName>
    <definedName name="hampton_t_3">'Avoided Cost inputs'!$K$40:$L$48</definedName>
    <definedName name="hampton_t_4">'Avoided Cost inputs'!$K$54:$L$62</definedName>
    <definedName name="industrial" localSheetId="1">'Avoided Costs 2010-2018'!$B$113:$M$142</definedName>
    <definedName name="industrial">#REF!</definedName>
    <definedName name="Low_Income_Section">#REF!</definedName>
    <definedName name="MACROS">#REF!</definedName>
    <definedName name="mil">#REF!</definedName>
    <definedName name="PAGE1">#REF!</definedName>
    <definedName name="PAGE2">#REF!</definedName>
    <definedName name="PAGE3">#REF!</definedName>
    <definedName name="_xlnm.Print_Area" localSheetId="0">Actuals!$A$1:$AE$1202</definedName>
    <definedName name="Print_Area_MI">#REF!</definedName>
    <definedName name="_xlnm.Print_Titles" localSheetId="0">Actuals!$B:$B,Actuals!$2:$4</definedName>
    <definedName name="res_comm_space_heat" localSheetId="1">'Avoided Costs 2010-2018'!$B$41:$M$70</definedName>
    <definedName name="res_comm_space_heat">#REF!</definedName>
    <definedName name="res_comm_water_heat" localSheetId="1">'Avoided Costs 2010-2018'!$B$5:$P$34</definedName>
    <definedName name="res_comm_water_heat">#REF!</definedName>
    <definedName name="ssmtarget">#REF!</definedName>
    <definedName name="target">#REF!</definedName>
    <definedName name="wrn.all." hidden="1">{"class_gascosts",#N/A,FALSE,"GASCOST1";"class_stortransp",#N/A,FALSE,"GASCOST1";"class_transp",#N/A,FALSE,"GASCOST1"}</definedName>
    <definedName name="wrn.class_gascosts." hidden="1">{"class_gascosts",#N/A,FALSE,"GASCOST1"}</definedName>
    <definedName name="wrn.class_stortransp." hidden="1">{"class_stortransp",#N/A,FALSE,"GASCOST1"}</definedName>
    <definedName name="wrn.class_transp." hidden="1">{"class_transp",#N/A,FALSE,"GASCOST1"}</definedName>
    <definedName name="YTDTRC">#REF!</definedName>
    <definedName name="Z_D3618886_EC92_4244_941D_CAF99D049731_.wvu.FilterData" localSheetId="0" hidden="1">Actuals!$A$1:$AE$1202</definedName>
    <definedName name="Z_D3618886_EC92_4244_941D_CAF99D049731_.wvu.PrintArea" localSheetId="0" hidden="1">Actuals!$A$1:$AE$1202</definedName>
    <definedName name="Z_D3618886_EC92_4244_941D_CAF99D049731_.wvu.PrintTitles" localSheetId="0" hidden="1">Actuals!$B:$B,Actuals!$2:$4</definedName>
  </definedNames>
  <calcPr calcId="145621"/>
  <customWorkbookViews>
    <customWorkbookView name="Program Level" guid="{D3618886-EC92-4244-941D-CAF99D049731}" maximized="1" windowWidth="1020" windowHeight="539" tabRatio="537" activeSheetId="4631"/>
  </customWorkbookViews>
</workbook>
</file>

<file path=xl/calcChain.xml><?xml version="1.0" encoding="utf-8"?>
<calcChain xmlns="http://schemas.openxmlformats.org/spreadsheetml/2006/main">
  <c r="AF1198" i="3315" l="1"/>
  <c r="AF1199" i="3315" s="1"/>
  <c r="AF1202" i="3315" s="1"/>
  <c r="H1001" i="3315" l="1"/>
  <c r="L78" i="3315"/>
  <c r="H78" i="3315"/>
  <c r="M1060" i="3315"/>
  <c r="M1095" i="3315"/>
  <c r="M1094" i="3315"/>
  <c r="I1099" i="3315"/>
  <c r="I1097" i="3315"/>
  <c r="I1095" i="3315"/>
  <c r="I1094" i="3315"/>
  <c r="I1060" i="3315"/>
  <c r="I1046" i="3315"/>
  <c r="I1045" i="3315"/>
  <c r="I1035" i="3315"/>
  <c r="I1024" i="3315"/>
  <c r="I1009" i="3315"/>
  <c r="J1126" i="3315"/>
  <c r="AF1126" i="3315" s="1"/>
  <c r="H477" i="3315" l="1"/>
  <c r="M963" i="3315"/>
  <c r="M962" i="3315"/>
  <c r="L1001" i="3315"/>
  <c r="Q1160" i="3315" l="1"/>
  <c r="Q1159" i="3315"/>
  <c r="Q1158" i="3315"/>
  <c r="Q1157" i="3315"/>
  <c r="Q1156" i="3315"/>
  <c r="Q1155" i="3315"/>
  <c r="Q1154" i="3315"/>
  <c r="Q1153" i="3315"/>
  <c r="Q1152" i="3315"/>
  <c r="Q1151" i="3315"/>
  <c r="Q1150" i="3315"/>
  <c r="Q1149" i="3315"/>
  <c r="Q1148" i="3315"/>
  <c r="Q1147" i="3315"/>
  <c r="Q1146" i="3315"/>
  <c r="Q1145" i="3315"/>
  <c r="Q1144" i="3315"/>
  <c r="Q1143" i="3315"/>
  <c r="Q1142" i="3315"/>
  <c r="Q1141" i="3315"/>
  <c r="Q1140" i="3315"/>
  <c r="Q1139" i="3315"/>
  <c r="Q1138" i="3315"/>
  <c r="Q1137" i="3315"/>
  <c r="Q1136" i="3315"/>
  <c r="Q1135" i="3315"/>
  <c r="Q1134" i="3315"/>
  <c r="Q1133" i="3315"/>
  <c r="Q1132" i="3315"/>
  <c r="Q1131" i="3315"/>
  <c r="Q1130" i="3315"/>
  <c r="Q1129" i="3315"/>
  <c r="Q1128" i="3315"/>
  <c r="Q1127" i="3315"/>
  <c r="Q1126" i="3315"/>
  <c r="Q1125" i="3315"/>
  <c r="Q1124" i="3315"/>
  <c r="Q1123" i="3315"/>
  <c r="Q1122" i="3315"/>
  <c r="Q1121" i="3315"/>
  <c r="Q1120" i="3315"/>
  <c r="Q1119" i="3315"/>
  <c r="Q1118" i="3315"/>
  <c r="Q1117" i="3315"/>
  <c r="Q1116" i="3315"/>
  <c r="Q1115" i="3315"/>
  <c r="Q1111" i="3315"/>
  <c r="Q1110" i="3315"/>
  <c r="Q1109" i="3315"/>
  <c r="Q1108" i="3315"/>
  <c r="Q1107" i="3315"/>
  <c r="Q1106" i="3315"/>
  <c r="Q1105" i="3315"/>
  <c r="Q1104" i="3315"/>
  <c r="Q1103" i="3315"/>
  <c r="Q1102" i="3315"/>
  <c r="Q1101" i="3315"/>
  <c r="Q1100" i="3315"/>
  <c r="Q1099" i="3315"/>
  <c r="Q1098" i="3315"/>
  <c r="Q1097" i="3315"/>
  <c r="Q1096" i="3315"/>
  <c r="Q1095" i="3315"/>
  <c r="Q1094" i="3315"/>
  <c r="Q1093" i="3315"/>
  <c r="Q1092" i="3315"/>
  <c r="Q1091" i="3315"/>
  <c r="Q1090" i="3315"/>
  <c r="Q1089" i="3315"/>
  <c r="Q1088" i="3315"/>
  <c r="Q1087" i="3315"/>
  <c r="Q1086" i="3315"/>
  <c r="Q1085" i="3315"/>
  <c r="Q1084" i="3315"/>
  <c r="Q1083" i="3315"/>
  <c r="Q1082" i="3315"/>
  <c r="Q1081" i="3315"/>
  <c r="Q1080" i="3315"/>
  <c r="Q1079" i="3315"/>
  <c r="Q1078" i="3315"/>
  <c r="Q1077" i="3315"/>
  <c r="Q1076" i="3315"/>
  <c r="Q1075" i="3315"/>
  <c r="Q1074" i="3315"/>
  <c r="Q1073" i="3315"/>
  <c r="Q1072" i="3315"/>
  <c r="Q1071" i="3315"/>
  <c r="Q1070" i="3315"/>
  <c r="Q1069" i="3315"/>
  <c r="Q1068" i="3315"/>
  <c r="Q1067" i="3315"/>
  <c r="Q1066" i="3315"/>
  <c r="Q1065" i="3315"/>
  <c r="Q1064" i="3315"/>
  <c r="Q1063" i="3315"/>
  <c r="Q1062" i="3315"/>
  <c r="Q1061" i="3315"/>
  <c r="Q1060" i="3315"/>
  <c r="Q1059" i="3315"/>
  <c r="Q1058" i="3315"/>
  <c r="Q1057" i="3315"/>
  <c r="Q1056" i="3315"/>
  <c r="Q1055" i="3315"/>
  <c r="Q1054" i="3315"/>
  <c r="Q1053" i="3315"/>
  <c r="Q1052" i="3315"/>
  <c r="Q1051" i="3315"/>
  <c r="Q1050" i="3315"/>
  <c r="Q1049" i="3315"/>
  <c r="Q1048" i="3315"/>
  <c r="Q1047" i="3315"/>
  <c r="Q1046" i="3315"/>
  <c r="Q1045" i="3315"/>
  <c r="Q1044" i="3315"/>
  <c r="Q1043" i="3315"/>
  <c r="Q1042" i="3315"/>
  <c r="Q1041" i="3315"/>
  <c r="Q1040" i="3315"/>
  <c r="Q1039" i="3315"/>
  <c r="Q1038" i="3315"/>
  <c r="Q1037" i="3315"/>
  <c r="Q1036" i="3315"/>
  <c r="Q1035" i="3315"/>
  <c r="Q1034" i="3315"/>
  <c r="Q1033" i="3315"/>
  <c r="Q1032" i="3315"/>
  <c r="Q1031" i="3315"/>
  <c r="Q1030" i="3315"/>
  <c r="Q1029" i="3315"/>
  <c r="Q1028" i="3315"/>
  <c r="Q1027" i="3315"/>
  <c r="Q1026" i="3315"/>
  <c r="Q1025" i="3315"/>
  <c r="Q1024" i="3315"/>
  <c r="Q1023" i="3315"/>
  <c r="Q1022" i="3315"/>
  <c r="Q1021" i="3315"/>
  <c r="Q1020" i="3315"/>
  <c r="Q1019" i="3315"/>
  <c r="Q1018" i="3315"/>
  <c r="Q1017" i="3315"/>
  <c r="Q1016" i="3315"/>
  <c r="Q1015" i="3315"/>
  <c r="Q1014" i="3315"/>
  <c r="Q1013" i="3315"/>
  <c r="Q1012" i="3315"/>
  <c r="Q1011" i="3315"/>
  <c r="Q1010" i="3315"/>
  <c r="Q1009" i="3315"/>
  <c r="Q1008" i="3315"/>
  <c r="Q1007" i="3315"/>
  <c r="Q1006" i="3315"/>
  <c r="Q1005" i="3315"/>
  <c r="Q1004" i="3315"/>
  <c r="Q1003" i="3315"/>
  <c r="Q1002" i="3315"/>
  <c r="Q998" i="3315"/>
  <c r="Q997" i="3315"/>
  <c r="Q996" i="3315"/>
  <c r="Q995" i="3315"/>
  <c r="Q994" i="3315"/>
  <c r="Q993" i="3315"/>
  <c r="Q992" i="3315"/>
  <c r="Q991" i="3315"/>
  <c r="Q990" i="3315"/>
  <c r="Q989" i="3315"/>
  <c r="Q988" i="3315"/>
  <c r="Q987" i="3315"/>
  <c r="Q986" i="3315"/>
  <c r="Q985" i="3315"/>
  <c r="Q984" i="3315"/>
  <c r="Q983" i="3315"/>
  <c r="Q982" i="3315"/>
  <c r="Q981" i="3315"/>
  <c r="Q980" i="3315"/>
  <c r="Q979" i="3315"/>
  <c r="Q978" i="3315"/>
  <c r="Q977" i="3315"/>
  <c r="Q976" i="3315"/>
  <c r="Q975" i="3315"/>
  <c r="Q974" i="3315"/>
  <c r="Q973" i="3315"/>
  <c r="Q972" i="3315"/>
  <c r="Q971" i="3315"/>
  <c r="Q970" i="3315"/>
  <c r="Q969" i="3315"/>
  <c r="Q968" i="3315"/>
  <c r="Q967" i="3315"/>
  <c r="Q966" i="3315"/>
  <c r="Q965" i="3315"/>
  <c r="Q964" i="3315"/>
  <c r="Q963" i="3315"/>
  <c r="Q962" i="3315"/>
  <c r="Q961" i="3315"/>
  <c r="Q960" i="3315"/>
  <c r="Q959" i="3315"/>
  <c r="Q958" i="3315"/>
  <c r="Q957" i="3315"/>
  <c r="Q956" i="3315"/>
  <c r="Q955" i="3315"/>
  <c r="Q954" i="3315"/>
  <c r="Q953" i="3315"/>
  <c r="Q952" i="3315"/>
  <c r="Q951" i="3315"/>
  <c r="Q950" i="3315"/>
  <c r="Q949" i="3315"/>
  <c r="Q948" i="3315"/>
  <c r="Q932" i="3315"/>
  <c r="Q931" i="3315"/>
  <c r="Q930" i="3315"/>
  <c r="Q929" i="3315"/>
  <c r="Q928" i="3315"/>
  <c r="Q927" i="3315"/>
  <c r="Q926" i="3315"/>
  <c r="Q925" i="3315"/>
  <c r="Q924" i="3315"/>
  <c r="Q923" i="3315"/>
  <c r="Q922" i="3315"/>
  <c r="Q921" i="3315"/>
  <c r="Q920" i="3315"/>
  <c r="Q919" i="3315"/>
  <c r="Q918" i="3315"/>
  <c r="Q917" i="3315"/>
  <c r="Q916" i="3315"/>
  <c r="Q915" i="3315"/>
  <c r="Q914" i="3315"/>
  <c r="Q913" i="3315"/>
  <c r="Q912" i="3315"/>
  <c r="Q911" i="3315"/>
  <c r="Q910" i="3315"/>
  <c r="Q909" i="3315"/>
  <c r="Q908" i="3315"/>
  <c r="Q907" i="3315"/>
  <c r="Q906" i="3315"/>
  <c r="Q905" i="3315"/>
  <c r="Q904" i="3315"/>
  <c r="Q903" i="3315"/>
  <c r="Q902" i="3315"/>
  <c r="Q901" i="3315"/>
  <c r="Q900" i="3315"/>
  <c r="Q899" i="3315"/>
  <c r="Q898" i="3315"/>
  <c r="Q897" i="3315"/>
  <c r="Q896" i="3315"/>
  <c r="Q895" i="3315"/>
  <c r="Q894" i="3315"/>
  <c r="Q893" i="3315"/>
  <c r="Q892" i="3315"/>
  <c r="Q891" i="3315"/>
  <c r="Q890" i="3315"/>
  <c r="Q889" i="3315"/>
  <c r="Q888" i="3315"/>
  <c r="Q887" i="3315"/>
  <c r="Q886" i="3315"/>
  <c r="Q885" i="3315"/>
  <c r="Q884" i="3315"/>
  <c r="Q883" i="3315"/>
  <c r="Q882" i="3315"/>
  <c r="Q881" i="3315"/>
  <c r="Q880" i="3315"/>
  <c r="Q879" i="3315"/>
  <c r="Q878" i="3315"/>
  <c r="Q877" i="3315"/>
  <c r="Q876" i="3315"/>
  <c r="Q875" i="3315"/>
  <c r="Q874" i="3315"/>
  <c r="Q873" i="3315"/>
  <c r="Q872" i="3315"/>
  <c r="Q871" i="3315"/>
  <c r="Q870" i="3315"/>
  <c r="Q869" i="3315"/>
  <c r="Q868" i="3315"/>
  <c r="Q867" i="3315"/>
  <c r="Q866" i="3315"/>
  <c r="Q865" i="3315"/>
  <c r="Q864" i="3315"/>
  <c r="Q863" i="3315"/>
  <c r="Q862" i="3315"/>
  <c r="Q858" i="3315"/>
  <c r="Q857" i="3315"/>
  <c r="Q856" i="3315"/>
  <c r="Q855" i="3315"/>
  <c r="Q854" i="3315"/>
  <c r="Q853" i="3315"/>
  <c r="Q852" i="3315"/>
  <c r="Q851" i="3315"/>
  <c r="Q850" i="3315"/>
  <c r="Q849" i="3315"/>
  <c r="Q848" i="3315"/>
  <c r="Q847" i="3315"/>
  <c r="Q846" i="3315"/>
  <c r="Q845" i="3315"/>
  <c r="Q844" i="3315"/>
  <c r="Q843" i="3315"/>
  <c r="Q842" i="3315"/>
  <c r="Q841" i="3315"/>
  <c r="Q840" i="3315"/>
  <c r="Q839" i="3315"/>
  <c r="Q838" i="3315"/>
  <c r="Q837" i="3315"/>
  <c r="Q836" i="3315"/>
  <c r="Q835" i="3315"/>
  <c r="Q834" i="3315"/>
  <c r="Q833" i="3315"/>
  <c r="Q832" i="3315"/>
  <c r="Q831" i="3315"/>
  <c r="Q830" i="3315"/>
  <c r="Q829" i="3315"/>
  <c r="Q828" i="3315"/>
  <c r="Q827" i="3315"/>
  <c r="Q826" i="3315"/>
  <c r="Q825" i="3315"/>
  <c r="Q824" i="3315"/>
  <c r="Q823" i="3315"/>
  <c r="Q822" i="3315"/>
  <c r="Q821" i="3315"/>
  <c r="Q820" i="3315"/>
  <c r="Q819" i="3315"/>
  <c r="Q818" i="3315"/>
  <c r="Q817" i="3315"/>
  <c r="Q816" i="3315"/>
  <c r="Q815" i="3315"/>
  <c r="Q814" i="3315"/>
  <c r="Q813" i="3315"/>
  <c r="Q812" i="3315"/>
  <c r="Q811" i="3315"/>
  <c r="Q810" i="3315"/>
  <c r="Q809" i="3315"/>
  <c r="Q808" i="3315"/>
  <c r="Q807" i="3315"/>
  <c r="Q806" i="3315"/>
  <c r="Q805" i="3315"/>
  <c r="Q804" i="3315"/>
  <c r="Q803" i="3315"/>
  <c r="Q802" i="3315"/>
  <c r="Q801" i="3315"/>
  <c r="Q800" i="3315"/>
  <c r="Q799" i="3315"/>
  <c r="Q798" i="3315"/>
  <c r="Q797" i="3315"/>
  <c r="Q796" i="3315"/>
  <c r="Q795" i="3315"/>
  <c r="Q794" i="3315"/>
  <c r="Q793" i="3315"/>
  <c r="Q792" i="3315"/>
  <c r="Q791" i="3315"/>
  <c r="Q790" i="3315"/>
  <c r="Q789" i="3315"/>
  <c r="Q788" i="3315"/>
  <c r="Q787" i="3315"/>
  <c r="Q786" i="3315"/>
  <c r="Q785" i="3315"/>
  <c r="Q784" i="3315"/>
  <c r="Q783" i="3315"/>
  <c r="Q782" i="3315"/>
  <c r="Q781" i="3315"/>
  <c r="Q780" i="3315"/>
  <c r="Q779" i="3315"/>
  <c r="Q778" i="3315"/>
  <c r="Q777" i="3315"/>
  <c r="Q776" i="3315"/>
  <c r="Q775" i="3315"/>
  <c r="Q774" i="3315"/>
  <c r="Q773" i="3315"/>
  <c r="Q772" i="3315"/>
  <c r="Q771" i="3315"/>
  <c r="Q770" i="3315"/>
  <c r="Q769" i="3315"/>
  <c r="Q768" i="3315"/>
  <c r="Q767" i="3315"/>
  <c r="Q766" i="3315"/>
  <c r="Q765" i="3315"/>
  <c r="Q764" i="3315"/>
  <c r="Q763" i="3315"/>
  <c r="Q762" i="3315"/>
  <c r="Q761" i="3315"/>
  <c r="Q760" i="3315"/>
  <c r="Q759" i="3315"/>
  <c r="Q758" i="3315"/>
  <c r="Q757" i="3315"/>
  <c r="Q756" i="3315"/>
  <c r="Q755" i="3315"/>
  <c r="Q754" i="3315"/>
  <c r="Q753" i="3315"/>
  <c r="Q752" i="3315"/>
  <c r="Q751" i="3315"/>
  <c r="Q750" i="3315"/>
  <c r="Q749" i="3315"/>
  <c r="Q748" i="3315"/>
  <c r="Q747" i="3315"/>
  <c r="Q746" i="3315"/>
  <c r="Q745" i="3315"/>
  <c r="Q744" i="3315"/>
  <c r="Q743" i="3315"/>
  <c r="Q742" i="3315"/>
  <c r="Q741" i="3315"/>
  <c r="Q740" i="3315"/>
  <c r="Q739" i="3315"/>
  <c r="Q738" i="3315"/>
  <c r="Q737" i="3315"/>
  <c r="Q736" i="3315"/>
  <c r="Q735" i="3315"/>
  <c r="Q734" i="3315"/>
  <c r="Q733" i="3315"/>
  <c r="Q732" i="3315"/>
  <c r="Q731" i="3315"/>
  <c r="Q730" i="3315"/>
  <c r="Q729" i="3315"/>
  <c r="Q728" i="3315"/>
  <c r="Q727" i="3315"/>
  <c r="Q726" i="3315"/>
  <c r="Q725" i="3315"/>
  <c r="Q724" i="3315"/>
  <c r="Q723" i="3315"/>
  <c r="Q722" i="3315"/>
  <c r="Q721" i="3315"/>
  <c r="Q720" i="3315"/>
  <c r="Q719" i="3315"/>
  <c r="Q718" i="3315"/>
  <c r="Q717" i="3315"/>
  <c r="Q716" i="3315"/>
  <c r="Q715" i="3315"/>
  <c r="Q714" i="3315"/>
  <c r="Q713" i="3315"/>
  <c r="Q712" i="3315"/>
  <c r="Q711" i="3315"/>
  <c r="Q710" i="3315"/>
  <c r="Q709" i="3315"/>
  <c r="Q708" i="3315"/>
  <c r="Q707" i="3315"/>
  <c r="Q706" i="3315"/>
  <c r="Q705" i="3315"/>
  <c r="Q704" i="3315"/>
  <c r="Q703" i="3315"/>
  <c r="Q702" i="3315"/>
  <c r="Q701" i="3315"/>
  <c r="Q700" i="3315"/>
  <c r="Q699" i="3315"/>
  <c r="Q698" i="3315"/>
  <c r="Q697" i="3315"/>
  <c r="Q696" i="3315"/>
  <c r="Q695" i="3315"/>
  <c r="Q694" i="3315"/>
  <c r="Q693" i="3315"/>
  <c r="Q692" i="3315"/>
  <c r="Q691" i="3315"/>
  <c r="Q690" i="3315"/>
  <c r="Q689" i="3315"/>
  <c r="Q688" i="3315"/>
  <c r="Q687" i="3315"/>
  <c r="Q686" i="3315"/>
  <c r="Q685" i="3315"/>
  <c r="Q684" i="3315"/>
  <c r="Q683" i="3315"/>
  <c r="Q682" i="3315"/>
  <c r="Q681" i="3315"/>
  <c r="Q680" i="3315"/>
  <c r="Q679" i="3315"/>
  <c r="Q678" i="3315"/>
  <c r="Q677" i="3315"/>
  <c r="Q676" i="3315"/>
  <c r="Q675" i="3315"/>
  <c r="Q674" i="3315"/>
  <c r="Q673" i="3315"/>
  <c r="Q672" i="3315"/>
  <c r="Q671" i="3315"/>
  <c r="Q670" i="3315"/>
  <c r="Q669" i="3315"/>
  <c r="Q668" i="3315"/>
  <c r="Q667" i="3315"/>
  <c r="Q666" i="3315"/>
  <c r="Q665" i="3315"/>
  <c r="Q664" i="3315"/>
  <c r="Q663" i="3315"/>
  <c r="Q662" i="3315"/>
  <c r="Q661" i="3315"/>
  <c r="Q660" i="3315"/>
  <c r="Q659" i="3315"/>
  <c r="Q658" i="3315"/>
  <c r="Q657" i="3315"/>
  <c r="Q656" i="3315"/>
  <c r="Q655" i="3315"/>
  <c r="Q654" i="3315"/>
  <c r="Q653" i="3315"/>
  <c r="Q652" i="3315"/>
  <c r="Q651" i="3315"/>
  <c r="Q650" i="3315"/>
  <c r="Q649" i="3315"/>
  <c r="Q648" i="3315"/>
  <c r="Q647" i="3315"/>
  <c r="Q646" i="3315"/>
  <c r="Q645" i="3315"/>
  <c r="Q644" i="3315"/>
  <c r="Q643" i="3315"/>
  <c r="Q642" i="3315"/>
  <c r="Q641" i="3315"/>
  <c r="Q640" i="3315"/>
  <c r="Q639" i="3315"/>
  <c r="Q638" i="3315"/>
  <c r="Q637" i="3315"/>
  <c r="Q636" i="3315"/>
  <c r="Q635" i="3315"/>
  <c r="Q634" i="3315"/>
  <c r="Q633" i="3315"/>
  <c r="Q632" i="3315"/>
  <c r="Q631" i="3315"/>
  <c r="Q630" i="3315"/>
  <c r="Q629" i="3315"/>
  <c r="Q628" i="3315"/>
  <c r="Q627" i="3315"/>
  <c r="Q626" i="3315"/>
  <c r="Q625" i="3315"/>
  <c r="Q624" i="3315"/>
  <c r="Q623" i="3315"/>
  <c r="Q622" i="3315"/>
  <c r="Q621" i="3315"/>
  <c r="Q620" i="3315"/>
  <c r="Q619" i="3315"/>
  <c r="Q618" i="3315"/>
  <c r="Q617" i="3315"/>
  <c r="Q616" i="3315"/>
  <c r="Q615" i="3315"/>
  <c r="Q614" i="3315"/>
  <c r="Q613" i="3315"/>
  <c r="Q612" i="3315"/>
  <c r="Q611" i="3315"/>
  <c r="Q610" i="3315"/>
  <c r="Q609" i="3315"/>
  <c r="Q608" i="3315"/>
  <c r="Q607" i="3315"/>
  <c r="Q606" i="3315"/>
  <c r="Q605" i="3315"/>
  <c r="Q604" i="3315"/>
  <c r="Q603" i="3315"/>
  <c r="Q602" i="3315"/>
  <c r="Q601" i="3315"/>
  <c r="Q600" i="3315"/>
  <c r="Q599" i="3315"/>
  <c r="Q598" i="3315"/>
  <c r="Q597" i="3315"/>
  <c r="Q596" i="3315"/>
  <c r="Q595" i="3315"/>
  <c r="Q594" i="3315"/>
  <c r="Q593" i="3315"/>
  <c r="Q592" i="3315"/>
  <c r="Q591" i="3315"/>
  <c r="Q590" i="3315"/>
  <c r="Q589" i="3315"/>
  <c r="Q588" i="3315"/>
  <c r="Q587" i="3315"/>
  <c r="Q586" i="3315"/>
  <c r="Q585" i="3315"/>
  <c r="Q584" i="3315"/>
  <c r="Q583" i="3315"/>
  <c r="Q582" i="3315"/>
  <c r="Q581" i="3315"/>
  <c r="Q580" i="3315"/>
  <c r="Q579" i="3315"/>
  <c r="Q578" i="3315"/>
  <c r="Q577" i="3315"/>
  <c r="Q576" i="3315"/>
  <c r="Q575" i="3315"/>
  <c r="Q574" i="3315"/>
  <c r="Q573" i="3315"/>
  <c r="Q572" i="3315"/>
  <c r="Q571" i="3315"/>
  <c r="Q570" i="3315"/>
  <c r="Q569" i="3315"/>
  <c r="Q568" i="3315"/>
  <c r="Q567" i="3315"/>
  <c r="Q566" i="3315"/>
  <c r="Q565" i="3315"/>
  <c r="Q564" i="3315"/>
  <c r="Q563" i="3315"/>
  <c r="Q562" i="3315"/>
  <c r="Q561" i="3315"/>
  <c r="Q560" i="3315"/>
  <c r="Q559" i="3315"/>
  <c r="Q558" i="3315"/>
  <c r="Q557" i="3315"/>
  <c r="Q556" i="3315"/>
  <c r="Q555" i="3315"/>
  <c r="Q554" i="3315"/>
  <c r="Q553" i="3315"/>
  <c r="Q552" i="3315"/>
  <c r="Q551" i="3315"/>
  <c r="Q550" i="3315"/>
  <c r="Q549" i="3315"/>
  <c r="Q548" i="3315"/>
  <c r="Q547" i="3315"/>
  <c r="Q546" i="3315"/>
  <c r="Q545" i="3315"/>
  <c r="Q544" i="3315"/>
  <c r="Q543" i="3315"/>
  <c r="Q542" i="3315"/>
  <c r="Q541" i="3315"/>
  <c r="Q540" i="3315"/>
  <c r="Q539" i="3315"/>
  <c r="Q538" i="3315"/>
  <c r="Q537" i="3315"/>
  <c r="Q536" i="3315"/>
  <c r="Q535" i="3315"/>
  <c r="Q534" i="3315"/>
  <c r="Q533" i="3315"/>
  <c r="Q532" i="3315"/>
  <c r="Q531" i="3315"/>
  <c r="Q530" i="3315"/>
  <c r="Q529" i="3315"/>
  <c r="Q528" i="3315"/>
  <c r="Q527" i="3315"/>
  <c r="Q526" i="3315"/>
  <c r="Q522" i="3315"/>
  <c r="Q521" i="3315"/>
  <c r="Q520" i="3315"/>
  <c r="Q519" i="3315"/>
  <c r="Q518" i="3315"/>
  <c r="Q517" i="3315"/>
  <c r="Q516" i="3315"/>
  <c r="Q515" i="3315"/>
  <c r="Q514" i="3315"/>
  <c r="Q513" i="3315"/>
  <c r="Q512" i="3315"/>
  <c r="Q511" i="3315"/>
  <c r="Q510" i="3315"/>
  <c r="Q509" i="3315"/>
  <c r="Q508" i="3315"/>
  <c r="Q507" i="3315"/>
  <c r="Q506" i="3315"/>
  <c r="Q505" i="3315"/>
  <c r="Q504" i="3315"/>
  <c r="Q503" i="3315"/>
  <c r="Q502" i="3315"/>
  <c r="Q501" i="3315"/>
  <c r="Q500" i="3315"/>
  <c r="Q499" i="3315"/>
  <c r="Q498" i="3315"/>
  <c r="Q497" i="3315"/>
  <c r="Q496" i="3315"/>
  <c r="Q495" i="3315"/>
  <c r="Q494" i="3315"/>
  <c r="Q493" i="3315"/>
  <c r="Q492" i="3315"/>
  <c r="Q491" i="3315"/>
  <c r="Q490" i="3315"/>
  <c r="Q489" i="3315"/>
  <c r="Q488" i="3315"/>
  <c r="Q487" i="3315"/>
  <c r="Q486" i="3315"/>
  <c r="Q485" i="3315"/>
  <c r="Q484" i="3315"/>
  <c r="Q483" i="3315"/>
  <c r="Q482" i="3315"/>
  <c r="Q481" i="3315"/>
  <c r="Q480" i="3315"/>
  <c r="Q479" i="3315"/>
  <c r="Q478" i="3315"/>
  <c r="Q477" i="3315"/>
  <c r="Q476" i="3315"/>
  <c r="Q475" i="3315"/>
  <c r="Q474" i="3315"/>
  <c r="Q473" i="3315"/>
  <c r="Q472" i="3315"/>
  <c r="Q471" i="3315"/>
  <c r="Q470" i="3315"/>
  <c r="Q469" i="3315"/>
  <c r="Q468" i="3315"/>
  <c r="Q467" i="3315"/>
  <c r="Q466" i="3315"/>
  <c r="Q465" i="3315"/>
  <c r="Q464" i="3315"/>
  <c r="Q463" i="3315"/>
  <c r="Q462" i="3315"/>
  <c r="Q461" i="3315"/>
  <c r="Q460" i="3315"/>
  <c r="Q453" i="3315"/>
  <c r="Q452" i="3315"/>
  <c r="Q451" i="3315"/>
  <c r="Q450" i="3315"/>
  <c r="Q449" i="3315"/>
  <c r="Q448" i="3315"/>
  <c r="Q447" i="3315"/>
  <c r="Q446" i="3315"/>
  <c r="Q445" i="3315"/>
  <c r="Q444" i="3315"/>
  <c r="Q443" i="3315"/>
  <c r="Q442" i="3315"/>
  <c r="Q441" i="3315"/>
  <c r="Q440" i="3315"/>
  <c r="Q439" i="3315"/>
  <c r="Q438" i="3315"/>
  <c r="Q437" i="3315"/>
  <c r="Q436" i="3315"/>
  <c r="Q432" i="3315"/>
  <c r="Q431" i="3315"/>
  <c r="Q430" i="3315"/>
  <c r="Q429" i="3315"/>
  <c r="Q428" i="3315"/>
  <c r="Q427" i="3315"/>
  <c r="Q426" i="3315"/>
  <c r="Q425" i="3315"/>
  <c r="Q424" i="3315"/>
  <c r="Q423" i="3315"/>
  <c r="Q422" i="3315"/>
  <c r="Q421" i="3315"/>
  <c r="Q420" i="3315"/>
  <c r="Q419" i="3315"/>
  <c r="Q418" i="3315"/>
  <c r="Q417" i="3315"/>
  <c r="Q416" i="3315"/>
  <c r="Q415" i="3315"/>
  <c r="Q414" i="3315"/>
  <c r="Q413" i="3315"/>
  <c r="Q412" i="3315"/>
  <c r="Q411" i="3315"/>
  <c r="Q410" i="3315"/>
  <c r="Q409" i="3315"/>
  <c r="Q408" i="3315"/>
  <c r="Q407" i="3315"/>
  <c r="Q406" i="3315"/>
  <c r="Q405" i="3315"/>
  <c r="Q404" i="3315"/>
  <c r="Q403" i="3315"/>
  <c r="Q402" i="3315"/>
  <c r="Q401" i="3315"/>
  <c r="Q400" i="3315"/>
  <c r="Q399" i="3315"/>
  <c r="Q398" i="3315"/>
  <c r="Q397" i="3315"/>
  <c r="Q396" i="3315"/>
  <c r="Q395" i="3315"/>
  <c r="Q394" i="3315"/>
  <c r="Q393" i="3315"/>
  <c r="Q392" i="3315"/>
  <c r="Q391" i="3315"/>
  <c r="Q390" i="3315"/>
  <c r="Q389" i="3315"/>
  <c r="Q388" i="3315"/>
  <c r="Q387" i="3315"/>
  <c r="Q386" i="3315"/>
  <c r="Q385" i="3315"/>
  <c r="Q384" i="3315"/>
  <c r="Q383" i="3315"/>
  <c r="Q382" i="3315"/>
  <c r="Q381" i="3315"/>
  <c r="Q380" i="3315"/>
  <c r="Q379" i="3315"/>
  <c r="Q378" i="3315"/>
  <c r="Q377" i="3315"/>
  <c r="Q376" i="3315"/>
  <c r="Q375" i="3315"/>
  <c r="Q374" i="3315"/>
  <c r="Q373" i="3315"/>
  <c r="Q372" i="3315"/>
  <c r="Q371" i="3315"/>
  <c r="Q370" i="3315"/>
  <c r="Q369" i="3315"/>
  <c r="Q368" i="3315"/>
  <c r="Q367" i="3315"/>
  <c r="Q366" i="3315"/>
  <c r="Q365" i="3315"/>
  <c r="Q364" i="3315"/>
  <c r="Q363" i="3315"/>
  <c r="Q362" i="3315"/>
  <c r="Q361" i="3315"/>
  <c r="Q360" i="3315"/>
  <c r="Q359" i="3315"/>
  <c r="Q358" i="3315"/>
  <c r="Q357" i="3315"/>
  <c r="Q356" i="3315"/>
  <c r="Q355" i="3315"/>
  <c r="Q354" i="3315"/>
  <c r="Q353" i="3315"/>
  <c r="Q352" i="3315"/>
  <c r="Q351" i="3315"/>
  <c r="Q350" i="3315"/>
  <c r="Q349" i="3315"/>
  <c r="Q348" i="3315"/>
  <c r="Q347" i="3315"/>
  <c r="Q346" i="3315"/>
  <c r="Q345" i="3315"/>
  <c r="Q344" i="3315"/>
  <c r="Q343" i="3315"/>
  <c r="Q342" i="3315"/>
  <c r="Q341" i="3315"/>
  <c r="Q340" i="3315"/>
  <c r="Q339" i="3315"/>
  <c r="Q338" i="3315"/>
  <c r="Q337" i="3315"/>
  <c r="Q336" i="3315"/>
  <c r="Q335" i="3315"/>
  <c r="Q334" i="3315"/>
  <c r="Q333" i="3315"/>
  <c r="Q332" i="3315"/>
  <c r="Q331" i="3315"/>
  <c r="Q330" i="3315"/>
  <c r="Q329" i="3315"/>
  <c r="Q328" i="3315"/>
  <c r="Q327" i="3315"/>
  <c r="Q326" i="3315"/>
  <c r="Q325" i="3315"/>
  <c r="Q324" i="3315"/>
  <c r="Q323" i="3315"/>
  <c r="Q322" i="3315"/>
  <c r="Q318" i="3315"/>
  <c r="Q317" i="3315"/>
  <c r="Q316" i="3315"/>
  <c r="Q315" i="3315"/>
  <c r="Q314" i="3315"/>
  <c r="Q313" i="3315"/>
  <c r="Q312" i="3315"/>
  <c r="Q311" i="3315"/>
  <c r="Q310" i="3315"/>
  <c r="Q309" i="3315"/>
  <c r="Q308" i="3315"/>
  <c r="Q307" i="3315"/>
  <c r="Q306" i="3315"/>
  <c r="Q305" i="3315"/>
  <c r="Q304" i="3315"/>
  <c r="Q303" i="3315"/>
  <c r="Q302" i="3315"/>
  <c r="Q301" i="3315"/>
  <c r="Q300" i="3315"/>
  <c r="Q299" i="3315"/>
  <c r="Q298" i="3315"/>
  <c r="Q297" i="3315"/>
  <c r="Q296" i="3315"/>
  <c r="Q295" i="3315"/>
  <c r="Q294" i="3315"/>
  <c r="Q293" i="3315"/>
  <c r="Q292" i="3315"/>
  <c r="Q291" i="3315"/>
  <c r="Q290" i="3315"/>
  <c r="Q289" i="3315"/>
  <c r="Q288" i="3315"/>
  <c r="Q287" i="3315"/>
  <c r="Q286" i="3315"/>
  <c r="Q285" i="3315"/>
  <c r="Q284" i="3315"/>
  <c r="Q283" i="3315"/>
  <c r="Q282" i="3315"/>
  <c r="Q281" i="3315"/>
  <c r="Q280" i="3315"/>
  <c r="Q279" i="3315"/>
  <c r="Q278" i="3315"/>
  <c r="Q274" i="3315"/>
  <c r="Q273" i="3315"/>
  <c r="Q272" i="3315"/>
  <c r="Q271" i="3315"/>
  <c r="Q270" i="3315"/>
  <c r="Q269" i="3315"/>
  <c r="Q268" i="3315"/>
  <c r="Q267" i="3315"/>
  <c r="Q266" i="3315"/>
  <c r="Q265" i="3315"/>
  <c r="Q264" i="3315"/>
  <c r="Q263" i="3315"/>
  <c r="Q262" i="3315"/>
  <c r="Q261" i="3315"/>
  <c r="Q260" i="3315"/>
  <c r="Q259" i="3315"/>
  <c r="Q258" i="3315"/>
  <c r="Q257" i="3315"/>
  <c r="Q256" i="3315"/>
  <c r="Q255" i="3315"/>
  <c r="Q254" i="3315"/>
  <c r="Q253" i="3315"/>
  <c r="Q252" i="3315"/>
  <c r="Q251" i="3315"/>
  <c r="Q250" i="3315"/>
  <c r="Q249" i="3315"/>
  <c r="Q248" i="3315"/>
  <c r="Q247" i="3315"/>
  <c r="Q246" i="3315"/>
  <c r="Q242" i="3315"/>
  <c r="Q241" i="3315"/>
  <c r="Q240" i="3315"/>
  <c r="Q239" i="3315"/>
  <c r="Q238" i="3315"/>
  <c r="Q237" i="3315"/>
  <c r="Q236" i="3315"/>
  <c r="Q235" i="3315"/>
  <c r="Q234" i="3315"/>
  <c r="Q233" i="3315"/>
  <c r="Q232" i="3315"/>
  <c r="Q231" i="3315"/>
  <c r="Q230" i="3315"/>
  <c r="Q229" i="3315"/>
  <c r="Q228" i="3315"/>
  <c r="Q227" i="3315"/>
  <c r="Q226" i="3315"/>
  <c r="Q225" i="3315"/>
  <c r="Q224" i="3315"/>
  <c r="Q223" i="3315"/>
  <c r="Q222" i="3315"/>
  <c r="Q221" i="3315"/>
  <c r="Q220" i="3315"/>
  <c r="Q219" i="3315"/>
  <c r="Q218" i="3315"/>
  <c r="Q217" i="3315"/>
  <c r="Q216" i="3315"/>
  <c r="Q215" i="3315"/>
  <c r="Q214" i="3315"/>
  <c r="Q213" i="3315"/>
  <c r="Q209" i="3315"/>
  <c r="Q208" i="3315"/>
  <c r="Q207" i="3315"/>
  <c r="Q206" i="3315"/>
  <c r="Q205" i="3315"/>
  <c r="Q204" i="3315"/>
  <c r="Q203" i="3315"/>
  <c r="Q202" i="3315"/>
  <c r="Q201" i="3315"/>
  <c r="Q200" i="3315"/>
  <c r="Q199" i="3315"/>
  <c r="Q198" i="3315"/>
  <c r="Q197" i="3315"/>
  <c r="Q196" i="3315"/>
  <c r="Q195" i="3315"/>
  <c r="Q194" i="3315"/>
  <c r="Q193" i="3315"/>
  <c r="Q192" i="3315"/>
  <c r="Q191" i="3315"/>
  <c r="Q190" i="3315"/>
  <c r="Q189" i="3315"/>
  <c r="Q188" i="3315"/>
  <c r="Q187" i="3315"/>
  <c r="Q186" i="3315"/>
  <c r="Q185" i="3315"/>
  <c r="Q184" i="3315"/>
  <c r="Q183" i="3315"/>
  <c r="Q182" i="3315"/>
  <c r="Q181" i="3315"/>
  <c r="Q180" i="3315"/>
  <c r="Q179" i="3315"/>
  <c r="Q178" i="3315"/>
  <c r="Q177" i="3315"/>
  <c r="Q176" i="3315"/>
  <c r="Q175" i="3315"/>
  <c r="Q174" i="3315"/>
  <c r="Q170" i="3315"/>
  <c r="Q171" i="3315" s="1"/>
  <c r="Q166" i="3315"/>
  <c r="Q165" i="3315"/>
  <c r="Q164" i="3315"/>
  <c r="Q163" i="3315"/>
  <c r="Q162" i="3315"/>
  <c r="Q161" i="3315"/>
  <c r="Q160" i="3315"/>
  <c r="Q159" i="3315"/>
  <c r="Q158" i="3315"/>
  <c r="Q157" i="3315"/>
  <c r="Q156" i="3315"/>
  <c r="Q155" i="3315"/>
  <c r="Q154" i="3315"/>
  <c r="Q153" i="3315"/>
  <c r="Q152" i="3315"/>
  <c r="Q151" i="3315"/>
  <c r="Q150" i="3315"/>
  <c r="Q149" i="3315"/>
  <c r="Q148" i="3315"/>
  <c r="Q147" i="3315"/>
  <c r="Q143" i="3315"/>
  <c r="Q142" i="3315"/>
  <c r="Q141" i="3315"/>
  <c r="Q137" i="3315"/>
  <c r="Q136" i="3315"/>
  <c r="Q135" i="3315"/>
  <c r="Q134" i="3315"/>
  <c r="Q133" i="3315"/>
  <c r="Q132" i="3315"/>
  <c r="Q131" i="3315"/>
  <c r="Q130" i="3315"/>
  <c r="Q129" i="3315"/>
  <c r="Q128" i="3315"/>
  <c r="Q127" i="3315"/>
  <c r="Q126" i="3315"/>
  <c r="Q125" i="3315"/>
  <c r="Q124" i="3315"/>
  <c r="Q123" i="3315"/>
  <c r="Q122" i="3315"/>
  <c r="Q121" i="3315"/>
  <c r="Q120" i="3315"/>
  <c r="Q119" i="3315"/>
  <c r="Q118" i="3315"/>
  <c r="Q117" i="3315"/>
  <c r="Q116" i="3315"/>
  <c r="Q115" i="3315"/>
  <c r="Q114" i="3315"/>
  <c r="Q113" i="3315"/>
  <c r="Q112" i="3315"/>
  <c r="Q111" i="3315"/>
  <c r="Q110" i="3315"/>
  <c r="Q109" i="3315"/>
  <c r="Q108" i="3315"/>
  <c r="Q107" i="3315"/>
  <c r="Q106" i="3315"/>
  <c r="Q105" i="3315"/>
  <c r="Q104" i="3315"/>
  <c r="Q103" i="3315"/>
  <c r="Q102" i="3315"/>
  <c r="Q101" i="3315"/>
  <c r="Q100" i="3315"/>
  <c r="Q99" i="3315"/>
  <c r="Q98" i="3315"/>
  <c r="Q97" i="3315"/>
  <c r="Q96" i="3315"/>
  <c r="Q95" i="3315"/>
  <c r="R95" i="3315" s="1"/>
  <c r="Q94" i="3315"/>
  <c r="Q93" i="3315"/>
  <c r="Q92" i="3315"/>
  <c r="Q91" i="3315"/>
  <c r="Q90" i="3315"/>
  <c r="Q86" i="3315"/>
  <c r="Q85" i="3315"/>
  <c r="Q84" i="3315"/>
  <c r="Q83" i="3315"/>
  <c r="Q82" i="3315"/>
  <c r="Q81" i="3315"/>
  <c r="Q80" i="3315"/>
  <c r="Q79" i="3315"/>
  <c r="M1160" i="3315"/>
  <c r="M1159" i="3315"/>
  <c r="M1158" i="3315"/>
  <c r="M1157" i="3315"/>
  <c r="M1156" i="3315"/>
  <c r="M1155" i="3315"/>
  <c r="M1154" i="3315"/>
  <c r="M1153" i="3315"/>
  <c r="M1152" i="3315"/>
  <c r="M1151" i="3315"/>
  <c r="M1150" i="3315"/>
  <c r="M1149" i="3315"/>
  <c r="M1148" i="3315"/>
  <c r="M1147" i="3315"/>
  <c r="M1146" i="3315"/>
  <c r="M1145" i="3315"/>
  <c r="M1144" i="3315"/>
  <c r="M1143" i="3315"/>
  <c r="M1142" i="3315"/>
  <c r="M1141" i="3315"/>
  <c r="M1140" i="3315"/>
  <c r="M1139" i="3315"/>
  <c r="M1138" i="3315"/>
  <c r="M1137" i="3315"/>
  <c r="M1136" i="3315"/>
  <c r="M1135" i="3315"/>
  <c r="M1134" i="3315"/>
  <c r="M1133" i="3315"/>
  <c r="M1132" i="3315"/>
  <c r="M1131" i="3315"/>
  <c r="M1130" i="3315"/>
  <c r="M1129" i="3315"/>
  <c r="M1128" i="3315"/>
  <c r="M1127" i="3315"/>
  <c r="M1126" i="3315"/>
  <c r="M1125" i="3315"/>
  <c r="M1124" i="3315"/>
  <c r="M1123" i="3315"/>
  <c r="M1122" i="3315"/>
  <c r="M1121" i="3315"/>
  <c r="M1120" i="3315"/>
  <c r="M1119" i="3315"/>
  <c r="M1118" i="3315"/>
  <c r="M1117" i="3315"/>
  <c r="M1116" i="3315"/>
  <c r="M1115" i="3315"/>
  <c r="M1111" i="3315"/>
  <c r="M1110" i="3315"/>
  <c r="M1109" i="3315"/>
  <c r="M1108" i="3315"/>
  <c r="M1107" i="3315"/>
  <c r="M1106" i="3315"/>
  <c r="M1105" i="3315"/>
  <c r="M1104" i="3315"/>
  <c r="M1103" i="3315"/>
  <c r="M1102" i="3315"/>
  <c r="M1101" i="3315"/>
  <c r="M1100" i="3315"/>
  <c r="M1099" i="3315"/>
  <c r="M1098" i="3315"/>
  <c r="M1097" i="3315"/>
  <c r="M1096" i="3315"/>
  <c r="M1093" i="3315"/>
  <c r="M1092" i="3315"/>
  <c r="M1091" i="3315"/>
  <c r="M1090" i="3315"/>
  <c r="M1089" i="3315"/>
  <c r="M1088" i="3315"/>
  <c r="M1087" i="3315"/>
  <c r="M1086" i="3315"/>
  <c r="M1085" i="3315"/>
  <c r="M1084" i="3315"/>
  <c r="M1083" i="3315"/>
  <c r="M1082" i="3315"/>
  <c r="M1081" i="3315"/>
  <c r="M1080" i="3315"/>
  <c r="M1079" i="3315"/>
  <c r="M1078" i="3315"/>
  <c r="M1077" i="3315"/>
  <c r="M1076" i="3315"/>
  <c r="M1075" i="3315"/>
  <c r="M1074" i="3315"/>
  <c r="M1073" i="3315"/>
  <c r="M1072" i="3315"/>
  <c r="M1071" i="3315"/>
  <c r="M1070" i="3315"/>
  <c r="M1069" i="3315"/>
  <c r="M1068" i="3315"/>
  <c r="M1067" i="3315"/>
  <c r="M1066" i="3315"/>
  <c r="M1065" i="3315"/>
  <c r="M1064" i="3315"/>
  <c r="M1063" i="3315"/>
  <c r="M1062" i="3315"/>
  <c r="M1061" i="3315"/>
  <c r="M1059" i="3315"/>
  <c r="M1058" i="3315"/>
  <c r="M1057" i="3315"/>
  <c r="M1056" i="3315"/>
  <c r="M1055" i="3315"/>
  <c r="M1054" i="3315"/>
  <c r="M1053" i="3315"/>
  <c r="M1052" i="3315"/>
  <c r="M1051" i="3315"/>
  <c r="M1050" i="3315"/>
  <c r="M1049" i="3315"/>
  <c r="M1048" i="3315"/>
  <c r="M1047" i="3315"/>
  <c r="M1046" i="3315"/>
  <c r="M1045" i="3315"/>
  <c r="M1044" i="3315"/>
  <c r="M1043" i="3315"/>
  <c r="M1042" i="3315"/>
  <c r="M1041" i="3315"/>
  <c r="M1040" i="3315"/>
  <c r="M1039" i="3315"/>
  <c r="M1038" i="3315"/>
  <c r="M1037" i="3315"/>
  <c r="M1036" i="3315"/>
  <c r="M1035" i="3315"/>
  <c r="M1034" i="3315"/>
  <c r="M1033" i="3315"/>
  <c r="M1032" i="3315"/>
  <c r="M1031" i="3315"/>
  <c r="M1030" i="3315"/>
  <c r="M1029" i="3315"/>
  <c r="M1028" i="3315"/>
  <c r="M1027" i="3315"/>
  <c r="M1026" i="3315"/>
  <c r="M1025" i="3315"/>
  <c r="M1024" i="3315"/>
  <c r="M1023" i="3315"/>
  <c r="M1022" i="3315"/>
  <c r="M1021" i="3315"/>
  <c r="M1020" i="3315"/>
  <c r="M1019" i="3315"/>
  <c r="M1018" i="3315"/>
  <c r="M1017" i="3315"/>
  <c r="M1016" i="3315"/>
  <c r="M1015" i="3315"/>
  <c r="M1014" i="3315"/>
  <c r="M1013" i="3315"/>
  <c r="M1012" i="3315"/>
  <c r="M1011" i="3315"/>
  <c r="M1010" i="3315"/>
  <c r="M1008" i="3315"/>
  <c r="M1007" i="3315"/>
  <c r="M1006" i="3315"/>
  <c r="M1005" i="3315"/>
  <c r="M1004" i="3315"/>
  <c r="M1003" i="3315"/>
  <c r="M1002" i="3315"/>
  <c r="M998" i="3315"/>
  <c r="M997" i="3315"/>
  <c r="M996" i="3315"/>
  <c r="M995" i="3315"/>
  <c r="M994" i="3315"/>
  <c r="M993" i="3315"/>
  <c r="M992" i="3315"/>
  <c r="M991" i="3315"/>
  <c r="M990" i="3315"/>
  <c r="M989" i="3315"/>
  <c r="M988" i="3315"/>
  <c r="M987" i="3315"/>
  <c r="M986" i="3315"/>
  <c r="M985" i="3315"/>
  <c r="M984" i="3315"/>
  <c r="M983" i="3315"/>
  <c r="M982" i="3315"/>
  <c r="M981" i="3315"/>
  <c r="M980" i="3315"/>
  <c r="M979" i="3315"/>
  <c r="M978" i="3315"/>
  <c r="M977" i="3315"/>
  <c r="M976" i="3315"/>
  <c r="M975" i="3315"/>
  <c r="M974" i="3315"/>
  <c r="M973" i="3315"/>
  <c r="M972" i="3315"/>
  <c r="M971" i="3315"/>
  <c r="M970" i="3315"/>
  <c r="M969" i="3315"/>
  <c r="M968" i="3315"/>
  <c r="M967" i="3315"/>
  <c r="M966" i="3315"/>
  <c r="M965" i="3315"/>
  <c r="M964" i="3315"/>
  <c r="M961" i="3315"/>
  <c r="M960" i="3315"/>
  <c r="M959" i="3315"/>
  <c r="M958" i="3315"/>
  <c r="M957" i="3315"/>
  <c r="M956" i="3315"/>
  <c r="M955" i="3315"/>
  <c r="M954" i="3315"/>
  <c r="M953" i="3315"/>
  <c r="M952" i="3315"/>
  <c r="M951" i="3315"/>
  <c r="M950" i="3315"/>
  <c r="M949" i="3315"/>
  <c r="M948" i="3315"/>
  <c r="M943" i="3315"/>
  <c r="M932" i="3315"/>
  <c r="M931" i="3315"/>
  <c r="M930" i="3315"/>
  <c r="M929" i="3315"/>
  <c r="M928" i="3315"/>
  <c r="M927" i="3315"/>
  <c r="M926" i="3315"/>
  <c r="M925" i="3315"/>
  <c r="M924" i="3315"/>
  <c r="M923" i="3315"/>
  <c r="M922" i="3315"/>
  <c r="M921" i="3315"/>
  <c r="M920" i="3315"/>
  <c r="M919" i="3315"/>
  <c r="M918" i="3315"/>
  <c r="M917" i="3315"/>
  <c r="M916" i="3315"/>
  <c r="M915" i="3315"/>
  <c r="M914" i="3315"/>
  <c r="M913" i="3315"/>
  <c r="M912" i="3315"/>
  <c r="M911" i="3315"/>
  <c r="M910" i="3315"/>
  <c r="M909" i="3315"/>
  <c r="M908" i="3315"/>
  <c r="M907" i="3315"/>
  <c r="M906" i="3315"/>
  <c r="M905" i="3315"/>
  <c r="M904" i="3315"/>
  <c r="M903" i="3315"/>
  <c r="M902" i="3315"/>
  <c r="M901" i="3315"/>
  <c r="M900" i="3315"/>
  <c r="M899" i="3315"/>
  <c r="M898" i="3315"/>
  <c r="M897" i="3315"/>
  <c r="M896" i="3315"/>
  <c r="M895" i="3315"/>
  <c r="M894" i="3315"/>
  <c r="M893" i="3315"/>
  <c r="M892" i="3315"/>
  <c r="M891" i="3315"/>
  <c r="M890" i="3315"/>
  <c r="M889" i="3315"/>
  <c r="M888" i="3315"/>
  <c r="M887" i="3315"/>
  <c r="M886" i="3315"/>
  <c r="M885" i="3315"/>
  <c r="M884" i="3315"/>
  <c r="M883" i="3315"/>
  <c r="M882" i="3315"/>
  <c r="M881" i="3315"/>
  <c r="M880" i="3315"/>
  <c r="M879" i="3315"/>
  <c r="M878" i="3315"/>
  <c r="M877" i="3315"/>
  <c r="M876" i="3315"/>
  <c r="M875" i="3315"/>
  <c r="M874" i="3315"/>
  <c r="M873" i="3315"/>
  <c r="M872" i="3315"/>
  <c r="M871" i="3315"/>
  <c r="M870" i="3315"/>
  <c r="M869" i="3315"/>
  <c r="M868" i="3315"/>
  <c r="M867" i="3315"/>
  <c r="M866" i="3315"/>
  <c r="M865" i="3315"/>
  <c r="M864" i="3315"/>
  <c r="M863" i="3315"/>
  <c r="M862" i="3315"/>
  <c r="M858" i="3315"/>
  <c r="M857" i="3315"/>
  <c r="M856" i="3315"/>
  <c r="M855" i="3315"/>
  <c r="M854" i="3315"/>
  <c r="M853" i="3315"/>
  <c r="M852" i="3315"/>
  <c r="M851" i="3315"/>
  <c r="M850" i="3315"/>
  <c r="M849" i="3315"/>
  <c r="M848" i="3315"/>
  <c r="M847" i="3315"/>
  <c r="M846" i="3315"/>
  <c r="M845" i="3315"/>
  <c r="M844" i="3315"/>
  <c r="M843" i="3315"/>
  <c r="M842" i="3315"/>
  <c r="M841" i="3315"/>
  <c r="M840" i="3315"/>
  <c r="M839" i="3315"/>
  <c r="M838" i="3315"/>
  <c r="M837" i="3315"/>
  <c r="M836" i="3315"/>
  <c r="M835" i="3315"/>
  <c r="M834" i="3315"/>
  <c r="M833" i="3315"/>
  <c r="M832" i="3315"/>
  <c r="M831" i="3315"/>
  <c r="M830" i="3315"/>
  <c r="M829" i="3315"/>
  <c r="M828" i="3315"/>
  <c r="M827" i="3315"/>
  <c r="M826" i="3315"/>
  <c r="M825" i="3315"/>
  <c r="M824" i="3315"/>
  <c r="M823" i="3315"/>
  <c r="M822" i="3315"/>
  <c r="M821" i="3315"/>
  <c r="M820" i="3315"/>
  <c r="M819" i="3315"/>
  <c r="M818" i="3315"/>
  <c r="M817" i="3315"/>
  <c r="M816" i="3315"/>
  <c r="M815" i="3315"/>
  <c r="M814" i="3315"/>
  <c r="M813" i="3315"/>
  <c r="M812" i="3315"/>
  <c r="M811" i="3315"/>
  <c r="M810" i="3315"/>
  <c r="M809" i="3315"/>
  <c r="M808" i="3315"/>
  <c r="M807" i="3315"/>
  <c r="M806" i="3315"/>
  <c r="M805" i="3315"/>
  <c r="M804" i="3315"/>
  <c r="M803" i="3315"/>
  <c r="M802" i="3315"/>
  <c r="M801" i="3315"/>
  <c r="M800" i="3315"/>
  <c r="M799" i="3315"/>
  <c r="M798" i="3315"/>
  <c r="M797" i="3315"/>
  <c r="M796" i="3315"/>
  <c r="M795" i="3315"/>
  <c r="M794" i="3315"/>
  <c r="M793" i="3315"/>
  <c r="M792" i="3315"/>
  <c r="M791" i="3315"/>
  <c r="M790" i="3315"/>
  <c r="M789" i="3315"/>
  <c r="M788" i="3315"/>
  <c r="M787" i="3315"/>
  <c r="M786" i="3315"/>
  <c r="M785" i="3315"/>
  <c r="M784" i="3315"/>
  <c r="M783" i="3315"/>
  <c r="M782" i="3315"/>
  <c r="M781" i="3315"/>
  <c r="M780" i="3315"/>
  <c r="M779" i="3315"/>
  <c r="M778" i="3315"/>
  <c r="M777" i="3315"/>
  <c r="M776" i="3315"/>
  <c r="M775" i="3315"/>
  <c r="M774" i="3315"/>
  <c r="M773" i="3315"/>
  <c r="M772" i="3315"/>
  <c r="M771" i="3315"/>
  <c r="M770" i="3315"/>
  <c r="M769" i="3315"/>
  <c r="M768" i="3315"/>
  <c r="M767" i="3315"/>
  <c r="M766" i="3315"/>
  <c r="M765" i="3315"/>
  <c r="M764" i="3315"/>
  <c r="M763" i="3315"/>
  <c r="M762" i="3315"/>
  <c r="M761" i="3315"/>
  <c r="M760" i="3315"/>
  <c r="M759" i="3315"/>
  <c r="M758" i="3315"/>
  <c r="M757" i="3315"/>
  <c r="M756" i="3315"/>
  <c r="M755" i="3315"/>
  <c r="M754" i="3315"/>
  <c r="M753" i="3315"/>
  <c r="M752" i="3315"/>
  <c r="M751" i="3315"/>
  <c r="M750" i="3315"/>
  <c r="M749" i="3315"/>
  <c r="M748" i="3315"/>
  <c r="M747" i="3315"/>
  <c r="M746" i="3315"/>
  <c r="M745" i="3315"/>
  <c r="M744" i="3315"/>
  <c r="M743" i="3315"/>
  <c r="M742" i="3315"/>
  <c r="M741" i="3315"/>
  <c r="M740" i="3315"/>
  <c r="M739" i="3315"/>
  <c r="M738" i="3315"/>
  <c r="M737" i="3315"/>
  <c r="M736" i="3315"/>
  <c r="M735" i="3315"/>
  <c r="M734" i="3315"/>
  <c r="M733" i="3315"/>
  <c r="M732" i="3315"/>
  <c r="M731" i="3315"/>
  <c r="M730" i="3315"/>
  <c r="M729" i="3315"/>
  <c r="M728" i="3315"/>
  <c r="M727" i="3315"/>
  <c r="M726" i="3315"/>
  <c r="M725" i="3315"/>
  <c r="M724" i="3315"/>
  <c r="M723" i="3315"/>
  <c r="M722" i="3315"/>
  <c r="M721" i="3315"/>
  <c r="M720" i="3315"/>
  <c r="M719" i="3315"/>
  <c r="M718" i="3315"/>
  <c r="M717" i="3315"/>
  <c r="M716" i="3315"/>
  <c r="M715" i="3315"/>
  <c r="M714" i="3315"/>
  <c r="M713" i="3315"/>
  <c r="M712" i="3315"/>
  <c r="M711" i="3315"/>
  <c r="M710" i="3315"/>
  <c r="M709" i="3315"/>
  <c r="M708" i="3315"/>
  <c r="M707" i="3315"/>
  <c r="M706" i="3315"/>
  <c r="M705" i="3315"/>
  <c r="M704" i="3315"/>
  <c r="M703" i="3315"/>
  <c r="M702" i="3315"/>
  <c r="M701" i="3315"/>
  <c r="M700" i="3315"/>
  <c r="M699" i="3315"/>
  <c r="M698" i="3315"/>
  <c r="M697" i="3315"/>
  <c r="M696" i="3315"/>
  <c r="M695" i="3315"/>
  <c r="M694" i="3315"/>
  <c r="M693" i="3315"/>
  <c r="M692" i="3315"/>
  <c r="M691" i="3315"/>
  <c r="M690" i="3315"/>
  <c r="M689" i="3315"/>
  <c r="M688" i="3315"/>
  <c r="M687" i="3315"/>
  <c r="M686" i="3315"/>
  <c r="M685" i="3315"/>
  <c r="M684" i="3315"/>
  <c r="M683" i="3315"/>
  <c r="M682" i="3315"/>
  <c r="M681" i="3315"/>
  <c r="M680" i="3315"/>
  <c r="M679" i="3315"/>
  <c r="M678" i="3315"/>
  <c r="M677" i="3315"/>
  <c r="M676" i="3315"/>
  <c r="M675" i="3315"/>
  <c r="M674" i="3315"/>
  <c r="M673" i="3315"/>
  <c r="M672" i="3315"/>
  <c r="M671" i="3315"/>
  <c r="M670" i="3315"/>
  <c r="M669" i="3315"/>
  <c r="M668" i="3315"/>
  <c r="M667" i="3315"/>
  <c r="M666" i="3315"/>
  <c r="M665" i="3315"/>
  <c r="M664" i="3315"/>
  <c r="M663" i="3315"/>
  <c r="M662" i="3315"/>
  <c r="M661" i="3315"/>
  <c r="M660" i="3315"/>
  <c r="M659" i="3315"/>
  <c r="M658" i="3315"/>
  <c r="M657" i="3315"/>
  <c r="M656" i="3315"/>
  <c r="M655" i="3315"/>
  <c r="M654" i="3315"/>
  <c r="M653" i="3315"/>
  <c r="M652" i="3315"/>
  <c r="M651" i="3315"/>
  <c r="M650" i="3315"/>
  <c r="M649" i="3315"/>
  <c r="M648" i="3315"/>
  <c r="M647" i="3315"/>
  <c r="M646" i="3315"/>
  <c r="M645" i="3315"/>
  <c r="M644" i="3315"/>
  <c r="M643" i="3315"/>
  <c r="M642" i="3315"/>
  <c r="M641" i="3315"/>
  <c r="M640" i="3315"/>
  <c r="M639" i="3315"/>
  <c r="M638" i="3315"/>
  <c r="M637" i="3315"/>
  <c r="M636" i="3315"/>
  <c r="M635" i="3315"/>
  <c r="M634" i="3315"/>
  <c r="M633" i="3315"/>
  <c r="M632" i="3315"/>
  <c r="M631" i="3315"/>
  <c r="M630" i="3315"/>
  <c r="M629" i="3315"/>
  <c r="M628" i="3315"/>
  <c r="M627" i="3315"/>
  <c r="M626" i="3315"/>
  <c r="M625" i="3315"/>
  <c r="M624" i="3315"/>
  <c r="M623" i="3315"/>
  <c r="M622" i="3315"/>
  <c r="M621" i="3315"/>
  <c r="M620" i="3315"/>
  <c r="M619" i="3315"/>
  <c r="M618" i="3315"/>
  <c r="M617" i="3315"/>
  <c r="M616" i="3315"/>
  <c r="M615" i="3315"/>
  <c r="M614" i="3315"/>
  <c r="M613" i="3315"/>
  <c r="M612" i="3315"/>
  <c r="M611" i="3315"/>
  <c r="M610" i="3315"/>
  <c r="M609" i="3315"/>
  <c r="M608" i="3315"/>
  <c r="M607" i="3315"/>
  <c r="M606" i="3315"/>
  <c r="M605" i="3315"/>
  <c r="M604" i="3315"/>
  <c r="M603" i="3315"/>
  <c r="M602" i="3315"/>
  <c r="M601" i="3315"/>
  <c r="M600" i="3315"/>
  <c r="M599" i="3315"/>
  <c r="M598" i="3315"/>
  <c r="M597" i="3315"/>
  <c r="M596" i="3315"/>
  <c r="M595" i="3315"/>
  <c r="M594" i="3315"/>
  <c r="M593" i="3315"/>
  <c r="M592" i="3315"/>
  <c r="M591" i="3315"/>
  <c r="M589" i="3315"/>
  <c r="M588" i="3315"/>
  <c r="M587" i="3315"/>
  <c r="M586" i="3315"/>
  <c r="M585" i="3315"/>
  <c r="M584" i="3315"/>
  <c r="M583" i="3315"/>
  <c r="M582" i="3315"/>
  <c r="M581" i="3315"/>
  <c r="M580" i="3315"/>
  <c r="M579" i="3315"/>
  <c r="M578" i="3315"/>
  <c r="M577" i="3315"/>
  <c r="M576" i="3315"/>
  <c r="M575" i="3315"/>
  <c r="M574" i="3315"/>
  <c r="M573" i="3315"/>
  <c r="M572" i="3315"/>
  <c r="M571" i="3315"/>
  <c r="M570" i="3315"/>
  <c r="M569" i="3315"/>
  <c r="M568" i="3315"/>
  <c r="M567" i="3315"/>
  <c r="M566" i="3315"/>
  <c r="M565" i="3315"/>
  <c r="M564" i="3315"/>
  <c r="M563" i="3315"/>
  <c r="M562" i="3315"/>
  <c r="M561" i="3315"/>
  <c r="M560" i="3315"/>
  <c r="M559" i="3315"/>
  <c r="M558" i="3315"/>
  <c r="M557" i="3315"/>
  <c r="M556" i="3315"/>
  <c r="M555" i="3315"/>
  <c r="M554" i="3315"/>
  <c r="M553" i="3315"/>
  <c r="M552" i="3315"/>
  <c r="M551" i="3315"/>
  <c r="M550" i="3315"/>
  <c r="M549" i="3315"/>
  <c r="M548" i="3315"/>
  <c r="M547" i="3315"/>
  <c r="M546" i="3315"/>
  <c r="M545" i="3315"/>
  <c r="M544" i="3315"/>
  <c r="M543" i="3315"/>
  <c r="M542" i="3315"/>
  <c r="M541" i="3315"/>
  <c r="M540" i="3315"/>
  <c r="M539" i="3315"/>
  <c r="M538" i="3315"/>
  <c r="M537" i="3315"/>
  <c r="M536" i="3315"/>
  <c r="M535" i="3315"/>
  <c r="M534" i="3315"/>
  <c r="M533" i="3315"/>
  <c r="M532" i="3315"/>
  <c r="M531" i="3315"/>
  <c r="M530" i="3315"/>
  <c r="M529" i="3315"/>
  <c r="M528" i="3315"/>
  <c r="M527" i="3315"/>
  <c r="M526" i="3315"/>
  <c r="M525" i="3315"/>
  <c r="M524" i="3315"/>
  <c r="M523" i="3315"/>
  <c r="M522" i="3315"/>
  <c r="M521" i="3315"/>
  <c r="M520" i="3315"/>
  <c r="M519" i="3315"/>
  <c r="M518" i="3315"/>
  <c r="M517" i="3315"/>
  <c r="M516" i="3315"/>
  <c r="M515" i="3315"/>
  <c r="M514" i="3315"/>
  <c r="M513" i="3315"/>
  <c r="M512" i="3315"/>
  <c r="M511" i="3315"/>
  <c r="M510" i="3315"/>
  <c r="M509" i="3315"/>
  <c r="M508" i="3315"/>
  <c r="M507" i="3315"/>
  <c r="M506" i="3315"/>
  <c r="M505" i="3315"/>
  <c r="M504" i="3315"/>
  <c r="M503" i="3315"/>
  <c r="M502" i="3315"/>
  <c r="M501" i="3315"/>
  <c r="M500" i="3315"/>
  <c r="M499" i="3315"/>
  <c r="M498" i="3315"/>
  <c r="M497" i="3315"/>
  <c r="M496" i="3315"/>
  <c r="M495" i="3315"/>
  <c r="M494" i="3315"/>
  <c r="M493" i="3315"/>
  <c r="M492" i="3315"/>
  <c r="M491" i="3315"/>
  <c r="M490" i="3315"/>
  <c r="M489" i="3315"/>
  <c r="M488" i="3315"/>
  <c r="M487" i="3315"/>
  <c r="M486" i="3315"/>
  <c r="M485" i="3315"/>
  <c r="M484" i="3315"/>
  <c r="M483" i="3315"/>
  <c r="M482" i="3315"/>
  <c r="M481" i="3315"/>
  <c r="M480" i="3315"/>
  <c r="M479" i="3315"/>
  <c r="M478" i="3315"/>
  <c r="M477" i="3315"/>
  <c r="M475" i="3315"/>
  <c r="M474" i="3315"/>
  <c r="M473" i="3315"/>
  <c r="M472" i="3315"/>
  <c r="M471" i="3315"/>
  <c r="M470" i="3315"/>
  <c r="M469" i="3315"/>
  <c r="M468" i="3315"/>
  <c r="M467" i="3315"/>
  <c r="M466" i="3315"/>
  <c r="M465" i="3315"/>
  <c r="M464" i="3315"/>
  <c r="M463" i="3315"/>
  <c r="M462" i="3315"/>
  <c r="M461" i="3315"/>
  <c r="M460" i="3315"/>
  <c r="M453" i="3315"/>
  <c r="M452" i="3315"/>
  <c r="M451" i="3315"/>
  <c r="M450" i="3315"/>
  <c r="M449" i="3315"/>
  <c r="M448" i="3315"/>
  <c r="M447" i="3315"/>
  <c r="M446" i="3315"/>
  <c r="M445" i="3315"/>
  <c r="M444" i="3315"/>
  <c r="M443" i="3315"/>
  <c r="M442" i="3315"/>
  <c r="M441" i="3315"/>
  <c r="M440" i="3315"/>
  <c r="M439" i="3315"/>
  <c r="M438" i="3315"/>
  <c r="M437" i="3315"/>
  <c r="M436" i="3315"/>
  <c r="M432" i="3315"/>
  <c r="M431" i="3315"/>
  <c r="M430" i="3315"/>
  <c r="M429" i="3315"/>
  <c r="M428" i="3315"/>
  <c r="M427" i="3315"/>
  <c r="M426" i="3315"/>
  <c r="M425" i="3315"/>
  <c r="M424" i="3315"/>
  <c r="M423" i="3315"/>
  <c r="M422" i="3315"/>
  <c r="M421" i="3315"/>
  <c r="M420" i="3315"/>
  <c r="M419" i="3315"/>
  <c r="M418" i="3315"/>
  <c r="M417" i="3315"/>
  <c r="M416" i="3315"/>
  <c r="M415" i="3315"/>
  <c r="M414" i="3315"/>
  <c r="M413" i="3315"/>
  <c r="M412" i="3315"/>
  <c r="M411" i="3315"/>
  <c r="M410" i="3315"/>
  <c r="M409" i="3315"/>
  <c r="M408" i="3315"/>
  <c r="M407" i="3315"/>
  <c r="M406" i="3315"/>
  <c r="M405" i="3315"/>
  <c r="M404" i="3315"/>
  <c r="M403" i="3315"/>
  <c r="M402" i="3315"/>
  <c r="M401" i="3315"/>
  <c r="M400" i="3315"/>
  <c r="M399" i="3315"/>
  <c r="M398" i="3315"/>
  <c r="M397" i="3315"/>
  <c r="M396" i="3315"/>
  <c r="M395" i="3315"/>
  <c r="M394" i="3315"/>
  <c r="M393" i="3315"/>
  <c r="M392" i="3315"/>
  <c r="M391" i="3315"/>
  <c r="M390" i="3315"/>
  <c r="M389" i="3315"/>
  <c r="M388" i="3315"/>
  <c r="M387" i="3315"/>
  <c r="M386" i="3315"/>
  <c r="M385" i="3315"/>
  <c r="M384" i="3315"/>
  <c r="M383" i="3315"/>
  <c r="M382" i="3315"/>
  <c r="M381" i="3315"/>
  <c r="M380" i="3315"/>
  <c r="M379" i="3315"/>
  <c r="M378" i="3315"/>
  <c r="M377" i="3315"/>
  <c r="M376" i="3315"/>
  <c r="M375" i="3315"/>
  <c r="M374" i="3315"/>
  <c r="M373" i="3315"/>
  <c r="M372" i="3315"/>
  <c r="M371" i="3315"/>
  <c r="M370" i="3315"/>
  <c r="M369" i="3315"/>
  <c r="M368" i="3315"/>
  <c r="M367" i="3315"/>
  <c r="M366" i="3315"/>
  <c r="M365" i="3315"/>
  <c r="M364" i="3315"/>
  <c r="M363" i="3315"/>
  <c r="M362" i="3315"/>
  <c r="M361" i="3315"/>
  <c r="M360" i="3315"/>
  <c r="M359" i="3315"/>
  <c r="M358" i="3315"/>
  <c r="M357" i="3315"/>
  <c r="M356" i="3315"/>
  <c r="M355" i="3315"/>
  <c r="M354" i="3315"/>
  <c r="M353" i="3315"/>
  <c r="M352" i="3315"/>
  <c r="M351" i="3315"/>
  <c r="M350" i="3315"/>
  <c r="M349" i="3315"/>
  <c r="M348" i="3315"/>
  <c r="M347" i="3315"/>
  <c r="M346" i="3315"/>
  <c r="M345" i="3315"/>
  <c r="M344" i="3315"/>
  <c r="M343" i="3315"/>
  <c r="M342" i="3315"/>
  <c r="M341" i="3315"/>
  <c r="M340" i="3315"/>
  <c r="M339" i="3315"/>
  <c r="M338" i="3315"/>
  <c r="M337" i="3315"/>
  <c r="M336" i="3315"/>
  <c r="M335" i="3315"/>
  <c r="M334" i="3315"/>
  <c r="M333" i="3315"/>
  <c r="M332" i="3315"/>
  <c r="M331" i="3315"/>
  <c r="M330" i="3315"/>
  <c r="M329" i="3315"/>
  <c r="M328" i="3315"/>
  <c r="M327" i="3315"/>
  <c r="M326" i="3315"/>
  <c r="M325" i="3315"/>
  <c r="M324" i="3315"/>
  <c r="M323" i="3315"/>
  <c r="M322" i="3315"/>
  <c r="M318" i="3315"/>
  <c r="M317" i="3315"/>
  <c r="M316" i="3315"/>
  <c r="M315" i="3315"/>
  <c r="M314" i="3315"/>
  <c r="M313" i="3315"/>
  <c r="M312" i="3315"/>
  <c r="M311" i="3315"/>
  <c r="M310" i="3315"/>
  <c r="M309" i="3315"/>
  <c r="M308" i="3315"/>
  <c r="M307" i="3315"/>
  <c r="M306" i="3315"/>
  <c r="M305" i="3315"/>
  <c r="M304" i="3315"/>
  <c r="M303" i="3315"/>
  <c r="M302" i="3315"/>
  <c r="M301" i="3315"/>
  <c r="M300" i="3315"/>
  <c r="M299" i="3315"/>
  <c r="M298" i="3315"/>
  <c r="M297" i="3315"/>
  <c r="M296" i="3315"/>
  <c r="M295" i="3315"/>
  <c r="M294" i="3315"/>
  <c r="M293" i="3315"/>
  <c r="M292" i="3315"/>
  <c r="M291" i="3315"/>
  <c r="M290" i="3315"/>
  <c r="M289" i="3315"/>
  <c r="M288" i="3315"/>
  <c r="M287" i="3315"/>
  <c r="M286" i="3315"/>
  <c r="M285" i="3315"/>
  <c r="M284" i="3315"/>
  <c r="M283" i="3315"/>
  <c r="M282" i="3315"/>
  <c r="M281" i="3315"/>
  <c r="M280" i="3315"/>
  <c r="M279" i="3315"/>
  <c r="M278" i="3315"/>
  <c r="M274" i="3315"/>
  <c r="M273" i="3315"/>
  <c r="M272" i="3315"/>
  <c r="M271" i="3315"/>
  <c r="M270" i="3315"/>
  <c r="M269" i="3315"/>
  <c r="M268" i="3315"/>
  <c r="M267" i="3315"/>
  <c r="M266" i="3315"/>
  <c r="M265" i="3315"/>
  <c r="M264" i="3315"/>
  <c r="M263" i="3315"/>
  <c r="M262" i="3315"/>
  <c r="M261" i="3315"/>
  <c r="M260" i="3315"/>
  <c r="M259" i="3315"/>
  <c r="M258" i="3315"/>
  <c r="M257" i="3315"/>
  <c r="M256" i="3315"/>
  <c r="M255" i="3315"/>
  <c r="M254" i="3315"/>
  <c r="M253" i="3315"/>
  <c r="M252" i="3315"/>
  <c r="M251" i="3315"/>
  <c r="M250" i="3315"/>
  <c r="M249" i="3315"/>
  <c r="M248" i="3315"/>
  <c r="M247" i="3315"/>
  <c r="M246" i="3315"/>
  <c r="M242" i="3315"/>
  <c r="M241" i="3315"/>
  <c r="M239" i="3315"/>
  <c r="M238" i="3315"/>
  <c r="M237" i="3315"/>
  <c r="M236" i="3315"/>
  <c r="M235" i="3315"/>
  <c r="M234" i="3315"/>
  <c r="M233" i="3315"/>
  <c r="M232" i="3315"/>
  <c r="M231" i="3315"/>
  <c r="M230" i="3315"/>
  <c r="M229" i="3315"/>
  <c r="M228" i="3315"/>
  <c r="M226" i="3315"/>
  <c r="M225" i="3315"/>
  <c r="M224" i="3315"/>
  <c r="M223" i="3315"/>
  <c r="M222" i="3315"/>
  <c r="M221" i="3315"/>
  <c r="M220" i="3315"/>
  <c r="M219" i="3315"/>
  <c r="M218" i="3315"/>
  <c r="M217" i="3315"/>
  <c r="M216" i="3315"/>
  <c r="M215" i="3315"/>
  <c r="M213" i="3315"/>
  <c r="M209" i="3315"/>
  <c r="M208" i="3315"/>
  <c r="M207" i="3315"/>
  <c r="M206" i="3315"/>
  <c r="M205" i="3315"/>
  <c r="M204" i="3315"/>
  <c r="M203" i="3315"/>
  <c r="M202" i="3315"/>
  <c r="M201" i="3315"/>
  <c r="M200" i="3315"/>
  <c r="M199" i="3315"/>
  <c r="M198" i="3315"/>
  <c r="M197" i="3315"/>
  <c r="M196" i="3315"/>
  <c r="M195" i="3315"/>
  <c r="M194" i="3315"/>
  <c r="M193" i="3315"/>
  <c r="M192" i="3315"/>
  <c r="M191" i="3315"/>
  <c r="M190" i="3315"/>
  <c r="M189" i="3315"/>
  <c r="M188" i="3315"/>
  <c r="M187" i="3315"/>
  <c r="M186" i="3315"/>
  <c r="M185" i="3315"/>
  <c r="M184" i="3315"/>
  <c r="M183" i="3315"/>
  <c r="M182" i="3315"/>
  <c r="M181" i="3315"/>
  <c r="M180" i="3315"/>
  <c r="M179" i="3315"/>
  <c r="M178" i="3315"/>
  <c r="M177" i="3315"/>
  <c r="M176" i="3315"/>
  <c r="M175" i="3315"/>
  <c r="M174" i="3315"/>
  <c r="M170" i="3315"/>
  <c r="M171" i="3315" s="1"/>
  <c r="M166" i="3315"/>
  <c r="M165" i="3315"/>
  <c r="M164" i="3315"/>
  <c r="M163" i="3315"/>
  <c r="M162" i="3315"/>
  <c r="M161" i="3315"/>
  <c r="M160" i="3315"/>
  <c r="M159" i="3315"/>
  <c r="M158" i="3315"/>
  <c r="M157" i="3315"/>
  <c r="M156" i="3315"/>
  <c r="M155" i="3315"/>
  <c r="M154" i="3315"/>
  <c r="M153" i="3315"/>
  <c r="M152" i="3315"/>
  <c r="M151" i="3315"/>
  <c r="M150" i="3315"/>
  <c r="M149" i="3315"/>
  <c r="M148" i="3315"/>
  <c r="M147" i="3315"/>
  <c r="M143" i="3315"/>
  <c r="M142" i="3315"/>
  <c r="M141" i="3315"/>
  <c r="M137" i="3315"/>
  <c r="M136" i="3315"/>
  <c r="M135" i="3315"/>
  <c r="M134" i="3315"/>
  <c r="M133" i="3315"/>
  <c r="M132" i="3315"/>
  <c r="M131" i="3315"/>
  <c r="M130" i="3315"/>
  <c r="M129" i="3315"/>
  <c r="M128" i="3315"/>
  <c r="M127" i="3315"/>
  <c r="M126" i="3315"/>
  <c r="M125" i="3315"/>
  <c r="M124" i="3315"/>
  <c r="M123" i="3315"/>
  <c r="M122" i="3315"/>
  <c r="M121" i="3315"/>
  <c r="M120" i="3315"/>
  <c r="M119" i="3315"/>
  <c r="M118" i="3315"/>
  <c r="M117" i="3315"/>
  <c r="M116" i="3315"/>
  <c r="M115" i="3315"/>
  <c r="M114" i="3315"/>
  <c r="M113" i="3315"/>
  <c r="M112" i="3315"/>
  <c r="M111" i="3315"/>
  <c r="M110" i="3315"/>
  <c r="M109" i="3315"/>
  <c r="M108" i="3315"/>
  <c r="M107" i="3315"/>
  <c r="M106" i="3315"/>
  <c r="M105" i="3315"/>
  <c r="M104" i="3315"/>
  <c r="M103" i="3315"/>
  <c r="M102" i="3315"/>
  <c r="M101" i="3315"/>
  <c r="M100" i="3315"/>
  <c r="M99" i="3315"/>
  <c r="M98" i="3315"/>
  <c r="M97" i="3315"/>
  <c r="M96" i="3315"/>
  <c r="M95" i="3315"/>
  <c r="M94" i="3315"/>
  <c r="M93" i="3315"/>
  <c r="M92" i="3315"/>
  <c r="M91" i="3315"/>
  <c r="M90" i="3315"/>
  <c r="M86" i="3315"/>
  <c r="M85" i="3315"/>
  <c r="M84" i="3315"/>
  <c r="M83" i="3315"/>
  <c r="M82" i="3315"/>
  <c r="M81" i="3315"/>
  <c r="M80" i="3315"/>
  <c r="M79" i="3315"/>
  <c r="I1160" i="3315"/>
  <c r="I1159" i="3315"/>
  <c r="I1158" i="3315"/>
  <c r="I1157" i="3315"/>
  <c r="I1156" i="3315"/>
  <c r="I1155" i="3315"/>
  <c r="I1154" i="3315"/>
  <c r="I1153" i="3315"/>
  <c r="I1152" i="3315"/>
  <c r="I1151" i="3315"/>
  <c r="I1150" i="3315"/>
  <c r="I1149" i="3315"/>
  <c r="I1148" i="3315"/>
  <c r="I1147" i="3315"/>
  <c r="I1146" i="3315"/>
  <c r="I1145" i="3315"/>
  <c r="I1144" i="3315"/>
  <c r="I1143" i="3315"/>
  <c r="I1142" i="3315"/>
  <c r="I1141" i="3315"/>
  <c r="I1140" i="3315"/>
  <c r="I1139" i="3315"/>
  <c r="I1138" i="3315"/>
  <c r="I1136" i="3315"/>
  <c r="I1135" i="3315"/>
  <c r="I1134" i="3315"/>
  <c r="I1133" i="3315"/>
  <c r="I1132" i="3315"/>
  <c r="I1131" i="3315"/>
  <c r="I1130" i="3315"/>
  <c r="I1129" i="3315"/>
  <c r="I1128" i="3315"/>
  <c r="I1127" i="3315"/>
  <c r="I1125" i="3315"/>
  <c r="I1124" i="3315"/>
  <c r="I1123" i="3315"/>
  <c r="I1122" i="3315"/>
  <c r="I1121" i="3315"/>
  <c r="I1120" i="3315"/>
  <c r="I1119" i="3315"/>
  <c r="I1118" i="3315"/>
  <c r="I1117" i="3315"/>
  <c r="I1116" i="3315"/>
  <c r="I1115" i="3315"/>
  <c r="I1111" i="3315"/>
  <c r="I1110" i="3315"/>
  <c r="I1109" i="3315"/>
  <c r="I1108" i="3315"/>
  <c r="I1107" i="3315"/>
  <c r="I1106" i="3315"/>
  <c r="I1105" i="3315"/>
  <c r="I1104" i="3315"/>
  <c r="I1103" i="3315"/>
  <c r="I1102" i="3315"/>
  <c r="I1101" i="3315"/>
  <c r="I1100" i="3315"/>
  <c r="I1098" i="3315"/>
  <c r="I1096" i="3315"/>
  <c r="I1093" i="3315"/>
  <c r="I1092" i="3315"/>
  <c r="I1091" i="3315"/>
  <c r="I1090" i="3315"/>
  <c r="I1089" i="3315"/>
  <c r="I1088" i="3315"/>
  <c r="I1087" i="3315"/>
  <c r="I1086" i="3315"/>
  <c r="I1085" i="3315"/>
  <c r="I1084" i="3315"/>
  <c r="I1083" i="3315"/>
  <c r="I1082" i="3315"/>
  <c r="I1081" i="3315"/>
  <c r="I1080" i="3315"/>
  <c r="I1079" i="3315"/>
  <c r="I1078" i="3315"/>
  <c r="I1077" i="3315"/>
  <c r="I1076" i="3315"/>
  <c r="I1075" i="3315"/>
  <c r="I1074" i="3315"/>
  <c r="I1073" i="3315"/>
  <c r="I1072" i="3315"/>
  <c r="I1071" i="3315"/>
  <c r="I1070" i="3315"/>
  <c r="I1069" i="3315"/>
  <c r="I1068" i="3315"/>
  <c r="I1067" i="3315"/>
  <c r="I1066" i="3315"/>
  <c r="I1065" i="3315"/>
  <c r="I1064" i="3315"/>
  <c r="I1063" i="3315"/>
  <c r="I1062" i="3315"/>
  <c r="I1061" i="3315"/>
  <c r="I1059" i="3315"/>
  <c r="I1058" i="3315"/>
  <c r="I1057" i="3315"/>
  <c r="I1056" i="3315"/>
  <c r="I1055" i="3315"/>
  <c r="I1054" i="3315"/>
  <c r="I1053" i="3315"/>
  <c r="I1052" i="3315"/>
  <c r="I1051" i="3315"/>
  <c r="I1050" i="3315"/>
  <c r="I1049" i="3315"/>
  <c r="I1048" i="3315"/>
  <c r="I1047" i="3315"/>
  <c r="I1044" i="3315"/>
  <c r="I1043" i="3315"/>
  <c r="I1042" i="3315"/>
  <c r="I1041" i="3315"/>
  <c r="I1040" i="3315"/>
  <c r="I1039" i="3315"/>
  <c r="I1038" i="3315"/>
  <c r="I1037" i="3315"/>
  <c r="I1036" i="3315"/>
  <c r="I1034" i="3315"/>
  <c r="I1033" i="3315"/>
  <c r="I1032" i="3315"/>
  <c r="I1031" i="3315"/>
  <c r="I1030" i="3315"/>
  <c r="I1029" i="3315"/>
  <c r="I1028" i="3315"/>
  <c r="I1027" i="3315"/>
  <c r="I1026" i="3315"/>
  <c r="I1025" i="3315"/>
  <c r="I1023" i="3315"/>
  <c r="I1022" i="3315"/>
  <c r="I1021" i="3315"/>
  <c r="I1020" i="3315"/>
  <c r="I1019" i="3315"/>
  <c r="I1018" i="3315"/>
  <c r="I1017" i="3315"/>
  <c r="I1016" i="3315"/>
  <c r="I1015" i="3315"/>
  <c r="I1014" i="3315"/>
  <c r="I1013" i="3315"/>
  <c r="I1012" i="3315"/>
  <c r="I1011" i="3315"/>
  <c r="I1010" i="3315"/>
  <c r="I1008" i="3315"/>
  <c r="I1007" i="3315"/>
  <c r="I1006" i="3315"/>
  <c r="I1005" i="3315"/>
  <c r="I1004" i="3315"/>
  <c r="I1002" i="3315"/>
  <c r="I998" i="3315"/>
  <c r="I997" i="3315"/>
  <c r="I996" i="3315"/>
  <c r="I995" i="3315"/>
  <c r="I994" i="3315"/>
  <c r="I993" i="3315"/>
  <c r="I992" i="3315"/>
  <c r="I991" i="3315"/>
  <c r="I990" i="3315"/>
  <c r="I989" i="3315"/>
  <c r="I988" i="3315"/>
  <c r="I987" i="3315"/>
  <c r="I986" i="3315"/>
  <c r="I984" i="3315"/>
  <c r="I983" i="3315"/>
  <c r="I982" i="3315"/>
  <c r="I981" i="3315"/>
  <c r="I980" i="3315"/>
  <c r="I979" i="3315"/>
  <c r="I978" i="3315"/>
  <c r="I977" i="3315"/>
  <c r="I976" i="3315"/>
  <c r="I975" i="3315"/>
  <c r="I974" i="3315"/>
  <c r="I973" i="3315"/>
  <c r="I972" i="3315"/>
  <c r="I971" i="3315"/>
  <c r="I970" i="3315"/>
  <c r="I969" i="3315"/>
  <c r="I968" i="3315"/>
  <c r="I967" i="3315"/>
  <c r="I966" i="3315"/>
  <c r="I965" i="3315"/>
  <c r="I964" i="3315"/>
  <c r="I963" i="3315"/>
  <c r="I962" i="3315"/>
  <c r="I961" i="3315"/>
  <c r="I959" i="3315"/>
  <c r="I958" i="3315"/>
  <c r="I957" i="3315"/>
  <c r="I955" i="3315"/>
  <c r="I954" i="3315"/>
  <c r="I953" i="3315"/>
  <c r="I952" i="3315"/>
  <c r="I951" i="3315"/>
  <c r="I950" i="3315"/>
  <c r="I949" i="3315"/>
  <c r="I948" i="3315"/>
  <c r="I932" i="3315"/>
  <c r="I931" i="3315"/>
  <c r="I930" i="3315"/>
  <c r="I929" i="3315"/>
  <c r="I928" i="3315"/>
  <c r="I927" i="3315"/>
  <c r="I926" i="3315"/>
  <c r="I925" i="3315"/>
  <c r="I924" i="3315"/>
  <c r="I923" i="3315"/>
  <c r="I922" i="3315"/>
  <c r="I921" i="3315"/>
  <c r="I920" i="3315"/>
  <c r="I919" i="3315"/>
  <c r="I918" i="3315"/>
  <c r="I917" i="3315"/>
  <c r="I916" i="3315"/>
  <c r="I915" i="3315"/>
  <c r="I914" i="3315"/>
  <c r="I913" i="3315"/>
  <c r="I912" i="3315"/>
  <c r="I911" i="3315"/>
  <c r="I910" i="3315"/>
  <c r="I909" i="3315"/>
  <c r="I908" i="3315"/>
  <c r="I907" i="3315"/>
  <c r="I906" i="3315"/>
  <c r="I905" i="3315"/>
  <c r="I904" i="3315"/>
  <c r="I903" i="3315"/>
  <c r="I902" i="3315"/>
  <c r="I901" i="3315"/>
  <c r="I900" i="3315"/>
  <c r="I899" i="3315"/>
  <c r="I898" i="3315"/>
  <c r="I897" i="3315"/>
  <c r="I896" i="3315"/>
  <c r="I895" i="3315"/>
  <c r="I894" i="3315"/>
  <c r="I893" i="3315"/>
  <c r="I892" i="3315"/>
  <c r="I891" i="3315"/>
  <c r="I890" i="3315"/>
  <c r="I889" i="3315"/>
  <c r="I888" i="3315"/>
  <c r="I887" i="3315"/>
  <c r="I886" i="3315"/>
  <c r="I885" i="3315"/>
  <c r="I884" i="3315"/>
  <c r="I883" i="3315"/>
  <c r="I882" i="3315"/>
  <c r="I881" i="3315"/>
  <c r="I880" i="3315"/>
  <c r="I879" i="3315"/>
  <c r="I878" i="3315"/>
  <c r="I877" i="3315"/>
  <c r="I876" i="3315"/>
  <c r="I875" i="3315"/>
  <c r="I874" i="3315"/>
  <c r="I873" i="3315"/>
  <c r="I872" i="3315"/>
  <c r="I871" i="3315"/>
  <c r="I870" i="3315"/>
  <c r="I869" i="3315"/>
  <c r="I868" i="3315"/>
  <c r="I867" i="3315"/>
  <c r="I866" i="3315"/>
  <c r="I865" i="3315"/>
  <c r="I864" i="3315"/>
  <c r="I863" i="3315"/>
  <c r="I862" i="3315"/>
  <c r="I858" i="3315"/>
  <c r="I857" i="3315"/>
  <c r="I856" i="3315"/>
  <c r="I855" i="3315"/>
  <c r="I854" i="3315"/>
  <c r="I853" i="3315"/>
  <c r="I852" i="3315"/>
  <c r="I851" i="3315"/>
  <c r="I850" i="3315"/>
  <c r="I849" i="3315"/>
  <c r="I848" i="3315"/>
  <c r="I847" i="3315"/>
  <c r="I846" i="3315"/>
  <c r="I845" i="3315"/>
  <c r="I844" i="3315"/>
  <c r="I843" i="3315"/>
  <c r="I842" i="3315"/>
  <c r="I841" i="3315"/>
  <c r="I840" i="3315"/>
  <c r="I839" i="3315"/>
  <c r="I838" i="3315"/>
  <c r="I837" i="3315"/>
  <c r="I836" i="3315"/>
  <c r="I835" i="3315"/>
  <c r="I834" i="3315"/>
  <c r="I833" i="3315"/>
  <c r="I832" i="3315"/>
  <c r="I831" i="3315"/>
  <c r="I830" i="3315"/>
  <c r="I829" i="3315"/>
  <c r="I828" i="3315"/>
  <c r="I827" i="3315"/>
  <c r="I826" i="3315"/>
  <c r="I825" i="3315"/>
  <c r="I824" i="3315"/>
  <c r="I823" i="3315"/>
  <c r="I822" i="3315"/>
  <c r="I821" i="3315"/>
  <c r="I820" i="3315"/>
  <c r="I819" i="3315"/>
  <c r="I818" i="3315"/>
  <c r="I817" i="3315"/>
  <c r="I816" i="3315"/>
  <c r="I815" i="3315"/>
  <c r="I814" i="3315"/>
  <c r="I813" i="3315"/>
  <c r="I812" i="3315"/>
  <c r="I811" i="3315"/>
  <c r="I810" i="3315"/>
  <c r="I809" i="3315"/>
  <c r="I808" i="3315"/>
  <c r="I807" i="3315"/>
  <c r="I806" i="3315"/>
  <c r="I805" i="3315"/>
  <c r="I804" i="3315"/>
  <c r="I803" i="3315"/>
  <c r="I802" i="3315"/>
  <c r="I801" i="3315"/>
  <c r="I800" i="3315"/>
  <c r="I799" i="3315"/>
  <c r="I798" i="3315"/>
  <c r="I797" i="3315"/>
  <c r="I796" i="3315"/>
  <c r="I795" i="3315"/>
  <c r="I794" i="3315"/>
  <c r="I793" i="3315"/>
  <c r="I792" i="3315"/>
  <c r="I791" i="3315"/>
  <c r="I790" i="3315"/>
  <c r="I789" i="3315"/>
  <c r="I788" i="3315"/>
  <c r="I787" i="3315"/>
  <c r="I786" i="3315"/>
  <c r="I785" i="3315"/>
  <c r="I784" i="3315"/>
  <c r="I783" i="3315"/>
  <c r="I782" i="3315"/>
  <c r="I781" i="3315"/>
  <c r="I780" i="3315"/>
  <c r="I779" i="3315"/>
  <c r="I778" i="3315"/>
  <c r="I777" i="3315"/>
  <c r="I776" i="3315"/>
  <c r="I775" i="3315"/>
  <c r="I774" i="3315"/>
  <c r="I773" i="3315"/>
  <c r="I772" i="3315"/>
  <c r="I771" i="3315"/>
  <c r="I770" i="3315"/>
  <c r="I769" i="3315"/>
  <c r="I768" i="3315"/>
  <c r="I767" i="3315"/>
  <c r="I766" i="3315"/>
  <c r="I765" i="3315"/>
  <c r="I764" i="3315"/>
  <c r="I763" i="3315"/>
  <c r="I762" i="3315"/>
  <c r="I761" i="3315"/>
  <c r="I760" i="3315"/>
  <c r="I759" i="3315"/>
  <c r="I758" i="3315"/>
  <c r="I757" i="3315"/>
  <c r="I756" i="3315"/>
  <c r="I755" i="3315"/>
  <c r="I754" i="3315"/>
  <c r="I753" i="3315"/>
  <c r="I752" i="3315"/>
  <c r="I751" i="3315"/>
  <c r="I750" i="3315"/>
  <c r="I749" i="3315"/>
  <c r="I748" i="3315"/>
  <c r="I747" i="3315"/>
  <c r="I746" i="3315"/>
  <c r="I745" i="3315"/>
  <c r="I744" i="3315"/>
  <c r="I743" i="3315"/>
  <c r="I742" i="3315"/>
  <c r="I741" i="3315"/>
  <c r="I740" i="3315"/>
  <c r="I739" i="3315"/>
  <c r="I738" i="3315"/>
  <c r="I737" i="3315"/>
  <c r="I736" i="3315"/>
  <c r="I735" i="3315"/>
  <c r="I734" i="3315"/>
  <c r="I733" i="3315"/>
  <c r="I732" i="3315"/>
  <c r="I731" i="3315"/>
  <c r="I730" i="3315"/>
  <c r="I729" i="3315"/>
  <c r="I728" i="3315"/>
  <c r="I727" i="3315"/>
  <c r="I726" i="3315"/>
  <c r="I725" i="3315"/>
  <c r="I724" i="3315"/>
  <c r="I723" i="3315"/>
  <c r="I722" i="3315"/>
  <c r="I720" i="3315"/>
  <c r="I719" i="3315"/>
  <c r="I718" i="3315"/>
  <c r="I717" i="3315"/>
  <c r="I716" i="3315"/>
  <c r="I715" i="3315"/>
  <c r="I714" i="3315"/>
  <c r="I713" i="3315"/>
  <c r="I712" i="3315"/>
  <c r="I711" i="3315"/>
  <c r="I710" i="3315"/>
  <c r="I709" i="3315"/>
  <c r="I708" i="3315"/>
  <c r="I707" i="3315"/>
  <c r="I706" i="3315"/>
  <c r="I705" i="3315"/>
  <c r="I704" i="3315"/>
  <c r="I703" i="3315"/>
  <c r="I702" i="3315"/>
  <c r="I701" i="3315"/>
  <c r="I700" i="3315"/>
  <c r="I699" i="3315"/>
  <c r="I698" i="3315"/>
  <c r="I697" i="3315"/>
  <c r="I696" i="3315"/>
  <c r="I695" i="3315"/>
  <c r="I694" i="3315"/>
  <c r="I693" i="3315"/>
  <c r="I692" i="3315"/>
  <c r="I691" i="3315"/>
  <c r="I690" i="3315"/>
  <c r="I689" i="3315"/>
  <c r="I688" i="3315"/>
  <c r="I687" i="3315"/>
  <c r="I686" i="3315"/>
  <c r="I685" i="3315"/>
  <c r="I684" i="3315"/>
  <c r="I683" i="3315"/>
  <c r="I682" i="3315"/>
  <c r="I681" i="3315"/>
  <c r="I680" i="3315"/>
  <c r="I679" i="3315"/>
  <c r="I678" i="3315"/>
  <c r="I677" i="3315"/>
  <c r="I676" i="3315"/>
  <c r="I675" i="3315"/>
  <c r="I674" i="3315"/>
  <c r="I673" i="3315"/>
  <c r="I672" i="3315"/>
  <c r="I671" i="3315"/>
  <c r="I670" i="3315"/>
  <c r="I669" i="3315"/>
  <c r="I668" i="3315"/>
  <c r="I667" i="3315"/>
  <c r="I666" i="3315"/>
  <c r="I665" i="3315"/>
  <c r="I664" i="3315"/>
  <c r="I663" i="3315"/>
  <c r="I662" i="3315"/>
  <c r="I661" i="3315"/>
  <c r="I660" i="3315"/>
  <c r="I659" i="3315"/>
  <c r="I658" i="3315"/>
  <c r="I657" i="3315"/>
  <c r="I656" i="3315"/>
  <c r="I655" i="3315"/>
  <c r="I654" i="3315"/>
  <c r="I653" i="3315"/>
  <c r="I652" i="3315"/>
  <c r="I651" i="3315"/>
  <c r="I650" i="3315"/>
  <c r="I649" i="3315"/>
  <c r="I648" i="3315"/>
  <c r="I647" i="3315"/>
  <c r="I646" i="3315"/>
  <c r="I645" i="3315"/>
  <c r="I644" i="3315"/>
  <c r="I643" i="3315"/>
  <c r="I642" i="3315"/>
  <c r="I641" i="3315"/>
  <c r="I640" i="3315"/>
  <c r="I639" i="3315"/>
  <c r="I638" i="3315"/>
  <c r="I637" i="3315"/>
  <c r="I636" i="3315"/>
  <c r="I635" i="3315"/>
  <c r="I634" i="3315"/>
  <c r="I633" i="3315"/>
  <c r="I632" i="3315"/>
  <c r="I631" i="3315"/>
  <c r="I630" i="3315"/>
  <c r="I629" i="3315"/>
  <c r="I628" i="3315"/>
  <c r="I627" i="3315"/>
  <c r="I626" i="3315"/>
  <c r="I625" i="3315"/>
  <c r="I624" i="3315"/>
  <c r="I623" i="3315"/>
  <c r="I622" i="3315"/>
  <c r="I621" i="3315"/>
  <c r="I620" i="3315"/>
  <c r="I619" i="3315"/>
  <c r="I618" i="3315"/>
  <c r="I617" i="3315"/>
  <c r="I616" i="3315"/>
  <c r="I615" i="3315"/>
  <c r="I614" i="3315"/>
  <c r="I613" i="3315"/>
  <c r="I612" i="3315"/>
  <c r="I611" i="3315"/>
  <c r="I610" i="3315"/>
  <c r="I609" i="3315"/>
  <c r="I608" i="3315"/>
  <c r="I607" i="3315"/>
  <c r="I606" i="3315"/>
  <c r="I605" i="3315"/>
  <c r="I604" i="3315"/>
  <c r="I603" i="3315"/>
  <c r="I602" i="3315"/>
  <c r="I601" i="3315"/>
  <c r="I600" i="3315"/>
  <c r="I599" i="3315"/>
  <c r="I598" i="3315"/>
  <c r="I597" i="3315"/>
  <c r="I596" i="3315"/>
  <c r="I595" i="3315"/>
  <c r="I594" i="3315"/>
  <c r="I593" i="3315"/>
  <c r="I592" i="3315"/>
  <c r="I591" i="3315"/>
  <c r="I590" i="3315"/>
  <c r="I589" i="3315"/>
  <c r="I588" i="3315"/>
  <c r="I587" i="3315"/>
  <c r="I586" i="3315"/>
  <c r="I585" i="3315"/>
  <c r="I584" i="3315"/>
  <c r="I583" i="3315"/>
  <c r="I582" i="3315"/>
  <c r="I581" i="3315"/>
  <c r="I580" i="3315"/>
  <c r="I579" i="3315"/>
  <c r="I578" i="3315"/>
  <c r="I577" i="3315"/>
  <c r="I576" i="3315"/>
  <c r="I575" i="3315"/>
  <c r="I574" i="3315"/>
  <c r="I573" i="3315"/>
  <c r="I572" i="3315"/>
  <c r="I570" i="3315"/>
  <c r="I569" i="3315"/>
  <c r="I568" i="3315"/>
  <c r="I567" i="3315"/>
  <c r="I566" i="3315"/>
  <c r="I565" i="3315"/>
  <c r="I564" i="3315"/>
  <c r="I562" i="3315"/>
  <c r="I561" i="3315"/>
  <c r="I560" i="3315"/>
  <c r="I559" i="3315"/>
  <c r="I558" i="3315"/>
  <c r="I557" i="3315"/>
  <c r="I556" i="3315"/>
  <c r="I555" i="3315"/>
  <c r="I554" i="3315"/>
  <c r="I553" i="3315"/>
  <c r="I552" i="3315"/>
  <c r="I551" i="3315"/>
  <c r="I550" i="3315"/>
  <c r="I549" i="3315"/>
  <c r="I548" i="3315"/>
  <c r="I547" i="3315"/>
  <c r="I546" i="3315"/>
  <c r="I545" i="3315"/>
  <c r="I544" i="3315"/>
  <c r="I543" i="3315"/>
  <c r="I542" i="3315"/>
  <c r="I541" i="3315"/>
  <c r="I540" i="3315"/>
  <c r="I539" i="3315"/>
  <c r="I538" i="3315"/>
  <c r="I537" i="3315"/>
  <c r="I536" i="3315"/>
  <c r="I535" i="3315"/>
  <c r="I534" i="3315"/>
  <c r="I533" i="3315"/>
  <c r="I532" i="3315"/>
  <c r="I531" i="3315"/>
  <c r="I530" i="3315"/>
  <c r="I529" i="3315"/>
  <c r="I528" i="3315"/>
  <c r="I527" i="3315"/>
  <c r="I526" i="3315"/>
  <c r="I525" i="3315"/>
  <c r="I523" i="3315"/>
  <c r="I522" i="3315"/>
  <c r="I521" i="3315"/>
  <c r="I520" i="3315"/>
  <c r="I519" i="3315"/>
  <c r="I518" i="3315"/>
  <c r="I517" i="3315"/>
  <c r="I516" i="3315"/>
  <c r="I515" i="3315"/>
  <c r="I514" i="3315"/>
  <c r="I513" i="3315"/>
  <c r="I512" i="3315"/>
  <c r="I511" i="3315"/>
  <c r="I510" i="3315"/>
  <c r="I509" i="3315"/>
  <c r="I508" i="3315"/>
  <c r="I507" i="3315"/>
  <c r="I506" i="3315"/>
  <c r="I505" i="3315"/>
  <c r="I504" i="3315"/>
  <c r="I503" i="3315"/>
  <c r="I502" i="3315"/>
  <c r="I501" i="3315"/>
  <c r="I500" i="3315"/>
  <c r="I499" i="3315"/>
  <c r="I498" i="3315"/>
  <c r="I497" i="3315"/>
  <c r="I496" i="3315"/>
  <c r="I495" i="3315"/>
  <c r="I494" i="3315"/>
  <c r="I493" i="3315"/>
  <c r="I492" i="3315"/>
  <c r="I491" i="3315"/>
  <c r="I490" i="3315"/>
  <c r="I489" i="3315"/>
  <c r="I488" i="3315"/>
  <c r="I487" i="3315"/>
  <c r="I486" i="3315"/>
  <c r="I485" i="3315"/>
  <c r="I484" i="3315"/>
  <c r="I483" i="3315"/>
  <c r="I482" i="3315"/>
  <c r="I481" i="3315"/>
  <c r="I480" i="3315"/>
  <c r="I479" i="3315"/>
  <c r="I478" i="3315"/>
  <c r="I477" i="3315"/>
  <c r="I475" i="3315"/>
  <c r="I474" i="3315"/>
  <c r="I473" i="3315"/>
  <c r="I472" i="3315"/>
  <c r="I471" i="3315"/>
  <c r="I470" i="3315"/>
  <c r="I469" i="3315"/>
  <c r="I468" i="3315"/>
  <c r="I467" i="3315"/>
  <c r="I466" i="3315"/>
  <c r="I465" i="3315"/>
  <c r="I464" i="3315"/>
  <c r="I463" i="3315"/>
  <c r="I462" i="3315"/>
  <c r="I461" i="3315"/>
  <c r="I460" i="3315"/>
  <c r="I453" i="3315"/>
  <c r="I452" i="3315"/>
  <c r="I451" i="3315"/>
  <c r="I450" i="3315"/>
  <c r="I449" i="3315"/>
  <c r="I448" i="3315"/>
  <c r="I447" i="3315"/>
  <c r="I446" i="3315"/>
  <c r="I445" i="3315"/>
  <c r="I444" i="3315"/>
  <c r="I443" i="3315"/>
  <c r="I442" i="3315"/>
  <c r="I441" i="3315"/>
  <c r="I440" i="3315"/>
  <c r="I439" i="3315"/>
  <c r="I438" i="3315"/>
  <c r="I437" i="3315"/>
  <c r="I436" i="3315"/>
  <c r="I432" i="3315"/>
  <c r="I431" i="3315"/>
  <c r="I430" i="3315"/>
  <c r="I429" i="3315"/>
  <c r="I428" i="3315"/>
  <c r="I427" i="3315"/>
  <c r="I426" i="3315"/>
  <c r="I425" i="3315"/>
  <c r="I424" i="3315"/>
  <c r="I423" i="3315"/>
  <c r="I422" i="3315"/>
  <c r="I421" i="3315"/>
  <c r="I420" i="3315"/>
  <c r="I419" i="3315"/>
  <c r="I418" i="3315"/>
  <c r="I417" i="3315"/>
  <c r="I416" i="3315"/>
  <c r="I415" i="3315"/>
  <c r="I414" i="3315"/>
  <c r="I413" i="3315"/>
  <c r="I412" i="3315"/>
  <c r="I411" i="3315"/>
  <c r="I410" i="3315"/>
  <c r="I409" i="3315"/>
  <c r="I408" i="3315"/>
  <c r="I407" i="3315"/>
  <c r="I406" i="3315"/>
  <c r="I405" i="3315"/>
  <c r="I404" i="3315"/>
  <c r="I403" i="3315"/>
  <c r="I402" i="3315"/>
  <c r="I401" i="3315"/>
  <c r="I400" i="3315"/>
  <c r="I399" i="3315"/>
  <c r="I398" i="3315"/>
  <c r="I397" i="3315"/>
  <c r="I396" i="3315"/>
  <c r="I395" i="3315"/>
  <c r="I394" i="3315"/>
  <c r="I393" i="3315"/>
  <c r="I392" i="3315"/>
  <c r="I391" i="3315"/>
  <c r="I390" i="3315"/>
  <c r="I389" i="3315"/>
  <c r="I388" i="3315"/>
  <c r="I387" i="3315"/>
  <c r="I386" i="3315"/>
  <c r="I385" i="3315"/>
  <c r="I384" i="3315"/>
  <c r="I383" i="3315"/>
  <c r="I382" i="3315"/>
  <c r="I381" i="3315"/>
  <c r="I380" i="3315"/>
  <c r="I379" i="3315"/>
  <c r="I378" i="3315"/>
  <c r="I377" i="3315"/>
  <c r="I376" i="3315"/>
  <c r="I375" i="3315"/>
  <c r="I374" i="3315"/>
  <c r="I373" i="3315"/>
  <c r="I372" i="3315"/>
  <c r="I371" i="3315"/>
  <c r="I370" i="3315"/>
  <c r="I369" i="3315"/>
  <c r="I368" i="3315"/>
  <c r="I367" i="3315"/>
  <c r="I366" i="3315"/>
  <c r="I365" i="3315"/>
  <c r="I364" i="3315"/>
  <c r="I363" i="3315"/>
  <c r="I362" i="3315"/>
  <c r="I361" i="3315"/>
  <c r="I360" i="3315"/>
  <c r="I359" i="3315"/>
  <c r="I358" i="3315"/>
  <c r="I357" i="3315"/>
  <c r="I356" i="3315"/>
  <c r="I355" i="3315"/>
  <c r="I354" i="3315"/>
  <c r="I353" i="3315"/>
  <c r="I352" i="3315"/>
  <c r="I351" i="3315"/>
  <c r="I350" i="3315"/>
  <c r="I349" i="3315"/>
  <c r="I348" i="3315"/>
  <c r="I347" i="3315"/>
  <c r="I346" i="3315"/>
  <c r="I345" i="3315"/>
  <c r="I344" i="3315"/>
  <c r="I343" i="3315"/>
  <c r="I342" i="3315"/>
  <c r="I341" i="3315"/>
  <c r="I340" i="3315"/>
  <c r="I339" i="3315"/>
  <c r="I338" i="3315"/>
  <c r="I337" i="3315"/>
  <c r="I336" i="3315"/>
  <c r="I335" i="3315"/>
  <c r="I334" i="3315"/>
  <c r="I333" i="3315"/>
  <c r="I332" i="3315"/>
  <c r="I331" i="3315"/>
  <c r="I330" i="3315"/>
  <c r="I329" i="3315"/>
  <c r="I328" i="3315"/>
  <c r="I327" i="3315"/>
  <c r="I326" i="3315"/>
  <c r="I325" i="3315"/>
  <c r="I324" i="3315"/>
  <c r="I323" i="3315"/>
  <c r="I322" i="3315"/>
  <c r="I318" i="3315"/>
  <c r="I317" i="3315"/>
  <c r="I316" i="3315"/>
  <c r="I315" i="3315"/>
  <c r="I314" i="3315"/>
  <c r="I313" i="3315"/>
  <c r="I312" i="3315"/>
  <c r="I311" i="3315"/>
  <c r="I310" i="3315"/>
  <c r="I309" i="3315"/>
  <c r="I308" i="3315"/>
  <c r="I307" i="3315"/>
  <c r="I306" i="3315"/>
  <c r="I305" i="3315"/>
  <c r="I304" i="3315"/>
  <c r="I303" i="3315"/>
  <c r="I302" i="3315"/>
  <c r="I301" i="3315"/>
  <c r="I300" i="3315"/>
  <c r="I299" i="3315"/>
  <c r="I298" i="3315"/>
  <c r="I297" i="3315"/>
  <c r="I296" i="3315"/>
  <c r="I295" i="3315"/>
  <c r="I294" i="3315"/>
  <c r="I293" i="3315"/>
  <c r="I292" i="3315"/>
  <c r="I291" i="3315"/>
  <c r="I290" i="3315"/>
  <c r="I289" i="3315"/>
  <c r="I288" i="3315"/>
  <c r="I287" i="3315"/>
  <c r="I286" i="3315"/>
  <c r="I285" i="3315"/>
  <c r="I284" i="3315"/>
  <c r="I283" i="3315"/>
  <c r="I282" i="3315"/>
  <c r="I281" i="3315"/>
  <c r="I280" i="3315"/>
  <c r="I279" i="3315"/>
  <c r="I278" i="3315"/>
  <c r="I274" i="3315"/>
  <c r="I273" i="3315"/>
  <c r="I272" i="3315"/>
  <c r="I271" i="3315"/>
  <c r="I270" i="3315"/>
  <c r="I269" i="3315"/>
  <c r="I268" i="3315"/>
  <c r="I267" i="3315"/>
  <c r="I266" i="3315"/>
  <c r="I265" i="3315"/>
  <c r="I264" i="3315"/>
  <c r="I263" i="3315"/>
  <c r="I262" i="3315"/>
  <c r="I261" i="3315"/>
  <c r="I260" i="3315"/>
  <c r="I259" i="3315"/>
  <c r="I258" i="3315"/>
  <c r="I257" i="3315"/>
  <c r="I256" i="3315"/>
  <c r="I255" i="3315"/>
  <c r="I254" i="3315"/>
  <c r="I253" i="3315"/>
  <c r="I252" i="3315"/>
  <c r="I251" i="3315"/>
  <c r="I250" i="3315"/>
  <c r="I249" i="3315"/>
  <c r="I248" i="3315"/>
  <c r="I247" i="3315"/>
  <c r="I246" i="3315"/>
  <c r="I242" i="3315"/>
  <c r="I241" i="3315"/>
  <c r="I239" i="3315"/>
  <c r="I238" i="3315"/>
  <c r="I237" i="3315"/>
  <c r="I236" i="3315"/>
  <c r="I235" i="3315"/>
  <c r="I234" i="3315"/>
  <c r="I233" i="3315"/>
  <c r="I232" i="3315"/>
  <c r="I231" i="3315"/>
  <c r="I230" i="3315"/>
  <c r="I229" i="3315"/>
  <c r="I228" i="3315"/>
  <c r="I227" i="3315"/>
  <c r="I226" i="3315"/>
  <c r="I225" i="3315"/>
  <c r="I223" i="3315"/>
  <c r="I222" i="3315"/>
  <c r="I221" i="3315"/>
  <c r="I220" i="3315"/>
  <c r="I219" i="3315"/>
  <c r="I218" i="3315"/>
  <c r="I217" i="3315"/>
  <c r="I216" i="3315"/>
  <c r="I215" i="3315"/>
  <c r="I213" i="3315"/>
  <c r="I209" i="3315"/>
  <c r="I208" i="3315"/>
  <c r="I207" i="3315"/>
  <c r="I206" i="3315"/>
  <c r="I205" i="3315"/>
  <c r="I204" i="3315"/>
  <c r="I203" i="3315"/>
  <c r="I202" i="3315"/>
  <c r="I201" i="3315"/>
  <c r="I200" i="3315"/>
  <c r="I199" i="3315"/>
  <c r="I198" i="3315"/>
  <c r="I197" i="3315"/>
  <c r="I196" i="3315"/>
  <c r="I195" i="3315"/>
  <c r="I194" i="3315"/>
  <c r="I193" i="3315"/>
  <c r="I192" i="3315"/>
  <c r="I191" i="3315"/>
  <c r="I190" i="3315"/>
  <c r="I189" i="3315"/>
  <c r="I188" i="3315"/>
  <c r="I187" i="3315"/>
  <c r="I186" i="3315"/>
  <c r="I185" i="3315"/>
  <c r="I184" i="3315"/>
  <c r="I183" i="3315"/>
  <c r="I182" i="3315"/>
  <c r="I181" i="3315"/>
  <c r="I180" i="3315"/>
  <c r="I179" i="3315"/>
  <c r="I178" i="3315"/>
  <c r="I177" i="3315"/>
  <c r="I176" i="3315"/>
  <c r="I175" i="3315"/>
  <c r="I174" i="3315"/>
  <c r="I170" i="3315"/>
  <c r="I171" i="3315" s="1"/>
  <c r="I166" i="3315"/>
  <c r="I165" i="3315"/>
  <c r="I164" i="3315"/>
  <c r="I163" i="3315"/>
  <c r="I162" i="3315"/>
  <c r="I161" i="3315"/>
  <c r="I160" i="3315"/>
  <c r="I159" i="3315"/>
  <c r="I158" i="3315"/>
  <c r="I157" i="3315"/>
  <c r="I156" i="3315"/>
  <c r="I155" i="3315"/>
  <c r="I154" i="3315"/>
  <c r="I153" i="3315"/>
  <c r="I152" i="3315"/>
  <c r="I151" i="3315"/>
  <c r="I150" i="3315"/>
  <c r="I149" i="3315"/>
  <c r="I148" i="3315"/>
  <c r="I147" i="3315"/>
  <c r="I143" i="3315"/>
  <c r="I142" i="3315"/>
  <c r="I141" i="3315"/>
  <c r="I137" i="3315"/>
  <c r="I136" i="3315"/>
  <c r="I135" i="3315"/>
  <c r="I134" i="3315"/>
  <c r="I133" i="3315"/>
  <c r="I132" i="3315"/>
  <c r="I131" i="3315"/>
  <c r="I130" i="3315"/>
  <c r="I129" i="3315"/>
  <c r="I128" i="3315"/>
  <c r="I127" i="3315"/>
  <c r="I126" i="3315"/>
  <c r="I125" i="3315"/>
  <c r="I124" i="3315"/>
  <c r="I123" i="3315"/>
  <c r="I122" i="3315"/>
  <c r="I121" i="3315"/>
  <c r="I120" i="3315"/>
  <c r="I119" i="3315"/>
  <c r="I118" i="3315"/>
  <c r="I117" i="3315"/>
  <c r="I116" i="3315"/>
  <c r="I115" i="3315"/>
  <c r="I114" i="3315"/>
  <c r="I113" i="3315"/>
  <c r="I112" i="3315"/>
  <c r="I111" i="3315"/>
  <c r="I110" i="3315"/>
  <c r="I109" i="3315"/>
  <c r="I108" i="3315"/>
  <c r="I107" i="3315"/>
  <c r="I106" i="3315"/>
  <c r="I105" i="3315"/>
  <c r="I104" i="3315"/>
  <c r="I103" i="3315"/>
  <c r="I102" i="3315"/>
  <c r="I101" i="3315"/>
  <c r="I100" i="3315"/>
  <c r="I97" i="3315"/>
  <c r="I96" i="3315"/>
  <c r="I95" i="3315"/>
  <c r="I94" i="3315"/>
  <c r="I93" i="3315"/>
  <c r="I92" i="3315"/>
  <c r="I91" i="3315"/>
  <c r="I90" i="3315"/>
  <c r="I86" i="3315"/>
  <c r="I85" i="3315"/>
  <c r="I84" i="3315"/>
  <c r="I83" i="3315"/>
  <c r="I82" i="3315"/>
  <c r="I81" i="3315"/>
  <c r="I80" i="3315"/>
  <c r="I79" i="3315"/>
  <c r="M275" i="3315" l="1"/>
  <c r="Q167" i="3315"/>
  <c r="Q319" i="3315"/>
  <c r="Q454" i="3315"/>
  <c r="M433" i="3315"/>
  <c r="Q859" i="3315"/>
  <c r="M933" i="3315"/>
  <c r="M1161" i="3315"/>
  <c r="I454" i="3315"/>
  <c r="M87" i="3315"/>
  <c r="M138" i="3315"/>
  <c r="M144" i="3315"/>
  <c r="M210" i="3315"/>
  <c r="M243" i="3315"/>
  <c r="M1112" i="3315"/>
  <c r="I167" i="3315"/>
  <c r="I275" i="3315"/>
  <c r="I433" i="3315"/>
  <c r="I999" i="3315"/>
  <c r="M454" i="3315"/>
  <c r="Q999" i="3315"/>
  <c r="I1112" i="3315"/>
  <c r="I1161" i="3315"/>
  <c r="M167" i="3315"/>
  <c r="M319" i="3315"/>
  <c r="M859" i="3315"/>
  <c r="Q87" i="3315"/>
  <c r="Q138" i="3315"/>
  <c r="Q144" i="3315"/>
  <c r="Q210" i="3315"/>
  <c r="Q243" i="3315"/>
  <c r="Q275" i="3315"/>
  <c r="Q433" i="3315"/>
  <c r="I87" i="3315"/>
  <c r="I138" i="3315"/>
  <c r="I144" i="3315"/>
  <c r="I210" i="3315"/>
  <c r="I243" i="3315"/>
  <c r="I319" i="3315"/>
  <c r="I859" i="3315"/>
  <c r="I933" i="3315"/>
  <c r="M999" i="3315"/>
  <c r="Q933" i="3315"/>
  <c r="Q1112" i="3315"/>
  <c r="Q1161" i="3315"/>
  <c r="M1163" i="3315" l="1"/>
  <c r="M945" i="3315"/>
  <c r="Q456" i="3315"/>
  <c r="M456" i="3315"/>
  <c r="I1163" i="3315"/>
  <c r="I456" i="3315"/>
  <c r="Q1163" i="3315"/>
  <c r="J1119" i="3315" l="1"/>
  <c r="AF1119" i="3315" s="1"/>
  <c r="N1119" i="3315"/>
  <c r="R1119" i="3315"/>
  <c r="Z1119" i="3315"/>
  <c r="AD1119" i="3315" s="1"/>
  <c r="J1120" i="3315"/>
  <c r="AF1120" i="3315" s="1"/>
  <c r="N1120" i="3315"/>
  <c r="R1120" i="3315"/>
  <c r="Z1120" i="3315"/>
  <c r="AD1120" i="3315" s="1"/>
  <c r="AC1173" i="3315" l="1"/>
  <c r="AC1171" i="3315"/>
  <c r="AC1174" i="3315"/>
  <c r="AC1172" i="3315"/>
  <c r="J956" i="3315"/>
  <c r="AF956" i="3315" s="1"/>
  <c r="N956" i="3315"/>
  <c r="R956" i="3315"/>
  <c r="Z956" i="3315"/>
  <c r="AD956" i="3315" s="1"/>
  <c r="J957" i="3315"/>
  <c r="AF957" i="3315" s="1"/>
  <c r="N957" i="3315"/>
  <c r="R957" i="3315"/>
  <c r="Z957" i="3315"/>
  <c r="AD957" i="3315" s="1"/>
  <c r="J958" i="3315"/>
  <c r="AF958" i="3315" s="1"/>
  <c r="N958" i="3315"/>
  <c r="R958" i="3315"/>
  <c r="Z958" i="3315"/>
  <c r="AD958" i="3315" s="1"/>
  <c r="J959" i="3315"/>
  <c r="AF959" i="3315" s="1"/>
  <c r="N959" i="3315"/>
  <c r="R959" i="3315"/>
  <c r="Z959" i="3315"/>
  <c r="AD959" i="3315" s="1"/>
  <c r="J960" i="3315"/>
  <c r="AF960" i="3315" s="1"/>
  <c r="N960" i="3315"/>
  <c r="R960" i="3315"/>
  <c r="Z960" i="3315"/>
  <c r="AD960" i="3315" s="1"/>
  <c r="J961" i="3315"/>
  <c r="AF961" i="3315" s="1"/>
  <c r="N961" i="3315"/>
  <c r="R961" i="3315"/>
  <c r="Z961" i="3315"/>
  <c r="AD961" i="3315" s="1"/>
  <c r="J962" i="3315"/>
  <c r="AF962" i="3315" s="1"/>
  <c r="N962" i="3315"/>
  <c r="R962" i="3315"/>
  <c r="Z962" i="3315"/>
  <c r="AD962" i="3315" s="1"/>
  <c r="J963" i="3315"/>
  <c r="AF963" i="3315" s="1"/>
  <c r="N963" i="3315"/>
  <c r="R963" i="3315"/>
  <c r="Z963" i="3315"/>
  <c r="AD963" i="3315" s="1"/>
  <c r="J964" i="3315"/>
  <c r="AF964" i="3315" s="1"/>
  <c r="N964" i="3315"/>
  <c r="R964" i="3315"/>
  <c r="Z964" i="3315"/>
  <c r="AD964" i="3315" s="1"/>
  <c r="J965" i="3315"/>
  <c r="AF965" i="3315" s="1"/>
  <c r="N965" i="3315"/>
  <c r="R965" i="3315"/>
  <c r="Z965" i="3315"/>
  <c r="AD965" i="3315" s="1"/>
  <c r="J966" i="3315"/>
  <c r="AF966" i="3315" s="1"/>
  <c r="N966" i="3315"/>
  <c r="R966" i="3315"/>
  <c r="Z966" i="3315"/>
  <c r="AD966" i="3315" s="1"/>
  <c r="J967" i="3315"/>
  <c r="AF967" i="3315" s="1"/>
  <c r="N967" i="3315"/>
  <c r="R967" i="3315"/>
  <c r="Z967" i="3315"/>
  <c r="AD967" i="3315" s="1"/>
  <c r="J968" i="3315"/>
  <c r="AF968" i="3315" s="1"/>
  <c r="N968" i="3315"/>
  <c r="R968" i="3315"/>
  <c r="Z968" i="3315"/>
  <c r="AD968" i="3315" s="1"/>
  <c r="J969" i="3315"/>
  <c r="AF969" i="3315" s="1"/>
  <c r="N969" i="3315"/>
  <c r="R969" i="3315"/>
  <c r="Z969" i="3315"/>
  <c r="AD969" i="3315" s="1"/>
  <c r="J970" i="3315"/>
  <c r="AF970" i="3315" s="1"/>
  <c r="N970" i="3315"/>
  <c r="R970" i="3315"/>
  <c r="Z970" i="3315"/>
  <c r="AD970" i="3315" s="1"/>
  <c r="J949" i="3315"/>
  <c r="AF949" i="3315" s="1"/>
  <c r="N949" i="3315"/>
  <c r="R949" i="3315"/>
  <c r="Z949" i="3315"/>
  <c r="AD949" i="3315" s="1"/>
  <c r="J950" i="3315"/>
  <c r="AF950" i="3315" s="1"/>
  <c r="N950" i="3315"/>
  <c r="R950" i="3315"/>
  <c r="Z950" i="3315"/>
  <c r="AD950" i="3315" s="1"/>
  <c r="J951" i="3315"/>
  <c r="AF951" i="3315" s="1"/>
  <c r="N951" i="3315"/>
  <c r="R951" i="3315"/>
  <c r="Z951" i="3315"/>
  <c r="AD951" i="3315" s="1"/>
  <c r="J952" i="3315"/>
  <c r="AF952" i="3315" s="1"/>
  <c r="N952" i="3315"/>
  <c r="R952" i="3315"/>
  <c r="Z952" i="3315"/>
  <c r="AD952" i="3315" s="1"/>
  <c r="J953" i="3315"/>
  <c r="AF953" i="3315" s="1"/>
  <c r="N953" i="3315"/>
  <c r="R953" i="3315"/>
  <c r="Z953" i="3315"/>
  <c r="AD953" i="3315" s="1"/>
  <c r="J954" i="3315"/>
  <c r="AF954" i="3315" s="1"/>
  <c r="N954" i="3315"/>
  <c r="R954" i="3315"/>
  <c r="Z954" i="3315"/>
  <c r="AD954" i="3315" s="1"/>
  <c r="J955" i="3315"/>
  <c r="AF955" i="3315" s="1"/>
  <c r="N955" i="3315"/>
  <c r="R955" i="3315"/>
  <c r="Z955" i="3315"/>
  <c r="AD955" i="3315" s="1"/>
  <c r="J971" i="3315"/>
  <c r="AF971" i="3315" s="1"/>
  <c r="N971" i="3315"/>
  <c r="R971" i="3315"/>
  <c r="Z971" i="3315"/>
  <c r="AD971" i="3315" s="1"/>
  <c r="J972" i="3315"/>
  <c r="AF972" i="3315" s="1"/>
  <c r="N972" i="3315"/>
  <c r="R972" i="3315"/>
  <c r="Z972" i="3315"/>
  <c r="AD972" i="3315" s="1"/>
  <c r="J973" i="3315"/>
  <c r="AF973" i="3315" s="1"/>
  <c r="N973" i="3315"/>
  <c r="R973" i="3315"/>
  <c r="Z973" i="3315"/>
  <c r="AD973" i="3315" s="1"/>
  <c r="J974" i="3315"/>
  <c r="AF974" i="3315" s="1"/>
  <c r="N974" i="3315"/>
  <c r="R974" i="3315"/>
  <c r="Z974" i="3315"/>
  <c r="AD974" i="3315" s="1"/>
  <c r="J975" i="3315"/>
  <c r="AF975" i="3315" s="1"/>
  <c r="N975" i="3315"/>
  <c r="R975" i="3315"/>
  <c r="Z975" i="3315"/>
  <c r="AD975" i="3315" s="1"/>
  <c r="J976" i="3315"/>
  <c r="AF976" i="3315" s="1"/>
  <c r="N976" i="3315"/>
  <c r="R976" i="3315"/>
  <c r="Z976" i="3315"/>
  <c r="AD976" i="3315" s="1"/>
  <c r="J977" i="3315"/>
  <c r="AF977" i="3315" s="1"/>
  <c r="N977" i="3315"/>
  <c r="R977" i="3315"/>
  <c r="Z977" i="3315"/>
  <c r="AD977" i="3315" s="1"/>
  <c r="J978" i="3315"/>
  <c r="AF978" i="3315" s="1"/>
  <c r="N978" i="3315"/>
  <c r="R978" i="3315"/>
  <c r="Z978" i="3315"/>
  <c r="AD978" i="3315" s="1"/>
  <c r="J148" i="3315" l="1"/>
  <c r="AF148" i="3315" s="1"/>
  <c r="N148" i="3315"/>
  <c r="R148" i="3315"/>
  <c r="Z148" i="3315"/>
  <c r="AD148" i="3315" s="1"/>
  <c r="J149" i="3315"/>
  <c r="AF149" i="3315" s="1"/>
  <c r="N149" i="3315"/>
  <c r="R149" i="3315"/>
  <c r="Z149" i="3315"/>
  <c r="AD149" i="3315" s="1"/>
  <c r="J150" i="3315"/>
  <c r="AF150" i="3315" s="1"/>
  <c r="N150" i="3315"/>
  <c r="R150" i="3315"/>
  <c r="Z150" i="3315"/>
  <c r="AD150" i="3315" s="1"/>
  <c r="J151" i="3315"/>
  <c r="AF151" i="3315" s="1"/>
  <c r="N151" i="3315"/>
  <c r="R151" i="3315"/>
  <c r="Z151" i="3315"/>
  <c r="AD151" i="3315" s="1"/>
  <c r="J152" i="3315"/>
  <c r="AF152" i="3315" s="1"/>
  <c r="N152" i="3315"/>
  <c r="R152" i="3315"/>
  <c r="Z152" i="3315"/>
  <c r="AD152" i="3315" s="1"/>
  <c r="J153" i="3315"/>
  <c r="AF153" i="3315" s="1"/>
  <c r="N153" i="3315"/>
  <c r="R153" i="3315"/>
  <c r="Z153" i="3315"/>
  <c r="AD153" i="3315" s="1"/>
  <c r="J154" i="3315"/>
  <c r="AF154" i="3315" s="1"/>
  <c r="N154" i="3315"/>
  <c r="R154" i="3315"/>
  <c r="Z154" i="3315"/>
  <c r="AD154" i="3315" s="1"/>
  <c r="J155" i="3315"/>
  <c r="AF155" i="3315" s="1"/>
  <c r="N155" i="3315"/>
  <c r="R155" i="3315"/>
  <c r="Z155" i="3315"/>
  <c r="AD155" i="3315" s="1"/>
  <c r="J156" i="3315"/>
  <c r="AF156" i="3315" s="1"/>
  <c r="N156" i="3315"/>
  <c r="R156" i="3315"/>
  <c r="Z156" i="3315"/>
  <c r="AD156" i="3315" s="1"/>
  <c r="J157" i="3315"/>
  <c r="AF157" i="3315" s="1"/>
  <c r="N157" i="3315"/>
  <c r="R157" i="3315"/>
  <c r="Z157" i="3315"/>
  <c r="AD157" i="3315" s="1"/>
  <c r="J431" i="3315" l="1"/>
  <c r="AF431" i="3315" s="1"/>
  <c r="N431" i="3315"/>
  <c r="R431" i="3315"/>
  <c r="Z431" i="3315"/>
  <c r="AD431" i="3315" s="1"/>
  <c r="Z430" i="3315"/>
  <c r="AD430" i="3315" s="1"/>
  <c r="R430" i="3315"/>
  <c r="N430" i="3315"/>
  <c r="J430" i="3315"/>
  <c r="AF430" i="3315" s="1"/>
  <c r="J175" i="3315"/>
  <c r="AF175" i="3315" s="1"/>
  <c r="N175" i="3315"/>
  <c r="R175" i="3315"/>
  <c r="Z175" i="3315"/>
  <c r="AD175" i="3315" s="1"/>
  <c r="J176" i="3315"/>
  <c r="AF176" i="3315" s="1"/>
  <c r="N176" i="3315"/>
  <c r="R176" i="3315"/>
  <c r="Z176" i="3315"/>
  <c r="AD176" i="3315" s="1"/>
  <c r="J177" i="3315"/>
  <c r="AF177" i="3315" s="1"/>
  <c r="N177" i="3315"/>
  <c r="R177" i="3315"/>
  <c r="Z177" i="3315"/>
  <c r="AD177" i="3315" s="1"/>
  <c r="J178" i="3315"/>
  <c r="AF178" i="3315" s="1"/>
  <c r="N178" i="3315"/>
  <c r="R178" i="3315"/>
  <c r="Z178" i="3315"/>
  <c r="AD178" i="3315" s="1"/>
  <c r="J179" i="3315"/>
  <c r="AF179" i="3315" s="1"/>
  <c r="N179" i="3315"/>
  <c r="R179" i="3315"/>
  <c r="Z179" i="3315"/>
  <c r="AD179" i="3315" s="1"/>
  <c r="J180" i="3315"/>
  <c r="AF180" i="3315" s="1"/>
  <c r="N180" i="3315"/>
  <c r="R180" i="3315"/>
  <c r="Z180" i="3315"/>
  <c r="AD180" i="3315" s="1"/>
  <c r="J181" i="3315"/>
  <c r="AF181" i="3315" s="1"/>
  <c r="N181" i="3315"/>
  <c r="R181" i="3315"/>
  <c r="Z181" i="3315"/>
  <c r="AD181" i="3315" s="1"/>
  <c r="J182" i="3315"/>
  <c r="AF182" i="3315" s="1"/>
  <c r="N182" i="3315"/>
  <c r="R182" i="3315"/>
  <c r="Z182" i="3315"/>
  <c r="AD182" i="3315" s="1"/>
  <c r="J183" i="3315"/>
  <c r="AF183" i="3315" s="1"/>
  <c r="N183" i="3315"/>
  <c r="R183" i="3315"/>
  <c r="Z183" i="3315"/>
  <c r="AD183" i="3315" s="1"/>
  <c r="J184" i="3315"/>
  <c r="AF184" i="3315" s="1"/>
  <c r="N184" i="3315"/>
  <c r="R184" i="3315"/>
  <c r="Z184" i="3315"/>
  <c r="AD184" i="3315" s="1"/>
  <c r="J185" i="3315"/>
  <c r="AF185" i="3315" s="1"/>
  <c r="N185" i="3315"/>
  <c r="R185" i="3315"/>
  <c r="Z185" i="3315"/>
  <c r="AD185" i="3315" s="1"/>
  <c r="J186" i="3315"/>
  <c r="AF186" i="3315" s="1"/>
  <c r="N186" i="3315"/>
  <c r="R186" i="3315"/>
  <c r="Z186" i="3315"/>
  <c r="AD186" i="3315" s="1"/>
  <c r="J187" i="3315"/>
  <c r="AF187" i="3315" s="1"/>
  <c r="N187" i="3315"/>
  <c r="R187" i="3315"/>
  <c r="Z187" i="3315"/>
  <c r="AD187" i="3315" s="1"/>
  <c r="J188" i="3315"/>
  <c r="AF188" i="3315" s="1"/>
  <c r="N188" i="3315"/>
  <c r="R188" i="3315"/>
  <c r="Z188" i="3315"/>
  <c r="AD188" i="3315" s="1"/>
  <c r="J189" i="3315"/>
  <c r="AF189" i="3315" s="1"/>
  <c r="N189" i="3315"/>
  <c r="R189" i="3315"/>
  <c r="Z189" i="3315"/>
  <c r="AD189" i="3315" s="1"/>
  <c r="J190" i="3315"/>
  <c r="AF190" i="3315" s="1"/>
  <c r="N190" i="3315"/>
  <c r="R190" i="3315"/>
  <c r="Z190" i="3315"/>
  <c r="AD190" i="3315" s="1"/>
  <c r="J191" i="3315"/>
  <c r="AF191" i="3315" s="1"/>
  <c r="N191" i="3315"/>
  <c r="R191" i="3315"/>
  <c r="Z191" i="3315"/>
  <c r="AD191" i="3315" s="1"/>
  <c r="P171" i="3315"/>
  <c r="L171" i="3315"/>
  <c r="H171" i="3315"/>
  <c r="D171" i="3315"/>
  <c r="Z170" i="3315"/>
  <c r="Z171" i="3315" s="1"/>
  <c r="N170" i="3315"/>
  <c r="AD171" i="3315" l="1"/>
  <c r="AC171" i="3315"/>
  <c r="N171" i="3315"/>
  <c r="AD170" i="3315"/>
  <c r="J170" i="3315"/>
  <c r="AF170" i="3315" s="1"/>
  <c r="AF171" i="3315" s="1"/>
  <c r="R170" i="3315"/>
  <c r="L13" i="3315" l="1"/>
  <c r="H12" i="3315"/>
  <c r="H14" i="3315"/>
  <c r="R171" i="3315"/>
  <c r="H11" i="3315"/>
  <c r="P18" i="3315"/>
  <c r="J171" i="3315"/>
  <c r="L18" i="3315"/>
  <c r="L14" i="3315"/>
  <c r="P12" i="3315"/>
  <c r="P14" i="3315"/>
  <c r="J18" i="3315"/>
  <c r="AF18" i="3315" s="1"/>
  <c r="R18" i="3315"/>
  <c r="Z18" i="3315"/>
  <c r="J12" i="3315"/>
  <c r="L11" i="3315"/>
  <c r="N13" i="3315"/>
  <c r="P13" i="3315"/>
  <c r="Z11" i="3315"/>
  <c r="Z13" i="3315"/>
  <c r="N18" i="3315"/>
  <c r="J13" i="3315"/>
  <c r="AF13" i="3315" s="1"/>
  <c r="J11" i="3315"/>
  <c r="N12" i="3315"/>
  <c r="Z12" i="3315"/>
  <c r="Z14" i="3315"/>
  <c r="H18" i="3315"/>
  <c r="H13" i="3315"/>
  <c r="L12" i="3315"/>
  <c r="N11" i="3315"/>
  <c r="R12" i="3315"/>
  <c r="R11" i="3315"/>
  <c r="R13" i="3315"/>
  <c r="P11" i="3315"/>
  <c r="R14" i="3315"/>
  <c r="N14" i="3315"/>
  <c r="J14" i="3315"/>
  <c r="AF14" i="3315" s="1"/>
  <c r="L941" i="3315"/>
  <c r="N940" i="3315"/>
  <c r="L939" i="3315"/>
  <c r="N938" i="3315"/>
  <c r="L937" i="3315"/>
  <c r="AF12" i="3315" l="1"/>
  <c r="AF11" i="3315"/>
  <c r="L938" i="3315"/>
  <c r="N939" i="3315"/>
  <c r="L940" i="3315"/>
  <c r="N937" i="3315"/>
  <c r="N941" i="3315"/>
  <c r="Y859" i="3315"/>
  <c r="Y933" i="3315"/>
  <c r="J871" i="3315"/>
  <c r="AF871" i="3315" s="1"/>
  <c r="N871" i="3315"/>
  <c r="R871" i="3315"/>
  <c r="Z871" i="3315"/>
  <c r="AD871" i="3315" s="1"/>
  <c r="J872" i="3315"/>
  <c r="AF872" i="3315" s="1"/>
  <c r="N872" i="3315"/>
  <c r="R872" i="3315"/>
  <c r="Z872" i="3315"/>
  <c r="AD872" i="3315" s="1"/>
  <c r="J873" i="3315"/>
  <c r="AF873" i="3315" s="1"/>
  <c r="N873" i="3315"/>
  <c r="R873" i="3315"/>
  <c r="Z873" i="3315"/>
  <c r="AD873" i="3315" s="1"/>
  <c r="J874" i="3315"/>
  <c r="AF874" i="3315" s="1"/>
  <c r="N874" i="3315"/>
  <c r="R874" i="3315"/>
  <c r="Z874" i="3315"/>
  <c r="AD874" i="3315" s="1"/>
  <c r="J875" i="3315"/>
  <c r="AF875" i="3315" s="1"/>
  <c r="N875" i="3315"/>
  <c r="R875" i="3315"/>
  <c r="Z875" i="3315"/>
  <c r="AD875" i="3315" s="1"/>
  <c r="J876" i="3315"/>
  <c r="AF876" i="3315" s="1"/>
  <c r="N876" i="3315"/>
  <c r="R876" i="3315"/>
  <c r="Z876" i="3315"/>
  <c r="AD876" i="3315" s="1"/>
  <c r="J877" i="3315"/>
  <c r="AF877" i="3315" s="1"/>
  <c r="N877" i="3315"/>
  <c r="R877" i="3315"/>
  <c r="Z877" i="3315"/>
  <c r="AD877" i="3315" s="1"/>
  <c r="J878" i="3315"/>
  <c r="AF878" i="3315" s="1"/>
  <c r="N878" i="3315"/>
  <c r="R878" i="3315"/>
  <c r="Z878" i="3315"/>
  <c r="AD878" i="3315" s="1"/>
  <c r="J879" i="3315"/>
  <c r="AF879" i="3315" s="1"/>
  <c r="N879" i="3315"/>
  <c r="R879" i="3315"/>
  <c r="Z879" i="3315"/>
  <c r="AD879" i="3315" s="1"/>
  <c r="J880" i="3315"/>
  <c r="AF880" i="3315" s="1"/>
  <c r="N880" i="3315"/>
  <c r="R880" i="3315"/>
  <c r="Z880" i="3315"/>
  <c r="AD880" i="3315" s="1"/>
  <c r="J881" i="3315"/>
  <c r="AF881" i="3315" s="1"/>
  <c r="N881" i="3315"/>
  <c r="R881" i="3315"/>
  <c r="Z881" i="3315"/>
  <c r="AD881" i="3315" s="1"/>
  <c r="J882" i="3315"/>
  <c r="AF882" i="3315" s="1"/>
  <c r="N882" i="3315"/>
  <c r="R882" i="3315"/>
  <c r="Z882" i="3315"/>
  <c r="AD882" i="3315" s="1"/>
  <c r="J883" i="3315"/>
  <c r="AF883" i="3315" s="1"/>
  <c r="N883" i="3315"/>
  <c r="R883" i="3315"/>
  <c r="Z883" i="3315"/>
  <c r="AD883" i="3315" s="1"/>
  <c r="J884" i="3315"/>
  <c r="AF884" i="3315" s="1"/>
  <c r="N884" i="3315"/>
  <c r="R884" i="3315"/>
  <c r="Z884" i="3315"/>
  <c r="AD884" i="3315" s="1"/>
  <c r="J885" i="3315"/>
  <c r="AF885" i="3315" s="1"/>
  <c r="N885" i="3315"/>
  <c r="R885" i="3315"/>
  <c r="Z885" i="3315"/>
  <c r="AD885" i="3315" s="1"/>
  <c r="J886" i="3315"/>
  <c r="AF886" i="3315" s="1"/>
  <c r="N886" i="3315"/>
  <c r="R886" i="3315"/>
  <c r="Z886" i="3315"/>
  <c r="AD886" i="3315" s="1"/>
  <c r="J887" i="3315"/>
  <c r="AF887" i="3315" s="1"/>
  <c r="N887" i="3315"/>
  <c r="R887" i="3315"/>
  <c r="Z887" i="3315"/>
  <c r="AD887" i="3315" s="1"/>
  <c r="J888" i="3315"/>
  <c r="AF888" i="3315" s="1"/>
  <c r="N888" i="3315"/>
  <c r="R888" i="3315"/>
  <c r="Z888" i="3315"/>
  <c r="AD888" i="3315" s="1"/>
  <c r="J889" i="3315"/>
  <c r="AF889" i="3315" s="1"/>
  <c r="N889" i="3315"/>
  <c r="R889" i="3315"/>
  <c r="Z889" i="3315"/>
  <c r="AD889" i="3315" s="1"/>
  <c r="J890" i="3315"/>
  <c r="AF890" i="3315" s="1"/>
  <c r="N890" i="3315"/>
  <c r="R890" i="3315"/>
  <c r="Z890" i="3315"/>
  <c r="AD890" i="3315" s="1"/>
  <c r="J891" i="3315"/>
  <c r="AF891" i="3315" s="1"/>
  <c r="N891" i="3315"/>
  <c r="R891" i="3315"/>
  <c r="Z891" i="3315"/>
  <c r="AD891" i="3315" s="1"/>
  <c r="J892" i="3315"/>
  <c r="AF892" i="3315" s="1"/>
  <c r="N892" i="3315"/>
  <c r="R892" i="3315"/>
  <c r="Z892" i="3315"/>
  <c r="AD892" i="3315" s="1"/>
  <c r="J893" i="3315"/>
  <c r="AF893" i="3315" s="1"/>
  <c r="N893" i="3315"/>
  <c r="R893" i="3315"/>
  <c r="Z893" i="3315"/>
  <c r="AD893" i="3315" s="1"/>
  <c r="J894" i="3315"/>
  <c r="AF894" i="3315" s="1"/>
  <c r="N894" i="3315"/>
  <c r="R894" i="3315"/>
  <c r="Z894" i="3315"/>
  <c r="AD894" i="3315" s="1"/>
  <c r="J895" i="3315"/>
  <c r="AF895" i="3315" s="1"/>
  <c r="N895" i="3315"/>
  <c r="R895" i="3315"/>
  <c r="Z895" i="3315"/>
  <c r="AD895" i="3315" s="1"/>
  <c r="J896" i="3315"/>
  <c r="AF896" i="3315" s="1"/>
  <c r="N896" i="3315"/>
  <c r="R896" i="3315"/>
  <c r="Z896" i="3315"/>
  <c r="AD896" i="3315" s="1"/>
  <c r="J897" i="3315"/>
  <c r="AF897" i="3315" s="1"/>
  <c r="N897" i="3315"/>
  <c r="R897" i="3315"/>
  <c r="Z897" i="3315"/>
  <c r="AD897" i="3315" s="1"/>
  <c r="J898" i="3315"/>
  <c r="AF898" i="3315" s="1"/>
  <c r="N898" i="3315"/>
  <c r="R898" i="3315"/>
  <c r="Z898" i="3315"/>
  <c r="AD898" i="3315" s="1"/>
  <c r="J899" i="3315"/>
  <c r="AF899" i="3315" s="1"/>
  <c r="N899" i="3315"/>
  <c r="R899" i="3315"/>
  <c r="Z899" i="3315"/>
  <c r="AD899" i="3315" s="1"/>
  <c r="J900" i="3315"/>
  <c r="AF900" i="3315" s="1"/>
  <c r="N900" i="3315"/>
  <c r="R900" i="3315"/>
  <c r="Z900" i="3315"/>
  <c r="AD900" i="3315" s="1"/>
  <c r="J901" i="3315"/>
  <c r="AF901" i="3315" s="1"/>
  <c r="N901" i="3315"/>
  <c r="R901" i="3315"/>
  <c r="Z901" i="3315"/>
  <c r="AD901" i="3315" s="1"/>
  <c r="J902" i="3315"/>
  <c r="AF902" i="3315" s="1"/>
  <c r="N902" i="3315"/>
  <c r="R902" i="3315"/>
  <c r="Z902" i="3315"/>
  <c r="AD902" i="3315" s="1"/>
  <c r="J903" i="3315"/>
  <c r="AF903" i="3315" s="1"/>
  <c r="N903" i="3315"/>
  <c r="R903" i="3315"/>
  <c r="Z903" i="3315"/>
  <c r="AD903" i="3315" s="1"/>
  <c r="J904" i="3315"/>
  <c r="AF904" i="3315" s="1"/>
  <c r="N904" i="3315"/>
  <c r="R904" i="3315"/>
  <c r="Z904" i="3315"/>
  <c r="AD904" i="3315" s="1"/>
  <c r="J905" i="3315"/>
  <c r="AF905" i="3315" s="1"/>
  <c r="N905" i="3315"/>
  <c r="R905" i="3315"/>
  <c r="Z905" i="3315"/>
  <c r="AD905" i="3315" s="1"/>
  <c r="J906" i="3315"/>
  <c r="AF906" i="3315" s="1"/>
  <c r="N906" i="3315"/>
  <c r="R906" i="3315"/>
  <c r="Z906" i="3315"/>
  <c r="AD906" i="3315" s="1"/>
  <c r="J863" i="3315"/>
  <c r="AF863" i="3315" s="1"/>
  <c r="N863" i="3315"/>
  <c r="R863" i="3315"/>
  <c r="Z863" i="3315"/>
  <c r="AD863" i="3315" s="1"/>
  <c r="J864" i="3315"/>
  <c r="AF864" i="3315" s="1"/>
  <c r="N864" i="3315"/>
  <c r="R864" i="3315"/>
  <c r="Z864" i="3315"/>
  <c r="AD864" i="3315" s="1"/>
  <c r="J865" i="3315"/>
  <c r="AF865" i="3315" s="1"/>
  <c r="N865" i="3315"/>
  <c r="R865" i="3315"/>
  <c r="Z865" i="3315"/>
  <c r="AD865" i="3315" s="1"/>
  <c r="J866" i="3315"/>
  <c r="AF866" i="3315" s="1"/>
  <c r="N866" i="3315"/>
  <c r="R866" i="3315"/>
  <c r="Z866" i="3315"/>
  <c r="AD866" i="3315" s="1"/>
  <c r="J867" i="3315"/>
  <c r="AF867" i="3315" s="1"/>
  <c r="N867" i="3315"/>
  <c r="R867" i="3315"/>
  <c r="Z867" i="3315"/>
  <c r="AD867" i="3315" s="1"/>
  <c r="J868" i="3315"/>
  <c r="AF868" i="3315" s="1"/>
  <c r="N868" i="3315"/>
  <c r="R868" i="3315"/>
  <c r="Z868" i="3315"/>
  <c r="AD868" i="3315" s="1"/>
  <c r="J869" i="3315"/>
  <c r="AF869" i="3315" s="1"/>
  <c r="N869" i="3315"/>
  <c r="R869" i="3315"/>
  <c r="Z869" i="3315"/>
  <c r="AD869" i="3315" s="1"/>
  <c r="J870" i="3315"/>
  <c r="AF870" i="3315" s="1"/>
  <c r="N870" i="3315"/>
  <c r="R870" i="3315"/>
  <c r="Z870" i="3315"/>
  <c r="AD870" i="3315" s="1"/>
  <c r="J907" i="3315"/>
  <c r="AF907" i="3315" s="1"/>
  <c r="N907" i="3315"/>
  <c r="R907" i="3315"/>
  <c r="Z907" i="3315"/>
  <c r="AD907" i="3315" s="1"/>
  <c r="J908" i="3315"/>
  <c r="AF908" i="3315" s="1"/>
  <c r="N908" i="3315"/>
  <c r="R908" i="3315"/>
  <c r="Z908" i="3315"/>
  <c r="AD908" i="3315" s="1"/>
  <c r="J909" i="3315"/>
  <c r="AF909" i="3315" s="1"/>
  <c r="N909" i="3315"/>
  <c r="R909" i="3315"/>
  <c r="Z909" i="3315"/>
  <c r="AD909" i="3315" s="1"/>
  <c r="J910" i="3315"/>
  <c r="AF910" i="3315" s="1"/>
  <c r="N910" i="3315"/>
  <c r="R910" i="3315"/>
  <c r="Z910" i="3315"/>
  <c r="AD910" i="3315" s="1"/>
  <c r="J911" i="3315"/>
  <c r="AF911" i="3315" s="1"/>
  <c r="N911" i="3315"/>
  <c r="R911" i="3315"/>
  <c r="Z911" i="3315"/>
  <c r="AD911" i="3315" s="1"/>
  <c r="J912" i="3315"/>
  <c r="AF912" i="3315" s="1"/>
  <c r="N912" i="3315"/>
  <c r="R912" i="3315"/>
  <c r="Z912" i="3315"/>
  <c r="AD912" i="3315" s="1"/>
  <c r="J913" i="3315"/>
  <c r="AF913" i="3315" s="1"/>
  <c r="N913" i="3315"/>
  <c r="R913" i="3315"/>
  <c r="Z913" i="3315"/>
  <c r="AD913" i="3315" s="1"/>
  <c r="J914" i="3315"/>
  <c r="AF914" i="3315" s="1"/>
  <c r="N914" i="3315"/>
  <c r="R914" i="3315"/>
  <c r="Z914" i="3315"/>
  <c r="AD914" i="3315" s="1"/>
  <c r="J915" i="3315"/>
  <c r="AF915" i="3315" s="1"/>
  <c r="N915" i="3315"/>
  <c r="R915" i="3315"/>
  <c r="Z915" i="3315"/>
  <c r="AD915" i="3315" s="1"/>
  <c r="J916" i="3315"/>
  <c r="AF916" i="3315" s="1"/>
  <c r="N916" i="3315"/>
  <c r="R916" i="3315"/>
  <c r="Z916" i="3315"/>
  <c r="AD916" i="3315" s="1"/>
  <c r="J917" i="3315"/>
  <c r="AF917" i="3315" s="1"/>
  <c r="N917" i="3315"/>
  <c r="R917" i="3315"/>
  <c r="Z917" i="3315"/>
  <c r="AD917" i="3315" s="1"/>
  <c r="J918" i="3315"/>
  <c r="AF918" i="3315" s="1"/>
  <c r="N918" i="3315"/>
  <c r="R918" i="3315"/>
  <c r="Z918" i="3315"/>
  <c r="AD918" i="3315" s="1"/>
  <c r="J919" i="3315"/>
  <c r="AF919" i="3315" s="1"/>
  <c r="N919" i="3315"/>
  <c r="R919" i="3315"/>
  <c r="Z919" i="3315"/>
  <c r="AD919" i="3315" s="1"/>
  <c r="J920" i="3315"/>
  <c r="AF920" i="3315" s="1"/>
  <c r="N920" i="3315"/>
  <c r="R920" i="3315"/>
  <c r="Z920" i="3315"/>
  <c r="AD920" i="3315" s="1"/>
  <c r="J247" i="3315"/>
  <c r="AF247" i="3315" s="1"/>
  <c r="N247" i="3315"/>
  <c r="R247" i="3315"/>
  <c r="Z247" i="3315"/>
  <c r="AD247" i="3315" s="1"/>
  <c r="J248" i="3315"/>
  <c r="AF248" i="3315" s="1"/>
  <c r="N248" i="3315"/>
  <c r="R248" i="3315"/>
  <c r="Z248" i="3315"/>
  <c r="AD248" i="3315" s="1"/>
  <c r="J249" i="3315"/>
  <c r="AF249" i="3315" s="1"/>
  <c r="N249" i="3315"/>
  <c r="R249" i="3315"/>
  <c r="Z249" i="3315"/>
  <c r="AD249" i="3315" s="1"/>
  <c r="J250" i="3315"/>
  <c r="AF250" i="3315" s="1"/>
  <c r="N250" i="3315"/>
  <c r="R250" i="3315"/>
  <c r="Z250" i="3315"/>
  <c r="AD250" i="3315" s="1"/>
  <c r="J251" i="3315"/>
  <c r="AF251" i="3315" s="1"/>
  <c r="N251" i="3315"/>
  <c r="R251" i="3315"/>
  <c r="Z251" i="3315"/>
  <c r="AD251" i="3315" s="1"/>
  <c r="J252" i="3315"/>
  <c r="AF252" i="3315" s="1"/>
  <c r="N252" i="3315"/>
  <c r="R252" i="3315"/>
  <c r="Z252" i="3315"/>
  <c r="AD252" i="3315" s="1"/>
  <c r="J253" i="3315"/>
  <c r="AF253" i="3315" s="1"/>
  <c r="N253" i="3315"/>
  <c r="R253" i="3315"/>
  <c r="Z253" i="3315"/>
  <c r="AD253" i="3315" s="1"/>
  <c r="J254" i="3315"/>
  <c r="AF254" i="3315" s="1"/>
  <c r="N254" i="3315"/>
  <c r="R254" i="3315"/>
  <c r="Z254" i="3315"/>
  <c r="AD254" i="3315" s="1"/>
  <c r="J255" i="3315"/>
  <c r="AF255" i="3315" s="1"/>
  <c r="N255" i="3315"/>
  <c r="R255" i="3315"/>
  <c r="Z255" i="3315"/>
  <c r="AD255" i="3315" s="1"/>
  <c r="J256" i="3315"/>
  <c r="AF256" i="3315" s="1"/>
  <c r="N256" i="3315"/>
  <c r="R256" i="3315"/>
  <c r="Z256" i="3315"/>
  <c r="AD256" i="3315" s="1"/>
  <c r="J257" i="3315"/>
  <c r="AF257" i="3315" s="1"/>
  <c r="N257" i="3315"/>
  <c r="R257" i="3315"/>
  <c r="Z257" i="3315"/>
  <c r="AD257" i="3315" s="1"/>
  <c r="Y87" i="3315"/>
  <c r="Y243" i="3315"/>
  <c r="J214" i="3315"/>
  <c r="AF214" i="3315" s="1"/>
  <c r="N214" i="3315"/>
  <c r="R214" i="3315"/>
  <c r="Z214" i="3315"/>
  <c r="AD214" i="3315" s="1"/>
  <c r="J215" i="3315"/>
  <c r="AF215" i="3315" s="1"/>
  <c r="N215" i="3315"/>
  <c r="R215" i="3315"/>
  <c r="Z215" i="3315"/>
  <c r="AD215" i="3315" s="1"/>
  <c r="J216" i="3315"/>
  <c r="AF216" i="3315" s="1"/>
  <c r="N216" i="3315"/>
  <c r="R216" i="3315"/>
  <c r="Z216" i="3315"/>
  <c r="AD216" i="3315" s="1"/>
  <c r="Y275" i="3315"/>
  <c r="Y319" i="3315"/>
  <c r="Z437" i="3315"/>
  <c r="AD437" i="3315" s="1"/>
  <c r="Z438" i="3315"/>
  <c r="AD438" i="3315" s="1"/>
  <c r="Z439" i="3315"/>
  <c r="AD439" i="3315" s="1"/>
  <c r="Z440" i="3315"/>
  <c r="AD440" i="3315" s="1"/>
  <c r="Z441" i="3315"/>
  <c r="AD441" i="3315" s="1"/>
  <c r="Z442" i="3315"/>
  <c r="AD442" i="3315" s="1"/>
  <c r="Z443" i="3315"/>
  <c r="AD443" i="3315" s="1"/>
  <c r="Z444" i="3315"/>
  <c r="AD444" i="3315" s="1"/>
  <c r="Z445" i="3315"/>
  <c r="AD445" i="3315" s="1"/>
  <c r="Z446" i="3315"/>
  <c r="AD446" i="3315" s="1"/>
  <c r="Z447" i="3315"/>
  <c r="AD447" i="3315" s="1"/>
  <c r="Z448" i="3315"/>
  <c r="AD448" i="3315" s="1"/>
  <c r="Z449" i="3315"/>
  <c r="AD449" i="3315" s="1"/>
  <c r="Z450" i="3315"/>
  <c r="AD450" i="3315" s="1"/>
  <c r="Z451" i="3315"/>
  <c r="AD451" i="3315" s="1"/>
  <c r="Z452" i="3315"/>
  <c r="AD452" i="3315" s="1"/>
  <c r="Z453" i="3315"/>
  <c r="AD453" i="3315" s="1"/>
  <c r="R437" i="3315"/>
  <c r="R438" i="3315"/>
  <c r="R439" i="3315"/>
  <c r="R440" i="3315"/>
  <c r="R441" i="3315"/>
  <c r="R442" i="3315"/>
  <c r="R443" i="3315"/>
  <c r="R444" i="3315"/>
  <c r="R445" i="3315"/>
  <c r="R446" i="3315"/>
  <c r="R447" i="3315"/>
  <c r="R448" i="3315"/>
  <c r="R449" i="3315"/>
  <c r="R450" i="3315"/>
  <c r="R451" i="3315"/>
  <c r="R452" i="3315"/>
  <c r="R453" i="3315"/>
  <c r="N437" i="3315"/>
  <c r="N438" i="3315"/>
  <c r="N439" i="3315"/>
  <c r="N440" i="3315"/>
  <c r="N441" i="3315"/>
  <c r="N442" i="3315"/>
  <c r="N443" i="3315"/>
  <c r="N444" i="3315"/>
  <c r="N445" i="3315"/>
  <c r="N446" i="3315"/>
  <c r="N447" i="3315"/>
  <c r="N448" i="3315"/>
  <c r="N449" i="3315"/>
  <c r="N450" i="3315"/>
  <c r="N451" i="3315"/>
  <c r="N452" i="3315"/>
  <c r="N453" i="3315"/>
  <c r="J437" i="3315"/>
  <c r="AF437" i="3315" s="1"/>
  <c r="J438" i="3315"/>
  <c r="AF438" i="3315" s="1"/>
  <c r="J439" i="3315"/>
  <c r="AF439" i="3315" s="1"/>
  <c r="J440" i="3315"/>
  <c r="AF440" i="3315" s="1"/>
  <c r="J441" i="3315"/>
  <c r="AF441" i="3315" s="1"/>
  <c r="J442" i="3315"/>
  <c r="AF442" i="3315" s="1"/>
  <c r="J443" i="3315"/>
  <c r="AF443" i="3315" s="1"/>
  <c r="J444" i="3315"/>
  <c r="AF444" i="3315" s="1"/>
  <c r="J445" i="3315"/>
  <c r="AF445" i="3315" s="1"/>
  <c r="J446" i="3315"/>
  <c r="AF446" i="3315" s="1"/>
  <c r="J447" i="3315"/>
  <c r="AF447" i="3315" s="1"/>
  <c r="J448" i="3315"/>
  <c r="AF448" i="3315" s="1"/>
  <c r="J449" i="3315"/>
  <c r="AF449" i="3315" s="1"/>
  <c r="J450" i="3315"/>
  <c r="AF450" i="3315" s="1"/>
  <c r="J451" i="3315"/>
  <c r="AF451" i="3315" s="1"/>
  <c r="J452" i="3315"/>
  <c r="AF452" i="3315" s="1"/>
  <c r="J453" i="3315"/>
  <c r="AF453" i="3315" s="1"/>
  <c r="AB456" i="3315" l="1"/>
  <c r="AA456" i="3315"/>
  <c r="AA945" i="3315"/>
  <c r="AB945" i="3315"/>
  <c r="N936" i="3315"/>
  <c r="L936" i="3315"/>
  <c r="L935" i="3315"/>
  <c r="N935" i="3315"/>
  <c r="L54" i="3315"/>
  <c r="R54" i="3315"/>
  <c r="P54" i="3315"/>
  <c r="N54" i="3315"/>
  <c r="J54" i="3315"/>
  <c r="AF54" i="3315" s="1"/>
  <c r="H54" i="3315"/>
  <c r="J53" i="3315" l="1"/>
  <c r="AF53" i="3315" s="1"/>
  <c r="H53" i="3315"/>
  <c r="L53" i="3315"/>
  <c r="N53" i="3315"/>
  <c r="P53" i="3315"/>
  <c r="R53" i="3315"/>
  <c r="Z54" i="3315"/>
  <c r="Z53" i="3315"/>
  <c r="H58" i="3315" l="1"/>
  <c r="D121" i="4608" l="1"/>
  <c r="D122" i="4608" s="1"/>
  <c r="D123" i="4608" s="1"/>
  <c r="D124" i="4608" s="1"/>
  <c r="D125" i="4608" s="1"/>
  <c r="D126" i="4608" s="1"/>
  <c r="D127" i="4608" s="1"/>
  <c r="D128" i="4608" s="1"/>
  <c r="D129" i="4608" s="1"/>
  <c r="D130" i="4608" s="1"/>
  <c r="D131" i="4608" s="1"/>
  <c r="D132" i="4608" s="1"/>
  <c r="D133" i="4608" s="1"/>
  <c r="D134" i="4608" s="1"/>
  <c r="D135" i="4608" s="1"/>
  <c r="D136" i="4608" s="1"/>
  <c r="D137" i="4608" s="1"/>
  <c r="D138" i="4608" s="1"/>
  <c r="D139" i="4608" s="1"/>
  <c r="D140" i="4608" s="1"/>
  <c r="D141" i="4608" s="1"/>
  <c r="D142" i="4608" s="1"/>
  <c r="D120" i="4608"/>
  <c r="F120" i="4608" s="1"/>
  <c r="D119" i="4608"/>
  <c r="F119" i="4608" s="1"/>
  <c r="D118" i="4608"/>
  <c r="F118" i="4608" s="1"/>
  <c r="D117" i="4608"/>
  <c r="D116" i="4608"/>
  <c r="F116" i="4608" s="1"/>
  <c r="D115" i="4608"/>
  <c r="F115" i="4608" s="1"/>
  <c r="D114" i="4608"/>
  <c r="D113" i="4608"/>
  <c r="D85" i="4608"/>
  <c r="D86" i="4608" s="1"/>
  <c r="D87" i="4608" s="1"/>
  <c r="D88" i="4608" s="1"/>
  <c r="D89" i="4608" s="1"/>
  <c r="D90" i="4608" s="1"/>
  <c r="D91" i="4608" s="1"/>
  <c r="D92" i="4608" s="1"/>
  <c r="D93" i="4608" s="1"/>
  <c r="D94" i="4608" s="1"/>
  <c r="D95" i="4608" s="1"/>
  <c r="D96" i="4608" s="1"/>
  <c r="D97" i="4608" s="1"/>
  <c r="D98" i="4608" s="1"/>
  <c r="D99" i="4608" s="1"/>
  <c r="D100" i="4608" s="1"/>
  <c r="D101" i="4608" s="1"/>
  <c r="D102" i="4608" s="1"/>
  <c r="D103" i="4608" s="1"/>
  <c r="D104" i="4608" s="1"/>
  <c r="D105" i="4608" s="1"/>
  <c r="D106" i="4608" s="1"/>
  <c r="D84" i="4608"/>
  <c r="F84" i="4608" s="1"/>
  <c r="D83" i="4608"/>
  <c r="F83" i="4608" s="1"/>
  <c r="D82" i="4608"/>
  <c r="D81" i="4608"/>
  <c r="D80" i="4608"/>
  <c r="F80" i="4608" s="1"/>
  <c r="D79" i="4608"/>
  <c r="F79" i="4608" s="1"/>
  <c r="D78" i="4608"/>
  <c r="D77" i="4608"/>
  <c r="D49" i="4608"/>
  <c r="D50" i="4608" s="1"/>
  <c r="D51" i="4608" s="1"/>
  <c r="D52" i="4608" s="1"/>
  <c r="D53" i="4608" s="1"/>
  <c r="D54" i="4608" s="1"/>
  <c r="D55" i="4608" s="1"/>
  <c r="D56" i="4608" s="1"/>
  <c r="D57" i="4608" s="1"/>
  <c r="D58" i="4608" s="1"/>
  <c r="D59" i="4608" s="1"/>
  <c r="D60" i="4608" s="1"/>
  <c r="D61" i="4608" s="1"/>
  <c r="D62" i="4608" s="1"/>
  <c r="D63" i="4608" s="1"/>
  <c r="D64" i="4608" s="1"/>
  <c r="D65" i="4608" s="1"/>
  <c r="D66" i="4608" s="1"/>
  <c r="D67" i="4608" s="1"/>
  <c r="D68" i="4608" s="1"/>
  <c r="D69" i="4608" s="1"/>
  <c r="D70" i="4608" s="1"/>
  <c r="D48" i="4608"/>
  <c r="F48" i="4608" s="1"/>
  <c r="D47" i="4608"/>
  <c r="D46" i="4608"/>
  <c r="F46" i="4608" s="1"/>
  <c r="D45" i="4608"/>
  <c r="F45" i="4608" s="1"/>
  <c r="D44" i="4608"/>
  <c r="F44" i="4608" s="1"/>
  <c r="D43" i="4608"/>
  <c r="D42" i="4608"/>
  <c r="D41" i="4608"/>
  <c r="J33" i="4608"/>
  <c r="J31" i="4608"/>
  <c r="J29" i="4608"/>
  <c r="J27" i="4608"/>
  <c r="J25" i="4608"/>
  <c r="J23" i="4608"/>
  <c r="J21" i="4608"/>
  <c r="J19" i="4608"/>
  <c r="J17" i="4608"/>
  <c r="J15" i="4608"/>
  <c r="J13" i="4608"/>
  <c r="D13" i="4608"/>
  <c r="D14" i="4608" s="1"/>
  <c r="D12" i="4608"/>
  <c r="D11" i="4608"/>
  <c r="L10" i="4608"/>
  <c r="L46" i="4608" s="1"/>
  <c r="L82" i="4608" s="1"/>
  <c r="L118" i="4608" s="1"/>
  <c r="D10" i="4608"/>
  <c r="J9" i="4608"/>
  <c r="D9" i="4608"/>
  <c r="D8" i="4608"/>
  <c r="D7" i="4608"/>
  <c r="L6" i="4608"/>
  <c r="L42" i="4608" s="1"/>
  <c r="L78" i="4608" s="1"/>
  <c r="L114" i="4608" s="1"/>
  <c r="D6" i="4608"/>
  <c r="L5" i="4608"/>
  <c r="L41" i="4608" s="1"/>
  <c r="J5" i="4608"/>
  <c r="D5" i="4608"/>
  <c r="A142" i="4608"/>
  <c r="A141" i="4608"/>
  <c r="A140" i="4608"/>
  <c r="A139" i="4608"/>
  <c r="A138" i="4608"/>
  <c r="A137" i="4608"/>
  <c r="A136" i="4608"/>
  <c r="A135" i="4608"/>
  <c r="A134" i="4608"/>
  <c r="A133" i="4608"/>
  <c r="A132" i="4608"/>
  <c r="A131" i="4608"/>
  <c r="A130" i="4608"/>
  <c r="A129" i="4608"/>
  <c r="A128" i="4608"/>
  <c r="A127" i="4608"/>
  <c r="A126" i="4608"/>
  <c r="A125" i="4608"/>
  <c r="A124" i="4608"/>
  <c r="A123" i="4608"/>
  <c r="A122" i="4608"/>
  <c r="F121" i="4608"/>
  <c r="A121" i="4608"/>
  <c r="A120" i="4608"/>
  <c r="A119" i="4608"/>
  <c r="A118" i="4608"/>
  <c r="F117" i="4608"/>
  <c r="A117" i="4608"/>
  <c r="A116" i="4608"/>
  <c r="A115" i="4608"/>
  <c r="F114" i="4608"/>
  <c r="C114" i="4608"/>
  <c r="C115" i="4608" s="1"/>
  <c r="C116" i="4608" s="1"/>
  <c r="C117" i="4608" s="1"/>
  <c r="C118" i="4608" s="1"/>
  <c r="C119" i="4608" s="1"/>
  <c r="C120" i="4608" s="1"/>
  <c r="C121" i="4608" s="1"/>
  <c r="C122" i="4608" s="1"/>
  <c r="C123" i="4608" s="1"/>
  <c r="C124" i="4608" s="1"/>
  <c r="C125" i="4608" s="1"/>
  <c r="C126" i="4608" s="1"/>
  <c r="C127" i="4608" s="1"/>
  <c r="C128" i="4608" s="1"/>
  <c r="C129" i="4608" s="1"/>
  <c r="C130" i="4608" s="1"/>
  <c r="C131" i="4608" s="1"/>
  <c r="C132" i="4608" s="1"/>
  <c r="C133" i="4608" s="1"/>
  <c r="C134" i="4608" s="1"/>
  <c r="C135" i="4608" s="1"/>
  <c r="C136" i="4608" s="1"/>
  <c r="C137" i="4608" s="1"/>
  <c r="C138" i="4608" s="1"/>
  <c r="C139" i="4608" s="1"/>
  <c r="C140" i="4608" s="1"/>
  <c r="C141" i="4608" s="1"/>
  <c r="C142" i="4608" s="1"/>
  <c r="A114" i="4608"/>
  <c r="A113" i="4608"/>
  <c r="A106" i="4608"/>
  <c r="A105" i="4608"/>
  <c r="A104" i="4608"/>
  <c r="A103" i="4608"/>
  <c r="A102" i="4608"/>
  <c r="A101" i="4608"/>
  <c r="A100" i="4608"/>
  <c r="A99" i="4608"/>
  <c r="A98" i="4608"/>
  <c r="A97" i="4608"/>
  <c r="A96" i="4608"/>
  <c r="A95" i="4608"/>
  <c r="A94" i="4608"/>
  <c r="A93" i="4608"/>
  <c r="A92" i="4608"/>
  <c r="A91" i="4608"/>
  <c r="A90" i="4608"/>
  <c r="A89" i="4608"/>
  <c r="A88" i="4608"/>
  <c r="A87" i="4608"/>
  <c r="A86" i="4608"/>
  <c r="A85" i="4608"/>
  <c r="A84" i="4608"/>
  <c r="A83" i="4608"/>
  <c r="F82" i="4608"/>
  <c r="A82" i="4608"/>
  <c r="F81" i="4608"/>
  <c r="A81" i="4608"/>
  <c r="A80" i="4608"/>
  <c r="A79" i="4608"/>
  <c r="F78" i="4608"/>
  <c r="C78" i="4608"/>
  <c r="C79" i="4608" s="1"/>
  <c r="C80" i="4608" s="1"/>
  <c r="C81" i="4608" s="1"/>
  <c r="C82" i="4608" s="1"/>
  <c r="C83" i="4608" s="1"/>
  <c r="C84" i="4608" s="1"/>
  <c r="C85" i="4608" s="1"/>
  <c r="C86" i="4608" s="1"/>
  <c r="C87" i="4608" s="1"/>
  <c r="C88" i="4608" s="1"/>
  <c r="C89" i="4608" s="1"/>
  <c r="C90" i="4608" s="1"/>
  <c r="C91" i="4608" s="1"/>
  <c r="C92" i="4608" s="1"/>
  <c r="C93" i="4608" s="1"/>
  <c r="C94" i="4608" s="1"/>
  <c r="C95" i="4608" s="1"/>
  <c r="C96" i="4608" s="1"/>
  <c r="C97" i="4608" s="1"/>
  <c r="C98" i="4608" s="1"/>
  <c r="C99" i="4608" s="1"/>
  <c r="C100" i="4608" s="1"/>
  <c r="C101" i="4608" s="1"/>
  <c r="C102" i="4608" s="1"/>
  <c r="C103" i="4608" s="1"/>
  <c r="C104" i="4608" s="1"/>
  <c r="C105" i="4608" s="1"/>
  <c r="C106" i="4608" s="1"/>
  <c r="A78" i="4608"/>
  <c r="E77" i="4608"/>
  <c r="A77" i="4608"/>
  <c r="A70" i="4608"/>
  <c r="A69" i="4608"/>
  <c r="A68" i="4608"/>
  <c r="A67" i="4608"/>
  <c r="A66" i="4608"/>
  <c r="A65" i="4608"/>
  <c r="A64" i="4608"/>
  <c r="A63" i="4608"/>
  <c r="A62" i="4608"/>
  <c r="A61" i="4608"/>
  <c r="A60" i="4608"/>
  <c r="A59" i="4608"/>
  <c r="A58" i="4608"/>
  <c r="A57" i="4608"/>
  <c r="A56" i="4608"/>
  <c r="A55" i="4608"/>
  <c r="A54" i="4608"/>
  <c r="A53" i="4608"/>
  <c r="A52" i="4608"/>
  <c r="A51" i="4608"/>
  <c r="A50" i="4608"/>
  <c r="A49" i="4608"/>
  <c r="A48" i="4608"/>
  <c r="F47" i="4608"/>
  <c r="A47" i="4608"/>
  <c r="A46" i="4608"/>
  <c r="A45" i="4608"/>
  <c r="A44" i="4608"/>
  <c r="F43" i="4608"/>
  <c r="A43" i="4608"/>
  <c r="F42" i="4608"/>
  <c r="C42" i="4608"/>
  <c r="C43" i="4608" s="1"/>
  <c r="C44" i="4608" s="1"/>
  <c r="C45" i="4608" s="1"/>
  <c r="C46" i="4608" s="1"/>
  <c r="C47" i="4608" s="1"/>
  <c r="C48" i="4608" s="1"/>
  <c r="C49" i="4608" s="1"/>
  <c r="C50" i="4608" s="1"/>
  <c r="C51" i="4608" s="1"/>
  <c r="C52" i="4608" s="1"/>
  <c r="C53" i="4608" s="1"/>
  <c r="C54" i="4608" s="1"/>
  <c r="C55" i="4608" s="1"/>
  <c r="C56" i="4608" s="1"/>
  <c r="C57" i="4608" s="1"/>
  <c r="C58" i="4608" s="1"/>
  <c r="C59" i="4608" s="1"/>
  <c r="C60" i="4608" s="1"/>
  <c r="C61" i="4608" s="1"/>
  <c r="C62" i="4608" s="1"/>
  <c r="C63" i="4608" s="1"/>
  <c r="C64" i="4608" s="1"/>
  <c r="C65" i="4608" s="1"/>
  <c r="C66" i="4608" s="1"/>
  <c r="C67" i="4608" s="1"/>
  <c r="C68" i="4608" s="1"/>
  <c r="C69" i="4608" s="1"/>
  <c r="C70" i="4608" s="1"/>
  <c r="A42" i="4608"/>
  <c r="E41" i="4608"/>
  <c r="A41" i="4608"/>
  <c r="A34" i="4608"/>
  <c r="A33" i="4608"/>
  <c r="A32" i="4608"/>
  <c r="A31" i="4608"/>
  <c r="A30" i="4608"/>
  <c r="A29" i="4608"/>
  <c r="A28" i="4608"/>
  <c r="A27" i="4608"/>
  <c r="A26" i="4608"/>
  <c r="A25" i="4608"/>
  <c r="A24" i="4608"/>
  <c r="A23" i="4608"/>
  <c r="A22" i="4608"/>
  <c r="A21" i="4608"/>
  <c r="A20" i="4608"/>
  <c r="A19" i="4608"/>
  <c r="A18" i="4608"/>
  <c r="A17" i="4608"/>
  <c r="A16" i="4608"/>
  <c r="A15" i="4608"/>
  <c r="A14" i="4608"/>
  <c r="A13" i="4608"/>
  <c r="A12" i="4608"/>
  <c r="A11" i="4608"/>
  <c r="A10" i="4608"/>
  <c r="A9" i="4608"/>
  <c r="A8" i="4608"/>
  <c r="A7" i="4608"/>
  <c r="C6" i="4608"/>
  <c r="C7" i="4608" s="1"/>
  <c r="C8" i="4608" s="1"/>
  <c r="C9" i="4608" s="1"/>
  <c r="C10" i="4608" s="1"/>
  <c r="C11" i="4608" s="1"/>
  <c r="C12" i="4608" s="1"/>
  <c r="C13" i="4608" s="1"/>
  <c r="C14" i="4608" s="1"/>
  <c r="C15" i="4608" s="1"/>
  <c r="C16" i="4608" s="1"/>
  <c r="C17" i="4608" s="1"/>
  <c r="C18" i="4608" s="1"/>
  <c r="C19" i="4608" s="1"/>
  <c r="C20" i="4608" s="1"/>
  <c r="C21" i="4608" s="1"/>
  <c r="C22" i="4608" s="1"/>
  <c r="C23" i="4608" s="1"/>
  <c r="C24" i="4608" s="1"/>
  <c r="C25" i="4608" s="1"/>
  <c r="C26" i="4608" s="1"/>
  <c r="C27" i="4608" s="1"/>
  <c r="C28" i="4608" s="1"/>
  <c r="C29" i="4608" s="1"/>
  <c r="C30" i="4608" s="1"/>
  <c r="C31" i="4608" s="1"/>
  <c r="C32" i="4608" s="1"/>
  <c r="C33" i="4608" s="1"/>
  <c r="C34" i="4608" s="1"/>
  <c r="A6" i="4608"/>
  <c r="A5" i="4608"/>
  <c r="D76" i="3079"/>
  <c r="C66" i="3079"/>
  <c r="C67" i="3079" s="1"/>
  <c r="C68" i="3079" s="1"/>
  <c r="C69" i="3079" s="1"/>
  <c r="C70" i="3079" s="1"/>
  <c r="C71" i="3079" s="1"/>
  <c r="C72" i="3079" s="1"/>
  <c r="C73" i="3079" s="1"/>
  <c r="C74" i="3079" s="1"/>
  <c r="C75" i="3079" s="1"/>
  <c r="D59" i="3079"/>
  <c r="C49" i="3079"/>
  <c r="C50" i="3079" s="1"/>
  <c r="C51" i="3079" s="1"/>
  <c r="C52" i="3079" s="1"/>
  <c r="C53" i="3079" s="1"/>
  <c r="C54" i="3079" s="1"/>
  <c r="C55" i="3079" s="1"/>
  <c r="C56" i="3079" s="1"/>
  <c r="C57" i="3079" s="1"/>
  <c r="C58" i="3079" s="1"/>
  <c r="D42" i="3079"/>
  <c r="C32" i="3079"/>
  <c r="C33" i="3079" s="1"/>
  <c r="C34" i="3079" s="1"/>
  <c r="C35" i="3079" s="1"/>
  <c r="C36" i="3079" s="1"/>
  <c r="C37" i="3079" s="1"/>
  <c r="C38" i="3079" s="1"/>
  <c r="C39" i="3079" s="1"/>
  <c r="C40" i="3079" s="1"/>
  <c r="C41" i="3079" s="1"/>
  <c r="D24" i="3079"/>
  <c r="C14" i="3079"/>
  <c r="C15" i="3079" s="1"/>
  <c r="C16" i="3079" s="1"/>
  <c r="C17" i="3079" s="1"/>
  <c r="C18" i="3079" s="1"/>
  <c r="C19" i="3079" s="1"/>
  <c r="C20" i="3079" s="1"/>
  <c r="C21" i="3079" s="1"/>
  <c r="C22" i="3079" s="1"/>
  <c r="C23" i="3079" s="1"/>
  <c r="O9" i="3079"/>
  <c r="O10" i="3079" s="1"/>
  <c r="O11" i="3079" s="1"/>
  <c r="O12" i="3079" s="1"/>
  <c r="O13" i="3079" s="1"/>
  <c r="O14" i="3079" s="1"/>
  <c r="O15" i="3079" s="1"/>
  <c r="O16" i="3079" s="1"/>
  <c r="O17" i="3079" s="1"/>
  <c r="O18" i="3079" s="1"/>
  <c r="O19" i="3079" s="1"/>
  <c r="O20" i="3079" s="1"/>
  <c r="O21" i="3079" s="1"/>
  <c r="O22" i="3079" s="1"/>
  <c r="O23" i="3079" s="1"/>
  <c r="O24" i="3079" s="1"/>
  <c r="O25" i="3079" s="1"/>
  <c r="O26" i="3079" s="1"/>
  <c r="O27" i="3079" s="1"/>
  <c r="O28" i="3079" s="1"/>
  <c r="O29" i="3079" s="1"/>
  <c r="O30" i="3079" s="1"/>
  <c r="O31" i="3079" s="1"/>
  <c r="O32" i="3079" s="1"/>
  <c r="O33" i="3079" s="1"/>
  <c r="O34" i="3079" s="1"/>
  <c r="O35" i="3079" s="1"/>
  <c r="O36" i="3079" s="1"/>
  <c r="L34" i="4608" s="1"/>
  <c r="L70" i="4608" s="1"/>
  <c r="L106" i="4608" s="1"/>
  <c r="L142" i="4608" s="1"/>
  <c r="L9" i="3079"/>
  <c r="L10" i="3079" s="1"/>
  <c r="L11" i="3079" s="1"/>
  <c r="L12" i="3079" s="1"/>
  <c r="L13" i="3079" s="1"/>
  <c r="L14" i="3079" s="1"/>
  <c r="L15" i="3079" s="1"/>
  <c r="L16" i="3079" s="1"/>
  <c r="L17" i="3079" s="1"/>
  <c r="L18" i="3079" s="1"/>
  <c r="L19" i="3079" s="1"/>
  <c r="L20" i="3079" s="1"/>
  <c r="L21" i="3079" s="1"/>
  <c r="L22" i="3079" s="1"/>
  <c r="L23" i="3079" s="1"/>
  <c r="L24" i="3079" s="1"/>
  <c r="L25" i="3079" s="1"/>
  <c r="L26" i="3079" s="1"/>
  <c r="L27" i="3079" s="1"/>
  <c r="L28" i="3079" s="1"/>
  <c r="L29" i="3079" s="1"/>
  <c r="L30" i="3079" s="1"/>
  <c r="L31" i="3079" s="1"/>
  <c r="L32" i="3079" s="1"/>
  <c r="L33" i="3079" s="1"/>
  <c r="L34" i="3079" s="1"/>
  <c r="L35" i="3079" s="1"/>
  <c r="L36" i="3079" s="1"/>
  <c r="O8" i="3079"/>
  <c r="N8" i="3079"/>
  <c r="N9" i="3079" s="1"/>
  <c r="N10" i="3079" s="1"/>
  <c r="N11" i="3079" s="1"/>
  <c r="N12" i="3079" s="1"/>
  <c r="N13" i="3079" s="1"/>
  <c r="N14" i="3079" s="1"/>
  <c r="N15" i="3079" s="1"/>
  <c r="N16" i="3079" s="1"/>
  <c r="N17" i="3079" s="1"/>
  <c r="N18" i="3079" s="1"/>
  <c r="N19" i="3079" s="1"/>
  <c r="N20" i="3079" s="1"/>
  <c r="N21" i="3079" s="1"/>
  <c r="N22" i="3079" s="1"/>
  <c r="N23" i="3079" s="1"/>
  <c r="N24" i="3079" s="1"/>
  <c r="N25" i="3079" s="1"/>
  <c r="N26" i="3079" s="1"/>
  <c r="N27" i="3079" s="1"/>
  <c r="N28" i="3079" s="1"/>
  <c r="N29" i="3079" s="1"/>
  <c r="N30" i="3079" s="1"/>
  <c r="N31" i="3079" s="1"/>
  <c r="N32" i="3079" s="1"/>
  <c r="N33" i="3079" s="1"/>
  <c r="N34" i="3079" s="1"/>
  <c r="N35" i="3079" s="1"/>
  <c r="N36" i="3079" s="1"/>
  <c r="J34" i="4608" s="1"/>
  <c r="L8" i="3079"/>
  <c r="F85" i="4608" l="1"/>
  <c r="J6" i="4608"/>
  <c r="L7" i="4608"/>
  <c r="L43" i="4608" s="1"/>
  <c r="L79" i="4608" s="1"/>
  <c r="L115" i="4608" s="1"/>
  <c r="J10" i="4608"/>
  <c r="J118" i="4608" s="1"/>
  <c r="L11" i="4608"/>
  <c r="L47" i="4608" s="1"/>
  <c r="L83" i="4608" s="1"/>
  <c r="L119" i="4608" s="1"/>
  <c r="L14" i="4608"/>
  <c r="L50" i="4608" s="1"/>
  <c r="L86" i="4608" s="1"/>
  <c r="L122" i="4608" s="1"/>
  <c r="L16" i="4608"/>
  <c r="L52" i="4608" s="1"/>
  <c r="L88" i="4608" s="1"/>
  <c r="L124" i="4608" s="1"/>
  <c r="L18" i="4608"/>
  <c r="L54" i="4608" s="1"/>
  <c r="L90" i="4608" s="1"/>
  <c r="L126" i="4608" s="1"/>
  <c r="L20" i="4608"/>
  <c r="L56" i="4608" s="1"/>
  <c r="L92" i="4608" s="1"/>
  <c r="L128" i="4608" s="1"/>
  <c r="L22" i="4608"/>
  <c r="L58" i="4608" s="1"/>
  <c r="L94" i="4608" s="1"/>
  <c r="L130" i="4608" s="1"/>
  <c r="L24" i="4608"/>
  <c r="L60" i="4608" s="1"/>
  <c r="L96" i="4608" s="1"/>
  <c r="L132" i="4608" s="1"/>
  <c r="L26" i="4608"/>
  <c r="L62" i="4608" s="1"/>
  <c r="L98" i="4608" s="1"/>
  <c r="L134" i="4608" s="1"/>
  <c r="L28" i="4608"/>
  <c r="L64" i="4608" s="1"/>
  <c r="L100" i="4608" s="1"/>
  <c r="L136" i="4608" s="1"/>
  <c r="L30" i="4608"/>
  <c r="L66" i="4608" s="1"/>
  <c r="L102" i="4608" s="1"/>
  <c r="L138" i="4608" s="1"/>
  <c r="L32" i="4608"/>
  <c r="L68" i="4608" s="1"/>
  <c r="L104" i="4608" s="1"/>
  <c r="L140" i="4608" s="1"/>
  <c r="J8" i="4608"/>
  <c r="J116" i="4608" s="1"/>
  <c r="L9" i="4608"/>
  <c r="L45" i="4608" s="1"/>
  <c r="L81" i="4608" s="1"/>
  <c r="L117" i="4608" s="1"/>
  <c r="J12" i="4608"/>
  <c r="L13" i="4608"/>
  <c r="L49" i="4608" s="1"/>
  <c r="L85" i="4608" s="1"/>
  <c r="L121" i="4608" s="1"/>
  <c r="L15" i="4608"/>
  <c r="L51" i="4608" s="1"/>
  <c r="L87" i="4608" s="1"/>
  <c r="L123" i="4608" s="1"/>
  <c r="L17" i="4608"/>
  <c r="L53" i="4608" s="1"/>
  <c r="L89" i="4608" s="1"/>
  <c r="L125" i="4608" s="1"/>
  <c r="L19" i="4608"/>
  <c r="L55" i="4608" s="1"/>
  <c r="L91" i="4608" s="1"/>
  <c r="L127" i="4608" s="1"/>
  <c r="L21" i="4608"/>
  <c r="L57" i="4608" s="1"/>
  <c r="L93" i="4608" s="1"/>
  <c r="L129" i="4608" s="1"/>
  <c r="L23" i="4608"/>
  <c r="L59" i="4608" s="1"/>
  <c r="L95" i="4608" s="1"/>
  <c r="L131" i="4608" s="1"/>
  <c r="L25" i="4608"/>
  <c r="L61" i="4608" s="1"/>
  <c r="L97" i="4608" s="1"/>
  <c r="L133" i="4608" s="1"/>
  <c r="L27" i="4608"/>
  <c r="L63" i="4608" s="1"/>
  <c r="L99" i="4608" s="1"/>
  <c r="L135" i="4608" s="1"/>
  <c r="L29" i="4608"/>
  <c r="L65" i="4608" s="1"/>
  <c r="L101" i="4608" s="1"/>
  <c r="L137" i="4608" s="1"/>
  <c r="L31" i="4608"/>
  <c r="L67" i="4608" s="1"/>
  <c r="L103" i="4608" s="1"/>
  <c r="L139" i="4608" s="1"/>
  <c r="L33" i="4608"/>
  <c r="L69" i="4608" s="1"/>
  <c r="L105" i="4608" s="1"/>
  <c r="L141" i="4608" s="1"/>
  <c r="J7" i="4608"/>
  <c r="L8" i="4608"/>
  <c r="L44" i="4608" s="1"/>
  <c r="L80" i="4608" s="1"/>
  <c r="L116" i="4608" s="1"/>
  <c r="J11" i="4608"/>
  <c r="J83" i="4608" s="1"/>
  <c r="L12" i="4608"/>
  <c r="L48" i="4608" s="1"/>
  <c r="L84" i="4608" s="1"/>
  <c r="L120" i="4608" s="1"/>
  <c r="J14" i="4608"/>
  <c r="J16" i="4608"/>
  <c r="J18" i="4608"/>
  <c r="J126" i="4608" s="1"/>
  <c r="J20" i="4608"/>
  <c r="J22" i="4608"/>
  <c r="J24" i="4608"/>
  <c r="J26" i="4608"/>
  <c r="J134" i="4608" s="1"/>
  <c r="J28" i="4608"/>
  <c r="J30" i="4608"/>
  <c r="J32" i="4608"/>
  <c r="F41" i="4608"/>
  <c r="U955" i="3315"/>
  <c r="U884" i="3315"/>
  <c r="U875" i="3315"/>
  <c r="U874" i="3315"/>
  <c r="F77" i="4608"/>
  <c r="U952" i="3315"/>
  <c r="L24" i="3315"/>
  <c r="H15" i="3315"/>
  <c r="L30" i="3315"/>
  <c r="L26" i="3315"/>
  <c r="H10" i="3315"/>
  <c r="J15" i="3315"/>
  <c r="Z31" i="3315"/>
  <c r="L25" i="3315"/>
  <c r="D33" i="3315"/>
  <c r="J27" i="3315"/>
  <c r="J25" i="3315"/>
  <c r="AF25" i="3315" s="1"/>
  <c r="R26" i="3315"/>
  <c r="H24" i="3315"/>
  <c r="J29" i="3315"/>
  <c r="AF29" i="3315" s="1"/>
  <c r="Z30" i="3315"/>
  <c r="J31" i="3315"/>
  <c r="AF31" i="3315" s="1"/>
  <c r="J30" i="3315"/>
  <c r="AF30" i="3315" s="1"/>
  <c r="Z27" i="3315"/>
  <c r="L29" i="3315"/>
  <c r="J26" i="3315"/>
  <c r="AF26" i="3315" s="1"/>
  <c r="R27" i="3315"/>
  <c r="L27" i="3315"/>
  <c r="R25" i="3315"/>
  <c r="R29" i="3315"/>
  <c r="Z29" i="3315"/>
  <c r="Z25" i="3315"/>
  <c r="P24" i="3315"/>
  <c r="Z24" i="3315"/>
  <c r="Z26" i="3315"/>
  <c r="J28" i="3315"/>
  <c r="AF28" i="3315" s="1"/>
  <c r="L28" i="3315"/>
  <c r="R28" i="3315"/>
  <c r="R31" i="3315"/>
  <c r="L31" i="3315"/>
  <c r="Z28" i="3315"/>
  <c r="P31" i="3315"/>
  <c r="N31" i="3315"/>
  <c r="H31" i="3315"/>
  <c r="P30" i="3315"/>
  <c r="N30" i="3315"/>
  <c r="H30" i="3315"/>
  <c r="P29" i="3315"/>
  <c r="N29" i="3315"/>
  <c r="H29" i="3315"/>
  <c r="P28" i="3315"/>
  <c r="N28" i="3315"/>
  <c r="H28" i="3315"/>
  <c r="P27" i="3315"/>
  <c r="N27" i="3315"/>
  <c r="H27" i="3315"/>
  <c r="P26" i="3315"/>
  <c r="N26" i="3315"/>
  <c r="H26" i="3315"/>
  <c r="P25" i="3315"/>
  <c r="N25" i="3315"/>
  <c r="H25" i="3315"/>
  <c r="R24" i="3315"/>
  <c r="J24" i="3315"/>
  <c r="N24" i="3315"/>
  <c r="R30" i="3315"/>
  <c r="D15" i="4608"/>
  <c r="D16" i="4608" s="1"/>
  <c r="D17" i="4608" s="1"/>
  <c r="D18" i="4608" s="1"/>
  <c r="D19" i="4608" s="1"/>
  <c r="D20" i="4608" s="1"/>
  <c r="D21" i="4608" s="1"/>
  <c r="D22" i="4608" s="1"/>
  <c r="D23" i="4608" s="1"/>
  <c r="D24" i="4608" s="1"/>
  <c r="D25" i="4608" s="1"/>
  <c r="D26" i="4608" s="1"/>
  <c r="D27" i="4608" s="1"/>
  <c r="D28" i="4608" s="1"/>
  <c r="D29" i="4608" s="1"/>
  <c r="D30" i="4608" s="1"/>
  <c r="D31" i="4608" s="1"/>
  <c r="D32" i="4608" s="1"/>
  <c r="D33" i="4608" s="1"/>
  <c r="D34" i="4608" s="1"/>
  <c r="M69" i="4608"/>
  <c r="L77" i="4608"/>
  <c r="M70" i="4608"/>
  <c r="M62" i="4608"/>
  <c r="M54" i="4608"/>
  <c r="M50" i="4608"/>
  <c r="W184" i="3315" s="1"/>
  <c r="M48" i="4608"/>
  <c r="W14" i="3315" s="1"/>
  <c r="M46" i="4608"/>
  <c r="W186" i="3315" s="1"/>
  <c r="M44" i="4608"/>
  <c r="M42" i="4608"/>
  <c r="M61" i="4608"/>
  <c r="M53" i="4608"/>
  <c r="M49" i="4608"/>
  <c r="M47" i="4608"/>
  <c r="M45" i="4608"/>
  <c r="M43" i="4608"/>
  <c r="M41" i="4608"/>
  <c r="F50" i="4608"/>
  <c r="J113" i="4608"/>
  <c r="J77" i="4608"/>
  <c r="J114" i="4608"/>
  <c r="J78" i="4608"/>
  <c r="J115" i="4608"/>
  <c r="J79" i="4608"/>
  <c r="J117" i="4608"/>
  <c r="J81" i="4608"/>
  <c r="J119" i="4608"/>
  <c r="J120" i="4608"/>
  <c r="J84" i="4608"/>
  <c r="J121" i="4608"/>
  <c r="J85" i="4608"/>
  <c r="J122" i="4608"/>
  <c r="J86" i="4608"/>
  <c r="J123" i="4608"/>
  <c r="J87" i="4608"/>
  <c r="J124" i="4608"/>
  <c r="J88" i="4608"/>
  <c r="J125" i="4608"/>
  <c r="J89" i="4608"/>
  <c r="J127" i="4608"/>
  <c r="J91" i="4608"/>
  <c r="J128" i="4608"/>
  <c r="J92" i="4608"/>
  <c r="J129" i="4608"/>
  <c r="J93" i="4608"/>
  <c r="J130" i="4608"/>
  <c r="J94" i="4608"/>
  <c r="J131" i="4608"/>
  <c r="J95" i="4608"/>
  <c r="J132" i="4608"/>
  <c r="J96" i="4608"/>
  <c r="J133" i="4608"/>
  <c r="J97" i="4608"/>
  <c r="J135" i="4608"/>
  <c r="J99" i="4608"/>
  <c r="J136" i="4608"/>
  <c r="J100" i="4608"/>
  <c r="J64" i="4608"/>
  <c r="J137" i="4608"/>
  <c r="J101" i="4608"/>
  <c r="J65" i="4608"/>
  <c r="J138" i="4608"/>
  <c r="J102" i="4608"/>
  <c r="J66" i="4608"/>
  <c r="J139" i="4608"/>
  <c r="J103" i="4608"/>
  <c r="J67" i="4608"/>
  <c r="J140" i="4608"/>
  <c r="J104" i="4608"/>
  <c r="J68" i="4608"/>
  <c r="J141" i="4608"/>
  <c r="J105" i="4608"/>
  <c r="J69" i="4608"/>
  <c r="J142" i="4608"/>
  <c r="J106" i="4608"/>
  <c r="J70" i="4608"/>
  <c r="F5" i="4608"/>
  <c r="F6" i="4608" s="1"/>
  <c r="F7" i="4608" s="1"/>
  <c r="F8" i="4608" s="1"/>
  <c r="F9" i="4608" s="1"/>
  <c r="F10" i="4608" s="1"/>
  <c r="F11" i="4608" s="1"/>
  <c r="F12" i="4608" s="1"/>
  <c r="F13" i="4608" s="1"/>
  <c r="F14" i="4608" s="1"/>
  <c r="F15" i="4608" s="1"/>
  <c r="F16" i="4608" s="1"/>
  <c r="F17" i="4608" s="1"/>
  <c r="F18" i="4608" s="1"/>
  <c r="F19" i="4608" s="1"/>
  <c r="F20" i="4608" s="1"/>
  <c r="F21" i="4608" s="1"/>
  <c r="F22" i="4608" s="1"/>
  <c r="F23" i="4608" s="1"/>
  <c r="F24" i="4608" s="1"/>
  <c r="F25" i="4608" s="1"/>
  <c r="F26" i="4608" s="1"/>
  <c r="F27" i="4608" s="1"/>
  <c r="F28" i="4608" s="1"/>
  <c r="F29" i="4608" s="1"/>
  <c r="F30" i="4608" s="1"/>
  <c r="F31" i="4608" s="1"/>
  <c r="F32" i="4608" s="1"/>
  <c r="F33" i="4608" s="1"/>
  <c r="F34" i="4608" s="1"/>
  <c r="E42" i="4608"/>
  <c r="J42" i="4608"/>
  <c r="E44" i="4608"/>
  <c r="E46" i="4608"/>
  <c r="U186" i="3315" s="1"/>
  <c r="E48" i="4608"/>
  <c r="U14" i="3315" s="1"/>
  <c r="J48" i="4608"/>
  <c r="F49" i="4608"/>
  <c r="E50" i="4608"/>
  <c r="U184" i="3315" s="1"/>
  <c r="J50" i="4608"/>
  <c r="J52" i="4608"/>
  <c r="J54" i="4608"/>
  <c r="J56" i="4608"/>
  <c r="J58" i="4608"/>
  <c r="J60" i="4608"/>
  <c r="J62" i="4608"/>
  <c r="E5" i="4608"/>
  <c r="U873" i="3315" s="1"/>
  <c r="K5" i="4608"/>
  <c r="V873" i="3315" s="1"/>
  <c r="M5" i="4608"/>
  <c r="W873" i="3315" s="1"/>
  <c r="E6" i="4608"/>
  <c r="K6" i="4608"/>
  <c r="M6" i="4608"/>
  <c r="E7" i="4608"/>
  <c r="K7" i="4608"/>
  <c r="M7" i="4608"/>
  <c r="E8" i="4608"/>
  <c r="M8" i="4608"/>
  <c r="E9" i="4608"/>
  <c r="M9" i="4608"/>
  <c r="E10" i="4608"/>
  <c r="K10" i="4608"/>
  <c r="M10" i="4608"/>
  <c r="E11" i="4608"/>
  <c r="K11" i="4608"/>
  <c r="M11" i="4608"/>
  <c r="E12" i="4608"/>
  <c r="M12" i="4608"/>
  <c r="E13" i="4608"/>
  <c r="M13" i="4608"/>
  <c r="E14" i="4608"/>
  <c r="K14" i="4608"/>
  <c r="M14" i="4608"/>
  <c r="E15" i="4608"/>
  <c r="K15" i="4608"/>
  <c r="M15" i="4608"/>
  <c r="E16" i="4608"/>
  <c r="M16" i="4608"/>
  <c r="E17" i="4608"/>
  <c r="E18" i="4608"/>
  <c r="K18" i="4608"/>
  <c r="E19" i="4608"/>
  <c r="K19" i="4608"/>
  <c r="M19" i="4608"/>
  <c r="E20" i="4608"/>
  <c r="M20" i="4608"/>
  <c r="E21" i="4608"/>
  <c r="E22" i="4608"/>
  <c r="K22" i="4608"/>
  <c r="E23" i="4608"/>
  <c r="K23" i="4608"/>
  <c r="M23" i="4608"/>
  <c r="E24" i="4608"/>
  <c r="M24" i="4608"/>
  <c r="E25" i="4608"/>
  <c r="E26" i="4608"/>
  <c r="K26" i="4608"/>
  <c r="E27" i="4608"/>
  <c r="K27" i="4608"/>
  <c r="M27" i="4608"/>
  <c r="E28" i="4608"/>
  <c r="M28" i="4608"/>
  <c r="E29" i="4608"/>
  <c r="E30" i="4608"/>
  <c r="K30" i="4608"/>
  <c r="E31" i="4608"/>
  <c r="K31" i="4608"/>
  <c r="M31" i="4608"/>
  <c r="E32" i="4608"/>
  <c r="M32" i="4608"/>
  <c r="E33" i="4608"/>
  <c r="K34" i="4608"/>
  <c r="M34" i="4608"/>
  <c r="J41" i="4608"/>
  <c r="E43" i="4608"/>
  <c r="J43" i="4608"/>
  <c r="E45" i="4608"/>
  <c r="J45" i="4608"/>
  <c r="E47" i="4608"/>
  <c r="J47" i="4608"/>
  <c r="E49" i="4608"/>
  <c r="J49" i="4608"/>
  <c r="E51" i="4608"/>
  <c r="J51" i="4608"/>
  <c r="J53" i="4608"/>
  <c r="J55" i="4608"/>
  <c r="J57" i="4608"/>
  <c r="J59" i="4608"/>
  <c r="J61" i="4608"/>
  <c r="J63" i="4608"/>
  <c r="E79" i="4608"/>
  <c r="E81" i="4608"/>
  <c r="E83" i="4608"/>
  <c r="E85" i="4608"/>
  <c r="E113" i="4608"/>
  <c r="F113" i="4608" s="1"/>
  <c r="E115" i="4608"/>
  <c r="E117" i="4608"/>
  <c r="E119" i="4608"/>
  <c r="E121" i="4608"/>
  <c r="E78" i="4608"/>
  <c r="E80" i="4608"/>
  <c r="E82" i="4608"/>
  <c r="E84" i="4608"/>
  <c r="E114" i="4608"/>
  <c r="E116" i="4608"/>
  <c r="E118" i="4608"/>
  <c r="E120" i="4608"/>
  <c r="AF27" i="3315" l="1"/>
  <c r="AF15" i="3315"/>
  <c r="AF24" i="3315"/>
  <c r="J46" i="4608"/>
  <c r="M51" i="4608"/>
  <c r="M59" i="4608"/>
  <c r="M52" i="4608"/>
  <c r="M60" i="4608"/>
  <c r="M68" i="4608"/>
  <c r="M67" i="4608"/>
  <c r="K32" i="4608"/>
  <c r="K24" i="4608"/>
  <c r="M21" i="4608"/>
  <c r="K16" i="4608"/>
  <c r="K12" i="4608"/>
  <c r="V885" i="3315" s="1"/>
  <c r="K8" i="4608"/>
  <c r="J98" i="4608"/>
  <c r="J90" i="4608"/>
  <c r="J82" i="4608"/>
  <c r="J80" i="4608"/>
  <c r="M55" i="4608"/>
  <c r="M63" i="4608"/>
  <c r="M56" i="4608"/>
  <c r="M64" i="4608"/>
  <c r="M33" i="4608"/>
  <c r="M29" i="4608"/>
  <c r="K28" i="4608"/>
  <c r="M25" i="4608"/>
  <c r="K20" i="4608"/>
  <c r="M17" i="4608"/>
  <c r="J44" i="4608"/>
  <c r="K33" i="4608"/>
  <c r="M30" i="4608"/>
  <c r="K29" i="4608"/>
  <c r="M26" i="4608"/>
  <c r="K25" i="4608"/>
  <c r="M22" i="4608"/>
  <c r="K21" i="4608"/>
  <c r="M18" i="4608"/>
  <c r="K17" i="4608"/>
  <c r="K13" i="4608"/>
  <c r="K9" i="4608"/>
  <c r="M57" i="4608"/>
  <c r="M58" i="4608"/>
  <c r="W54" i="3315" s="1"/>
  <c r="M66" i="4608"/>
  <c r="M65" i="4608"/>
  <c r="W30" i="3315"/>
  <c r="U11" i="3315"/>
  <c r="U12" i="3315"/>
  <c r="U13" i="3315"/>
  <c r="U451" i="3315"/>
  <c r="U865" i="3315"/>
  <c r="U885" i="3315"/>
  <c r="U254" i="3315"/>
  <c r="U916" i="3315"/>
  <c r="U149" i="3315"/>
  <c r="U179" i="3315"/>
  <c r="U175" i="3315"/>
  <c r="U187" i="3315"/>
  <c r="U256" i="3315"/>
  <c r="U914" i="3315"/>
  <c r="U912" i="3315"/>
  <c r="U866" i="3315"/>
  <c r="U864" i="3315"/>
  <c r="U863" i="3315"/>
  <c r="U886" i="3315"/>
  <c r="U883" i="3315"/>
  <c r="U881" i="3315"/>
  <c r="U879" i="3315"/>
  <c r="U872" i="3315"/>
  <c r="U918" i="3315"/>
  <c r="W961" i="3315"/>
  <c r="W181" i="3315"/>
  <c r="W188" i="3315"/>
  <c r="W443" i="3315"/>
  <c r="W257" i="3315"/>
  <c r="W911" i="3315"/>
  <c r="W868" i="3315"/>
  <c r="W877" i="3315"/>
  <c r="W252" i="3315"/>
  <c r="W249" i="3315"/>
  <c r="W247" i="3315"/>
  <c r="W53" i="3315"/>
  <c r="U961" i="3315"/>
  <c r="U188" i="3315"/>
  <c r="U181" i="3315"/>
  <c r="U911" i="3315"/>
  <c r="U868" i="3315"/>
  <c r="U877" i="3315"/>
  <c r="U252" i="3315"/>
  <c r="U249" i="3315"/>
  <c r="U247" i="3315"/>
  <c r="U443" i="3315"/>
  <c r="U257" i="3315"/>
  <c r="U53" i="3315"/>
  <c r="V13" i="3315"/>
  <c r="V11" i="3315"/>
  <c r="V12" i="3315"/>
  <c r="V451" i="3315"/>
  <c r="W919" i="3315"/>
  <c r="W869" i="3315"/>
  <c r="U869" i="3315"/>
  <c r="U919" i="3315"/>
  <c r="W149" i="3315"/>
  <c r="W179" i="3315"/>
  <c r="W175" i="3315"/>
  <c r="W187" i="3315"/>
  <c r="W918" i="3315"/>
  <c r="W256" i="3315"/>
  <c r="W914" i="3315"/>
  <c r="W912" i="3315"/>
  <c r="W866" i="3315"/>
  <c r="W864" i="3315"/>
  <c r="W863" i="3315"/>
  <c r="W886" i="3315"/>
  <c r="W883" i="3315"/>
  <c r="W881" i="3315"/>
  <c r="W879" i="3315"/>
  <c r="W872" i="3315"/>
  <c r="W963" i="3315"/>
  <c r="W962" i="3315"/>
  <c r="W154" i="3315"/>
  <c r="W153" i="3315"/>
  <c r="W152" i="3315"/>
  <c r="W151" i="3315"/>
  <c r="W150" i="3315"/>
  <c r="W148" i="3315"/>
  <c r="W157" i="3315"/>
  <c r="W156" i="3315"/>
  <c r="W155" i="3315"/>
  <c r="W185" i="3315"/>
  <c r="W182" i="3315"/>
  <c r="W180" i="3315"/>
  <c r="W431" i="3315"/>
  <c r="W190" i="3315"/>
  <c r="W191" i="3315"/>
  <c r="W430" i="3315"/>
  <c r="W170" i="3315"/>
  <c r="W171" i="3315" s="1"/>
  <c r="W18" i="3315"/>
  <c r="W452" i="3315"/>
  <c r="W446" i="3315"/>
  <c r="W442" i="3315"/>
  <c r="W438" i="3315"/>
  <c r="W920" i="3315"/>
  <c r="W917" i="3315"/>
  <c r="W439" i="3315"/>
  <c r="W216" i="3315"/>
  <c r="W215" i="3315"/>
  <c r="W214" i="3315"/>
  <c r="W444" i="3315"/>
  <c r="W915" i="3315"/>
  <c r="W910" i="3315"/>
  <c r="W909" i="3315"/>
  <c r="W908" i="3315"/>
  <c r="W907" i="3315"/>
  <c r="W870" i="3315"/>
  <c r="W867" i="3315"/>
  <c r="W906" i="3315"/>
  <c r="W905" i="3315"/>
  <c r="W904" i="3315"/>
  <c r="W903" i="3315"/>
  <c r="W902" i="3315"/>
  <c r="W901" i="3315"/>
  <c r="W900" i="3315"/>
  <c r="W899" i="3315"/>
  <c r="W898" i="3315"/>
  <c r="W897" i="3315"/>
  <c r="W896" i="3315"/>
  <c r="W895" i="3315"/>
  <c r="W894" i="3315"/>
  <c r="W893" i="3315"/>
  <c r="W892" i="3315"/>
  <c r="W891" i="3315"/>
  <c r="W890" i="3315"/>
  <c r="W889" i="3315"/>
  <c r="W888" i="3315"/>
  <c r="W887" i="3315"/>
  <c r="W882" i="3315"/>
  <c r="W880" i="3315"/>
  <c r="W878" i="3315"/>
  <c r="W448" i="3315"/>
  <c r="W453" i="3315"/>
  <c r="W449" i="3315"/>
  <c r="W441" i="3315"/>
  <c r="W437" i="3315"/>
  <c r="W255" i="3315"/>
  <c r="X873" i="3315"/>
  <c r="AE873" i="3315" s="1"/>
  <c r="E34" i="4608"/>
  <c r="W28" i="3315"/>
  <c r="W25" i="3315"/>
  <c r="W27" i="3315"/>
  <c r="V961" i="3315"/>
  <c r="V188" i="3315"/>
  <c r="V181" i="3315"/>
  <c r="V257" i="3315"/>
  <c r="V252" i="3315"/>
  <c r="V868" i="3315"/>
  <c r="V249" i="3315"/>
  <c r="V247" i="3315"/>
  <c r="V443" i="3315"/>
  <c r="V911" i="3315"/>
  <c r="V877" i="3315"/>
  <c r="V53" i="3315"/>
  <c r="W13" i="3315"/>
  <c r="W11" i="3315"/>
  <c r="W12" i="3315"/>
  <c r="W451" i="3315"/>
  <c r="V919" i="3315"/>
  <c r="V869" i="3315"/>
  <c r="W865" i="3315"/>
  <c r="W885" i="3315"/>
  <c r="W254" i="3315"/>
  <c r="W916" i="3315"/>
  <c r="W955" i="3315"/>
  <c r="W884" i="3315"/>
  <c r="W875" i="3315"/>
  <c r="W874" i="3315"/>
  <c r="W959" i="3315"/>
  <c r="W969" i="3315"/>
  <c r="W977" i="3315"/>
  <c r="W971" i="3315"/>
  <c r="W964" i="3315"/>
  <c r="W183" i="3315"/>
  <c r="W178" i="3315"/>
  <c r="W177" i="3315"/>
  <c r="W176" i="3315"/>
  <c r="W189" i="3315"/>
  <c r="W447" i="3315"/>
  <c r="W450" i="3315"/>
  <c r="W440" i="3315"/>
  <c r="W251" i="3315"/>
  <c r="W250" i="3315"/>
  <c r="W913" i="3315"/>
  <c r="W876" i="3315"/>
  <c r="W871" i="3315"/>
  <c r="W445" i="3315"/>
  <c r="W253" i="3315"/>
  <c r="W248" i="3315"/>
  <c r="V25" i="3315"/>
  <c r="V26" i="3315"/>
  <c r="V27" i="3315"/>
  <c r="W31" i="3315"/>
  <c r="U27" i="3315"/>
  <c r="W29" i="3315"/>
  <c r="W26" i="3315"/>
  <c r="U28" i="3315"/>
  <c r="U25" i="3315"/>
  <c r="U26" i="3315"/>
  <c r="U29" i="3315"/>
  <c r="U24" i="3315"/>
  <c r="V24" i="3315"/>
  <c r="W24" i="3315"/>
  <c r="K67" i="4608"/>
  <c r="K65" i="4608"/>
  <c r="V31" i="3315" s="1"/>
  <c r="K70" i="4608"/>
  <c r="K66" i="4608"/>
  <c r="K62" i="4608"/>
  <c r="K60" i="4608"/>
  <c r="K56" i="4608"/>
  <c r="K54" i="4608"/>
  <c r="K52" i="4608"/>
  <c r="K48" i="4608"/>
  <c r="V14" i="3315" s="1"/>
  <c r="X14" i="3315" s="1"/>
  <c r="AE14" i="3315" s="1"/>
  <c r="K46" i="4608"/>
  <c r="V186" i="3315" s="1"/>
  <c r="X186" i="3315" s="1"/>
  <c r="AE186" i="3315" s="1"/>
  <c r="K44" i="4608"/>
  <c r="K42" i="4608"/>
  <c r="K64" i="4608"/>
  <c r="K63" i="4608"/>
  <c r="K61" i="4608"/>
  <c r="K57" i="4608"/>
  <c r="K55" i="4608"/>
  <c r="K53" i="4608"/>
  <c r="K49" i="4608"/>
  <c r="K47" i="4608"/>
  <c r="K45" i="4608"/>
  <c r="K43" i="4608"/>
  <c r="K41" i="4608"/>
  <c r="K105" i="4608"/>
  <c r="K103" i="4608"/>
  <c r="K99" i="4608"/>
  <c r="K97" i="4608"/>
  <c r="K95" i="4608"/>
  <c r="K91" i="4608"/>
  <c r="K89" i="4608"/>
  <c r="K87" i="4608"/>
  <c r="K83" i="4608"/>
  <c r="K81" i="4608"/>
  <c r="K79" i="4608"/>
  <c r="K77" i="4608"/>
  <c r="V952" i="3315" s="1"/>
  <c r="K106" i="4608"/>
  <c r="K104" i="4608"/>
  <c r="K102" i="4608"/>
  <c r="K98" i="4608"/>
  <c r="K96" i="4608"/>
  <c r="K94" i="4608"/>
  <c r="K90" i="4608"/>
  <c r="K88" i="4608"/>
  <c r="K86" i="4608"/>
  <c r="K82" i="4608"/>
  <c r="K80" i="4608"/>
  <c r="K78" i="4608"/>
  <c r="F51" i="4608"/>
  <c r="E122" i="4608"/>
  <c r="U1119" i="3315" s="1"/>
  <c r="E86" i="4608"/>
  <c r="E123" i="4608"/>
  <c r="F122" i="4608"/>
  <c r="F86" i="4608"/>
  <c r="K141" i="4608"/>
  <c r="K139" i="4608"/>
  <c r="K137" i="4608"/>
  <c r="K135" i="4608"/>
  <c r="K133" i="4608"/>
  <c r="K131" i="4608"/>
  <c r="K129" i="4608"/>
  <c r="K127" i="4608"/>
  <c r="V1120" i="3315" s="1"/>
  <c r="K125" i="4608"/>
  <c r="K123" i="4608"/>
  <c r="K121" i="4608"/>
  <c r="K119" i="4608"/>
  <c r="K117" i="4608"/>
  <c r="K115" i="4608"/>
  <c r="K113" i="4608"/>
  <c r="K142" i="4608"/>
  <c r="K140" i="4608"/>
  <c r="K138" i="4608"/>
  <c r="K136" i="4608"/>
  <c r="K134" i="4608"/>
  <c r="K132" i="4608"/>
  <c r="K130" i="4608"/>
  <c r="K128" i="4608"/>
  <c r="K126" i="4608"/>
  <c r="K124" i="4608"/>
  <c r="K122" i="4608"/>
  <c r="V1119" i="3315" s="1"/>
  <c r="K120" i="4608"/>
  <c r="K118" i="4608"/>
  <c r="K116" i="4608"/>
  <c r="K114" i="4608"/>
  <c r="M105" i="4608"/>
  <c r="M103" i="4608"/>
  <c r="M101" i="4608"/>
  <c r="W976" i="3315" s="1"/>
  <c r="M99" i="4608"/>
  <c r="M97" i="4608"/>
  <c r="M95" i="4608"/>
  <c r="M93" i="4608"/>
  <c r="M91" i="4608"/>
  <c r="M89" i="4608"/>
  <c r="M87" i="4608"/>
  <c r="M85" i="4608"/>
  <c r="M83" i="4608"/>
  <c r="M81" i="4608"/>
  <c r="M79" i="4608"/>
  <c r="M77" i="4608"/>
  <c r="W952" i="3315" s="1"/>
  <c r="L113" i="4608"/>
  <c r="M106" i="4608"/>
  <c r="M104" i="4608"/>
  <c r="M102" i="4608"/>
  <c r="M100" i="4608"/>
  <c r="M98" i="4608"/>
  <c r="M96" i="4608"/>
  <c r="M94" i="4608"/>
  <c r="M92" i="4608"/>
  <c r="M90" i="4608"/>
  <c r="M88" i="4608"/>
  <c r="M86" i="4608"/>
  <c r="M84" i="4608"/>
  <c r="M82" i="4608"/>
  <c r="M80" i="4608"/>
  <c r="M78" i="4608"/>
  <c r="K69" i="4608" l="1"/>
  <c r="K101" i="4608"/>
  <c r="V865" i="3315"/>
  <c r="X27" i="3315"/>
  <c r="AE27" i="3315" s="1"/>
  <c r="K84" i="4608"/>
  <c r="K92" i="4608"/>
  <c r="K100" i="4608"/>
  <c r="K85" i="4608"/>
  <c r="K93" i="4608"/>
  <c r="K51" i="4608"/>
  <c r="K59" i="4608"/>
  <c r="K50" i="4608"/>
  <c r="V184" i="3315" s="1"/>
  <c r="X184" i="3315" s="1"/>
  <c r="AE184" i="3315" s="1"/>
  <c r="K58" i="4608"/>
  <c r="V54" i="3315" s="1"/>
  <c r="K68" i="4608"/>
  <c r="V916" i="3315"/>
  <c r="X916" i="3315" s="1"/>
  <c r="AE916" i="3315" s="1"/>
  <c r="V254" i="3315"/>
  <c r="X254" i="3315" s="1"/>
  <c r="AE254" i="3315" s="1"/>
  <c r="X25" i="3315"/>
  <c r="AE25" i="3315" s="1"/>
  <c r="X952" i="3315"/>
  <c r="AE952" i="3315" s="1"/>
  <c r="X26" i="3315"/>
  <c r="AE26" i="3315" s="1"/>
  <c r="W949" i="3315"/>
  <c r="W967" i="3315"/>
  <c r="W975" i="3315"/>
  <c r="W954" i="3315"/>
  <c r="W970" i="3315"/>
  <c r="W966" i="3315"/>
  <c r="W958" i="3315"/>
  <c r="W978" i="3315"/>
  <c r="W974" i="3315"/>
  <c r="W953" i="3315"/>
  <c r="W951" i="3315"/>
  <c r="W965" i="3315"/>
  <c r="W957" i="3315"/>
  <c r="W973" i="3315"/>
  <c r="W972" i="3315"/>
  <c r="W950" i="3315"/>
  <c r="W968" i="3315"/>
  <c r="W960" i="3315"/>
  <c r="W956" i="3315"/>
  <c r="V955" i="3315"/>
  <c r="X955" i="3315" s="1"/>
  <c r="AE955" i="3315" s="1"/>
  <c r="V884" i="3315"/>
  <c r="X884" i="3315" s="1"/>
  <c r="AE884" i="3315" s="1"/>
  <c r="V874" i="3315"/>
  <c r="X874" i="3315" s="1"/>
  <c r="AE874" i="3315" s="1"/>
  <c r="V875" i="3315"/>
  <c r="X875" i="3315" s="1"/>
  <c r="AE875" i="3315" s="1"/>
  <c r="V29" i="3315"/>
  <c r="X29" i="3315" s="1"/>
  <c r="AE29" i="3315" s="1"/>
  <c r="X869" i="3315"/>
  <c r="AE869" i="3315" s="1"/>
  <c r="X257" i="3315"/>
  <c r="AE257" i="3315" s="1"/>
  <c r="X247" i="3315"/>
  <c r="AE247" i="3315" s="1"/>
  <c r="X252" i="3315"/>
  <c r="AE252" i="3315" s="1"/>
  <c r="X868" i="3315"/>
  <c r="AE868" i="3315" s="1"/>
  <c r="X181" i="3315"/>
  <c r="AE181" i="3315" s="1"/>
  <c r="X961" i="3315"/>
  <c r="AE961" i="3315" s="1"/>
  <c r="X865" i="3315"/>
  <c r="AE865" i="3315" s="1"/>
  <c r="X13" i="3315"/>
  <c r="AE13" i="3315" s="1"/>
  <c r="X11" i="3315"/>
  <c r="AE11" i="3315" s="1"/>
  <c r="V975" i="3315"/>
  <c r="V972" i="3315"/>
  <c r="V954" i="3315"/>
  <c r="V970" i="3315"/>
  <c r="V966" i="3315"/>
  <c r="V958" i="3315"/>
  <c r="V978" i="3315"/>
  <c r="V974" i="3315"/>
  <c r="V953" i="3315"/>
  <c r="V951" i="3315"/>
  <c r="V965" i="3315"/>
  <c r="V957" i="3315"/>
  <c r="V973" i="3315"/>
  <c r="V950" i="3315"/>
  <c r="V968" i="3315"/>
  <c r="V960" i="3315"/>
  <c r="V956" i="3315"/>
  <c r="V949" i="3315"/>
  <c r="V967" i="3315"/>
  <c r="V149" i="3315"/>
  <c r="X149" i="3315" s="1"/>
  <c r="AE149" i="3315" s="1"/>
  <c r="V187" i="3315"/>
  <c r="X187" i="3315" s="1"/>
  <c r="AE187" i="3315" s="1"/>
  <c r="V179" i="3315"/>
  <c r="X179" i="3315" s="1"/>
  <c r="AE179" i="3315" s="1"/>
  <c r="V175" i="3315"/>
  <c r="X175" i="3315" s="1"/>
  <c r="AE175" i="3315" s="1"/>
  <c r="V256" i="3315"/>
  <c r="X256" i="3315" s="1"/>
  <c r="AE256" i="3315" s="1"/>
  <c r="V914" i="3315"/>
  <c r="X914" i="3315" s="1"/>
  <c r="AE914" i="3315" s="1"/>
  <c r="V912" i="3315"/>
  <c r="X912" i="3315" s="1"/>
  <c r="AE912" i="3315" s="1"/>
  <c r="V866" i="3315"/>
  <c r="X866" i="3315" s="1"/>
  <c r="AE866" i="3315" s="1"/>
  <c r="V864" i="3315"/>
  <c r="X864" i="3315" s="1"/>
  <c r="AE864" i="3315" s="1"/>
  <c r="V886" i="3315"/>
  <c r="X886" i="3315" s="1"/>
  <c r="AE886" i="3315" s="1"/>
  <c r="V872" i="3315"/>
  <c r="X872" i="3315" s="1"/>
  <c r="AE872" i="3315" s="1"/>
  <c r="V918" i="3315"/>
  <c r="X918" i="3315" s="1"/>
  <c r="AE918" i="3315" s="1"/>
  <c r="V863" i="3315"/>
  <c r="V883" i="3315"/>
  <c r="X883" i="3315" s="1"/>
  <c r="AE883" i="3315" s="1"/>
  <c r="V881" i="3315"/>
  <c r="X881" i="3315" s="1"/>
  <c r="AE881" i="3315" s="1"/>
  <c r="V879" i="3315"/>
  <c r="X879" i="3315" s="1"/>
  <c r="AE879" i="3315" s="1"/>
  <c r="V962" i="3315"/>
  <c r="V963" i="3315"/>
  <c r="V156" i="3315"/>
  <c r="V154" i="3315"/>
  <c r="V152" i="3315"/>
  <c r="V150" i="3315"/>
  <c r="V148" i="3315"/>
  <c r="V155" i="3315"/>
  <c r="V157" i="3315"/>
  <c r="V153" i="3315"/>
  <c r="V151" i="3315"/>
  <c r="V190" i="3315"/>
  <c r="V182" i="3315"/>
  <c r="V180" i="3315"/>
  <c r="V430" i="3315"/>
  <c r="V170" i="3315"/>
  <c r="V171" i="3315" s="1"/>
  <c r="V191" i="3315"/>
  <c r="V185" i="3315"/>
  <c r="V431" i="3315"/>
  <c r="V18" i="3315"/>
  <c r="V449" i="3315"/>
  <c r="V441" i="3315"/>
  <c r="V215" i="3315"/>
  <c r="V453" i="3315"/>
  <c r="V439" i="3315"/>
  <c r="V446" i="3315"/>
  <c r="V442" i="3315"/>
  <c r="V438" i="3315"/>
  <c r="V917" i="3315"/>
  <c r="V910" i="3315"/>
  <c r="V908" i="3315"/>
  <c r="V870" i="3315"/>
  <c r="V906" i="3315"/>
  <c r="V904" i="3315"/>
  <c r="V902" i="3315"/>
  <c r="V900" i="3315"/>
  <c r="V898" i="3315"/>
  <c r="V896" i="3315"/>
  <c r="V894" i="3315"/>
  <c r="V892" i="3315"/>
  <c r="V890" i="3315"/>
  <c r="V888" i="3315"/>
  <c r="V882" i="3315"/>
  <c r="V880" i="3315"/>
  <c r="V878" i="3315"/>
  <c r="V437" i="3315"/>
  <c r="V216" i="3315"/>
  <c r="V214" i="3315"/>
  <c r="V255" i="3315"/>
  <c r="V452" i="3315"/>
  <c r="V448" i="3315"/>
  <c r="V444" i="3315"/>
  <c r="V920" i="3315"/>
  <c r="V915" i="3315"/>
  <c r="V909" i="3315"/>
  <c r="V907" i="3315"/>
  <c r="V867" i="3315"/>
  <c r="V905" i="3315"/>
  <c r="V903" i="3315"/>
  <c r="V901" i="3315"/>
  <c r="V899" i="3315"/>
  <c r="V897" i="3315"/>
  <c r="V895" i="3315"/>
  <c r="V893" i="3315"/>
  <c r="V891" i="3315"/>
  <c r="V889" i="3315"/>
  <c r="V887" i="3315"/>
  <c r="V969" i="3315"/>
  <c r="V977" i="3315"/>
  <c r="V971" i="3315"/>
  <c r="V964" i="3315"/>
  <c r="V976" i="3315"/>
  <c r="V959" i="3315"/>
  <c r="V189" i="3315"/>
  <c r="V178" i="3315"/>
  <c r="V176" i="3315"/>
  <c r="V183" i="3315"/>
  <c r="V177" i="3315"/>
  <c r="V248" i="3315"/>
  <c r="V447" i="3315"/>
  <c r="V450" i="3315"/>
  <c r="V250" i="3315"/>
  <c r="V876" i="3315"/>
  <c r="V445" i="3315"/>
  <c r="V253" i="3315"/>
  <c r="V440" i="3315"/>
  <c r="V251" i="3315"/>
  <c r="V913" i="3315"/>
  <c r="V871" i="3315"/>
  <c r="V30" i="3315"/>
  <c r="V28" i="3315"/>
  <c r="X28" i="3315" s="1"/>
  <c r="AE28" i="3315" s="1"/>
  <c r="X919" i="3315"/>
  <c r="AE919" i="3315" s="1"/>
  <c r="X53" i="3315"/>
  <c r="X443" i="3315"/>
  <c r="AE443" i="3315" s="1"/>
  <c r="X249" i="3315"/>
  <c r="AE249" i="3315" s="1"/>
  <c r="X877" i="3315"/>
  <c r="AE877" i="3315" s="1"/>
  <c r="X911" i="3315"/>
  <c r="AE911" i="3315" s="1"/>
  <c r="X188" i="3315"/>
  <c r="AE188" i="3315" s="1"/>
  <c r="X863" i="3315"/>
  <c r="AE863" i="3315" s="1"/>
  <c r="X885" i="3315"/>
  <c r="AE885" i="3315" s="1"/>
  <c r="X451" i="3315"/>
  <c r="AE451" i="3315" s="1"/>
  <c r="X12" i="3315"/>
  <c r="AE12" i="3315" s="1"/>
  <c r="X24" i="3315"/>
  <c r="F87" i="4608"/>
  <c r="E88" i="4608"/>
  <c r="F123" i="4608"/>
  <c r="E124" i="4608"/>
  <c r="F52" i="4608"/>
  <c r="E53" i="4608"/>
  <c r="E52" i="4608"/>
  <c r="M141" i="4608"/>
  <c r="M139" i="4608"/>
  <c r="M137" i="4608"/>
  <c r="M135" i="4608"/>
  <c r="M133" i="4608"/>
  <c r="M131" i="4608"/>
  <c r="M129" i="4608"/>
  <c r="M127" i="4608"/>
  <c r="W1120" i="3315" s="1"/>
  <c r="M125" i="4608"/>
  <c r="M123" i="4608"/>
  <c r="M121" i="4608"/>
  <c r="M119" i="4608"/>
  <c r="M117" i="4608"/>
  <c r="M115" i="4608"/>
  <c r="M113" i="4608"/>
  <c r="M142" i="4608"/>
  <c r="M140" i="4608"/>
  <c r="M138" i="4608"/>
  <c r="M136" i="4608"/>
  <c r="M134" i="4608"/>
  <c r="M132" i="4608"/>
  <c r="M130" i="4608"/>
  <c r="M128" i="4608"/>
  <c r="M126" i="4608"/>
  <c r="M124" i="4608"/>
  <c r="M122" i="4608"/>
  <c r="W1119" i="3315" s="1"/>
  <c r="X1119" i="3315" s="1"/>
  <c r="AE1119" i="3315" s="1"/>
  <c r="M120" i="4608"/>
  <c r="M118" i="4608"/>
  <c r="M116" i="4608"/>
  <c r="M114" i="4608"/>
  <c r="E87" i="4608"/>
  <c r="AE24" i="3315" l="1"/>
  <c r="F53" i="4608"/>
  <c r="F124" i="4608"/>
  <c r="F88" i="4608"/>
  <c r="F89" i="4608" l="1"/>
  <c r="E89" i="4608"/>
  <c r="F125" i="4608"/>
  <c r="E126" i="4608"/>
  <c r="E125" i="4608"/>
  <c r="F54" i="4608"/>
  <c r="E54" i="4608"/>
  <c r="F55" i="4608" l="1"/>
  <c r="E56" i="4608"/>
  <c r="E55" i="4608"/>
  <c r="F126" i="4608"/>
  <c r="E90" i="4608"/>
  <c r="F90" i="4608"/>
  <c r="E91" i="4608"/>
  <c r="U963" i="3315" l="1"/>
  <c r="X963" i="3315" s="1"/>
  <c r="AE963" i="3315" s="1"/>
  <c r="U962" i="3315"/>
  <c r="X962" i="3315" s="1"/>
  <c r="AE962" i="3315" s="1"/>
  <c r="U157" i="3315"/>
  <c r="X157" i="3315" s="1"/>
  <c r="AE157" i="3315" s="1"/>
  <c r="U154" i="3315"/>
  <c r="X154" i="3315" s="1"/>
  <c r="AE154" i="3315" s="1"/>
  <c r="U153" i="3315"/>
  <c r="X153" i="3315" s="1"/>
  <c r="AE153" i="3315" s="1"/>
  <c r="U152" i="3315"/>
  <c r="X152" i="3315" s="1"/>
  <c r="AE152" i="3315" s="1"/>
  <c r="U151" i="3315"/>
  <c r="X151" i="3315" s="1"/>
  <c r="AE151" i="3315" s="1"/>
  <c r="U150" i="3315"/>
  <c r="X150" i="3315" s="1"/>
  <c r="AE150" i="3315" s="1"/>
  <c r="U148" i="3315"/>
  <c r="X148" i="3315" s="1"/>
  <c r="AE148" i="3315" s="1"/>
  <c r="U156" i="3315"/>
  <c r="X156" i="3315" s="1"/>
  <c r="AE156" i="3315" s="1"/>
  <c r="U155" i="3315"/>
  <c r="X155" i="3315" s="1"/>
  <c r="AE155" i="3315" s="1"/>
  <c r="U430" i="3315"/>
  <c r="X430" i="3315" s="1"/>
  <c r="AE430" i="3315" s="1"/>
  <c r="U191" i="3315"/>
  <c r="X191" i="3315" s="1"/>
  <c r="AE191" i="3315" s="1"/>
  <c r="U185" i="3315"/>
  <c r="X185" i="3315" s="1"/>
  <c r="AE185" i="3315" s="1"/>
  <c r="U182" i="3315"/>
  <c r="X182" i="3315" s="1"/>
  <c r="AE182" i="3315" s="1"/>
  <c r="U180" i="3315"/>
  <c r="X180" i="3315" s="1"/>
  <c r="AE180" i="3315" s="1"/>
  <c r="U431" i="3315"/>
  <c r="X431" i="3315" s="1"/>
  <c r="AE431" i="3315" s="1"/>
  <c r="U190" i="3315"/>
  <c r="X190" i="3315" s="1"/>
  <c r="AE190" i="3315" s="1"/>
  <c r="U170" i="3315"/>
  <c r="U18" i="3315"/>
  <c r="X18" i="3315" s="1"/>
  <c r="AE18" i="3315" s="1"/>
  <c r="U448" i="3315"/>
  <c r="X448" i="3315" s="1"/>
  <c r="AE448" i="3315" s="1"/>
  <c r="U442" i="3315"/>
  <c r="X442" i="3315" s="1"/>
  <c r="AE442" i="3315" s="1"/>
  <c r="U915" i="3315"/>
  <c r="X915" i="3315" s="1"/>
  <c r="AE915" i="3315" s="1"/>
  <c r="U910" i="3315"/>
  <c r="X910" i="3315" s="1"/>
  <c r="AE910" i="3315" s="1"/>
  <c r="U909" i="3315"/>
  <c r="X909" i="3315" s="1"/>
  <c r="AE909" i="3315" s="1"/>
  <c r="U908" i="3315"/>
  <c r="X908" i="3315" s="1"/>
  <c r="AE908" i="3315" s="1"/>
  <c r="U907" i="3315"/>
  <c r="X907" i="3315" s="1"/>
  <c r="AE907" i="3315" s="1"/>
  <c r="U870" i="3315"/>
  <c r="X870" i="3315" s="1"/>
  <c r="AE870" i="3315" s="1"/>
  <c r="U867" i="3315"/>
  <c r="X867" i="3315" s="1"/>
  <c r="AE867" i="3315" s="1"/>
  <c r="U906" i="3315"/>
  <c r="X906" i="3315" s="1"/>
  <c r="AE906" i="3315" s="1"/>
  <c r="U905" i="3315"/>
  <c r="X905" i="3315" s="1"/>
  <c r="AE905" i="3315" s="1"/>
  <c r="U904" i="3315"/>
  <c r="X904" i="3315" s="1"/>
  <c r="AE904" i="3315" s="1"/>
  <c r="U903" i="3315"/>
  <c r="X903" i="3315" s="1"/>
  <c r="AE903" i="3315" s="1"/>
  <c r="U902" i="3315"/>
  <c r="X902" i="3315" s="1"/>
  <c r="AE902" i="3315" s="1"/>
  <c r="U901" i="3315"/>
  <c r="X901" i="3315" s="1"/>
  <c r="AE901" i="3315" s="1"/>
  <c r="U900" i="3315"/>
  <c r="X900" i="3315" s="1"/>
  <c r="AE900" i="3315" s="1"/>
  <c r="U899" i="3315"/>
  <c r="X899" i="3315" s="1"/>
  <c r="AE899" i="3315" s="1"/>
  <c r="U898" i="3315"/>
  <c r="X898" i="3315" s="1"/>
  <c r="AE898" i="3315" s="1"/>
  <c r="U897" i="3315"/>
  <c r="X897" i="3315" s="1"/>
  <c r="AE897" i="3315" s="1"/>
  <c r="U896" i="3315"/>
  <c r="X896" i="3315" s="1"/>
  <c r="AE896" i="3315" s="1"/>
  <c r="U895" i="3315"/>
  <c r="X895" i="3315" s="1"/>
  <c r="AE895" i="3315" s="1"/>
  <c r="U894" i="3315"/>
  <c r="X894" i="3315" s="1"/>
  <c r="AE894" i="3315" s="1"/>
  <c r="U893" i="3315"/>
  <c r="X893" i="3315" s="1"/>
  <c r="AE893" i="3315" s="1"/>
  <c r="U892" i="3315"/>
  <c r="X892" i="3315" s="1"/>
  <c r="AE892" i="3315" s="1"/>
  <c r="U891" i="3315"/>
  <c r="X891" i="3315" s="1"/>
  <c r="AE891" i="3315" s="1"/>
  <c r="U890" i="3315"/>
  <c r="X890" i="3315" s="1"/>
  <c r="AE890" i="3315" s="1"/>
  <c r="U889" i="3315"/>
  <c r="X889" i="3315" s="1"/>
  <c r="AE889" i="3315" s="1"/>
  <c r="U888" i="3315"/>
  <c r="X888" i="3315" s="1"/>
  <c r="AE888" i="3315" s="1"/>
  <c r="U887" i="3315"/>
  <c r="X887" i="3315" s="1"/>
  <c r="AE887" i="3315" s="1"/>
  <c r="U882" i="3315"/>
  <c r="X882" i="3315" s="1"/>
  <c r="AE882" i="3315" s="1"/>
  <c r="U880" i="3315"/>
  <c r="X880" i="3315" s="1"/>
  <c r="AE880" i="3315" s="1"/>
  <c r="U878" i="3315"/>
  <c r="X878" i="3315" s="1"/>
  <c r="AE878" i="3315" s="1"/>
  <c r="U444" i="3315"/>
  <c r="X444" i="3315" s="1"/>
  <c r="AE444" i="3315" s="1"/>
  <c r="U453" i="3315"/>
  <c r="X453" i="3315" s="1"/>
  <c r="AE453" i="3315" s="1"/>
  <c r="U449" i="3315"/>
  <c r="X449" i="3315" s="1"/>
  <c r="AE449" i="3315" s="1"/>
  <c r="U441" i="3315"/>
  <c r="X441" i="3315" s="1"/>
  <c r="AE441" i="3315" s="1"/>
  <c r="U437" i="3315"/>
  <c r="X437" i="3315" s="1"/>
  <c r="AE437" i="3315" s="1"/>
  <c r="U255" i="3315"/>
  <c r="X255" i="3315" s="1"/>
  <c r="AE255" i="3315" s="1"/>
  <c r="U452" i="3315"/>
  <c r="X452" i="3315" s="1"/>
  <c r="AE452" i="3315" s="1"/>
  <c r="U446" i="3315"/>
  <c r="X446" i="3315" s="1"/>
  <c r="AE446" i="3315" s="1"/>
  <c r="U438" i="3315"/>
  <c r="X438" i="3315" s="1"/>
  <c r="AE438" i="3315" s="1"/>
  <c r="U920" i="3315"/>
  <c r="X920" i="3315" s="1"/>
  <c r="AE920" i="3315" s="1"/>
  <c r="U917" i="3315"/>
  <c r="X917" i="3315" s="1"/>
  <c r="AE917" i="3315" s="1"/>
  <c r="U439" i="3315"/>
  <c r="X439" i="3315" s="1"/>
  <c r="AE439" i="3315" s="1"/>
  <c r="U216" i="3315"/>
  <c r="X216" i="3315" s="1"/>
  <c r="AE216" i="3315" s="1"/>
  <c r="U215" i="3315"/>
  <c r="X215" i="3315" s="1"/>
  <c r="AE215" i="3315" s="1"/>
  <c r="U214" i="3315"/>
  <c r="X214" i="3315" s="1"/>
  <c r="AE214" i="3315" s="1"/>
  <c r="U30" i="3315"/>
  <c r="X30" i="3315" s="1"/>
  <c r="AE30" i="3315" s="1"/>
  <c r="F91" i="4608"/>
  <c r="F127" i="4608"/>
  <c r="E128" i="4608"/>
  <c r="E127" i="4608"/>
  <c r="U1120" i="3315" s="1"/>
  <c r="X1120" i="3315" s="1"/>
  <c r="AE1120" i="3315" s="1"/>
  <c r="E92" i="4608"/>
  <c r="F56" i="4608"/>
  <c r="X170" i="3315" l="1"/>
  <c r="U171" i="3315"/>
  <c r="F57" i="4608"/>
  <c r="F128" i="4608"/>
  <c r="F92" i="4608"/>
  <c r="E57" i="4608"/>
  <c r="X171" i="3315" l="1"/>
  <c r="AE171" i="3315" s="1"/>
  <c r="AE170" i="3315"/>
  <c r="F93" i="4608"/>
  <c r="E93" i="4608"/>
  <c r="F129" i="4608"/>
  <c r="E129" i="4608"/>
  <c r="F58" i="4608"/>
  <c r="E58" i="4608"/>
  <c r="U54" i="3315" s="1"/>
  <c r="X54" i="3315" s="1"/>
  <c r="F94" i="4608" l="1"/>
  <c r="E94" i="4608"/>
  <c r="F59" i="4608"/>
  <c r="E59" i="4608"/>
  <c r="F130" i="4608"/>
  <c r="E130" i="4608"/>
  <c r="F131" i="4608" l="1"/>
  <c r="E131" i="4608"/>
  <c r="F95" i="4608"/>
  <c r="E95" i="4608"/>
  <c r="F60" i="4608"/>
  <c r="E60" i="4608"/>
  <c r="F96" i="4608" l="1"/>
  <c r="E96" i="4608"/>
  <c r="F61" i="4608"/>
  <c r="E61" i="4608"/>
  <c r="F132" i="4608"/>
  <c r="E132" i="4608"/>
  <c r="F133" i="4608" l="1"/>
  <c r="E133" i="4608"/>
  <c r="F97" i="4608"/>
  <c r="E97" i="4608"/>
  <c r="F62" i="4608"/>
  <c r="E62" i="4608"/>
  <c r="F98" i="4608" l="1"/>
  <c r="E98" i="4608"/>
  <c r="F63" i="4608"/>
  <c r="E63" i="4608"/>
  <c r="F134" i="4608"/>
  <c r="E134" i="4608"/>
  <c r="F135" i="4608" l="1"/>
  <c r="E135" i="4608"/>
  <c r="F99" i="4608"/>
  <c r="E99" i="4608"/>
  <c r="F64" i="4608"/>
  <c r="E64" i="4608"/>
  <c r="F65" i="4608" l="1"/>
  <c r="E65" i="4608"/>
  <c r="F100" i="4608"/>
  <c r="E100" i="4608"/>
  <c r="F136" i="4608"/>
  <c r="E136" i="4608"/>
  <c r="U969" i="3315" l="1"/>
  <c r="X969" i="3315" s="1"/>
  <c r="AE969" i="3315" s="1"/>
  <c r="U977" i="3315"/>
  <c r="X977" i="3315" s="1"/>
  <c r="AE977" i="3315" s="1"/>
  <c r="U971" i="3315"/>
  <c r="X971" i="3315" s="1"/>
  <c r="AE971" i="3315" s="1"/>
  <c r="U964" i="3315"/>
  <c r="X964" i="3315" s="1"/>
  <c r="AE964" i="3315" s="1"/>
  <c r="U959" i="3315"/>
  <c r="X959" i="3315" s="1"/>
  <c r="AE959" i="3315" s="1"/>
  <c r="U189" i="3315"/>
  <c r="X189" i="3315" s="1"/>
  <c r="AE189" i="3315" s="1"/>
  <c r="U183" i="3315"/>
  <c r="X183" i="3315" s="1"/>
  <c r="AE183" i="3315" s="1"/>
  <c r="U178" i="3315"/>
  <c r="X178" i="3315" s="1"/>
  <c r="AE178" i="3315" s="1"/>
  <c r="U177" i="3315"/>
  <c r="X177" i="3315" s="1"/>
  <c r="AE177" i="3315" s="1"/>
  <c r="U176" i="3315"/>
  <c r="X176" i="3315" s="1"/>
  <c r="AE176" i="3315" s="1"/>
  <c r="U251" i="3315"/>
  <c r="X251" i="3315" s="1"/>
  <c r="AE251" i="3315" s="1"/>
  <c r="U250" i="3315"/>
  <c r="X250" i="3315" s="1"/>
  <c r="AE250" i="3315" s="1"/>
  <c r="U913" i="3315"/>
  <c r="X913" i="3315" s="1"/>
  <c r="AE913" i="3315" s="1"/>
  <c r="U876" i="3315"/>
  <c r="X876" i="3315" s="1"/>
  <c r="AE876" i="3315" s="1"/>
  <c r="U871" i="3315"/>
  <c r="X871" i="3315" s="1"/>
  <c r="AE871" i="3315" s="1"/>
  <c r="U445" i="3315"/>
  <c r="X445" i="3315" s="1"/>
  <c r="AE445" i="3315" s="1"/>
  <c r="U253" i="3315"/>
  <c r="X253" i="3315" s="1"/>
  <c r="AE253" i="3315" s="1"/>
  <c r="U248" i="3315"/>
  <c r="X248" i="3315" s="1"/>
  <c r="AE248" i="3315" s="1"/>
  <c r="U450" i="3315"/>
  <c r="X450" i="3315" s="1"/>
  <c r="AE450" i="3315" s="1"/>
  <c r="U440" i="3315"/>
  <c r="X440" i="3315" s="1"/>
  <c r="AE440" i="3315" s="1"/>
  <c r="U447" i="3315"/>
  <c r="X447" i="3315" s="1"/>
  <c r="AE447" i="3315" s="1"/>
  <c r="U31" i="3315"/>
  <c r="X31" i="3315" s="1"/>
  <c r="AE31" i="3315" s="1"/>
  <c r="F137" i="4608"/>
  <c r="E137" i="4608"/>
  <c r="F101" i="4608"/>
  <c r="E101" i="4608"/>
  <c r="U976" i="3315" s="1"/>
  <c r="X976" i="3315" s="1"/>
  <c r="AE976" i="3315" s="1"/>
  <c r="F66" i="4608"/>
  <c r="E66" i="4608"/>
  <c r="U978" i="3315" l="1"/>
  <c r="X978" i="3315" s="1"/>
  <c r="AE978" i="3315" s="1"/>
  <c r="U974" i="3315"/>
  <c r="X974" i="3315" s="1"/>
  <c r="AE974" i="3315" s="1"/>
  <c r="U953" i="3315"/>
  <c r="X953" i="3315" s="1"/>
  <c r="AE953" i="3315" s="1"/>
  <c r="U951" i="3315"/>
  <c r="X951" i="3315" s="1"/>
  <c r="AE951" i="3315" s="1"/>
  <c r="U965" i="3315"/>
  <c r="X965" i="3315" s="1"/>
  <c r="AE965" i="3315" s="1"/>
  <c r="U957" i="3315"/>
  <c r="X957" i="3315" s="1"/>
  <c r="AE957" i="3315" s="1"/>
  <c r="U973" i="3315"/>
  <c r="X973" i="3315" s="1"/>
  <c r="AE973" i="3315" s="1"/>
  <c r="U972" i="3315"/>
  <c r="X972" i="3315" s="1"/>
  <c r="AE972" i="3315" s="1"/>
  <c r="U950" i="3315"/>
  <c r="X950" i="3315" s="1"/>
  <c r="AE950" i="3315" s="1"/>
  <c r="U968" i="3315"/>
  <c r="X968" i="3315" s="1"/>
  <c r="AE968" i="3315" s="1"/>
  <c r="U960" i="3315"/>
  <c r="X960" i="3315" s="1"/>
  <c r="AE960" i="3315" s="1"/>
  <c r="U956" i="3315"/>
  <c r="X956" i="3315" s="1"/>
  <c r="AE956" i="3315" s="1"/>
  <c r="U949" i="3315"/>
  <c r="X949" i="3315" s="1"/>
  <c r="AE949" i="3315" s="1"/>
  <c r="U967" i="3315"/>
  <c r="X967" i="3315" s="1"/>
  <c r="AE967" i="3315" s="1"/>
  <c r="U975" i="3315"/>
  <c r="X975" i="3315" s="1"/>
  <c r="AE975" i="3315" s="1"/>
  <c r="U954" i="3315"/>
  <c r="X954" i="3315" s="1"/>
  <c r="AE954" i="3315" s="1"/>
  <c r="U970" i="3315"/>
  <c r="X970" i="3315" s="1"/>
  <c r="AE970" i="3315" s="1"/>
  <c r="U966" i="3315"/>
  <c r="X966" i="3315" s="1"/>
  <c r="AE966" i="3315" s="1"/>
  <c r="U958" i="3315"/>
  <c r="X958" i="3315" s="1"/>
  <c r="AE958" i="3315" s="1"/>
  <c r="F67" i="4608"/>
  <c r="E67" i="4608"/>
  <c r="F102" i="4608"/>
  <c r="E102" i="4608"/>
  <c r="F138" i="4608"/>
  <c r="E138" i="4608"/>
  <c r="F139" i="4608" l="1"/>
  <c r="E139" i="4608"/>
  <c r="F103" i="4608"/>
  <c r="E103" i="4608"/>
  <c r="F68" i="4608"/>
  <c r="E68" i="4608"/>
  <c r="F69" i="4608" l="1"/>
  <c r="E69" i="4608"/>
  <c r="F104" i="4608"/>
  <c r="E104" i="4608"/>
  <c r="F140" i="4608"/>
  <c r="E140" i="4608"/>
  <c r="F141" i="4608" l="1"/>
  <c r="E141" i="4608"/>
  <c r="F105" i="4608"/>
  <c r="E105" i="4608"/>
  <c r="F70" i="4608"/>
  <c r="E70" i="4608"/>
  <c r="F106" i="4608" l="1"/>
  <c r="E106" i="4608"/>
  <c r="F142" i="4608"/>
  <c r="E142" i="4608"/>
  <c r="N996" i="3315" l="1"/>
  <c r="N994" i="3315"/>
  <c r="N987" i="3315"/>
  <c r="J996" i="3315"/>
  <c r="AF996" i="3315" s="1"/>
  <c r="J994" i="3315"/>
  <c r="AF994" i="3315" s="1"/>
  <c r="J987" i="3315"/>
  <c r="AF987" i="3315" s="1"/>
  <c r="J85" i="3315"/>
  <c r="AF85" i="3315" s="1"/>
  <c r="J83" i="3315"/>
  <c r="AF83" i="3315" s="1"/>
  <c r="N983" i="3315"/>
  <c r="J983" i="3315"/>
  <c r="AF983" i="3315" s="1"/>
  <c r="N981" i="3315"/>
  <c r="N948" i="3315"/>
  <c r="J981" i="3315"/>
  <c r="AF981" i="3315" s="1"/>
  <c r="J948" i="3315"/>
  <c r="AF948" i="3315" s="1"/>
  <c r="Z6" i="3315"/>
  <c r="Z8" i="3315"/>
  <c r="N60" i="3315"/>
  <c r="Z63" i="3315"/>
  <c r="N65" i="3315"/>
  <c r="Z65" i="3315"/>
  <c r="R66" i="3315"/>
  <c r="R67" i="3315"/>
  <c r="Z67" i="3315"/>
  <c r="R68" i="3315"/>
  <c r="W68" i="3315" s="1"/>
  <c r="R69" i="3315"/>
  <c r="R70" i="3315"/>
  <c r="J71" i="3315"/>
  <c r="N71" i="3315"/>
  <c r="R71" i="3315"/>
  <c r="Z71" i="3315"/>
  <c r="R72" i="3315"/>
  <c r="J73" i="3315"/>
  <c r="N73" i="3315"/>
  <c r="R73" i="3315"/>
  <c r="Z73" i="3315"/>
  <c r="N74" i="3315"/>
  <c r="R74" i="3315"/>
  <c r="Z74" i="3315"/>
  <c r="J213" i="3315"/>
  <c r="AF213" i="3315" s="1"/>
  <c r="N213" i="3315"/>
  <c r="J218" i="3315"/>
  <c r="J91" i="3315"/>
  <c r="AF91" i="3315" s="1"/>
  <c r="N91" i="3315"/>
  <c r="J92" i="3315"/>
  <c r="AF92" i="3315" s="1"/>
  <c r="J126" i="3315"/>
  <c r="AF126" i="3315" s="1"/>
  <c r="N126" i="3315"/>
  <c r="J127" i="3315"/>
  <c r="N127" i="3315"/>
  <c r="J128" i="3315"/>
  <c r="N83" i="3315"/>
  <c r="J84" i="3315"/>
  <c r="AF84" i="3315" s="1"/>
  <c r="N84" i="3315"/>
  <c r="N85" i="3315"/>
  <c r="J464" i="3315"/>
  <c r="AF464" i="3315" s="1"/>
  <c r="N464" i="3315"/>
  <c r="J465" i="3315"/>
  <c r="AF465" i="3315" s="1"/>
  <c r="N465" i="3315"/>
  <c r="J511" i="3315"/>
  <c r="J512" i="3315"/>
  <c r="AF512" i="3315" s="1"/>
  <c r="J536" i="3315"/>
  <c r="AF536" i="3315" s="1"/>
  <c r="J537" i="3315"/>
  <c r="AF537" i="3315" s="1"/>
  <c r="N537" i="3315"/>
  <c r="J538" i="3315"/>
  <c r="J539" i="3315"/>
  <c r="AF539" i="3315" s="1"/>
  <c r="J578" i="3315"/>
  <c r="AF578" i="3315" s="1"/>
  <c r="J630" i="3315"/>
  <c r="AF630" i="3315" s="1"/>
  <c r="N630" i="3315"/>
  <c r="J631" i="3315"/>
  <c r="AF631" i="3315" s="1"/>
  <c r="J654" i="3315"/>
  <c r="AF654" i="3315" s="1"/>
  <c r="N654" i="3315"/>
  <c r="J685" i="3315"/>
  <c r="AF685" i="3315" s="1"/>
  <c r="J827" i="3315"/>
  <c r="AF827" i="3315" s="1"/>
  <c r="J854" i="3315"/>
  <c r="AF854" i="3315" s="1"/>
  <c r="J855" i="3315"/>
  <c r="Z710" i="3315"/>
  <c r="AD710" i="3315" s="1"/>
  <c r="J1118" i="3315"/>
  <c r="AF1118" i="3315" s="1"/>
  <c r="J1136" i="3315"/>
  <c r="AF1136" i="3315" s="1"/>
  <c r="J1013" i="3315"/>
  <c r="AF1013" i="3315" s="1"/>
  <c r="J1019" i="3315"/>
  <c r="AF1019" i="3315" s="1"/>
  <c r="N1019" i="3315"/>
  <c r="R1019" i="3315"/>
  <c r="J1021" i="3315"/>
  <c r="AF1021" i="3315" s="1"/>
  <c r="J1022" i="3315"/>
  <c r="AF1022" i="3315" s="1"/>
  <c r="J1023" i="3315"/>
  <c r="AF1023" i="3315" s="1"/>
  <c r="J1024" i="3315"/>
  <c r="AF1024" i="3315" s="1"/>
  <c r="N1024" i="3315"/>
  <c r="J1044" i="3315"/>
  <c r="AF1044" i="3315" s="1"/>
  <c r="R1044" i="3315"/>
  <c r="J1061" i="3315"/>
  <c r="AF1061" i="3315" s="1"/>
  <c r="N1061" i="3315"/>
  <c r="J1069" i="3315"/>
  <c r="AF1069" i="3315" s="1"/>
  <c r="N1069" i="3315"/>
  <c r="J1071" i="3315"/>
  <c r="AF1071" i="3315" s="1"/>
  <c r="J1076" i="3315"/>
  <c r="AF1076" i="3315" s="1"/>
  <c r="N1076" i="3315"/>
  <c r="J1078" i="3315"/>
  <c r="AF1078" i="3315" s="1"/>
  <c r="J1079" i="3315"/>
  <c r="AF1079" i="3315" s="1"/>
  <c r="N1079" i="3315"/>
  <c r="R1079" i="3315"/>
  <c r="J1080" i="3315"/>
  <c r="AF1080" i="3315" s="1"/>
  <c r="J1095" i="3315"/>
  <c r="AF1095" i="3315" s="1"/>
  <c r="R1095" i="3315"/>
  <c r="J1098" i="3315"/>
  <c r="AF1098" i="3315" s="1"/>
  <c r="R1098" i="3315"/>
  <c r="J1099" i="3315"/>
  <c r="AF1099" i="3315" s="1"/>
  <c r="R1099" i="3315"/>
  <c r="J1103" i="3315"/>
  <c r="AF1103" i="3315" s="1"/>
  <c r="J1104" i="3315"/>
  <c r="AF1104" i="3315" s="1"/>
  <c r="N1104" i="3315"/>
  <c r="Z802" i="3315"/>
  <c r="Z792" i="3315"/>
  <c r="AD792" i="3315" s="1"/>
  <c r="M75" i="3315"/>
  <c r="R942" i="3315"/>
  <c r="R941" i="3315"/>
  <c r="R940" i="3315"/>
  <c r="R939" i="3315"/>
  <c r="R938" i="3315"/>
  <c r="R937" i="3315"/>
  <c r="R936" i="3315"/>
  <c r="R935" i="3315"/>
  <c r="H1161" i="3315"/>
  <c r="J1002" i="3315"/>
  <c r="AF1002" i="3315" s="1"/>
  <c r="J163" i="3315"/>
  <c r="AF163" i="3315" s="1"/>
  <c r="J935" i="3315"/>
  <c r="AF935" i="3315" s="1"/>
  <c r="J936" i="3315"/>
  <c r="AF936" i="3315" s="1"/>
  <c r="J937" i="3315"/>
  <c r="AF937" i="3315" s="1"/>
  <c r="J938" i="3315"/>
  <c r="AF938" i="3315" s="1"/>
  <c r="J939" i="3315"/>
  <c r="AF939" i="3315" s="1"/>
  <c r="J940" i="3315"/>
  <c r="AF940" i="3315" s="1"/>
  <c r="J941" i="3315"/>
  <c r="AF941" i="3315" s="1"/>
  <c r="J942" i="3315"/>
  <c r="Z460" i="3315"/>
  <c r="AD460" i="3315" s="1"/>
  <c r="Z461" i="3315"/>
  <c r="AD461" i="3315" s="1"/>
  <c r="Z462" i="3315"/>
  <c r="AD462" i="3315" s="1"/>
  <c r="Z463" i="3315"/>
  <c r="AD463" i="3315" s="1"/>
  <c r="Z464" i="3315"/>
  <c r="AD464" i="3315" s="1"/>
  <c r="Z465" i="3315"/>
  <c r="AD465" i="3315" s="1"/>
  <c r="Z466" i="3315"/>
  <c r="AD466" i="3315" s="1"/>
  <c r="Z467" i="3315"/>
  <c r="AD467" i="3315" s="1"/>
  <c r="Z468" i="3315"/>
  <c r="AD468" i="3315" s="1"/>
  <c r="Z469" i="3315"/>
  <c r="AD469" i="3315" s="1"/>
  <c r="Z470" i="3315"/>
  <c r="AD470" i="3315" s="1"/>
  <c r="Z471" i="3315"/>
  <c r="AD471" i="3315" s="1"/>
  <c r="Z472" i="3315"/>
  <c r="AD472" i="3315" s="1"/>
  <c r="Z473" i="3315"/>
  <c r="AD473" i="3315" s="1"/>
  <c r="Z474" i="3315"/>
  <c r="AD474" i="3315" s="1"/>
  <c r="Z475" i="3315"/>
  <c r="AD475" i="3315" s="1"/>
  <c r="Z476" i="3315"/>
  <c r="AD476" i="3315" s="1"/>
  <c r="Z477" i="3315"/>
  <c r="AD477" i="3315" s="1"/>
  <c r="Z478" i="3315"/>
  <c r="AD478" i="3315" s="1"/>
  <c r="Z479" i="3315"/>
  <c r="AD479" i="3315" s="1"/>
  <c r="Z480" i="3315"/>
  <c r="AD480" i="3315" s="1"/>
  <c r="Z481" i="3315"/>
  <c r="AD481" i="3315" s="1"/>
  <c r="Z482" i="3315"/>
  <c r="AD482" i="3315" s="1"/>
  <c r="Z483" i="3315"/>
  <c r="AD483" i="3315" s="1"/>
  <c r="Z484" i="3315"/>
  <c r="AD484" i="3315" s="1"/>
  <c r="Z485" i="3315"/>
  <c r="AD485" i="3315" s="1"/>
  <c r="Z486" i="3315"/>
  <c r="AD486" i="3315" s="1"/>
  <c r="Z487" i="3315"/>
  <c r="AD487" i="3315" s="1"/>
  <c r="Z488" i="3315"/>
  <c r="AD488" i="3315" s="1"/>
  <c r="Z489" i="3315"/>
  <c r="AD489" i="3315" s="1"/>
  <c r="Z490" i="3315"/>
  <c r="AD490" i="3315" s="1"/>
  <c r="Z491" i="3315"/>
  <c r="AD491" i="3315" s="1"/>
  <c r="Z492" i="3315"/>
  <c r="AD492" i="3315" s="1"/>
  <c r="Z493" i="3315"/>
  <c r="AD493" i="3315" s="1"/>
  <c r="Z494" i="3315"/>
  <c r="AD494" i="3315" s="1"/>
  <c r="Z495" i="3315"/>
  <c r="AD495" i="3315" s="1"/>
  <c r="Z496" i="3315"/>
  <c r="AD496" i="3315" s="1"/>
  <c r="Z497" i="3315"/>
  <c r="AD497" i="3315" s="1"/>
  <c r="Z498" i="3315"/>
  <c r="AD498" i="3315" s="1"/>
  <c r="Z499" i="3315"/>
  <c r="AD499" i="3315" s="1"/>
  <c r="Z500" i="3315"/>
  <c r="AD500" i="3315" s="1"/>
  <c r="Z501" i="3315"/>
  <c r="AD501" i="3315" s="1"/>
  <c r="Z502" i="3315"/>
  <c r="AD502" i="3315" s="1"/>
  <c r="Z503" i="3315"/>
  <c r="AD503" i="3315" s="1"/>
  <c r="Z504" i="3315"/>
  <c r="AD504" i="3315" s="1"/>
  <c r="Z505" i="3315"/>
  <c r="AD505" i="3315" s="1"/>
  <c r="Z506" i="3315"/>
  <c r="AD506" i="3315" s="1"/>
  <c r="Z507" i="3315"/>
  <c r="AD507" i="3315" s="1"/>
  <c r="Z508" i="3315"/>
  <c r="AD508" i="3315" s="1"/>
  <c r="Z509" i="3315"/>
  <c r="AD509" i="3315" s="1"/>
  <c r="Z510" i="3315"/>
  <c r="AD510" i="3315" s="1"/>
  <c r="Z511" i="3315"/>
  <c r="AD511" i="3315" s="1"/>
  <c r="Z512" i="3315"/>
  <c r="AD512" i="3315" s="1"/>
  <c r="Z513" i="3315"/>
  <c r="AD513" i="3315" s="1"/>
  <c r="Z514" i="3315"/>
  <c r="AD514" i="3315" s="1"/>
  <c r="Z515" i="3315"/>
  <c r="AD515" i="3315" s="1"/>
  <c r="Z516" i="3315"/>
  <c r="AD516" i="3315" s="1"/>
  <c r="Z517" i="3315"/>
  <c r="AD517" i="3315" s="1"/>
  <c r="Z518" i="3315"/>
  <c r="AD518" i="3315" s="1"/>
  <c r="Z519" i="3315"/>
  <c r="AD519" i="3315" s="1"/>
  <c r="Z520" i="3315"/>
  <c r="AD520" i="3315" s="1"/>
  <c r="Z521" i="3315"/>
  <c r="AD521" i="3315" s="1"/>
  <c r="Z522" i="3315"/>
  <c r="AD522" i="3315" s="1"/>
  <c r="Z523" i="3315"/>
  <c r="AD523" i="3315" s="1"/>
  <c r="Z524" i="3315"/>
  <c r="AD524" i="3315" s="1"/>
  <c r="Z525" i="3315"/>
  <c r="AD525" i="3315" s="1"/>
  <c r="Z526" i="3315"/>
  <c r="AD526" i="3315" s="1"/>
  <c r="Z527" i="3315"/>
  <c r="AD527" i="3315" s="1"/>
  <c r="Z528" i="3315"/>
  <c r="AD528" i="3315" s="1"/>
  <c r="Z529" i="3315"/>
  <c r="AD529" i="3315" s="1"/>
  <c r="Z530" i="3315"/>
  <c r="AD530" i="3315" s="1"/>
  <c r="Z531" i="3315"/>
  <c r="AD531" i="3315" s="1"/>
  <c r="Z532" i="3315"/>
  <c r="AD532" i="3315" s="1"/>
  <c r="Z533" i="3315"/>
  <c r="AD533" i="3315" s="1"/>
  <c r="Z534" i="3315"/>
  <c r="AD534" i="3315" s="1"/>
  <c r="Z535" i="3315"/>
  <c r="AD535" i="3315" s="1"/>
  <c r="Z536" i="3315"/>
  <c r="AD536" i="3315" s="1"/>
  <c r="Z537" i="3315"/>
  <c r="AD537" i="3315" s="1"/>
  <c r="Z538" i="3315"/>
  <c r="AD538" i="3315" s="1"/>
  <c r="Z539" i="3315"/>
  <c r="AD539" i="3315" s="1"/>
  <c r="Z540" i="3315"/>
  <c r="AD540" i="3315" s="1"/>
  <c r="Z541" i="3315"/>
  <c r="AD541" i="3315" s="1"/>
  <c r="Z542" i="3315"/>
  <c r="AD542" i="3315" s="1"/>
  <c r="Z543" i="3315"/>
  <c r="AD543" i="3315" s="1"/>
  <c r="Z544" i="3315"/>
  <c r="AD544" i="3315" s="1"/>
  <c r="Z545" i="3315"/>
  <c r="AD545" i="3315" s="1"/>
  <c r="Z546" i="3315"/>
  <c r="AD546" i="3315" s="1"/>
  <c r="Z547" i="3315"/>
  <c r="AD547" i="3315" s="1"/>
  <c r="Z548" i="3315"/>
  <c r="AD548" i="3315" s="1"/>
  <c r="Z549" i="3315"/>
  <c r="AD549" i="3315" s="1"/>
  <c r="Z550" i="3315"/>
  <c r="AD550" i="3315" s="1"/>
  <c r="Z551" i="3315"/>
  <c r="AD551" i="3315" s="1"/>
  <c r="Z552" i="3315"/>
  <c r="AD552" i="3315" s="1"/>
  <c r="Z553" i="3315"/>
  <c r="AD553" i="3315" s="1"/>
  <c r="Z554" i="3315"/>
  <c r="AD554" i="3315" s="1"/>
  <c r="Z555" i="3315"/>
  <c r="AD555" i="3315" s="1"/>
  <c r="Z556" i="3315"/>
  <c r="AD556" i="3315" s="1"/>
  <c r="Z557" i="3315"/>
  <c r="AD557" i="3315" s="1"/>
  <c r="Z558" i="3315"/>
  <c r="AD558" i="3315" s="1"/>
  <c r="Z559" i="3315"/>
  <c r="AD559" i="3315" s="1"/>
  <c r="Z560" i="3315"/>
  <c r="AD560" i="3315" s="1"/>
  <c r="Z561" i="3315"/>
  <c r="AD561" i="3315" s="1"/>
  <c r="Z562" i="3315"/>
  <c r="AD562" i="3315" s="1"/>
  <c r="Z563" i="3315"/>
  <c r="AD563" i="3315" s="1"/>
  <c r="Z564" i="3315"/>
  <c r="AD564" i="3315" s="1"/>
  <c r="Z565" i="3315"/>
  <c r="AD565" i="3315" s="1"/>
  <c r="Z566" i="3315"/>
  <c r="AD566" i="3315" s="1"/>
  <c r="Z567" i="3315"/>
  <c r="AD567" i="3315" s="1"/>
  <c r="Z568" i="3315"/>
  <c r="AD568" i="3315" s="1"/>
  <c r="Z569" i="3315"/>
  <c r="AD569" i="3315" s="1"/>
  <c r="Z570" i="3315"/>
  <c r="AD570" i="3315" s="1"/>
  <c r="Z571" i="3315"/>
  <c r="AD571" i="3315" s="1"/>
  <c r="Z572" i="3315"/>
  <c r="AD572" i="3315" s="1"/>
  <c r="Z573" i="3315"/>
  <c r="AD573" i="3315" s="1"/>
  <c r="Z574" i="3315"/>
  <c r="AD574" i="3315" s="1"/>
  <c r="Z575" i="3315"/>
  <c r="AD575" i="3315" s="1"/>
  <c r="Z576" i="3315"/>
  <c r="AD576" i="3315" s="1"/>
  <c r="Z577" i="3315"/>
  <c r="AD577" i="3315" s="1"/>
  <c r="Z578" i="3315"/>
  <c r="AD578" i="3315" s="1"/>
  <c r="Z579" i="3315"/>
  <c r="AD579" i="3315" s="1"/>
  <c r="Z580" i="3315"/>
  <c r="AD580" i="3315" s="1"/>
  <c r="Z581" i="3315"/>
  <c r="AD581" i="3315" s="1"/>
  <c r="Z582" i="3315"/>
  <c r="AD582" i="3315" s="1"/>
  <c r="Z583" i="3315"/>
  <c r="AD583" i="3315" s="1"/>
  <c r="Z584" i="3315"/>
  <c r="AD584" i="3315" s="1"/>
  <c r="Z585" i="3315"/>
  <c r="AD585" i="3315" s="1"/>
  <c r="Z586" i="3315"/>
  <c r="AD586" i="3315" s="1"/>
  <c r="Z587" i="3315"/>
  <c r="AD587" i="3315" s="1"/>
  <c r="Z588" i="3315"/>
  <c r="AD588" i="3315" s="1"/>
  <c r="Z589" i="3315"/>
  <c r="AD589" i="3315" s="1"/>
  <c r="Z590" i="3315"/>
  <c r="AD590" i="3315" s="1"/>
  <c r="Z591" i="3315"/>
  <c r="AD591" i="3315" s="1"/>
  <c r="Z592" i="3315"/>
  <c r="AD592" i="3315" s="1"/>
  <c r="Z593" i="3315"/>
  <c r="AD593" i="3315" s="1"/>
  <c r="Z594" i="3315"/>
  <c r="AD594" i="3315" s="1"/>
  <c r="Z595" i="3315"/>
  <c r="AD595" i="3315" s="1"/>
  <c r="Z596" i="3315"/>
  <c r="AD596" i="3315" s="1"/>
  <c r="Z597" i="3315"/>
  <c r="AD597" i="3315" s="1"/>
  <c r="Z598" i="3315"/>
  <c r="AD598" i="3315" s="1"/>
  <c r="Z599" i="3315"/>
  <c r="AD599" i="3315" s="1"/>
  <c r="Z600" i="3315"/>
  <c r="AD600" i="3315" s="1"/>
  <c r="Z601" i="3315"/>
  <c r="AD601" i="3315" s="1"/>
  <c r="Z602" i="3315"/>
  <c r="AD602" i="3315" s="1"/>
  <c r="Z603" i="3315"/>
  <c r="AD603" i="3315" s="1"/>
  <c r="Z604" i="3315"/>
  <c r="AD604" i="3315" s="1"/>
  <c r="Z605" i="3315"/>
  <c r="AD605" i="3315" s="1"/>
  <c r="Z606" i="3315"/>
  <c r="AD606" i="3315" s="1"/>
  <c r="Z607" i="3315"/>
  <c r="AD607" i="3315" s="1"/>
  <c r="Z608" i="3315"/>
  <c r="AD608" i="3315" s="1"/>
  <c r="Z609" i="3315"/>
  <c r="AD609" i="3315" s="1"/>
  <c r="Z610" i="3315"/>
  <c r="AD610" i="3315" s="1"/>
  <c r="Z611" i="3315"/>
  <c r="AD611" i="3315" s="1"/>
  <c r="Z612" i="3315"/>
  <c r="AD612" i="3315" s="1"/>
  <c r="Z613" i="3315"/>
  <c r="AD613" i="3315" s="1"/>
  <c r="Z614" i="3315"/>
  <c r="AD614" i="3315" s="1"/>
  <c r="Z615" i="3315"/>
  <c r="AD615" i="3315" s="1"/>
  <c r="Z616" i="3315"/>
  <c r="AD616" i="3315" s="1"/>
  <c r="Z617" i="3315"/>
  <c r="AD617" i="3315" s="1"/>
  <c r="Z618" i="3315"/>
  <c r="AD618" i="3315" s="1"/>
  <c r="Z619" i="3315"/>
  <c r="AD619" i="3315" s="1"/>
  <c r="Z620" i="3315"/>
  <c r="AD620" i="3315" s="1"/>
  <c r="Z621" i="3315"/>
  <c r="AD621" i="3315" s="1"/>
  <c r="Z622" i="3315"/>
  <c r="AD622" i="3315" s="1"/>
  <c r="Z623" i="3315"/>
  <c r="AD623" i="3315" s="1"/>
  <c r="Z624" i="3315"/>
  <c r="AD624" i="3315" s="1"/>
  <c r="Z625" i="3315"/>
  <c r="AD625" i="3315" s="1"/>
  <c r="Z626" i="3315"/>
  <c r="AD626" i="3315" s="1"/>
  <c r="Z627" i="3315"/>
  <c r="AD627" i="3315" s="1"/>
  <c r="Z628" i="3315"/>
  <c r="AD628" i="3315" s="1"/>
  <c r="Z629" i="3315"/>
  <c r="AD629" i="3315" s="1"/>
  <c r="Z630" i="3315"/>
  <c r="AD630" i="3315" s="1"/>
  <c r="Z631" i="3315"/>
  <c r="AD631" i="3315" s="1"/>
  <c r="Z632" i="3315"/>
  <c r="AD632" i="3315" s="1"/>
  <c r="Z633" i="3315"/>
  <c r="AD633" i="3315" s="1"/>
  <c r="Z634" i="3315"/>
  <c r="AD634" i="3315" s="1"/>
  <c r="Z635" i="3315"/>
  <c r="AD635" i="3315" s="1"/>
  <c r="Z636" i="3315"/>
  <c r="AD636" i="3315" s="1"/>
  <c r="Z637" i="3315"/>
  <c r="AD637" i="3315" s="1"/>
  <c r="Z638" i="3315"/>
  <c r="AD638" i="3315" s="1"/>
  <c r="Z639" i="3315"/>
  <c r="AD639" i="3315" s="1"/>
  <c r="Z640" i="3315"/>
  <c r="AD640" i="3315" s="1"/>
  <c r="Z641" i="3315"/>
  <c r="AD641" i="3315" s="1"/>
  <c r="Z642" i="3315"/>
  <c r="AD642" i="3315" s="1"/>
  <c r="Z643" i="3315"/>
  <c r="AD643" i="3315" s="1"/>
  <c r="Z644" i="3315"/>
  <c r="AD644" i="3315" s="1"/>
  <c r="Z645" i="3315"/>
  <c r="AD645" i="3315" s="1"/>
  <c r="Z646" i="3315"/>
  <c r="AD646" i="3315" s="1"/>
  <c r="Z647" i="3315"/>
  <c r="AD647" i="3315" s="1"/>
  <c r="Z648" i="3315"/>
  <c r="AD648" i="3315" s="1"/>
  <c r="Z649" i="3315"/>
  <c r="AD649" i="3315" s="1"/>
  <c r="Z650" i="3315"/>
  <c r="AD650" i="3315" s="1"/>
  <c r="Z651" i="3315"/>
  <c r="AD651" i="3315" s="1"/>
  <c r="Z652" i="3315"/>
  <c r="AD652" i="3315" s="1"/>
  <c r="Z653" i="3315"/>
  <c r="AD653" i="3315" s="1"/>
  <c r="Z654" i="3315"/>
  <c r="AD654" i="3315" s="1"/>
  <c r="Z655" i="3315"/>
  <c r="AD655" i="3315" s="1"/>
  <c r="Z656" i="3315"/>
  <c r="AD656" i="3315" s="1"/>
  <c r="Z657" i="3315"/>
  <c r="AD657" i="3315" s="1"/>
  <c r="Z658" i="3315"/>
  <c r="AD658" i="3315" s="1"/>
  <c r="Z659" i="3315"/>
  <c r="AD659" i="3315" s="1"/>
  <c r="Z660" i="3315"/>
  <c r="AD660" i="3315" s="1"/>
  <c r="Z661" i="3315"/>
  <c r="AD661" i="3315" s="1"/>
  <c r="Z662" i="3315"/>
  <c r="AD662" i="3315" s="1"/>
  <c r="Z663" i="3315"/>
  <c r="AD663" i="3315" s="1"/>
  <c r="Z664" i="3315"/>
  <c r="AD664" i="3315" s="1"/>
  <c r="Z665" i="3315"/>
  <c r="AD665" i="3315" s="1"/>
  <c r="Z666" i="3315"/>
  <c r="AD666" i="3315" s="1"/>
  <c r="Z667" i="3315"/>
  <c r="AD667" i="3315" s="1"/>
  <c r="Z668" i="3315"/>
  <c r="AD668" i="3315" s="1"/>
  <c r="Z669" i="3315"/>
  <c r="AD669" i="3315" s="1"/>
  <c r="Z670" i="3315"/>
  <c r="AD670" i="3315" s="1"/>
  <c r="Z671" i="3315"/>
  <c r="AD671" i="3315" s="1"/>
  <c r="Z672" i="3315"/>
  <c r="AD672" i="3315" s="1"/>
  <c r="Z673" i="3315"/>
  <c r="AD673" i="3315" s="1"/>
  <c r="Z674" i="3315"/>
  <c r="AD674" i="3315" s="1"/>
  <c r="Z675" i="3315"/>
  <c r="AD675" i="3315" s="1"/>
  <c r="Z676" i="3315"/>
  <c r="AD676" i="3315" s="1"/>
  <c r="Z677" i="3315"/>
  <c r="AD677" i="3315" s="1"/>
  <c r="Z678" i="3315"/>
  <c r="AD678" i="3315" s="1"/>
  <c r="Z679" i="3315"/>
  <c r="AD679" i="3315" s="1"/>
  <c r="Z680" i="3315"/>
  <c r="AD680" i="3315" s="1"/>
  <c r="Z681" i="3315"/>
  <c r="AD681" i="3315" s="1"/>
  <c r="Z682" i="3315"/>
  <c r="AD682" i="3315" s="1"/>
  <c r="Z683" i="3315"/>
  <c r="AD683" i="3315" s="1"/>
  <c r="Z684" i="3315"/>
  <c r="AD684" i="3315" s="1"/>
  <c r="Z685" i="3315"/>
  <c r="AD685" i="3315" s="1"/>
  <c r="Z686" i="3315"/>
  <c r="AD686" i="3315" s="1"/>
  <c r="Z687" i="3315"/>
  <c r="AD687" i="3315" s="1"/>
  <c r="Z688" i="3315"/>
  <c r="AD688" i="3315" s="1"/>
  <c r="Z689" i="3315"/>
  <c r="AD689" i="3315" s="1"/>
  <c r="Z690" i="3315"/>
  <c r="AD690" i="3315" s="1"/>
  <c r="Z691" i="3315"/>
  <c r="AD691" i="3315" s="1"/>
  <c r="Z692" i="3315"/>
  <c r="AD692" i="3315" s="1"/>
  <c r="Z693" i="3315"/>
  <c r="AD693" i="3315" s="1"/>
  <c r="Z694" i="3315"/>
  <c r="AD694" i="3315" s="1"/>
  <c r="Z695" i="3315"/>
  <c r="AD695" i="3315" s="1"/>
  <c r="Z696" i="3315"/>
  <c r="AD696" i="3315" s="1"/>
  <c r="Z697" i="3315"/>
  <c r="AD697" i="3315" s="1"/>
  <c r="Z698" i="3315"/>
  <c r="AD698" i="3315" s="1"/>
  <c r="Z699" i="3315"/>
  <c r="AD699" i="3315" s="1"/>
  <c r="Z700" i="3315"/>
  <c r="AD700" i="3315" s="1"/>
  <c r="Z701" i="3315"/>
  <c r="AD701" i="3315" s="1"/>
  <c r="Z702" i="3315"/>
  <c r="AD702" i="3315" s="1"/>
  <c r="Z703" i="3315"/>
  <c r="AD703" i="3315" s="1"/>
  <c r="Z704" i="3315"/>
  <c r="AD704" i="3315" s="1"/>
  <c r="Z705" i="3315"/>
  <c r="AD705" i="3315" s="1"/>
  <c r="Z706" i="3315"/>
  <c r="AD706" i="3315" s="1"/>
  <c r="Z707" i="3315"/>
  <c r="AD707" i="3315" s="1"/>
  <c r="Z708" i="3315"/>
  <c r="AD708" i="3315" s="1"/>
  <c r="Z709" i="3315"/>
  <c r="AD709" i="3315" s="1"/>
  <c r="Z711" i="3315"/>
  <c r="AD711" i="3315" s="1"/>
  <c r="Z712" i="3315"/>
  <c r="AD712" i="3315" s="1"/>
  <c r="Z713" i="3315"/>
  <c r="AD713" i="3315" s="1"/>
  <c r="Z714" i="3315"/>
  <c r="Z715" i="3315"/>
  <c r="AD715" i="3315" s="1"/>
  <c r="Z716" i="3315"/>
  <c r="AD716" i="3315" s="1"/>
  <c r="Z717" i="3315"/>
  <c r="AD717" i="3315" s="1"/>
  <c r="Z718" i="3315"/>
  <c r="Z719" i="3315"/>
  <c r="AD719" i="3315" s="1"/>
  <c r="Z720" i="3315"/>
  <c r="AD720" i="3315" s="1"/>
  <c r="Z721" i="3315"/>
  <c r="AD721" i="3315" s="1"/>
  <c r="Z722" i="3315"/>
  <c r="Z723" i="3315"/>
  <c r="AD723" i="3315" s="1"/>
  <c r="Z724" i="3315"/>
  <c r="AD724" i="3315" s="1"/>
  <c r="Z725" i="3315"/>
  <c r="AD725" i="3315" s="1"/>
  <c r="Z726" i="3315"/>
  <c r="Z727" i="3315"/>
  <c r="AD727" i="3315" s="1"/>
  <c r="Z728" i="3315"/>
  <c r="AD728" i="3315" s="1"/>
  <c r="Z729" i="3315"/>
  <c r="AD729" i="3315" s="1"/>
  <c r="Z730" i="3315"/>
  <c r="Z731" i="3315"/>
  <c r="AD731" i="3315" s="1"/>
  <c r="Z732" i="3315"/>
  <c r="AD732" i="3315" s="1"/>
  <c r="Z733" i="3315"/>
  <c r="AD733" i="3315" s="1"/>
  <c r="Z734" i="3315"/>
  <c r="Z735" i="3315"/>
  <c r="AD735" i="3315" s="1"/>
  <c r="Z736" i="3315"/>
  <c r="AD736" i="3315" s="1"/>
  <c r="Z737" i="3315"/>
  <c r="AD737" i="3315" s="1"/>
  <c r="Z738" i="3315"/>
  <c r="Z739" i="3315"/>
  <c r="AD739" i="3315" s="1"/>
  <c r="Z740" i="3315"/>
  <c r="AD740" i="3315" s="1"/>
  <c r="Z741" i="3315"/>
  <c r="AD741" i="3315" s="1"/>
  <c r="Z742" i="3315"/>
  <c r="Z743" i="3315"/>
  <c r="AD743" i="3315" s="1"/>
  <c r="Z744" i="3315"/>
  <c r="AD744" i="3315" s="1"/>
  <c r="Z745" i="3315"/>
  <c r="AD745" i="3315" s="1"/>
  <c r="Z746" i="3315"/>
  <c r="Z747" i="3315"/>
  <c r="AD747" i="3315" s="1"/>
  <c r="Z748" i="3315"/>
  <c r="AD748" i="3315" s="1"/>
  <c r="Z749" i="3315"/>
  <c r="AD749" i="3315" s="1"/>
  <c r="Z750" i="3315"/>
  <c r="Z751" i="3315"/>
  <c r="AD751" i="3315" s="1"/>
  <c r="Z752" i="3315"/>
  <c r="AD752" i="3315" s="1"/>
  <c r="Z753" i="3315"/>
  <c r="AD753" i="3315" s="1"/>
  <c r="Z754" i="3315"/>
  <c r="Z755" i="3315"/>
  <c r="AD755" i="3315" s="1"/>
  <c r="Z756" i="3315"/>
  <c r="AD756" i="3315" s="1"/>
  <c r="Z757" i="3315"/>
  <c r="AD757" i="3315" s="1"/>
  <c r="Z758" i="3315"/>
  <c r="Z759" i="3315"/>
  <c r="AD759" i="3315" s="1"/>
  <c r="Z760" i="3315"/>
  <c r="AD760" i="3315" s="1"/>
  <c r="Z761" i="3315"/>
  <c r="AD761" i="3315" s="1"/>
  <c r="Z762" i="3315"/>
  <c r="Z763" i="3315"/>
  <c r="AD763" i="3315" s="1"/>
  <c r="Z764" i="3315"/>
  <c r="AD764" i="3315" s="1"/>
  <c r="Z765" i="3315"/>
  <c r="AD765" i="3315" s="1"/>
  <c r="Z766" i="3315"/>
  <c r="Z767" i="3315"/>
  <c r="AD767" i="3315" s="1"/>
  <c r="Z768" i="3315"/>
  <c r="AD768" i="3315" s="1"/>
  <c r="Z769" i="3315"/>
  <c r="AD769" i="3315" s="1"/>
  <c r="Z770" i="3315"/>
  <c r="Z771" i="3315"/>
  <c r="AD771" i="3315" s="1"/>
  <c r="Z772" i="3315"/>
  <c r="AD772" i="3315" s="1"/>
  <c r="Z773" i="3315"/>
  <c r="AD773" i="3315" s="1"/>
  <c r="Z774" i="3315"/>
  <c r="Z775" i="3315"/>
  <c r="AD775" i="3315" s="1"/>
  <c r="Z776" i="3315"/>
  <c r="AD776" i="3315" s="1"/>
  <c r="Z777" i="3315"/>
  <c r="AD777" i="3315" s="1"/>
  <c r="Z778" i="3315"/>
  <c r="Z779" i="3315"/>
  <c r="AD779" i="3315" s="1"/>
  <c r="Z780" i="3315"/>
  <c r="AD780" i="3315" s="1"/>
  <c r="Z781" i="3315"/>
  <c r="AD781" i="3315" s="1"/>
  <c r="Z782" i="3315"/>
  <c r="Z783" i="3315"/>
  <c r="AD783" i="3315" s="1"/>
  <c r="Z784" i="3315"/>
  <c r="AD784" i="3315" s="1"/>
  <c r="Z785" i="3315"/>
  <c r="AD785" i="3315" s="1"/>
  <c r="Z786" i="3315"/>
  <c r="Z787" i="3315"/>
  <c r="AD787" i="3315" s="1"/>
  <c r="Z788" i="3315"/>
  <c r="AD788" i="3315" s="1"/>
  <c r="Z789" i="3315"/>
  <c r="AD789" i="3315" s="1"/>
  <c r="Z790" i="3315"/>
  <c r="Z791" i="3315"/>
  <c r="AD791" i="3315" s="1"/>
  <c r="Z793" i="3315"/>
  <c r="AD793" i="3315" s="1"/>
  <c r="Z794" i="3315"/>
  <c r="AD794" i="3315" s="1"/>
  <c r="Z795" i="3315"/>
  <c r="Z796" i="3315"/>
  <c r="AD796" i="3315" s="1"/>
  <c r="Z797" i="3315"/>
  <c r="AD797" i="3315" s="1"/>
  <c r="Z798" i="3315"/>
  <c r="AD798" i="3315" s="1"/>
  <c r="Z799" i="3315"/>
  <c r="Z800" i="3315"/>
  <c r="AD800" i="3315" s="1"/>
  <c r="Z801" i="3315"/>
  <c r="AD801" i="3315" s="1"/>
  <c r="Z803" i="3315"/>
  <c r="AD803" i="3315" s="1"/>
  <c r="Z804" i="3315"/>
  <c r="AD804" i="3315" s="1"/>
  <c r="Z805" i="3315"/>
  <c r="AD805" i="3315" s="1"/>
  <c r="Z806" i="3315"/>
  <c r="AD806" i="3315" s="1"/>
  <c r="Z807" i="3315"/>
  <c r="AD807" i="3315" s="1"/>
  <c r="Z808" i="3315"/>
  <c r="AD808" i="3315" s="1"/>
  <c r="Z809" i="3315"/>
  <c r="AD809" i="3315" s="1"/>
  <c r="Z810" i="3315"/>
  <c r="AD810" i="3315" s="1"/>
  <c r="Z811" i="3315"/>
  <c r="AD811" i="3315" s="1"/>
  <c r="Z812" i="3315"/>
  <c r="AD812" i="3315" s="1"/>
  <c r="Z813" i="3315"/>
  <c r="AD813" i="3315" s="1"/>
  <c r="Z814" i="3315"/>
  <c r="AD814" i="3315" s="1"/>
  <c r="Z815" i="3315"/>
  <c r="AD815" i="3315" s="1"/>
  <c r="Z816" i="3315"/>
  <c r="AD816" i="3315" s="1"/>
  <c r="Z817" i="3315"/>
  <c r="AD817" i="3315" s="1"/>
  <c r="Z818" i="3315"/>
  <c r="AD818" i="3315" s="1"/>
  <c r="Z819" i="3315"/>
  <c r="AD819" i="3315" s="1"/>
  <c r="Z820" i="3315"/>
  <c r="AD820" i="3315" s="1"/>
  <c r="Z821" i="3315"/>
  <c r="AD821" i="3315" s="1"/>
  <c r="Z822" i="3315"/>
  <c r="AD822" i="3315" s="1"/>
  <c r="Z823" i="3315"/>
  <c r="AD823" i="3315" s="1"/>
  <c r="Z824" i="3315"/>
  <c r="AD824" i="3315" s="1"/>
  <c r="Z825" i="3315"/>
  <c r="AD825" i="3315" s="1"/>
  <c r="Z826" i="3315"/>
  <c r="AD826" i="3315" s="1"/>
  <c r="Z827" i="3315"/>
  <c r="AD827" i="3315" s="1"/>
  <c r="Z828" i="3315"/>
  <c r="AD828" i="3315" s="1"/>
  <c r="Z829" i="3315"/>
  <c r="AD829" i="3315" s="1"/>
  <c r="Z830" i="3315"/>
  <c r="AD830" i="3315" s="1"/>
  <c r="Z831" i="3315"/>
  <c r="AD831" i="3315" s="1"/>
  <c r="Z832" i="3315"/>
  <c r="AD832" i="3315" s="1"/>
  <c r="Z833" i="3315"/>
  <c r="AD833" i="3315" s="1"/>
  <c r="Z834" i="3315"/>
  <c r="AD834" i="3315" s="1"/>
  <c r="Z835" i="3315"/>
  <c r="AD835" i="3315" s="1"/>
  <c r="Z836" i="3315"/>
  <c r="AD836" i="3315" s="1"/>
  <c r="Z837" i="3315"/>
  <c r="AD837" i="3315" s="1"/>
  <c r="Z838" i="3315"/>
  <c r="AD838" i="3315" s="1"/>
  <c r="Z839" i="3315"/>
  <c r="AD839" i="3315" s="1"/>
  <c r="Z840" i="3315"/>
  <c r="AD840" i="3315" s="1"/>
  <c r="Z841" i="3315"/>
  <c r="AD841" i="3315" s="1"/>
  <c r="Z842" i="3315"/>
  <c r="AD842" i="3315" s="1"/>
  <c r="Z843" i="3315"/>
  <c r="AD843" i="3315" s="1"/>
  <c r="Z844" i="3315"/>
  <c r="AD844" i="3315" s="1"/>
  <c r="Z845" i="3315"/>
  <c r="AD845" i="3315" s="1"/>
  <c r="Z846" i="3315"/>
  <c r="AD846" i="3315" s="1"/>
  <c r="Z847" i="3315"/>
  <c r="AD847" i="3315" s="1"/>
  <c r="Z848" i="3315"/>
  <c r="AD848" i="3315" s="1"/>
  <c r="Z849" i="3315"/>
  <c r="AD849" i="3315" s="1"/>
  <c r="Z850" i="3315"/>
  <c r="AD850" i="3315" s="1"/>
  <c r="Z851" i="3315"/>
  <c r="AD851" i="3315" s="1"/>
  <c r="Z852" i="3315"/>
  <c r="AD852" i="3315" s="1"/>
  <c r="Z853" i="3315"/>
  <c r="AD853" i="3315" s="1"/>
  <c r="Z854" i="3315"/>
  <c r="AD854" i="3315" s="1"/>
  <c r="Z855" i="3315"/>
  <c r="AD855" i="3315" s="1"/>
  <c r="Z856" i="3315"/>
  <c r="AD856" i="3315" s="1"/>
  <c r="Z857" i="3315"/>
  <c r="AD857" i="3315" s="1"/>
  <c r="Z858" i="3315"/>
  <c r="AD858" i="3315" s="1"/>
  <c r="Z935" i="3315"/>
  <c r="Z936" i="3315"/>
  <c r="Z937" i="3315"/>
  <c r="Z938" i="3315"/>
  <c r="Z939" i="3315"/>
  <c r="Z940" i="3315"/>
  <c r="Z941" i="3315"/>
  <c r="N942" i="3315"/>
  <c r="N943" i="3315" s="1"/>
  <c r="Z942" i="3315"/>
  <c r="Z862" i="3315"/>
  <c r="AD862" i="3315" s="1"/>
  <c r="Z921" i="3315"/>
  <c r="AD921" i="3315" s="1"/>
  <c r="Z922" i="3315"/>
  <c r="AD922" i="3315" s="1"/>
  <c r="Z923" i="3315"/>
  <c r="AD923" i="3315" s="1"/>
  <c r="Z924" i="3315"/>
  <c r="Z925" i="3315"/>
  <c r="AD925" i="3315" s="1"/>
  <c r="Z926" i="3315"/>
  <c r="AD926" i="3315" s="1"/>
  <c r="Z927" i="3315"/>
  <c r="AD927" i="3315" s="1"/>
  <c r="Z928" i="3315"/>
  <c r="Z929" i="3315"/>
  <c r="AD929" i="3315" s="1"/>
  <c r="Z930" i="3315"/>
  <c r="AD930" i="3315" s="1"/>
  <c r="Z931" i="3315"/>
  <c r="AD931" i="3315" s="1"/>
  <c r="Z932" i="3315"/>
  <c r="Z1115" i="3315"/>
  <c r="AD1115" i="3315" s="1"/>
  <c r="Z1116" i="3315"/>
  <c r="AD1116" i="3315" s="1"/>
  <c r="Z1117" i="3315"/>
  <c r="AD1117" i="3315" s="1"/>
  <c r="Z1118" i="3315"/>
  <c r="Z1121" i="3315"/>
  <c r="AD1121" i="3315" s="1"/>
  <c r="Z1122" i="3315"/>
  <c r="AD1122" i="3315" s="1"/>
  <c r="Z1123" i="3315"/>
  <c r="AD1123" i="3315" s="1"/>
  <c r="Z1124" i="3315"/>
  <c r="Z1125" i="3315"/>
  <c r="AD1125" i="3315" s="1"/>
  <c r="Z1126" i="3315"/>
  <c r="AD1126" i="3315" s="1"/>
  <c r="Z1127" i="3315"/>
  <c r="AD1127" i="3315" s="1"/>
  <c r="Z1128" i="3315"/>
  <c r="Z1129" i="3315"/>
  <c r="AD1129" i="3315" s="1"/>
  <c r="Z1130" i="3315"/>
  <c r="AD1130" i="3315" s="1"/>
  <c r="Z1131" i="3315"/>
  <c r="AD1131" i="3315" s="1"/>
  <c r="Z1132" i="3315"/>
  <c r="Z1133" i="3315"/>
  <c r="AD1133" i="3315" s="1"/>
  <c r="Z1134" i="3315"/>
  <c r="AD1134" i="3315" s="1"/>
  <c r="Z1135" i="3315"/>
  <c r="AD1135" i="3315" s="1"/>
  <c r="Z1136" i="3315"/>
  <c r="Z1137" i="3315"/>
  <c r="AD1137" i="3315" s="1"/>
  <c r="Z1138" i="3315"/>
  <c r="AD1138" i="3315" s="1"/>
  <c r="Z1139" i="3315"/>
  <c r="AD1139" i="3315" s="1"/>
  <c r="Z1140" i="3315"/>
  <c r="Z1141" i="3315"/>
  <c r="AD1141" i="3315" s="1"/>
  <c r="Z1142" i="3315"/>
  <c r="AD1142" i="3315" s="1"/>
  <c r="Z1143" i="3315"/>
  <c r="AD1143" i="3315" s="1"/>
  <c r="Z1144" i="3315"/>
  <c r="Z1145" i="3315"/>
  <c r="AD1145" i="3315" s="1"/>
  <c r="Z1146" i="3315"/>
  <c r="AD1146" i="3315" s="1"/>
  <c r="Z1147" i="3315"/>
  <c r="AD1147" i="3315" s="1"/>
  <c r="Z1148" i="3315"/>
  <c r="Z1149" i="3315"/>
  <c r="AD1149" i="3315" s="1"/>
  <c r="Z1150" i="3315"/>
  <c r="AD1150" i="3315" s="1"/>
  <c r="Z1151" i="3315"/>
  <c r="AD1151" i="3315" s="1"/>
  <c r="Z1152" i="3315"/>
  <c r="Z1153" i="3315"/>
  <c r="AD1153" i="3315" s="1"/>
  <c r="Z1154" i="3315"/>
  <c r="AD1154" i="3315" s="1"/>
  <c r="Z1155" i="3315"/>
  <c r="AD1155" i="3315" s="1"/>
  <c r="Z1156" i="3315"/>
  <c r="Z1157" i="3315"/>
  <c r="AD1157" i="3315" s="1"/>
  <c r="Z1158" i="3315"/>
  <c r="AD1158" i="3315" s="1"/>
  <c r="Z1159" i="3315"/>
  <c r="AD1159" i="3315" s="1"/>
  <c r="Z1160" i="3315"/>
  <c r="Z1002" i="3315"/>
  <c r="AD1002" i="3315" s="1"/>
  <c r="Z1003" i="3315"/>
  <c r="AD1003" i="3315" s="1"/>
  <c r="Z1004" i="3315"/>
  <c r="AD1004" i="3315" s="1"/>
  <c r="Z1005" i="3315"/>
  <c r="Z1006" i="3315"/>
  <c r="AD1006" i="3315" s="1"/>
  <c r="Z1007" i="3315"/>
  <c r="AD1007" i="3315" s="1"/>
  <c r="Z1008" i="3315"/>
  <c r="AD1008" i="3315" s="1"/>
  <c r="Z1009" i="3315"/>
  <c r="Z1010" i="3315"/>
  <c r="AD1010" i="3315" s="1"/>
  <c r="Z1011" i="3315"/>
  <c r="AD1011" i="3315" s="1"/>
  <c r="Z1012" i="3315"/>
  <c r="AD1012" i="3315" s="1"/>
  <c r="Z1013" i="3315"/>
  <c r="Z1014" i="3315"/>
  <c r="AD1014" i="3315" s="1"/>
  <c r="Z1015" i="3315"/>
  <c r="AD1015" i="3315" s="1"/>
  <c r="Z1016" i="3315"/>
  <c r="AD1016" i="3315" s="1"/>
  <c r="Z1017" i="3315"/>
  <c r="Z1018" i="3315"/>
  <c r="AD1018" i="3315" s="1"/>
  <c r="Z1019" i="3315"/>
  <c r="AD1019" i="3315" s="1"/>
  <c r="Z1020" i="3315"/>
  <c r="AD1020" i="3315" s="1"/>
  <c r="Z1021" i="3315"/>
  <c r="Z1022" i="3315"/>
  <c r="AD1022" i="3315" s="1"/>
  <c r="Z1023" i="3315"/>
  <c r="AD1023" i="3315" s="1"/>
  <c r="Z1024" i="3315"/>
  <c r="AD1024" i="3315" s="1"/>
  <c r="Z1025" i="3315"/>
  <c r="Z1026" i="3315"/>
  <c r="AD1026" i="3315" s="1"/>
  <c r="Z1027" i="3315"/>
  <c r="AD1027" i="3315" s="1"/>
  <c r="Z1028" i="3315"/>
  <c r="AD1028" i="3315" s="1"/>
  <c r="Z1029" i="3315"/>
  <c r="Z1030" i="3315"/>
  <c r="AD1030" i="3315" s="1"/>
  <c r="Z1031" i="3315"/>
  <c r="AD1031" i="3315" s="1"/>
  <c r="Z1032" i="3315"/>
  <c r="AD1032" i="3315" s="1"/>
  <c r="Z1033" i="3315"/>
  <c r="Z1034" i="3315"/>
  <c r="AD1034" i="3315" s="1"/>
  <c r="Z1035" i="3315"/>
  <c r="AD1035" i="3315" s="1"/>
  <c r="Z1036" i="3315"/>
  <c r="AD1036" i="3315" s="1"/>
  <c r="Z1037" i="3315"/>
  <c r="Z1038" i="3315"/>
  <c r="AD1038" i="3315" s="1"/>
  <c r="Z1039" i="3315"/>
  <c r="AD1039" i="3315" s="1"/>
  <c r="Z1040" i="3315"/>
  <c r="AD1040" i="3315" s="1"/>
  <c r="Z1041" i="3315"/>
  <c r="Z1042" i="3315"/>
  <c r="AD1042" i="3315" s="1"/>
  <c r="Z1043" i="3315"/>
  <c r="AD1043" i="3315" s="1"/>
  <c r="Z1044" i="3315"/>
  <c r="AD1044" i="3315" s="1"/>
  <c r="Z1045" i="3315"/>
  <c r="Z1046" i="3315"/>
  <c r="AD1046" i="3315" s="1"/>
  <c r="Z1047" i="3315"/>
  <c r="AD1047" i="3315" s="1"/>
  <c r="Z1048" i="3315"/>
  <c r="AD1048" i="3315" s="1"/>
  <c r="Z1049" i="3315"/>
  <c r="Z1050" i="3315"/>
  <c r="AD1050" i="3315" s="1"/>
  <c r="Z1051" i="3315"/>
  <c r="AD1051" i="3315" s="1"/>
  <c r="Z1052" i="3315"/>
  <c r="AD1052" i="3315" s="1"/>
  <c r="Z1053" i="3315"/>
  <c r="Z1054" i="3315"/>
  <c r="AD1054" i="3315" s="1"/>
  <c r="Z1055" i="3315"/>
  <c r="AD1055" i="3315" s="1"/>
  <c r="Z1056" i="3315"/>
  <c r="AD1056" i="3315" s="1"/>
  <c r="Z1057" i="3315"/>
  <c r="Z1058" i="3315"/>
  <c r="AD1058" i="3315" s="1"/>
  <c r="Z1059" i="3315"/>
  <c r="AD1059" i="3315" s="1"/>
  <c r="Z1060" i="3315"/>
  <c r="AD1060" i="3315" s="1"/>
  <c r="Z1061" i="3315"/>
  <c r="Z1062" i="3315"/>
  <c r="AD1062" i="3315" s="1"/>
  <c r="Z1063" i="3315"/>
  <c r="AD1063" i="3315" s="1"/>
  <c r="Z1064" i="3315"/>
  <c r="AD1064" i="3315" s="1"/>
  <c r="Z1065" i="3315"/>
  <c r="Z1066" i="3315"/>
  <c r="AD1066" i="3315" s="1"/>
  <c r="Z1067" i="3315"/>
  <c r="AD1067" i="3315" s="1"/>
  <c r="Z1068" i="3315"/>
  <c r="AD1068" i="3315" s="1"/>
  <c r="Z1069" i="3315"/>
  <c r="Z1070" i="3315"/>
  <c r="AD1070" i="3315" s="1"/>
  <c r="Z1071" i="3315"/>
  <c r="AD1071" i="3315" s="1"/>
  <c r="Z1072" i="3315"/>
  <c r="AD1072" i="3315" s="1"/>
  <c r="Z1073" i="3315"/>
  <c r="Z1074" i="3315"/>
  <c r="AD1074" i="3315" s="1"/>
  <c r="Z1075" i="3315"/>
  <c r="AD1075" i="3315" s="1"/>
  <c r="Z1076" i="3315"/>
  <c r="AD1076" i="3315" s="1"/>
  <c r="Z1077" i="3315"/>
  <c r="Z1078" i="3315"/>
  <c r="AD1078" i="3315" s="1"/>
  <c r="Z1079" i="3315"/>
  <c r="AD1079" i="3315" s="1"/>
  <c r="Z1080" i="3315"/>
  <c r="AD1080" i="3315" s="1"/>
  <c r="Z1081" i="3315"/>
  <c r="Z1082" i="3315"/>
  <c r="AD1082" i="3315" s="1"/>
  <c r="Z1083" i="3315"/>
  <c r="AD1083" i="3315" s="1"/>
  <c r="Z1084" i="3315"/>
  <c r="AD1084" i="3315" s="1"/>
  <c r="Z1085" i="3315"/>
  <c r="Z1086" i="3315"/>
  <c r="AD1086" i="3315" s="1"/>
  <c r="Z1087" i="3315"/>
  <c r="AD1087" i="3315" s="1"/>
  <c r="Z1088" i="3315"/>
  <c r="AD1088" i="3315" s="1"/>
  <c r="Z1089" i="3315"/>
  <c r="Z1090" i="3315"/>
  <c r="AD1090" i="3315" s="1"/>
  <c r="Z1091" i="3315"/>
  <c r="AD1091" i="3315" s="1"/>
  <c r="Z1092" i="3315"/>
  <c r="AD1092" i="3315" s="1"/>
  <c r="Z1093" i="3315"/>
  <c r="Z1094" i="3315"/>
  <c r="AD1094" i="3315" s="1"/>
  <c r="Z1095" i="3315"/>
  <c r="AD1095" i="3315" s="1"/>
  <c r="Z1096" i="3315"/>
  <c r="AD1096" i="3315" s="1"/>
  <c r="Z1097" i="3315"/>
  <c r="Z1098" i="3315"/>
  <c r="AD1098" i="3315" s="1"/>
  <c r="Z1099" i="3315"/>
  <c r="AD1099" i="3315" s="1"/>
  <c r="Z1100" i="3315"/>
  <c r="AD1100" i="3315" s="1"/>
  <c r="Z1101" i="3315"/>
  <c r="Z1102" i="3315"/>
  <c r="AD1102" i="3315" s="1"/>
  <c r="Z1103" i="3315"/>
  <c r="AD1103" i="3315" s="1"/>
  <c r="Z1104" i="3315"/>
  <c r="AD1104" i="3315" s="1"/>
  <c r="Z1105" i="3315"/>
  <c r="AD1105" i="3315" s="1"/>
  <c r="Z1106" i="3315"/>
  <c r="AD1106" i="3315" s="1"/>
  <c r="Z1107" i="3315"/>
  <c r="AD1107" i="3315" s="1"/>
  <c r="Z1108" i="3315"/>
  <c r="AD1108" i="3315" s="1"/>
  <c r="Z1109" i="3315"/>
  <c r="AD1109" i="3315" s="1"/>
  <c r="Z1110" i="3315"/>
  <c r="AD1110" i="3315" s="1"/>
  <c r="Z1111" i="3315"/>
  <c r="AD1111" i="3315" s="1"/>
  <c r="Z948" i="3315"/>
  <c r="Z979" i="3315"/>
  <c r="Z980" i="3315"/>
  <c r="AD980" i="3315" s="1"/>
  <c r="Z981" i="3315"/>
  <c r="AD981" i="3315" s="1"/>
  <c r="Z982" i="3315"/>
  <c r="AD982" i="3315" s="1"/>
  <c r="Z983" i="3315"/>
  <c r="Z984" i="3315"/>
  <c r="AD984" i="3315" s="1"/>
  <c r="Z985" i="3315"/>
  <c r="AD985" i="3315" s="1"/>
  <c r="Z986" i="3315"/>
  <c r="AD986" i="3315" s="1"/>
  <c r="Z987" i="3315"/>
  <c r="Z988" i="3315"/>
  <c r="AD988" i="3315" s="1"/>
  <c r="Z989" i="3315"/>
  <c r="AD989" i="3315" s="1"/>
  <c r="Z990" i="3315"/>
  <c r="AD990" i="3315" s="1"/>
  <c r="Z991" i="3315"/>
  <c r="Z992" i="3315"/>
  <c r="AD992" i="3315" s="1"/>
  <c r="Z993" i="3315"/>
  <c r="AD993" i="3315" s="1"/>
  <c r="Z994" i="3315"/>
  <c r="AD994" i="3315" s="1"/>
  <c r="Z995" i="3315"/>
  <c r="Z996" i="3315"/>
  <c r="AD996" i="3315" s="1"/>
  <c r="Z997" i="3315"/>
  <c r="AD997" i="3315" s="1"/>
  <c r="Z998" i="3315"/>
  <c r="AD998" i="3315" s="1"/>
  <c r="Z213" i="3315"/>
  <c r="Z217" i="3315"/>
  <c r="AD217" i="3315" s="1"/>
  <c r="Z218" i="3315"/>
  <c r="AD218" i="3315" s="1"/>
  <c r="Z219" i="3315"/>
  <c r="AD219" i="3315" s="1"/>
  <c r="Z220" i="3315"/>
  <c r="Z221" i="3315"/>
  <c r="AD221" i="3315" s="1"/>
  <c r="Z222" i="3315"/>
  <c r="AD222" i="3315" s="1"/>
  <c r="Z223" i="3315"/>
  <c r="AD223" i="3315" s="1"/>
  <c r="Z224" i="3315"/>
  <c r="Z225" i="3315"/>
  <c r="AD225" i="3315" s="1"/>
  <c r="Z226" i="3315"/>
  <c r="AD226" i="3315" s="1"/>
  <c r="Z227" i="3315"/>
  <c r="AD227" i="3315" s="1"/>
  <c r="Z228" i="3315"/>
  <c r="Z229" i="3315"/>
  <c r="AD229" i="3315" s="1"/>
  <c r="Z230" i="3315"/>
  <c r="AD230" i="3315" s="1"/>
  <c r="Z231" i="3315"/>
  <c r="AD231" i="3315" s="1"/>
  <c r="Z232" i="3315"/>
  <c r="Z233" i="3315"/>
  <c r="AD233" i="3315" s="1"/>
  <c r="Z234" i="3315"/>
  <c r="AD234" i="3315" s="1"/>
  <c r="Z235" i="3315"/>
  <c r="AD235" i="3315" s="1"/>
  <c r="Z236" i="3315"/>
  <c r="Z237" i="3315"/>
  <c r="AD237" i="3315" s="1"/>
  <c r="Z238" i="3315"/>
  <c r="AD238" i="3315" s="1"/>
  <c r="Z239" i="3315"/>
  <c r="AD239" i="3315" s="1"/>
  <c r="Z240" i="3315"/>
  <c r="Z241" i="3315"/>
  <c r="AD241" i="3315" s="1"/>
  <c r="Z242" i="3315"/>
  <c r="AD242" i="3315" s="1"/>
  <c r="Z79" i="3315"/>
  <c r="AD79" i="3315" s="1"/>
  <c r="Z80" i="3315"/>
  <c r="AD80" i="3315" s="1"/>
  <c r="Z81" i="3315"/>
  <c r="Z82" i="3315"/>
  <c r="AD82" i="3315" s="1"/>
  <c r="Z83" i="3315"/>
  <c r="AD83" i="3315" s="1"/>
  <c r="Z84" i="3315"/>
  <c r="Z85" i="3315"/>
  <c r="Z86" i="3315"/>
  <c r="AD86" i="3315" s="1"/>
  <c r="Z246" i="3315"/>
  <c r="AD246" i="3315" s="1"/>
  <c r="Z258" i="3315"/>
  <c r="AD258" i="3315" s="1"/>
  <c r="Z259" i="3315"/>
  <c r="AD259" i="3315" s="1"/>
  <c r="Z260" i="3315"/>
  <c r="AD260" i="3315" s="1"/>
  <c r="Z261" i="3315"/>
  <c r="AD261" i="3315" s="1"/>
  <c r="Z262" i="3315"/>
  <c r="AD262" i="3315" s="1"/>
  <c r="Z263" i="3315"/>
  <c r="AD263" i="3315" s="1"/>
  <c r="Z264" i="3315"/>
  <c r="AD264" i="3315" s="1"/>
  <c r="Z265" i="3315"/>
  <c r="AD265" i="3315" s="1"/>
  <c r="Z266" i="3315"/>
  <c r="AD266" i="3315" s="1"/>
  <c r="Z267" i="3315"/>
  <c r="AD267" i="3315" s="1"/>
  <c r="Z268" i="3315"/>
  <c r="AD268" i="3315" s="1"/>
  <c r="Z269" i="3315"/>
  <c r="AD269" i="3315" s="1"/>
  <c r="Z270" i="3315"/>
  <c r="AD270" i="3315" s="1"/>
  <c r="Z271" i="3315"/>
  <c r="AD271" i="3315" s="1"/>
  <c r="Z272" i="3315"/>
  <c r="AD272" i="3315" s="1"/>
  <c r="Z273" i="3315"/>
  <c r="AD273" i="3315" s="1"/>
  <c r="Z274" i="3315"/>
  <c r="AD274" i="3315" s="1"/>
  <c r="Z278" i="3315"/>
  <c r="Z279" i="3315"/>
  <c r="AD279" i="3315" s="1"/>
  <c r="Z280" i="3315"/>
  <c r="AD280" i="3315" s="1"/>
  <c r="Z281" i="3315"/>
  <c r="AD281" i="3315" s="1"/>
  <c r="Z282" i="3315"/>
  <c r="AD282" i="3315" s="1"/>
  <c r="Z283" i="3315"/>
  <c r="AD283" i="3315" s="1"/>
  <c r="Z284" i="3315"/>
  <c r="AD284" i="3315" s="1"/>
  <c r="Z285" i="3315"/>
  <c r="Z286" i="3315"/>
  <c r="AD286" i="3315" s="1"/>
  <c r="Z287" i="3315"/>
  <c r="AD287" i="3315" s="1"/>
  <c r="Z288" i="3315"/>
  <c r="AD288" i="3315" s="1"/>
  <c r="Z289" i="3315"/>
  <c r="AD289" i="3315" s="1"/>
  <c r="Z290" i="3315"/>
  <c r="AD290" i="3315" s="1"/>
  <c r="Z291" i="3315"/>
  <c r="AD291" i="3315" s="1"/>
  <c r="Z292" i="3315"/>
  <c r="AD292" i="3315" s="1"/>
  <c r="Z293" i="3315"/>
  <c r="Z294" i="3315"/>
  <c r="AD294" i="3315" s="1"/>
  <c r="Z295" i="3315"/>
  <c r="AD295" i="3315" s="1"/>
  <c r="Z296" i="3315"/>
  <c r="AD296" i="3315" s="1"/>
  <c r="Z297" i="3315"/>
  <c r="AD297" i="3315" s="1"/>
  <c r="Z298" i="3315"/>
  <c r="AD298" i="3315" s="1"/>
  <c r="Z299" i="3315"/>
  <c r="AD299" i="3315" s="1"/>
  <c r="Z300" i="3315"/>
  <c r="AD300" i="3315" s="1"/>
  <c r="Z301" i="3315"/>
  <c r="Z302" i="3315"/>
  <c r="AD302" i="3315" s="1"/>
  <c r="Z303" i="3315"/>
  <c r="AD303" i="3315" s="1"/>
  <c r="Z304" i="3315"/>
  <c r="AD304" i="3315" s="1"/>
  <c r="Z305" i="3315"/>
  <c r="AD305" i="3315" s="1"/>
  <c r="Z306" i="3315"/>
  <c r="AD306" i="3315" s="1"/>
  <c r="Z307" i="3315"/>
  <c r="AD307" i="3315" s="1"/>
  <c r="Z308" i="3315"/>
  <c r="AD308" i="3315" s="1"/>
  <c r="Z309" i="3315"/>
  <c r="Z310" i="3315"/>
  <c r="AD310" i="3315" s="1"/>
  <c r="Z311" i="3315"/>
  <c r="AD311" i="3315" s="1"/>
  <c r="Z312" i="3315"/>
  <c r="AD312" i="3315" s="1"/>
  <c r="Z313" i="3315"/>
  <c r="AD313" i="3315" s="1"/>
  <c r="Z314" i="3315"/>
  <c r="AD314" i="3315" s="1"/>
  <c r="Z315" i="3315"/>
  <c r="AD315" i="3315" s="1"/>
  <c r="Z316" i="3315"/>
  <c r="AD316" i="3315" s="1"/>
  <c r="Z317" i="3315"/>
  <c r="Z318" i="3315"/>
  <c r="AD318" i="3315" s="1"/>
  <c r="Z90" i="3315"/>
  <c r="AD90" i="3315" s="1"/>
  <c r="Z91" i="3315"/>
  <c r="AD91" i="3315" s="1"/>
  <c r="Z92" i="3315"/>
  <c r="AD92" i="3315" s="1"/>
  <c r="Z93" i="3315"/>
  <c r="AD93" i="3315" s="1"/>
  <c r="Z94" i="3315"/>
  <c r="AD94" i="3315" s="1"/>
  <c r="Z95" i="3315"/>
  <c r="AD95" i="3315" s="1"/>
  <c r="Z96" i="3315"/>
  <c r="Z97" i="3315"/>
  <c r="AD97" i="3315" s="1"/>
  <c r="Z98" i="3315"/>
  <c r="AD98" i="3315" s="1"/>
  <c r="Z99" i="3315"/>
  <c r="AD99" i="3315" s="1"/>
  <c r="Z100" i="3315"/>
  <c r="AD100" i="3315" s="1"/>
  <c r="Z101" i="3315"/>
  <c r="AD101" i="3315" s="1"/>
  <c r="Z102" i="3315"/>
  <c r="AD102" i="3315" s="1"/>
  <c r="Z103" i="3315"/>
  <c r="AD103" i="3315" s="1"/>
  <c r="Z104" i="3315"/>
  <c r="Z105" i="3315"/>
  <c r="AD105" i="3315" s="1"/>
  <c r="Z106" i="3315"/>
  <c r="AD106" i="3315" s="1"/>
  <c r="Z107" i="3315"/>
  <c r="AD107" i="3315" s="1"/>
  <c r="Z108" i="3315"/>
  <c r="AD108" i="3315" s="1"/>
  <c r="Z109" i="3315"/>
  <c r="AD109" i="3315" s="1"/>
  <c r="Z110" i="3315"/>
  <c r="AD110" i="3315" s="1"/>
  <c r="Z111" i="3315"/>
  <c r="AD111" i="3315" s="1"/>
  <c r="Z112" i="3315"/>
  <c r="AD112" i="3315" s="1"/>
  <c r="Z113" i="3315"/>
  <c r="AD113" i="3315" s="1"/>
  <c r="Z114" i="3315"/>
  <c r="AD114" i="3315" s="1"/>
  <c r="Z115" i="3315"/>
  <c r="AD115" i="3315" s="1"/>
  <c r="Z116" i="3315"/>
  <c r="AD116" i="3315" s="1"/>
  <c r="Z117" i="3315"/>
  <c r="AD117" i="3315" s="1"/>
  <c r="Z118" i="3315"/>
  <c r="AD118" i="3315" s="1"/>
  <c r="Z119" i="3315"/>
  <c r="AD119" i="3315" s="1"/>
  <c r="Z120" i="3315"/>
  <c r="Z121" i="3315"/>
  <c r="AD121" i="3315" s="1"/>
  <c r="Z122" i="3315"/>
  <c r="AD122" i="3315" s="1"/>
  <c r="Z123" i="3315"/>
  <c r="AD123" i="3315" s="1"/>
  <c r="Z124" i="3315"/>
  <c r="AD124" i="3315" s="1"/>
  <c r="Z125" i="3315"/>
  <c r="AD125" i="3315" s="1"/>
  <c r="Z126" i="3315"/>
  <c r="AD126" i="3315" s="1"/>
  <c r="Z127" i="3315"/>
  <c r="AD127" i="3315" s="1"/>
  <c r="Z128" i="3315"/>
  <c r="AD128" i="3315" s="1"/>
  <c r="Z129" i="3315"/>
  <c r="AD129" i="3315" s="1"/>
  <c r="Z130" i="3315"/>
  <c r="AD130" i="3315" s="1"/>
  <c r="Z131" i="3315"/>
  <c r="AD131" i="3315" s="1"/>
  <c r="Z132" i="3315"/>
  <c r="AD132" i="3315" s="1"/>
  <c r="Z133" i="3315"/>
  <c r="AD133" i="3315" s="1"/>
  <c r="Z134" i="3315"/>
  <c r="AD134" i="3315" s="1"/>
  <c r="Z135" i="3315"/>
  <c r="AD135" i="3315" s="1"/>
  <c r="Z136" i="3315"/>
  <c r="AD136" i="3315" s="1"/>
  <c r="Z137" i="3315"/>
  <c r="AD137" i="3315" s="1"/>
  <c r="Z174" i="3315"/>
  <c r="AD174" i="3315" s="1"/>
  <c r="Z192" i="3315"/>
  <c r="AD192" i="3315" s="1"/>
  <c r="Z193" i="3315"/>
  <c r="Z194" i="3315"/>
  <c r="Z195" i="3315"/>
  <c r="AD195" i="3315" s="1"/>
  <c r="Z196" i="3315"/>
  <c r="AD196" i="3315" s="1"/>
  <c r="Z197" i="3315"/>
  <c r="Z198" i="3315"/>
  <c r="Z199" i="3315"/>
  <c r="AD199" i="3315" s="1"/>
  <c r="Z200" i="3315"/>
  <c r="AD200" i="3315" s="1"/>
  <c r="Z201" i="3315"/>
  <c r="Z202" i="3315"/>
  <c r="Z203" i="3315"/>
  <c r="AD203" i="3315" s="1"/>
  <c r="Z204" i="3315"/>
  <c r="AD204" i="3315" s="1"/>
  <c r="Z205" i="3315"/>
  <c r="Z206" i="3315"/>
  <c r="Z207" i="3315"/>
  <c r="AD207" i="3315" s="1"/>
  <c r="Z208" i="3315"/>
  <c r="AD208" i="3315" s="1"/>
  <c r="Z209" i="3315"/>
  <c r="Z141" i="3315"/>
  <c r="Z142" i="3315"/>
  <c r="AD142" i="3315" s="1"/>
  <c r="Z143" i="3315"/>
  <c r="AD143" i="3315" s="1"/>
  <c r="Z322" i="3315"/>
  <c r="AD322" i="3315" s="1"/>
  <c r="Z323" i="3315"/>
  <c r="AD323" i="3315" s="1"/>
  <c r="Z324" i="3315"/>
  <c r="AD324" i="3315" s="1"/>
  <c r="Z325" i="3315"/>
  <c r="AD325" i="3315" s="1"/>
  <c r="Z326" i="3315"/>
  <c r="Z327" i="3315"/>
  <c r="AD327" i="3315" s="1"/>
  <c r="Z328" i="3315"/>
  <c r="AD328" i="3315" s="1"/>
  <c r="Z329" i="3315"/>
  <c r="AD329" i="3315" s="1"/>
  <c r="Z330" i="3315"/>
  <c r="Z331" i="3315"/>
  <c r="AD331" i="3315" s="1"/>
  <c r="Z332" i="3315"/>
  <c r="AD332" i="3315" s="1"/>
  <c r="Z333" i="3315"/>
  <c r="AD333" i="3315" s="1"/>
  <c r="Z334" i="3315"/>
  <c r="Z335" i="3315"/>
  <c r="AD335" i="3315" s="1"/>
  <c r="Z336" i="3315"/>
  <c r="AD336" i="3315" s="1"/>
  <c r="Z337" i="3315"/>
  <c r="AD337" i="3315" s="1"/>
  <c r="Z338" i="3315"/>
  <c r="Z339" i="3315"/>
  <c r="AD339" i="3315" s="1"/>
  <c r="Z340" i="3315"/>
  <c r="AD340" i="3315" s="1"/>
  <c r="Z341" i="3315"/>
  <c r="AD341" i="3315" s="1"/>
  <c r="Z342" i="3315"/>
  <c r="Z343" i="3315"/>
  <c r="AD343" i="3315" s="1"/>
  <c r="Z344" i="3315"/>
  <c r="AD344" i="3315" s="1"/>
  <c r="Z345" i="3315"/>
  <c r="AD345" i="3315" s="1"/>
  <c r="Z346" i="3315"/>
  <c r="Z347" i="3315"/>
  <c r="AD347" i="3315" s="1"/>
  <c r="Z348" i="3315"/>
  <c r="AD348" i="3315" s="1"/>
  <c r="Z349" i="3315"/>
  <c r="AD349" i="3315" s="1"/>
  <c r="Z350" i="3315"/>
  <c r="Z351" i="3315"/>
  <c r="AD351" i="3315" s="1"/>
  <c r="Z352" i="3315"/>
  <c r="AD352" i="3315" s="1"/>
  <c r="Z353" i="3315"/>
  <c r="AD353" i="3315" s="1"/>
  <c r="Z354" i="3315"/>
  <c r="Z355" i="3315"/>
  <c r="AD355" i="3315" s="1"/>
  <c r="Z356" i="3315"/>
  <c r="AD356" i="3315" s="1"/>
  <c r="Z357" i="3315"/>
  <c r="AD357" i="3315" s="1"/>
  <c r="Z358" i="3315"/>
  <c r="Z359" i="3315"/>
  <c r="AD359" i="3315" s="1"/>
  <c r="Z360" i="3315"/>
  <c r="AD360" i="3315" s="1"/>
  <c r="Z361" i="3315"/>
  <c r="AD361" i="3315" s="1"/>
  <c r="Z362" i="3315"/>
  <c r="Z363" i="3315"/>
  <c r="AD363" i="3315" s="1"/>
  <c r="Z364" i="3315"/>
  <c r="AD364" i="3315" s="1"/>
  <c r="Z365" i="3315"/>
  <c r="AD365" i="3315" s="1"/>
  <c r="Z366" i="3315"/>
  <c r="Z367" i="3315"/>
  <c r="AD367" i="3315" s="1"/>
  <c r="Z368" i="3315"/>
  <c r="AD368" i="3315" s="1"/>
  <c r="Z369" i="3315"/>
  <c r="AD369" i="3315" s="1"/>
  <c r="Z370" i="3315"/>
  <c r="Z371" i="3315"/>
  <c r="AD371" i="3315" s="1"/>
  <c r="Z372" i="3315"/>
  <c r="AD372" i="3315" s="1"/>
  <c r="Z373" i="3315"/>
  <c r="AD373" i="3315" s="1"/>
  <c r="Z374" i="3315"/>
  <c r="Z375" i="3315"/>
  <c r="AD375" i="3315" s="1"/>
  <c r="Z376" i="3315"/>
  <c r="AD376" i="3315" s="1"/>
  <c r="Z377" i="3315"/>
  <c r="AD377" i="3315" s="1"/>
  <c r="Z378" i="3315"/>
  <c r="Z379" i="3315"/>
  <c r="AD379" i="3315" s="1"/>
  <c r="Z380" i="3315"/>
  <c r="AD380" i="3315" s="1"/>
  <c r="Z381" i="3315"/>
  <c r="AD381" i="3315" s="1"/>
  <c r="Z382" i="3315"/>
  <c r="Z383" i="3315"/>
  <c r="AD383" i="3315" s="1"/>
  <c r="Z384" i="3315"/>
  <c r="AD384" i="3315" s="1"/>
  <c r="Z385" i="3315"/>
  <c r="AD385" i="3315" s="1"/>
  <c r="Z386" i="3315"/>
  <c r="Z387" i="3315"/>
  <c r="AD387" i="3315" s="1"/>
  <c r="Z388" i="3315"/>
  <c r="AD388" i="3315" s="1"/>
  <c r="Z389" i="3315"/>
  <c r="AD389" i="3315" s="1"/>
  <c r="Z390" i="3315"/>
  <c r="Z391" i="3315"/>
  <c r="AD391" i="3315" s="1"/>
  <c r="Z392" i="3315"/>
  <c r="AD392" i="3315" s="1"/>
  <c r="Z393" i="3315"/>
  <c r="AD393" i="3315" s="1"/>
  <c r="Z394" i="3315"/>
  <c r="Z395" i="3315"/>
  <c r="AD395" i="3315" s="1"/>
  <c r="Z396" i="3315"/>
  <c r="AD396" i="3315" s="1"/>
  <c r="Z397" i="3315"/>
  <c r="AD397" i="3315" s="1"/>
  <c r="Z398" i="3315"/>
  <c r="Z399" i="3315"/>
  <c r="AD399" i="3315" s="1"/>
  <c r="Z400" i="3315"/>
  <c r="AD400" i="3315" s="1"/>
  <c r="Z401" i="3315"/>
  <c r="AD401" i="3315" s="1"/>
  <c r="Z402" i="3315"/>
  <c r="Z403" i="3315"/>
  <c r="AD403" i="3315" s="1"/>
  <c r="Z404" i="3315"/>
  <c r="AD404" i="3315" s="1"/>
  <c r="Z405" i="3315"/>
  <c r="AD405" i="3315" s="1"/>
  <c r="Z406" i="3315"/>
  <c r="Z407" i="3315"/>
  <c r="AD407" i="3315" s="1"/>
  <c r="Z408" i="3315"/>
  <c r="AD408" i="3315" s="1"/>
  <c r="Z409" i="3315"/>
  <c r="AD409" i="3315" s="1"/>
  <c r="Z410" i="3315"/>
  <c r="Z411" i="3315"/>
  <c r="AD411" i="3315" s="1"/>
  <c r="Z412" i="3315"/>
  <c r="AD412" i="3315" s="1"/>
  <c r="Z413" i="3315"/>
  <c r="AD413" i="3315" s="1"/>
  <c r="Z414" i="3315"/>
  <c r="Z415" i="3315"/>
  <c r="AD415" i="3315" s="1"/>
  <c r="Z416" i="3315"/>
  <c r="AD416" i="3315" s="1"/>
  <c r="Z417" i="3315"/>
  <c r="AD417" i="3315" s="1"/>
  <c r="Z418" i="3315"/>
  <c r="Z419" i="3315"/>
  <c r="AD419" i="3315" s="1"/>
  <c r="Z420" i="3315"/>
  <c r="AD420" i="3315" s="1"/>
  <c r="Z421" i="3315"/>
  <c r="AD421" i="3315" s="1"/>
  <c r="Z422" i="3315"/>
  <c r="AD422" i="3315" s="1"/>
  <c r="Z423" i="3315"/>
  <c r="AD423" i="3315" s="1"/>
  <c r="Z424" i="3315"/>
  <c r="AD424" i="3315" s="1"/>
  <c r="Z425" i="3315"/>
  <c r="AD425" i="3315" s="1"/>
  <c r="Z426" i="3315"/>
  <c r="AD426" i="3315" s="1"/>
  <c r="Z427" i="3315"/>
  <c r="AD427" i="3315" s="1"/>
  <c r="Z428" i="3315"/>
  <c r="AD428" i="3315" s="1"/>
  <c r="Z429" i="3315"/>
  <c r="AD429" i="3315" s="1"/>
  <c r="Z432" i="3315"/>
  <c r="AD432" i="3315" s="1"/>
  <c r="Z436" i="3315"/>
  <c r="AD436" i="3315" s="1"/>
  <c r="Z147" i="3315"/>
  <c r="AD147" i="3315" s="1"/>
  <c r="Z158" i="3315"/>
  <c r="AD158" i="3315" s="1"/>
  <c r="Z159" i="3315"/>
  <c r="Z160" i="3315"/>
  <c r="AD160" i="3315" s="1"/>
  <c r="Z161" i="3315"/>
  <c r="AD161" i="3315" s="1"/>
  <c r="Z162" i="3315"/>
  <c r="AD162" i="3315" s="1"/>
  <c r="Z163" i="3315"/>
  <c r="Z164" i="3315"/>
  <c r="AD164" i="3315" s="1"/>
  <c r="Z165" i="3315"/>
  <c r="AD165" i="3315" s="1"/>
  <c r="Z166" i="3315"/>
  <c r="AD166" i="3315" s="1"/>
  <c r="D859" i="3315"/>
  <c r="D933" i="3315"/>
  <c r="D1161" i="3315"/>
  <c r="D1112" i="3315"/>
  <c r="D999" i="3315"/>
  <c r="D243" i="3315"/>
  <c r="D87" i="3315"/>
  <c r="D275" i="3315"/>
  <c r="D319" i="3315"/>
  <c r="D138" i="3315"/>
  <c r="D210" i="3315"/>
  <c r="D144" i="3315"/>
  <c r="D433" i="3315"/>
  <c r="D454" i="3315"/>
  <c r="D167" i="3315"/>
  <c r="AC1161" i="3315"/>
  <c r="AD1118" i="3315"/>
  <c r="AD1124" i="3315"/>
  <c r="AD1128" i="3315"/>
  <c r="AD1132" i="3315"/>
  <c r="AD1136" i="3315"/>
  <c r="AD1140" i="3315"/>
  <c r="AD1144" i="3315"/>
  <c r="AD1148" i="3315"/>
  <c r="AD1152" i="3315"/>
  <c r="AD1156" i="3315"/>
  <c r="AD1160" i="3315"/>
  <c r="AC1112" i="3315"/>
  <c r="AD1005" i="3315"/>
  <c r="AD1009" i="3315"/>
  <c r="AD1013" i="3315"/>
  <c r="AD1017" i="3315"/>
  <c r="AD1021" i="3315"/>
  <c r="AD1025" i="3315"/>
  <c r="AD1029" i="3315"/>
  <c r="AD1033" i="3315"/>
  <c r="AD1037" i="3315"/>
  <c r="AD1041" i="3315"/>
  <c r="AD1045" i="3315"/>
  <c r="AD1049" i="3315"/>
  <c r="AD1053" i="3315"/>
  <c r="AD1057" i="3315"/>
  <c r="AD1061" i="3315"/>
  <c r="AD1065" i="3315"/>
  <c r="AD1069" i="3315"/>
  <c r="AD1073" i="3315"/>
  <c r="AD1077" i="3315"/>
  <c r="AD1081" i="3315"/>
  <c r="AD1085" i="3315"/>
  <c r="AD1089" i="3315"/>
  <c r="AD1093" i="3315"/>
  <c r="AD1097" i="3315"/>
  <c r="AD1101" i="3315"/>
  <c r="AC999" i="3315"/>
  <c r="AD979" i="3315"/>
  <c r="AD983" i="3315"/>
  <c r="AD987" i="3315"/>
  <c r="AD991" i="3315"/>
  <c r="AD995" i="3315"/>
  <c r="AC933" i="3315"/>
  <c r="AD924" i="3315"/>
  <c r="AD928" i="3315"/>
  <c r="AD932" i="3315"/>
  <c r="AC859" i="3315"/>
  <c r="AD714" i="3315"/>
  <c r="AD718" i="3315"/>
  <c r="AD722" i="3315"/>
  <c r="AD726" i="3315"/>
  <c r="AD730" i="3315"/>
  <c r="AD734" i="3315"/>
  <c r="AD738" i="3315"/>
  <c r="AD742" i="3315"/>
  <c r="AD746" i="3315"/>
  <c r="AD750" i="3315"/>
  <c r="AD754" i="3315"/>
  <c r="AD758" i="3315"/>
  <c r="AD762" i="3315"/>
  <c r="AD766" i="3315"/>
  <c r="AD770" i="3315"/>
  <c r="AD774" i="3315"/>
  <c r="AD778" i="3315"/>
  <c r="AD782" i="3315"/>
  <c r="AD786" i="3315"/>
  <c r="AD790" i="3315"/>
  <c r="AD795" i="3315"/>
  <c r="AD799" i="3315"/>
  <c r="AD802" i="3315"/>
  <c r="AC454" i="3315"/>
  <c r="AC433" i="3315"/>
  <c r="AD326" i="3315"/>
  <c r="AD330" i="3315"/>
  <c r="AD334" i="3315"/>
  <c r="AD338" i="3315"/>
  <c r="AD342" i="3315"/>
  <c r="AD346" i="3315"/>
  <c r="AD350" i="3315"/>
  <c r="AD354" i="3315"/>
  <c r="AD358" i="3315"/>
  <c r="AD362" i="3315"/>
  <c r="AD366" i="3315"/>
  <c r="AD370" i="3315"/>
  <c r="AD374" i="3315"/>
  <c r="AD378" i="3315"/>
  <c r="AD382" i="3315"/>
  <c r="AD386" i="3315"/>
  <c r="AD390" i="3315"/>
  <c r="AD394" i="3315"/>
  <c r="AD398" i="3315"/>
  <c r="AD402" i="3315"/>
  <c r="AD406" i="3315"/>
  <c r="AD410" i="3315"/>
  <c r="AD414" i="3315"/>
  <c r="AD418" i="3315"/>
  <c r="AC319" i="3315"/>
  <c r="AD285" i="3315"/>
  <c r="AD293" i="3315"/>
  <c r="AD301" i="3315"/>
  <c r="AD309" i="3315"/>
  <c r="AD317" i="3315"/>
  <c r="AD278" i="3315"/>
  <c r="AC275" i="3315"/>
  <c r="AC243" i="3315"/>
  <c r="AD220" i="3315"/>
  <c r="AD224" i="3315"/>
  <c r="AD228" i="3315"/>
  <c r="AD232" i="3315"/>
  <c r="AD236" i="3315"/>
  <c r="AD240" i="3315"/>
  <c r="AD213" i="3315"/>
  <c r="AC210" i="3315"/>
  <c r="AD193" i="3315"/>
  <c r="AD194" i="3315"/>
  <c r="AD197" i="3315"/>
  <c r="AD198" i="3315"/>
  <c r="AD201" i="3315"/>
  <c r="AD202" i="3315"/>
  <c r="AD205" i="3315"/>
  <c r="AD206" i="3315"/>
  <c r="AD209" i="3315"/>
  <c r="AC167" i="3315"/>
  <c r="AD159" i="3315"/>
  <c r="AD163" i="3315"/>
  <c r="AC144" i="3315"/>
  <c r="AD141" i="3315"/>
  <c r="AC138" i="3315"/>
  <c r="AD96" i="3315"/>
  <c r="AD104" i="3315"/>
  <c r="AD120" i="3315"/>
  <c r="AC87" i="3315"/>
  <c r="AD81" i="3315"/>
  <c r="AD84" i="3315"/>
  <c r="AD85" i="3315"/>
  <c r="Z61" i="3315"/>
  <c r="AC1182" i="3315"/>
  <c r="AC1183" i="3315"/>
  <c r="AC1190" i="3315"/>
  <c r="AC1196" i="3315"/>
  <c r="AD1182" i="3315"/>
  <c r="AE1182" i="3315" s="1"/>
  <c r="AD1183" i="3315"/>
  <c r="AD1190" i="3315"/>
  <c r="AE1190" i="3315" s="1"/>
  <c r="AD1196" i="3315"/>
  <c r="AE1196" i="3315" s="1"/>
  <c r="D943" i="3315"/>
  <c r="D75" i="3315"/>
  <c r="H138" i="3315"/>
  <c r="L138" i="3315"/>
  <c r="P138" i="3315"/>
  <c r="H454" i="3315"/>
  <c r="Z58" i="3315"/>
  <c r="Z60" i="3315"/>
  <c r="R43" i="3315"/>
  <c r="N7" i="3315"/>
  <c r="N9" i="3315"/>
  <c r="N8" i="3315"/>
  <c r="N40" i="3315"/>
  <c r="N39" i="3315"/>
  <c r="H42" i="3315"/>
  <c r="L42" i="3315"/>
  <c r="P42" i="3315"/>
  <c r="H41" i="3315"/>
  <c r="L41" i="3315"/>
  <c r="P41" i="3315"/>
  <c r="L10" i="3315"/>
  <c r="P10" i="3315"/>
  <c r="H37" i="3315"/>
  <c r="H38" i="3315"/>
  <c r="H39" i="3315"/>
  <c r="H40" i="3315"/>
  <c r="H43" i="3315"/>
  <c r="H44" i="3315"/>
  <c r="P52" i="3315"/>
  <c r="P55" i="3315"/>
  <c r="P56" i="3315"/>
  <c r="P57" i="3315"/>
  <c r="P58" i="3315"/>
  <c r="P59" i="3315"/>
  <c r="P60" i="3315"/>
  <c r="P61" i="3315"/>
  <c r="P62" i="3315"/>
  <c r="P63" i="3315"/>
  <c r="P64" i="3315"/>
  <c r="P65" i="3315"/>
  <c r="P66" i="3315"/>
  <c r="P67" i="3315"/>
  <c r="P68" i="3315"/>
  <c r="P69" i="3315"/>
  <c r="P70" i="3315"/>
  <c r="P71" i="3315"/>
  <c r="P72" i="3315"/>
  <c r="P73" i="3315"/>
  <c r="P74" i="3315"/>
  <c r="L52" i="3315"/>
  <c r="L55" i="3315"/>
  <c r="L56" i="3315"/>
  <c r="L57" i="3315"/>
  <c r="L58" i="3315"/>
  <c r="L59" i="3315"/>
  <c r="L60" i="3315"/>
  <c r="L61" i="3315"/>
  <c r="L62" i="3315"/>
  <c r="L63" i="3315"/>
  <c r="L64" i="3315"/>
  <c r="L65" i="3315"/>
  <c r="L66" i="3315"/>
  <c r="L67" i="3315"/>
  <c r="L68" i="3315"/>
  <c r="L69" i="3315"/>
  <c r="L70" i="3315"/>
  <c r="L71" i="3315"/>
  <c r="L72" i="3315"/>
  <c r="L73" i="3315"/>
  <c r="L74" i="3315"/>
  <c r="H52" i="3315"/>
  <c r="H55" i="3315"/>
  <c r="H56" i="3315"/>
  <c r="H57" i="3315"/>
  <c r="H59" i="3315"/>
  <c r="H60" i="3315"/>
  <c r="H61" i="3315"/>
  <c r="H62" i="3315"/>
  <c r="H63" i="3315"/>
  <c r="H64" i="3315"/>
  <c r="H65" i="3315"/>
  <c r="H66" i="3315"/>
  <c r="H67" i="3315"/>
  <c r="H68" i="3315"/>
  <c r="H69" i="3315"/>
  <c r="H70" i="3315"/>
  <c r="H71" i="3315"/>
  <c r="H72" i="3315"/>
  <c r="H73" i="3315"/>
  <c r="H74" i="3315"/>
  <c r="AB1184" i="3315"/>
  <c r="AB1186" i="3315" s="1"/>
  <c r="P941" i="3315"/>
  <c r="Q941" i="3315" s="1"/>
  <c r="P938" i="3315"/>
  <c r="Q938" i="3315" s="1"/>
  <c r="P937" i="3315"/>
  <c r="Q937" i="3315" s="1"/>
  <c r="P936" i="3315"/>
  <c r="Q936" i="3315" s="1"/>
  <c r="P935" i="3315"/>
  <c r="Q935" i="3315" s="1"/>
  <c r="P939" i="3315"/>
  <c r="Q939" i="3315" s="1"/>
  <c r="P940" i="3315"/>
  <c r="Q940" i="3315" s="1"/>
  <c r="H935" i="3315"/>
  <c r="I935" i="3315" s="1"/>
  <c r="H936" i="3315"/>
  <c r="I936" i="3315" s="1"/>
  <c r="H937" i="3315"/>
  <c r="I937" i="3315" s="1"/>
  <c r="H938" i="3315"/>
  <c r="I938" i="3315" s="1"/>
  <c r="H939" i="3315"/>
  <c r="I939" i="3315" s="1"/>
  <c r="H940" i="3315"/>
  <c r="I940" i="3315" s="1"/>
  <c r="H941" i="3315"/>
  <c r="I941" i="3315" s="1"/>
  <c r="P6" i="3315"/>
  <c r="P7" i="3315"/>
  <c r="P8" i="3315"/>
  <c r="P9" i="3315"/>
  <c r="P15" i="3315"/>
  <c r="L6" i="3315"/>
  <c r="L7" i="3315"/>
  <c r="L8" i="3315"/>
  <c r="L9" i="3315"/>
  <c r="L15" i="3315"/>
  <c r="H6" i="3315"/>
  <c r="H7" i="3315"/>
  <c r="H8" i="3315"/>
  <c r="H9" i="3315"/>
  <c r="D16" i="3315"/>
  <c r="D45" i="3315"/>
  <c r="D20" i="3315"/>
  <c r="H942" i="3315"/>
  <c r="I942" i="3315" s="1"/>
  <c r="H933" i="3315"/>
  <c r="H859" i="3315"/>
  <c r="P1112" i="3315"/>
  <c r="P1161" i="3315"/>
  <c r="L1112" i="3315"/>
  <c r="L1161" i="3315"/>
  <c r="H1112" i="3315"/>
  <c r="AB1163" i="3315"/>
  <c r="AA1163" i="3315"/>
  <c r="P51" i="3315"/>
  <c r="P210" i="3315"/>
  <c r="P167" i="3315"/>
  <c r="P144" i="3315"/>
  <c r="P87" i="3315"/>
  <c r="P454" i="3315"/>
  <c r="P433" i="3315"/>
  <c r="P319" i="3315"/>
  <c r="P275" i="3315"/>
  <c r="P243" i="3315"/>
  <c r="P942" i="3315"/>
  <c r="Q942" i="3315" s="1"/>
  <c r="P933" i="3315"/>
  <c r="P859" i="3315"/>
  <c r="P999" i="3315"/>
  <c r="L51" i="3315"/>
  <c r="L210" i="3315"/>
  <c r="L167" i="3315"/>
  <c r="L144" i="3315"/>
  <c r="L87" i="3315"/>
  <c r="L454" i="3315"/>
  <c r="L433" i="3315"/>
  <c r="L319" i="3315"/>
  <c r="L275" i="3315"/>
  <c r="L243" i="3315"/>
  <c r="L942" i="3315"/>
  <c r="L943" i="3315" s="1"/>
  <c r="L933" i="3315"/>
  <c r="L859" i="3315"/>
  <c r="L999" i="3315"/>
  <c r="H51" i="3315"/>
  <c r="H210" i="3315"/>
  <c r="H167" i="3315"/>
  <c r="H144" i="3315"/>
  <c r="H87" i="3315"/>
  <c r="H433" i="3315"/>
  <c r="H319" i="3315"/>
  <c r="H275" i="3315"/>
  <c r="H243" i="3315"/>
  <c r="H999" i="3315"/>
  <c r="AB1191" i="3315"/>
  <c r="AB1193" i="3315" s="1"/>
  <c r="AB1175" i="3315"/>
  <c r="AB1178" i="3315" s="1"/>
  <c r="P44" i="3315"/>
  <c r="P43" i="3315"/>
  <c r="P40" i="3315"/>
  <c r="P39" i="3315"/>
  <c r="P38" i="3315"/>
  <c r="P37" i="3315"/>
  <c r="P36" i="3315"/>
  <c r="P32" i="3315"/>
  <c r="P33" i="3315" s="1"/>
  <c r="P19" i="3315"/>
  <c r="P17" i="3315"/>
  <c r="L44" i="3315"/>
  <c r="L43" i="3315"/>
  <c r="L40" i="3315"/>
  <c r="L39" i="3315"/>
  <c r="L38" i="3315"/>
  <c r="L37" i="3315"/>
  <c r="L36" i="3315"/>
  <c r="L32" i="3315"/>
  <c r="L33" i="3315" s="1"/>
  <c r="L19" i="3315"/>
  <c r="L17" i="3315"/>
  <c r="H36" i="3315"/>
  <c r="H32" i="3315"/>
  <c r="H33" i="3315" s="1"/>
  <c r="H17" i="3315"/>
  <c r="H19" i="3315"/>
  <c r="Y454" i="3315"/>
  <c r="AE1183" i="3315"/>
  <c r="N67" i="3315"/>
  <c r="Z66" i="3315"/>
  <c r="J66" i="3315"/>
  <c r="R64" i="3315"/>
  <c r="N63" i="3315"/>
  <c r="Z62" i="3315"/>
  <c r="N62" i="3315"/>
  <c r="N61" i="3315"/>
  <c r="J60" i="3315"/>
  <c r="N59" i="3315"/>
  <c r="V59" i="3315" s="1"/>
  <c r="N58" i="3315"/>
  <c r="Z57" i="3315"/>
  <c r="Z56" i="3315"/>
  <c r="Z55" i="3315"/>
  <c r="Z38" i="3315"/>
  <c r="Z32" i="3315"/>
  <c r="Z33" i="3315" s="1"/>
  <c r="N32" i="3315"/>
  <c r="N33" i="3315" s="1"/>
  <c r="N15" i="3315"/>
  <c r="V15" i="3315" s="1"/>
  <c r="Z9" i="3315"/>
  <c r="Z7" i="3315"/>
  <c r="J17" i="3315"/>
  <c r="J64" i="3315"/>
  <c r="J62" i="3315"/>
  <c r="N52" i="3315"/>
  <c r="J32" i="3315"/>
  <c r="AF32" i="3315" s="1"/>
  <c r="AF33" i="3315" s="1"/>
  <c r="Z19" i="3315"/>
  <c r="N19" i="3315"/>
  <c r="J43" i="3315"/>
  <c r="J710" i="3315"/>
  <c r="J802" i="3315"/>
  <c r="AF802" i="3315" s="1"/>
  <c r="J998" i="3315"/>
  <c r="AF998" i="3315" s="1"/>
  <c r="J997" i="3315"/>
  <c r="AF997" i="3315" s="1"/>
  <c r="J995" i="3315"/>
  <c r="AF995" i="3315" s="1"/>
  <c r="J993" i="3315"/>
  <c r="AF993" i="3315" s="1"/>
  <c r="J992" i="3315"/>
  <c r="AF992" i="3315" s="1"/>
  <c r="J991" i="3315"/>
  <c r="AF991" i="3315" s="1"/>
  <c r="J990" i="3315"/>
  <c r="AF990" i="3315" s="1"/>
  <c r="J989" i="3315"/>
  <c r="AF989" i="3315" s="1"/>
  <c r="J988" i="3315"/>
  <c r="AF988" i="3315" s="1"/>
  <c r="J986" i="3315"/>
  <c r="AF986" i="3315" s="1"/>
  <c r="J985" i="3315"/>
  <c r="AF985" i="3315" s="1"/>
  <c r="J984" i="3315"/>
  <c r="AF984" i="3315" s="1"/>
  <c r="J982" i="3315"/>
  <c r="AF982" i="3315" s="1"/>
  <c r="J980" i="3315"/>
  <c r="AF980" i="3315" s="1"/>
  <c r="J979" i="3315"/>
  <c r="AF979" i="3315" s="1"/>
  <c r="J932" i="3315"/>
  <c r="J931" i="3315"/>
  <c r="J930" i="3315"/>
  <c r="AF930" i="3315" s="1"/>
  <c r="J929" i="3315"/>
  <c r="J928" i="3315"/>
  <c r="J927" i="3315"/>
  <c r="AF927" i="3315" s="1"/>
  <c r="J926" i="3315"/>
  <c r="AF926" i="3315" s="1"/>
  <c r="J925" i="3315"/>
  <c r="J924" i="3315"/>
  <c r="J923" i="3315"/>
  <c r="AF923" i="3315" s="1"/>
  <c r="J922" i="3315"/>
  <c r="AF922" i="3315" s="1"/>
  <c r="J921" i="3315"/>
  <c r="AF921" i="3315" s="1"/>
  <c r="J858" i="3315"/>
  <c r="AF858" i="3315" s="1"/>
  <c r="J857" i="3315"/>
  <c r="AF857" i="3315" s="1"/>
  <c r="J856" i="3315"/>
  <c r="AF856" i="3315" s="1"/>
  <c r="J853" i="3315"/>
  <c r="AF853" i="3315" s="1"/>
  <c r="J852" i="3315"/>
  <c r="J851" i="3315"/>
  <c r="AF851" i="3315" s="1"/>
  <c r="J850" i="3315"/>
  <c r="AF850" i="3315" s="1"/>
  <c r="J849" i="3315"/>
  <c r="AF849" i="3315" s="1"/>
  <c r="J848" i="3315"/>
  <c r="AF848" i="3315" s="1"/>
  <c r="J847" i="3315"/>
  <c r="AF847" i="3315" s="1"/>
  <c r="J846" i="3315"/>
  <c r="AF846" i="3315" s="1"/>
  <c r="J845" i="3315"/>
  <c r="AF845" i="3315" s="1"/>
  <c r="J844" i="3315"/>
  <c r="J843" i="3315"/>
  <c r="AF843" i="3315" s="1"/>
  <c r="J842" i="3315"/>
  <c r="AF842" i="3315" s="1"/>
  <c r="J841" i="3315"/>
  <c r="AF841" i="3315" s="1"/>
  <c r="J840" i="3315"/>
  <c r="J839" i="3315"/>
  <c r="J838" i="3315"/>
  <c r="AF838" i="3315" s="1"/>
  <c r="J837" i="3315"/>
  <c r="AF837" i="3315" s="1"/>
  <c r="J836" i="3315"/>
  <c r="AF836" i="3315" s="1"/>
  <c r="J835" i="3315"/>
  <c r="AF835" i="3315" s="1"/>
  <c r="J834" i="3315"/>
  <c r="AF834" i="3315" s="1"/>
  <c r="J833" i="3315"/>
  <c r="AF833" i="3315" s="1"/>
  <c r="J832" i="3315"/>
  <c r="AF832" i="3315" s="1"/>
  <c r="J831" i="3315"/>
  <c r="AF831" i="3315" s="1"/>
  <c r="J830" i="3315"/>
  <c r="AF830" i="3315" s="1"/>
  <c r="J829" i="3315"/>
  <c r="AF829" i="3315" s="1"/>
  <c r="J828" i="3315"/>
  <c r="AF828" i="3315" s="1"/>
  <c r="J826" i="3315"/>
  <c r="AF826" i="3315" s="1"/>
  <c r="J825" i="3315"/>
  <c r="AF825" i="3315" s="1"/>
  <c r="J824" i="3315"/>
  <c r="AF824" i="3315" s="1"/>
  <c r="J823" i="3315"/>
  <c r="AF823" i="3315" s="1"/>
  <c r="J822" i="3315"/>
  <c r="AF822" i="3315" s="1"/>
  <c r="J821" i="3315"/>
  <c r="AF821" i="3315" s="1"/>
  <c r="J820" i="3315"/>
  <c r="J819" i="3315"/>
  <c r="AF819" i="3315" s="1"/>
  <c r="J818" i="3315"/>
  <c r="AF818" i="3315" s="1"/>
  <c r="J817" i="3315"/>
  <c r="AF817" i="3315" s="1"/>
  <c r="J816" i="3315"/>
  <c r="AF816" i="3315" s="1"/>
  <c r="J815" i="3315"/>
  <c r="AF815" i="3315" s="1"/>
  <c r="J814" i="3315"/>
  <c r="AF814" i="3315" s="1"/>
  <c r="J813" i="3315"/>
  <c r="AF813" i="3315" s="1"/>
  <c r="J812" i="3315"/>
  <c r="AF812" i="3315" s="1"/>
  <c r="J811" i="3315"/>
  <c r="AF811" i="3315" s="1"/>
  <c r="J810" i="3315"/>
  <c r="AF810" i="3315" s="1"/>
  <c r="J809" i="3315"/>
  <c r="J808" i="3315"/>
  <c r="J807" i="3315"/>
  <c r="J806" i="3315"/>
  <c r="J805" i="3315"/>
  <c r="AF805" i="3315" s="1"/>
  <c r="J804" i="3315"/>
  <c r="AF804" i="3315" s="1"/>
  <c r="J803" i="3315"/>
  <c r="AF803" i="3315" s="1"/>
  <c r="J801" i="3315"/>
  <c r="AF801" i="3315" s="1"/>
  <c r="J800" i="3315"/>
  <c r="AF800" i="3315" s="1"/>
  <c r="J799" i="3315"/>
  <c r="J798" i="3315"/>
  <c r="AF798" i="3315" s="1"/>
  <c r="J797" i="3315"/>
  <c r="AF797" i="3315" s="1"/>
  <c r="J796" i="3315"/>
  <c r="AF796" i="3315" s="1"/>
  <c r="J795" i="3315"/>
  <c r="AF795" i="3315" s="1"/>
  <c r="J794" i="3315"/>
  <c r="AF794" i="3315" s="1"/>
  <c r="J793" i="3315"/>
  <c r="AF793" i="3315" s="1"/>
  <c r="J792" i="3315"/>
  <c r="AF792" i="3315" s="1"/>
  <c r="J791" i="3315"/>
  <c r="AF791" i="3315" s="1"/>
  <c r="J790" i="3315"/>
  <c r="J789" i="3315"/>
  <c r="AF789" i="3315" s="1"/>
  <c r="J788" i="3315"/>
  <c r="J787" i="3315"/>
  <c r="AF787" i="3315" s="1"/>
  <c r="J786" i="3315"/>
  <c r="J785" i="3315"/>
  <c r="AF785" i="3315" s="1"/>
  <c r="J784" i="3315"/>
  <c r="J783" i="3315"/>
  <c r="J782" i="3315"/>
  <c r="J781" i="3315"/>
  <c r="AF781" i="3315" s="1"/>
  <c r="J780" i="3315"/>
  <c r="J779" i="3315"/>
  <c r="AF779" i="3315" s="1"/>
  <c r="J778" i="3315"/>
  <c r="AF778" i="3315" s="1"/>
  <c r="J777" i="3315"/>
  <c r="AF777" i="3315" s="1"/>
  <c r="J776" i="3315"/>
  <c r="J775" i="3315"/>
  <c r="AF775" i="3315" s="1"/>
  <c r="J774" i="3315"/>
  <c r="AF774" i="3315" s="1"/>
  <c r="J773" i="3315"/>
  <c r="AF773" i="3315" s="1"/>
  <c r="J772" i="3315"/>
  <c r="AF772" i="3315" s="1"/>
  <c r="J771" i="3315"/>
  <c r="AF771" i="3315" s="1"/>
  <c r="J770" i="3315"/>
  <c r="AF770" i="3315" s="1"/>
  <c r="J769" i="3315"/>
  <c r="AF769" i="3315" s="1"/>
  <c r="J768" i="3315"/>
  <c r="AF768" i="3315" s="1"/>
  <c r="J767" i="3315"/>
  <c r="AF767" i="3315" s="1"/>
  <c r="J766" i="3315"/>
  <c r="AF766" i="3315" s="1"/>
  <c r="J765" i="3315"/>
  <c r="AF765" i="3315" s="1"/>
  <c r="J764" i="3315"/>
  <c r="AF764" i="3315" s="1"/>
  <c r="J763" i="3315"/>
  <c r="J762" i="3315"/>
  <c r="J761" i="3315"/>
  <c r="J760" i="3315"/>
  <c r="J759" i="3315"/>
  <c r="J758" i="3315"/>
  <c r="AF758" i="3315" s="1"/>
  <c r="J757" i="3315"/>
  <c r="AF757" i="3315" s="1"/>
  <c r="J756" i="3315"/>
  <c r="AF756" i="3315" s="1"/>
  <c r="J755" i="3315"/>
  <c r="J754" i="3315"/>
  <c r="AF754" i="3315" s="1"/>
  <c r="J753" i="3315"/>
  <c r="AF753" i="3315" s="1"/>
  <c r="J752" i="3315"/>
  <c r="AF752" i="3315" s="1"/>
  <c r="J751" i="3315"/>
  <c r="AF751" i="3315" s="1"/>
  <c r="J750" i="3315"/>
  <c r="AF750" i="3315" s="1"/>
  <c r="J749" i="3315"/>
  <c r="J748" i="3315"/>
  <c r="AF748" i="3315" s="1"/>
  <c r="J747" i="3315"/>
  <c r="AF747" i="3315" s="1"/>
  <c r="J746" i="3315"/>
  <c r="AF746" i="3315" s="1"/>
  <c r="J745" i="3315"/>
  <c r="AF745" i="3315" s="1"/>
  <c r="J744" i="3315"/>
  <c r="AF744" i="3315" s="1"/>
  <c r="J743" i="3315"/>
  <c r="AF743" i="3315" s="1"/>
  <c r="J742" i="3315"/>
  <c r="AF742" i="3315" s="1"/>
  <c r="J741" i="3315"/>
  <c r="AF741" i="3315" s="1"/>
  <c r="J740" i="3315"/>
  <c r="J739" i="3315"/>
  <c r="J738" i="3315"/>
  <c r="AF738" i="3315" s="1"/>
  <c r="J737" i="3315"/>
  <c r="AF737" i="3315" s="1"/>
  <c r="J736" i="3315"/>
  <c r="AF736" i="3315" s="1"/>
  <c r="J735" i="3315"/>
  <c r="AF735" i="3315" s="1"/>
  <c r="J734" i="3315"/>
  <c r="AF734" i="3315" s="1"/>
  <c r="J733" i="3315"/>
  <c r="J732" i="3315"/>
  <c r="AF732" i="3315" s="1"/>
  <c r="J731" i="3315"/>
  <c r="J730" i="3315"/>
  <c r="J729" i="3315"/>
  <c r="AF729" i="3315" s="1"/>
  <c r="J728" i="3315"/>
  <c r="AF728" i="3315" s="1"/>
  <c r="J727" i="3315"/>
  <c r="J726" i="3315"/>
  <c r="AF726" i="3315" s="1"/>
  <c r="J725" i="3315"/>
  <c r="J724" i="3315"/>
  <c r="J723" i="3315"/>
  <c r="AF723" i="3315" s="1"/>
  <c r="J722" i="3315"/>
  <c r="AF722" i="3315" s="1"/>
  <c r="J721" i="3315"/>
  <c r="AF721" i="3315" s="1"/>
  <c r="J720" i="3315"/>
  <c r="AF720" i="3315" s="1"/>
  <c r="J719" i="3315"/>
  <c r="J718" i="3315"/>
  <c r="AF718" i="3315" s="1"/>
  <c r="J717" i="3315"/>
  <c r="AF717" i="3315" s="1"/>
  <c r="J716" i="3315"/>
  <c r="J715" i="3315"/>
  <c r="J714" i="3315"/>
  <c r="AF714" i="3315" s="1"/>
  <c r="J713" i="3315"/>
  <c r="AF713" i="3315" s="1"/>
  <c r="J712" i="3315"/>
  <c r="AF712" i="3315" s="1"/>
  <c r="J711" i="3315"/>
  <c r="J709" i="3315"/>
  <c r="AF709" i="3315" s="1"/>
  <c r="J708" i="3315"/>
  <c r="AF708" i="3315" s="1"/>
  <c r="J707" i="3315"/>
  <c r="AF707" i="3315" s="1"/>
  <c r="J706" i="3315"/>
  <c r="J705" i="3315"/>
  <c r="AF705" i="3315" s="1"/>
  <c r="J704" i="3315"/>
  <c r="AF704" i="3315" s="1"/>
  <c r="J703" i="3315"/>
  <c r="AF703" i="3315" s="1"/>
  <c r="J702" i="3315"/>
  <c r="AF702" i="3315" s="1"/>
  <c r="J701" i="3315"/>
  <c r="AF701" i="3315" s="1"/>
  <c r="J700" i="3315"/>
  <c r="AF700" i="3315" s="1"/>
  <c r="J699" i="3315"/>
  <c r="J698" i="3315"/>
  <c r="J697" i="3315"/>
  <c r="AF697" i="3315" s="1"/>
  <c r="J696" i="3315"/>
  <c r="J695" i="3315"/>
  <c r="J694" i="3315"/>
  <c r="AF694" i="3315" s="1"/>
  <c r="J693" i="3315"/>
  <c r="AF693" i="3315" s="1"/>
  <c r="J692" i="3315"/>
  <c r="AF692" i="3315" s="1"/>
  <c r="J691" i="3315"/>
  <c r="AF691" i="3315" s="1"/>
  <c r="J690" i="3315"/>
  <c r="AF690" i="3315" s="1"/>
  <c r="J689" i="3315"/>
  <c r="AF689" i="3315" s="1"/>
  <c r="J688" i="3315"/>
  <c r="AF688" i="3315" s="1"/>
  <c r="J687" i="3315"/>
  <c r="AF687" i="3315" s="1"/>
  <c r="J686" i="3315"/>
  <c r="J684" i="3315"/>
  <c r="AF684" i="3315" s="1"/>
  <c r="J683" i="3315"/>
  <c r="AF683" i="3315" s="1"/>
  <c r="J682" i="3315"/>
  <c r="AF682" i="3315" s="1"/>
  <c r="J681" i="3315"/>
  <c r="AF681" i="3315" s="1"/>
  <c r="J680" i="3315"/>
  <c r="AF680" i="3315" s="1"/>
  <c r="J679" i="3315"/>
  <c r="AF679" i="3315" s="1"/>
  <c r="J678" i="3315"/>
  <c r="AF678" i="3315" s="1"/>
  <c r="J677" i="3315"/>
  <c r="AF677" i="3315" s="1"/>
  <c r="J676" i="3315"/>
  <c r="AF676" i="3315" s="1"/>
  <c r="J675" i="3315"/>
  <c r="AF675" i="3315" s="1"/>
  <c r="J674" i="3315"/>
  <c r="J673" i="3315"/>
  <c r="J672" i="3315"/>
  <c r="AF672" i="3315" s="1"/>
  <c r="J671" i="3315"/>
  <c r="AF671" i="3315" s="1"/>
  <c r="J670" i="3315"/>
  <c r="AF670" i="3315" s="1"/>
  <c r="J669" i="3315"/>
  <c r="J668" i="3315"/>
  <c r="J667" i="3315"/>
  <c r="J666" i="3315"/>
  <c r="J665" i="3315"/>
  <c r="AF665" i="3315" s="1"/>
  <c r="J664" i="3315"/>
  <c r="AF664" i="3315" s="1"/>
  <c r="J663" i="3315"/>
  <c r="AF663" i="3315" s="1"/>
  <c r="J662" i="3315"/>
  <c r="AF662" i="3315" s="1"/>
  <c r="J661" i="3315"/>
  <c r="J660" i="3315"/>
  <c r="AF660" i="3315" s="1"/>
  <c r="J659" i="3315"/>
  <c r="AF659" i="3315" s="1"/>
  <c r="J658" i="3315"/>
  <c r="J657" i="3315"/>
  <c r="AF657" i="3315" s="1"/>
  <c r="J656" i="3315"/>
  <c r="AF656" i="3315" s="1"/>
  <c r="J655" i="3315"/>
  <c r="AF655" i="3315" s="1"/>
  <c r="J653" i="3315"/>
  <c r="J652" i="3315"/>
  <c r="J651" i="3315"/>
  <c r="AF651" i="3315" s="1"/>
  <c r="J650" i="3315"/>
  <c r="AF650" i="3315" s="1"/>
  <c r="J649" i="3315"/>
  <c r="AF649" i="3315" s="1"/>
  <c r="J648" i="3315"/>
  <c r="AF648" i="3315" s="1"/>
  <c r="J647" i="3315"/>
  <c r="AF647" i="3315" s="1"/>
  <c r="J646" i="3315"/>
  <c r="AF646" i="3315" s="1"/>
  <c r="J645" i="3315"/>
  <c r="AF645" i="3315" s="1"/>
  <c r="J644" i="3315"/>
  <c r="AF644" i="3315" s="1"/>
  <c r="J643" i="3315"/>
  <c r="AF643" i="3315" s="1"/>
  <c r="J642" i="3315"/>
  <c r="AF642" i="3315" s="1"/>
  <c r="J641" i="3315"/>
  <c r="AF641" i="3315" s="1"/>
  <c r="J640" i="3315"/>
  <c r="AF640" i="3315" s="1"/>
  <c r="J639" i="3315"/>
  <c r="J638" i="3315"/>
  <c r="AF638" i="3315" s="1"/>
  <c r="J637" i="3315"/>
  <c r="AF637" i="3315" s="1"/>
  <c r="J636" i="3315"/>
  <c r="AF636" i="3315" s="1"/>
  <c r="J635" i="3315"/>
  <c r="AF635" i="3315" s="1"/>
  <c r="J634" i="3315"/>
  <c r="AF634" i="3315" s="1"/>
  <c r="J633" i="3315"/>
  <c r="AF633" i="3315" s="1"/>
  <c r="J632" i="3315"/>
  <c r="AF632" i="3315" s="1"/>
  <c r="J629" i="3315"/>
  <c r="AF629" i="3315" s="1"/>
  <c r="J628" i="3315"/>
  <c r="AF628" i="3315" s="1"/>
  <c r="J627" i="3315"/>
  <c r="AF627" i="3315" s="1"/>
  <c r="J626" i="3315"/>
  <c r="AF626" i="3315" s="1"/>
  <c r="J625" i="3315"/>
  <c r="AF625" i="3315" s="1"/>
  <c r="J624" i="3315"/>
  <c r="J623" i="3315"/>
  <c r="AF623" i="3315" s="1"/>
  <c r="J622" i="3315"/>
  <c r="AF622" i="3315" s="1"/>
  <c r="J621" i="3315"/>
  <c r="AF621" i="3315" s="1"/>
  <c r="J620" i="3315"/>
  <c r="J619" i="3315"/>
  <c r="J618" i="3315"/>
  <c r="J617" i="3315"/>
  <c r="AF617" i="3315" s="1"/>
  <c r="J616" i="3315"/>
  <c r="J615" i="3315"/>
  <c r="AF615" i="3315" s="1"/>
  <c r="J614" i="3315"/>
  <c r="J613" i="3315"/>
  <c r="J612" i="3315"/>
  <c r="AF612" i="3315" s="1"/>
  <c r="J611" i="3315"/>
  <c r="AF611" i="3315" s="1"/>
  <c r="J610" i="3315"/>
  <c r="AF610" i="3315" s="1"/>
  <c r="J609" i="3315"/>
  <c r="AF609" i="3315" s="1"/>
  <c r="J608" i="3315"/>
  <c r="AF608" i="3315" s="1"/>
  <c r="J607" i="3315"/>
  <c r="AF607" i="3315" s="1"/>
  <c r="J606" i="3315"/>
  <c r="J605" i="3315"/>
  <c r="AF605" i="3315" s="1"/>
  <c r="J604" i="3315"/>
  <c r="AF604" i="3315" s="1"/>
  <c r="J603" i="3315"/>
  <c r="AF603" i="3315" s="1"/>
  <c r="J602" i="3315"/>
  <c r="J601" i="3315"/>
  <c r="AF601" i="3315" s="1"/>
  <c r="J600" i="3315"/>
  <c r="AF600" i="3315" s="1"/>
  <c r="J599" i="3315"/>
  <c r="AF599" i="3315" s="1"/>
  <c r="J598" i="3315"/>
  <c r="AF598" i="3315" s="1"/>
  <c r="J597" i="3315"/>
  <c r="AF597" i="3315" s="1"/>
  <c r="J596" i="3315"/>
  <c r="AF596" i="3315" s="1"/>
  <c r="J595" i="3315"/>
  <c r="J594" i="3315"/>
  <c r="AF594" i="3315" s="1"/>
  <c r="J593" i="3315"/>
  <c r="AF593" i="3315" s="1"/>
  <c r="J592" i="3315"/>
  <c r="AF592" i="3315" s="1"/>
  <c r="J591" i="3315"/>
  <c r="J590" i="3315"/>
  <c r="AF590" i="3315" s="1"/>
  <c r="J589" i="3315"/>
  <c r="AF589" i="3315" s="1"/>
  <c r="J588" i="3315"/>
  <c r="AF588" i="3315" s="1"/>
  <c r="J587" i="3315"/>
  <c r="AF587" i="3315" s="1"/>
  <c r="J586" i="3315"/>
  <c r="AF586" i="3315" s="1"/>
  <c r="J585" i="3315"/>
  <c r="J584" i="3315"/>
  <c r="AF584" i="3315" s="1"/>
  <c r="J583" i="3315"/>
  <c r="AF583" i="3315" s="1"/>
  <c r="J582" i="3315"/>
  <c r="AF582" i="3315" s="1"/>
  <c r="J581" i="3315"/>
  <c r="AF581" i="3315" s="1"/>
  <c r="J580" i="3315"/>
  <c r="AF580" i="3315" s="1"/>
  <c r="J579" i="3315"/>
  <c r="J577" i="3315"/>
  <c r="AF577" i="3315" s="1"/>
  <c r="J576" i="3315"/>
  <c r="AF576" i="3315" s="1"/>
  <c r="J575" i="3315"/>
  <c r="J574" i="3315"/>
  <c r="J573" i="3315"/>
  <c r="AF573" i="3315" s="1"/>
  <c r="J572" i="3315"/>
  <c r="AF572" i="3315" s="1"/>
  <c r="J571" i="3315"/>
  <c r="J570" i="3315"/>
  <c r="AF570" i="3315" s="1"/>
  <c r="J569" i="3315"/>
  <c r="AF569" i="3315" s="1"/>
  <c r="J568" i="3315"/>
  <c r="AF568" i="3315" s="1"/>
  <c r="J567" i="3315"/>
  <c r="AF567" i="3315" s="1"/>
  <c r="J566" i="3315"/>
  <c r="AF566" i="3315" s="1"/>
  <c r="J565" i="3315"/>
  <c r="J564" i="3315"/>
  <c r="AF564" i="3315" s="1"/>
  <c r="J563" i="3315"/>
  <c r="J562" i="3315"/>
  <c r="AF562" i="3315" s="1"/>
  <c r="J561" i="3315"/>
  <c r="AF561" i="3315" s="1"/>
  <c r="J560" i="3315"/>
  <c r="J559" i="3315"/>
  <c r="J558" i="3315"/>
  <c r="AF558" i="3315" s="1"/>
  <c r="J557" i="3315"/>
  <c r="J556" i="3315"/>
  <c r="AF556" i="3315" s="1"/>
  <c r="J555" i="3315"/>
  <c r="AF555" i="3315" s="1"/>
  <c r="J554" i="3315"/>
  <c r="J553" i="3315"/>
  <c r="AF553" i="3315" s="1"/>
  <c r="J552" i="3315"/>
  <c r="AF552" i="3315" s="1"/>
  <c r="J551" i="3315"/>
  <c r="AF551" i="3315" s="1"/>
  <c r="J550" i="3315"/>
  <c r="AF550" i="3315" s="1"/>
  <c r="J549" i="3315"/>
  <c r="AF549" i="3315" s="1"/>
  <c r="J548" i="3315"/>
  <c r="AF548" i="3315" s="1"/>
  <c r="J547" i="3315"/>
  <c r="AF547" i="3315" s="1"/>
  <c r="J546" i="3315"/>
  <c r="AF546" i="3315" s="1"/>
  <c r="J545" i="3315"/>
  <c r="J544" i="3315"/>
  <c r="AF544" i="3315" s="1"/>
  <c r="J543" i="3315"/>
  <c r="AF543" i="3315" s="1"/>
  <c r="J542" i="3315"/>
  <c r="AF542" i="3315" s="1"/>
  <c r="J541" i="3315"/>
  <c r="J540" i="3315"/>
  <c r="AF540" i="3315" s="1"/>
  <c r="J535" i="3315"/>
  <c r="AF535" i="3315" s="1"/>
  <c r="J534" i="3315"/>
  <c r="AF534" i="3315" s="1"/>
  <c r="J533" i="3315"/>
  <c r="J532" i="3315"/>
  <c r="AF532" i="3315" s="1"/>
  <c r="J531" i="3315"/>
  <c r="AF531" i="3315" s="1"/>
  <c r="J530" i="3315"/>
  <c r="J529" i="3315"/>
  <c r="J528" i="3315"/>
  <c r="AF528" i="3315" s="1"/>
  <c r="J527" i="3315"/>
  <c r="AF527" i="3315" s="1"/>
  <c r="J526" i="3315"/>
  <c r="AF526" i="3315" s="1"/>
  <c r="J525" i="3315"/>
  <c r="AF525" i="3315" s="1"/>
  <c r="J524" i="3315"/>
  <c r="AF524" i="3315" s="1"/>
  <c r="J523" i="3315"/>
  <c r="J522" i="3315"/>
  <c r="AF522" i="3315" s="1"/>
  <c r="J521" i="3315"/>
  <c r="AF521" i="3315" s="1"/>
  <c r="J520" i="3315"/>
  <c r="AF520" i="3315" s="1"/>
  <c r="J519" i="3315"/>
  <c r="AF519" i="3315" s="1"/>
  <c r="J518" i="3315"/>
  <c r="AF518" i="3315" s="1"/>
  <c r="J517" i="3315"/>
  <c r="AF517" i="3315" s="1"/>
  <c r="J516" i="3315"/>
  <c r="AF516" i="3315" s="1"/>
  <c r="J515" i="3315"/>
  <c r="AF515" i="3315" s="1"/>
  <c r="J514" i="3315"/>
  <c r="AF514" i="3315" s="1"/>
  <c r="J513" i="3315"/>
  <c r="AF513" i="3315" s="1"/>
  <c r="J510" i="3315"/>
  <c r="AF510" i="3315" s="1"/>
  <c r="J509" i="3315"/>
  <c r="AF509" i="3315" s="1"/>
  <c r="J508" i="3315"/>
  <c r="AF508" i="3315" s="1"/>
  <c r="J507" i="3315"/>
  <c r="AF507" i="3315" s="1"/>
  <c r="J506" i="3315"/>
  <c r="AF506" i="3315" s="1"/>
  <c r="J505" i="3315"/>
  <c r="AF505" i="3315" s="1"/>
  <c r="J504" i="3315"/>
  <c r="AF504" i="3315" s="1"/>
  <c r="J503" i="3315"/>
  <c r="J502" i="3315"/>
  <c r="AF502" i="3315" s="1"/>
  <c r="J501" i="3315"/>
  <c r="AF501" i="3315" s="1"/>
  <c r="J500" i="3315"/>
  <c r="AF500" i="3315" s="1"/>
  <c r="J499" i="3315"/>
  <c r="J498" i="3315"/>
  <c r="AF498" i="3315" s="1"/>
  <c r="J497" i="3315"/>
  <c r="J496" i="3315"/>
  <c r="AF496" i="3315" s="1"/>
  <c r="J495" i="3315"/>
  <c r="J494" i="3315"/>
  <c r="AF494" i="3315" s="1"/>
  <c r="J493" i="3315"/>
  <c r="J492" i="3315"/>
  <c r="AF492" i="3315" s="1"/>
  <c r="J491" i="3315"/>
  <c r="AF491" i="3315" s="1"/>
  <c r="J490" i="3315"/>
  <c r="AF490" i="3315" s="1"/>
  <c r="J489" i="3315"/>
  <c r="AF489" i="3315" s="1"/>
  <c r="J488" i="3315"/>
  <c r="AF488" i="3315" s="1"/>
  <c r="J487" i="3315"/>
  <c r="AF487" i="3315" s="1"/>
  <c r="J486" i="3315"/>
  <c r="AF486" i="3315" s="1"/>
  <c r="J485" i="3315"/>
  <c r="AF485" i="3315" s="1"/>
  <c r="J484" i="3315"/>
  <c r="AF484" i="3315" s="1"/>
  <c r="J483" i="3315"/>
  <c r="J482" i="3315"/>
  <c r="J481" i="3315"/>
  <c r="J480" i="3315"/>
  <c r="AF480" i="3315" s="1"/>
  <c r="J479" i="3315"/>
  <c r="J478" i="3315"/>
  <c r="AF478" i="3315" s="1"/>
  <c r="J477" i="3315"/>
  <c r="J476" i="3315"/>
  <c r="AF476" i="3315" s="1"/>
  <c r="J475" i="3315"/>
  <c r="AF475" i="3315" s="1"/>
  <c r="J474" i="3315"/>
  <c r="AF474" i="3315" s="1"/>
  <c r="J473" i="3315"/>
  <c r="AF473" i="3315" s="1"/>
  <c r="J472" i="3315"/>
  <c r="AF472" i="3315" s="1"/>
  <c r="J471" i="3315"/>
  <c r="AF471" i="3315" s="1"/>
  <c r="J470" i="3315"/>
  <c r="AF470" i="3315" s="1"/>
  <c r="J469" i="3315"/>
  <c r="AF469" i="3315" s="1"/>
  <c r="J468" i="3315"/>
  <c r="AF468" i="3315" s="1"/>
  <c r="J467" i="3315"/>
  <c r="J466" i="3315"/>
  <c r="AF466" i="3315" s="1"/>
  <c r="J463" i="3315"/>
  <c r="J462" i="3315"/>
  <c r="AF462" i="3315" s="1"/>
  <c r="J461" i="3315"/>
  <c r="J429" i="3315"/>
  <c r="AF429" i="3315" s="1"/>
  <c r="J423" i="3315"/>
  <c r="AF423" i="3315" s="1"/>
  <c r="J422" i="3315"/>
  <c r="AF422" i="3315" s="1"/>
  <c r="J421" i="3315"/>
  <c r="AF421" i="3315" s="1"/>
  <c r="J420" i="3315"/>
  <c r="AF420" i="3315" s="1"/>
  <c r="J419" i="3315"/>
  <c r="AF419" i="3315" s="1"/>
  <c r="J418" i="3315"/>
  <c r="AF418" i="3315" s="1"/>
  <c r="J417" i="3315"/>
  <c r="AF417" i="3315" s="1"/>
  <c r="J416" i="3315"/>
  <c r="AF416" i="3315" s="1"/>
  <c r="J415" i="3315"/>
  <c r="AF415" i="3315" s="1"/>
  <c r="J414" i="3315"/>
  <c r="AF414" i="3315" s="1"/>
  <c r="J413" i="3315"/>
  <c r="AF413" i="3315" s="1"/>
  <c r="J412" i="3315"/>
  <c r="AF412" i="3315" s="1"/>
  <c r="J411" i="3315"/>
  <c r="AF411" i="3315" s="1"/>
  <c r="J410" i="3315"/>
  <c r="AF410" i="3315" s="1"/>
  <c r="J409" i="3315"/>
  <c r="AF409" i="3315" s="1"/>
  <c r="J408" i="3315"/>
  <c r="AF408" i="3315" s="1"/>
  <c r="J407" i="3315"/>
  <c r="AF407" i="3315" s="1"/>
  <c r="J406" i="3315"/>
  <c r="AF406" i="3315" s="1"/>
  <c r="J405" i="3315"/>
  <c r="AF405" i="3315" s="1"/>
  <c r="J403" i="3315"/>
  <c r="AF403" i="3315" s="1"/>
  <c r="J402" i="3315"/>
  <c r="AF402" i="3315" s="1"/>
  <c r="J401" i="3315"/>
  <c r="AF401" i="3315" s="1"/>
  <c r="J400" i="3315"/>
  <c r="AF400" i="3315" s="1"/>
  <c r="J399" i="3315"/>
  <c r="AF399" i="3315" s="1"/>
  <c r="J398" i="3315"/>
  <c r="AF398" i="3315" s="1"/>
  <c r="J397" i="3315"/>
  <c r="AF397" i="3315" s="1"/>
  <c r="J396" i="3315"/>
  <c r="AF396" i="3315" s="1"/>
  <c r="J395" i="3315"/>
  <c r="AF395" i="3315" s="1"/>
  <c r="J394" i="3315"/>
  <c r="AF394" i="3315" s="1"/>
  <c r="J393" i="3315"/>
  <c r="AF393" i="3315" s="1"/>
  <c r="J389" i="3315"/>
  <c r="AF389" i="3315" s="1"/>
  <c r="J388" i="3315"/>
  <c r="AF388" i="3315" s="1"/>
  <c r="J387" i="3315"/>
  <c r="AF387" i="3315" s="1"/>
  <c r="J386" i="3315"/>
  <c r="AF386" i="3315" s="1"/>
  <c r="J385" i="3315"/>
  <c r="AF385" i="3315" s="1"/>
  <c r="J384" i="3315"/>
  <c r="AF384" i="3315" s="1"/>
  <c r="J383" i="3315"/>
  <c r="AF383" i="3315" s="1"/>
  <c r="J379" i="3315"/>
  <c r="AF379" i="3315" s="1"/>
  <c r="J378" i="3315"/>
  <c r="AF378" i="3315" s="1"/>
  <c r="J377" i="3315"/>
  <c r="AF377" i="3315" s="1"/>
  <c r="J376" i="3315"/>
  <c r="AF376" i="3315" s="1"/>
  <c r="J375" i="3315"/>
  <c r="AF375" i="3315" s="1"/>
  <c r="J374" i="3315"/>
  <c r="AF374" i="3315" s="1"/>
  <c r="J373" i="3315"/>
  <c r="AF373" i="3315" s="1"/>
  <c r="J372" i="3315"/>
  <c r="AF372" i="3315" s="1"/>
  <c r="J371" i="3315"/>
  <c r="AF371" i="3315" s="1"/>
  <c r="J370" i="3315"/>
  <c r="AF370" i="3315" s="1"/>
  <c r="J369" i="3315"/>
  <c r="AF369" i="3315" s="1"/>
  <c r="J345" i="3315"/>
  <c r="AF345" i="3315" s="1"/>
  <c r="J339" i="3315"/>
  <c r="AF339" i="3315" s="1"/>
  <c r="J338" i="3315"/>
  <c r="AF338" i="3315" s="1"/>
  <c r="J337" i="3315"/>
  <c r="AF337" i="3315" s="1"/>
  <c r="J336" i="3315"/>
  <c r="AF336" i="3315" s="1"/>
  <c r="J335" i="3315"/>
  <c r="AF335" i="3315" s="1"/>
  <c r="J334" i="3315"/>
  <c r="AF334" i="3315" s="1"/>
  <c r="J333" i="3315"/>
  <c r="AF333" i="3315" s="1"/>
  <c r="J332" i="3315"/>
  <c r="AF332" i="3315" s="1"/>
  <c r="J331" i="3315"/>
  <c r="AF331" i="3315" s="1"/>
  <c r="J329" i="3315"/>
  <c r="AF329" i="3315" s="1"/>
  <c r="J328" i="3315"/>
  <c r="AF328" i="3315" s="1"/>
  <c r="J327" i="3315"/>
  <c r="AF327" i="3315" s="1"/>
  <c r="J326" i="3315"/>
  <c r="AF326" i="3315" s="1"/>
  <c r="J324" i="3315"/>
  <c r="AF324" i="3315" s="1"/>
  <c r="J323" i="3315"/>
  <c r="AF323" i="3315" s="1"/>
  <c r="R710" i="3315"/>
  <c r="R1160" i="3315"/>
  <c r="R1159" i="3315"/>
  <c r="R1158" i="3315"/>
  <c r="R1157" i="3315"/>
  <c r="R1156" i="3315"/>
  <c r="R1155" i="3315"/>
  <c r="R1154" i="3315"/>
  <c r="R1153" i="3315"/>
  <c r="R1152" i="3315"/>
  <c r="R1151" i="3315"/>
  <c r="R1150" i="3315"/>
  <c r="R1149" i="3315"/>
  <c r="R1148" i="3315"/>
  <c r="R1147" i="3315"/>
  <c r="R1146" i="3315"/>
  <c r="R1145" i="3315"/>
  <c r="R1144" i="3315"/>
  <c r="R1143" i="3315"/>
  <c r="R1142" i="3315"/>
  <c r="R1141" i="3315"/>
  <c r="R1140" i="3315"/>
  <c r="R1139" i="3315"/>
  <c r="R1138" i="3315"/>
  <c r="R1137" i="3315"/>
  <c r="R1136" i="3315"/>
  <c r="R1135" i="3315"/>
  <c r="R1134" i="3315"/>
  <c r="R1133" i="3315"/>
  <c r="R1132" i="3315"/>
  <c r="R1131" i="3315"/>
  <c r="R1130" i="3315"/>
  <c r="R1129" i="3315"/>
  <c r="R1128" i="3315"/>
  <c r="R1127" i="3315"/>
  <c r="R1126" i="3315"/>
  <c r="R1125" i="3315"/>
  <c r="R1124" i="3315"/>
  <c r="R1123" i="3315"/>
  <c r="R1122" i="3315"/>
  <c r="R1121" i="3315"/>
  <c r="R1118" i="3315"/>
  <c r="R1117" i="3315"/>
  <c r="R1116" i="3315"/>
  <c r="R1111" i="3315"/>
  <c r="R1110" i="3315"/>
  <c r="R1109" i="3315"/>
  <c r="R1108" i="3315"/>
  <c r="R1107" i="3315"/>
  <c r="R1106" i="3315"/>
  <c r="R1105" i="3315"/>
  <c r="R1104" i="3315"/>
  <c r="R1103" i="3315"/>
  <c r="R1102" i="3315"/>
  <c r="R1101" i="3315"/>
  <c r="R1100" i="3315"/>
  <c r="R1097" i="3315"/>
  <c r="R1096" i="3315"/>
  <c r="R1094" i="3315"/>
  <c r="R1093" i="3315"/>
  <c r="R1092" i="3315"/>
  <c r="R1091" i="3315"/>
  <c r="R1090" i="3315"/>
  <c r="R1089" i="3315"/>
  <c r="R1088" i="3315"/>
  <c r="R1087" i="3315"/>
  <c r="R1086" i="3315"/>
  <c r="R1085" i="3315"/>
  <c r="R1084" i="3315"/>
  <c r="R1083" i="3315"/>
  <c r="R1082" i="3315"/>
  <c r="R1081" i="3315"/>
  <c r="R1080" i="3315"/>
  <c r="R1078" i="3315"/>
  <c r="R1077" i="3315"/>
  <c r="R1076" i="3315"/>
  <c r="R1075" i="3315"/>
  <c r="R1074" i="3315"/>
  <c r="R1073" i="3315"/>
  <c r="R1072" i="3315"/>
  <c r="R1071" i="3315"/>
  <c r="R1070" i="3315"/>
  <c r="R1069" i="3315"/>
  <c r="R1068" i="3315"/>
  <c r="R1067" i="3315"/>
  <c r="R1066" i="3315"/>
  <c r="R1065" i="3315"/>
  <c r="R1064" i="3315"/>
  <c r="R1063" i="3315"/>
  <c r="R1062" i="3315"/>
  <c r="R1061" i="3315"/>
  <c r="R1060" i="3315"/>
  <c r="R1059" i="3315"/>
  <c r="R1058" i="3315"/>
  <c r="R1057" i="3315"/>
  <c r="R1056" i="3315"/>
  <c r="R1055" i="3315"/>
  <c r="R1054" i="3315"/>
  <c r="R1053" i="3315"/>
  <c r="R1052" i="3315"/>
  <c r="R1051" i="3315"/>
  <c r="R1050" i="3315"/>
  <c r="R1049" i="3315"/>
  <c r="R1048" i="3315"/>
  <c r="R1047" i="3315"/>
  <c r="R1046" i="3315"/>
  <c r="R1045" i="3315"/>
  <c r="R1043" i="3315"/>
  <c r="R1042" i="3315"/>
  <c r="R1041" i="3315"/>
  <c r="R1040" i="3315"/>
  <c r="R1039" i="3315"/>
  <c r="R1038" i="3315"/>
  <c r="R1037" i="3315"/>
  <c r="R1036" i="3315"/>
  <c r="R1035" i="3315"/>
  <c r="R1034" i="3315"/>
  <c r="R1033" i="3315"/>
  <c r="R1032" i="3315"/>
  <c r="R1031" i="3315"/>
  <c r="R1030" i="3315"/>
  <c r="R1029" i="3315"/>
  <c r="R1028" i="3315"/>
  <c r="R1027" i="3315"/>
  <c r="R1026" i="3315"/>
  <c r="R1025" i="3315"/>
  <c r="R1024" i="3315"/>
  <c r="R1023" i="3315"/>
  <c r="R1022" i="3315"/>
  <c r="R1021" i="3315"/>
  <c r="R1020" i="3315"/>
  <c r="R1018" i="3315"/>
  <c r="R1017" i="3315"/>
  <c r="R1016" i="3315"/>
  <c r="R1015" i="3315"/>
  <c r="R1014" i="3315"/>
  <c r="R1013" i="3315"/>
  <c r="R1012" i="3315"/>
  <c r="R1011" i="3315"/>
  <c r="R1010" i="3315"/>
  <c r="R1009" i="3315"/>
  <c r="R1008" i="3315"/>
  <c r="R1007" i="3315"/>
  <c r="R1006" i="3315"/>
  <c r="R1005" i="3315"/>
  <c r="R1004" i="3315"/>
  <c r="R1003" i="3315"/>
  <c r="R1002" i="3315"/>
  <c r="R998" i="3315"/>
  <c r="R997" i="3315"/>
  <c r="R996" i="3315"/>
  <c r="R995" i="3315"/>
  <c r="R994" i="3315"/>
  <c r="R993" i="3315"/>
  <c r="R992" i="3315"/>
  <c r="R991" i="3315"/>
  <c r="R990" i="3315"/>
  <c r="R989" i="3315"/>
  <c r="R988" i="3315"/>
  <c r="R987" i="3315"/>
  <c r="R986" i="3315"/>
  <c r="R985" i="3315"/>
  <c r="R984" i="3315"/>
  <c r="R983" i="3315"/>
  <c r="R982" i="3315"/>
  <c r="R981" i="3315"/>
  <c r="R980" i="3315"/>
  <c r="R979" i="3315"/>
  <c r="R79" i="3315"/>
  <c r="R932" i="3315"/>
  <c r="R931" i="3315"/>
  <c r="R930" i="3315"/>
  <c r="R929" i="3315"/>
  <c r="R928" i="3315"/>
  <c r="R927" i="3315"/>
  <c r="R926" i="3315"/>
  <c r="R925" i="3315"/>
  <c r="R924" i="3315"/>
  <c r="R923" i="3315"/>
  <c r="R922" i="3315"/>
  <c r="R921" i="3315"/>
  <c r="R858" i="3315"/>
  <c r="R857" i="3315"/>
  <c r="R856" i="3315"/>
  <c r="R855" i="3315"/>
  <c r="R854" i="3315"/>
  <c r="R853" i="3315"/>
  <c r="R852" i="3315"/>
  <c r="R851" i="3315"/>
  <c r="R850" i="3315"/>
  <c r="R849" i="3315"/>
  <c r="R848" i="3315"/>
  <c r="R847" i="3315"/>
  <c r="R846" i="3315"/>
  <c r="R845" i="3315"/>
  <c r="R844" i="3315"/>
  <c r="R843" i="3315"/>
  <c r="R842" i="3315"/>
  <c r="R841" i="3315"/>
  <c r="R840" i="3315"/>
  <c r="R839" i="3315"/>
  <c r="R838" i="3315"/>
  <c r="R837" i="3315"/>
  <c r="R836" i="3315"/>
  <c r="R835" i="3315"/>
  <c r="R834" i="3315"/>
  <c r="R833" i="3315"/>
  <c r="R832" i="3315"/>
  <c r="R831" i="3315"/>
  <c r="R830" i="3315"/>
  <c r="R829" i="3315"/>
  <c r="R828" i="3315"/>
  <c r="R827" i="3315"/>
  <c r="R826" i="3315"/>
  <c r="R825" i="3315"/>
  <c r="R824" i="3315"/>
  <c r="R823" i="3315"/>
  <c r="R822" i="3315"/>
  <c r="R821" i="3315"/>
  <c r="R820" i="3315"/>
  <c r="R819" i="3315"/>
  <c r="R818" i="3315"/>
  <c r="R817" i="3315"/>
  <c r="R816" i="3315"/>
  <c r="R815" i="3315"/>
  <c r="R814" i="3315"/>
  <c r="R813" i="3315"/>
  <c r="R812" i="3315"/>
  <c r="R811" i="3315"/>
  <c r="R810" i="3315"/>
  <c r="R809" i="3315"/>
  <c r="R808" i="3315"/>
  <c r="R807" i="3315"/>
  <c r="R806" i="3315"/>
  <c r="R805" i="3315"/>
  <c r="R804" i="3315"/>
  <c r="R803" i="3315"/>
  <c r="R802" i="3315"/>
  <c r="R801" i="3315"/>
  <c r="R800" i="3315"/>
  <c r="R799" i="3315"/>
  <c r="R798" i="3315"/>
  <c r="R797" i="3315"/>
  <c r="R796" i="3315"/>
  <c r="R795" i="3315"/>
  <c r="R794" i="3315"/>
  <c r="R793" i="3315"/>
  <c r="R792" i="3315"/>
  <c r="R791" i="3315"/>
  <c r="R790" i="3315"/>
  <c r="R789" i="3315"/>
  <c r="R788" i="3315"/>
  <c r="R787" i="3315"/>
  <c r="R786" i="3315"/>
  <c r="R785" i="3315"/>
  <c r="R784" i="3315"/>
  <c r="R783" i="3315"/>
  <c r="R782" i="3315"/>
  <c r="W782" i="3315" s="1"/>
  <c r="R781" i="3315"/>
  <c r="R780" i="3315"/>
  <c r="R779" i="3315"/>
  <c r="R778" i="3315"/>
  <c r="R777" i="3315"/>
  <c r="R776" i="3315"/>
  <c r="R775" i="3315"/>
  <c r="R774" i="3315"/>
  <c r="R773" i="3315"/>
  <c r="R772" i="3315"/>
  <c r="R771" i="3315"/>
  <c r="R770" i="3315"/>
  <c r="R768" i="3315"/>
  <c r="R766" i="3315"/>
  <c r="R764" i="3315"/>
  <c r="R762" i="3315"/>
  <c r="R760" i="3315"/>
  <c r="R758" i="3315"/>
  <c r="R756" i="3315"/>
  <c r="R754" i="3315"/>
  <c r="R752" i="3315"/>
  <c r="R750" i="3315"/>
  <c r="R748" i="3315"/>
  <c r="R746" i="3315"/>
  <c r="R744" i="3315"/>
  <c r="R742" i="3315"/>
  <c r="R740" i="3315"/>
  <c r="R738" i="3315"/>
  <c r="R736" i="3315"/>
  <c r="R734" i="3315"/>
  <c r="R732" i="3315"/>
  <c r="R730" i="3315"/>
  <c r="R728" i="3315"/>
  <c r="R726" i="3315"/>
  <c r="R724" i="3315"/>
  <c r="R722" i="3315"/>
  <c r="R720" i="3315"/>
  <c r="R718" i="3315"/>
  <c r="R716" i="3315"/>
  <c r="R714" i="3315"/>
  <c r="R712" i="3315"/>
  <c r="R709" i="3315"/>
  <c r="R707" i="3315"/>
  <c r="R705" i="3315"/>
  <c r="R703" i="3315"/>
  <c r="R701" i="3315"/>
  <c r="R699" i="3315"/>
  <c r="R697" i="3315"/>
  <c r="R695" i="3315"/>
  <c r="R693" i="3315"/>
  <c r="R691" i="3315"/>
  <c r="R689" i="3315"/>
  <c r="R687" i="3315"/>
  <c r="R686" i="3315"/>
  <c r="R685" i="3315"/>
  <c r="R684" i="3315"/>
  <c r="R683" i="3315"/>
  <c r="R682" i="3315"/>
  <c r="R681" i="3315"/>
  <c r="R680" i="3315"/>
  <c r="R679" i="3315"/>
  <c r="R678" i="3315"/>
  <c r="R677" i="3315"/>
  <c r="R676" i="3315"/>
  <c r="R675" i="3315"/>
  <c r="R674" i="3315"/>
  <c r="R673" i="3315"/>
  <c r="R672" i="3315"/>
  <c r="R671" i="3315"/>
  <c r="R670" i="3315"/>
  <c r="R669" i="3315"/>
  <c r="R668" i="3315"/>
  <c r="R667" i="3315"/>
  <c r="R666" i="3315"/>
  <c r="R665" i="3315"/>
  <c r="R664" i="3315"/>
  <c r="R663" i="3315"/>
  <c r="R662" i="3315"/>
  <c r="R661" i="3315"/>
  <c r="R660" i="3315"/>
  <c r="R659" i="3315"/>
  <c r="R658" i="3315"/>
  <c r="R657" i="3315"/>
  <c r="R656" i="3315"/>
  <c r="R655" i="3315"/>
  <c r="R654" i="3315"/>
  <c r="R653" i="3315"/>
  <c r="R652" i="3315"/>
  <c r="R651" i="3315"/>
  <c r="R650" i="3315"/>
  <c r="R649" i="3315"/>
  <c r="R648" i="3315"/>
  <c r="R647" i="3315"/>
  <c r="R646" i="3315"/>
  <c r="R645" i="3315"/>
  <c r="R644" i="3315"/>
  <c r="R643" i="3315"/>
  <c r="R642" i="3315"/>
  <c r="R641" i="3315"/>
  <c r="R640" i="3315"/>
  <c r="R639" i="3315"/>
  <c r="R638" i="3315"/>
  <c r="R637" i="3315"/>
  <c r="R636" i="3315"/>
  <c r="R635" i="3315"/>
  <c r="R634" i="3315"/>
  <c r="R633" i="3315"/>
  <c r="R632" i="3315"/>
  <c r="R631" i="3315"/>
  <c r="R630" i="3315"/>
  <c r="R629" i="3315"/>
  <c r="R628" i="3315"/>
  <c r="R627" i="3315"/>
  <c r="R626" i="3315"/>
  <c r="R625" i="3315"/>
  <c r="R624" i="3315"/>
  <c r="R623" i="3315"/>
  <c r="R622" i="3315"/>
  <c r="R621" i="3315"/>
  <c r="R620" i="3315"/>
  <c r="R619" i="3315"/>
  <c r="R618" i="3315"/>
  <c r="R617" i="3315"/>
  <c r="R616" i="3315"/>
  <c r="R615" i="3315"/>
  <c r="R614" i="3315"/>
  <c r="R613" i="3315"/>
  <c r="R612" i="3315"/>
  <c r="R611" i="3315"/>
  <c r="R610" i="3315"/>
  <c r="R609" i="3315"/>
  <c r="R608" i="3315"/>
  <c r="R607" i="3315"/>
  <c r="R606" i="3315"/>
  <c r="R605" i="3315"/>
  <c r="R604" i="3315"/>
  <c r="R603" i="3315"/>
  <c r="R602" i="3315"/>
  <c r="R601" i="3315"/>
  <c r="R600" i="3315"/>
  <c r="R599" i="3315"/>
  <c r="R598" i="3315"/>
  <c r="R597" i="3315"/>
  <c r="R596" i="3315"/>
  <c r="R595" i="3315"/>
  <c r="R594" i="3315"/>
  <c r="R593" i="3315"/>
  <c r="R592" i="3315"/>
  <c r="R591" i="3315"/>
  <c r="R590" i="3315"/>
  <c r="R589" i="3315"/>
  <c r="R588" i="3315"/>
  <c r="R587" i="3315"/>
  <c r="R586" i="3315"/>
  <c r="R585" i="3315"/>
  <c r="R584" i="3315"/>
  <c r="R583" i="3315"/>
  <c r="R582" i="3315"/>
  <c r="R581" i="3315"/>
  <c r="R580" i="3315"/>
  <c r="R579" i="3315"/>
  <c r="R578" i="3315"/>
  <c r="R577" i="3315"/>
  <c r="R576" i="3315"/>
  <c r="R575" i="3315"/>
  <c r="R574" i="3315"/>
  <c r="R573" i="3315"/>
  <c r="R572" i="3315"/>
  <c r="R571" i="3315"/>
  <c r="R570" i="3315"/>
  <c r="R569" i="3315"/>
  <c r="R568" i="3315"/>
  <c r="R567" i="3315"/>
  <c r="R566" i="3315"/>
  <c r="R565" i="3315"/>
  <c r="R564" i="3315"/>
  <c r="R563" i="3315"/>
  <c r="R562" i="3315"/>
  <c r="R561" i="3315"/>
  <c r="R560" i="3315"/>
  <c r="R559" i="3315"/>
  <c r="R558" i="3315"/>
  <c r="R557" i="3315"/>
  <c r="R556" i="3315"/>
  <c r="R555" i="3315"/>
  <c r="R554" i="3315"/>
  <c r="R553" i="3315"/>
  <c r="R552" i="3315"/>
  <c r="R551" i="3315"/>
  <c r="R550" i="3315"/>
  <c r="R549" i="3315"/>
  <c r="R548" i="3315"/>
  <c r="R547" i="3315"/>
  <c r="R546" i="3315"/>
  <c r="R545" i="3315"/>
  <c r="R544" i="3315"/>
  <c r="R543" i="3315"/>
  <c r="R542" i="3315"/>
  <c r="R541" i="3315"/>
  <c r="R540" i="3315"/>
  <c r="R539" i="3315"/>
  <c r="R538" i="3315"/>
  <c r="R537" i="3315"/>
  <c r="R536" i="3315"/>
  <c r="R535" i="3315"/>
  <c r="R534" i="3315"/>
  <c r="R533" i="3315"/>
  <c r="R532" i="3315"/>
  <c r="R531" i="3315"/>
  <c r="R530" i="3315"/>
  <c r="R529" i="3315"/>
  <c r="R528" i="3315"/>
  <c r="R527" i="3315"/>
  <c r="R526" i="3315"/>
  <c r="R525" i="3315"/>
  <c r="R524" i="3315"/>
  <c r="R523" i="3315"/>
  <c r="R522" i="3315"/>
  <c r="R521" i="3315"/>
  <c r="R520" i="3315"/>
  <c r="R519" i="3315"/>
  <c r="R518" i="3315"/>
  <c r="R517" i="3315"/>
  <c r="R516" i="3315"/>
  <c r="R515" i="3315"/>
  <c r="R514" i="3315"/>
  <c r="R513" i="3315"/>
  <c r="R512" i="3315"/>
  <c r="R511" i="3315"/>
  <c r="R510" i="3315"/>
  <c r="R509" i="3315"/>
  <c r="R508" i="3315"/>
  <c r="R507" i="3315"/>
  <c r="R506" i="3315"/>
  <c r="R505" i="3315"/>
  <c r="R504" i="3315"/>
  <c r="R503" i="3315"/>
  <c r="R502" i="3315"/>
  <c r="R501" i="3315"/>
  <c r="R500" i="3315"/>
  <c r="R499" i="3315"/>
  <c r="R498" i="3315"/>
  <c r="R497" i="3315"/>
  <c r="R496" i="3315"/>
  <c r="R495" i="3315"/>
  <c r="R494" i="3315"/>
  <c r="R493" i="3315"/>
  <c r="R492" i="3315"/>
  <c r="R491" i="3315"/>
  <c r="R490" i="3315"/>
  <c r="R489" i="3315"/>
  <c r="R488" i="3315"/>
  <c r="R487" i="3315"/>
  <c r="R486" i="3315"/>
  <c r="R485" i="3315"/>
  <c r="R484" i="3315"/>
  <c r="R483" i="3315"/>
  <c r="R482" i="3315"/>
  <c r="R481" i="3315"/>
  <c r="R480" i="3315"/>
  <c r="R479" i="3315"/>
  <c r="R478" i="3315"/>
  <c r="R477" i="3315"/>
  <c r="R476" i="3315"/>
  <c r="R475" i="3315"/>
  <c r="R474" i="3315"/>
  <c r="R473" i="3315"/>
  <c r="R472" i="3315"/>
  <c r="R471" i="3315"/>
  <c r="R470" i="3315"/>
  <c r="R469" i="3315"/>
  <c r="R468" i="3315"/>
  <c r="R467" i="3315"/>
  <c r="R466" i="3315"/>
  <c r="R465" i="3315"/>
  <c r="R464" i="3315"/>
  <c r="R463" i="3315"/>
  <c r="R462" i="3315"/>
  <c r="R461" i="3315"/>
  <c r="R436" i="3315"/>
  <c r="R432" i="3315"/>
  <c r="R429" i="3315"/>
  <c r="R428" i="3315"/>
  <c r="R427" i="3315"/>
  <c r="R426" i="3315"/>
  <c r="R425" i="3315"/>
  <c r="R424" i="3315"/>
  <c r="R423" i="3315"/>
  <c r="R422" i="3315"/>
  <c r="R421" i="3315"/>
  <c r="R420" i="3315"/>
  <c r="R419" i="3315"/>
  <c r="R418" i="3315"/>
  <c r="R417" i="3315"/>
  <c r="R416" i="3315"/>
  <c r="R415" i="3315"/>
  <c r="R414" i="3315"/>
  <c r="R413" i="3315"/>
  <c r="R412" i="3315"/>
  <c r="R411" i="3315"/>
  <c r="R410" i="3315"/>
  <c r="R409" i="3315"/>
  <c r="R408" i="3315"/>
  <c r="R407" i="3315"/>
  <c r="R406" i="3315"/>
  <c r="R405" i="3315"/>
  <c r="R404" i="3315"/>
  <c r="R403" i="3315"/>
  <c r="R402" i="3315"/>
  <c r="R401" i="3315"/>
  <c r="R400" i="3315"/>
  <c r="R399" i="3315"/>
  <c r="R398" i="3315"/>
  <c r="R397" i="3315"/>
  <c r="R396" i="3315"/>
  <c r="R395" i="3315"/>
  <c r="R394" i="3315"/>
  <c r="R393" i="3315"/>
  <c r="R392" i="3315"/>
  <c r="R391" i="3315"/>
  <c r="R390" i="3315"/>
  <c r="R389" i="3315"/>
  <c r="R388" i="3315"/>
  <c r="R387" i="3315"/>
  <c r="R386" i="3315"/>
  <c r="R385" i="3315"/>
  <c r="R384" i="3315"/>
  <c r="R383" i="3315"/>
  <c r="R382" i="3315"/>
  <c r="R381" i="3315"/>
  <c r="R380" i="3315"/>
  <c r="R379" i="3315"/>
  <c r="R378" i="3315"/>
  <c r="R377" i="3315"/>
  <c r="R376" i="3315"/>
  <c r="R375" i="3315"/>
  <c r="R374" i="3315"/>
  <c r="R373" i="3315"/>
  <c r="R372" i="3315"/>
  <c r="R371" i="3315"/>
  <c r="R370" i="3315"/>
  <c r="R369" i="3315"/>
  <c r="R368" i="3315"/>
  <c r="W368" i="3315" s="1"/>
  <c r="R367" i="3315"/>
  <c r="R366" i="3315"/>
  <c r="R365" i="3315"/>
  <c r="R364" i="3315"/>
  <c r="R363" i="3315"/>
  <c r="R362" i="3315"/>
  <c r="R361" i="3315"/>
  <c r="R360" i="3315"/>
  <c r="R359" i="3315"/>
  <c r="R358" i="3315"/>
  <c r="R357" i="3315"/>
  <c r="R356" i="3315"/>
  <c r="R355" i="3315"/>
  <c r="R354" i="3315"/>
  <c r="R353" i="3315"/>
  <c r="R352" i="3315"/>
  <c r="R351" i="3315"/>
  <c r="R350" i="3315"/>
  <c r="R349" i="3315"/>
  <c r="R348" i="3315"/>
  <c r="R347" i="3315"/>
  <c r="R346" i="3315"/>
  <c r="R345" i="3315"/>
  <c r="R344" i="3315"/>
  <c r="R343" i="3315"/>
  <c r="R342" i="3315"/>
  <c r="R341" i="3315"/>
  <c r="R340" i="3315"/>
  <c r="R339" i="3315"/>
  <c r="R338" i="3315"/>
  <c r="R337" i="3315"/>
  <c r="R336" i="3315"/>
  <c r="R335" i="3315"/>
  <c r="R334" i="3315"/>
  <c r="R333" i="3315"/>
  <c r="R332" i="3315"/>
  <c r="R331" i="3315"/>
  <c r="R330" i="3315"/>
  <c r="W330" i="3315" s="1"/>
  <c r="R329" i="3315"/>
  <c r="R328" i="3315"/>
  <c r="R327" i="3315"/>
  <c r="R326" i="3315"/>
  <c r="R325" i="3315"/>
  <c r="W325" i="3315" s="1"/>
  <c r="R324" i="3315"/>
  <c r="R323" i="3315"/>
  <c r="R322" i="3315"/>
  <c r="R318" i="3315"/>
  <c r="R317" i="3315"/>
  <c r="R316" i="3315"/>
  <c r="R315" i="3315"/>
  <c r="R314" i="3315"/>
  <c r="R313" i="3315"/>
  <c r="R312" i="3315"/>
  <c r="R311" i="3315"/>
  <c r="R310" i="3315"/>
  <c r="R309" i="3315"/>
  <c r="R308" i="3315"/>
  <c r="R307" i="3315"/>
  <c r="R306" i="3315"/>
  <c r="R305" i="3315"/>
  <c r="R304" i="3315"/>
  <c r="R303" i="3315"/>
  <c r="R302" i="3315"/>
  <c r="R301" i="3315"/>
  <c r="R300" i="3315"/>
  <c r="R299" i="3315"/>
  <c r="R298" i="3315"/>
  <c r="R297" i="3315"/>
  <c r="R296" i="3315"/>
  <c r="R295" i="3315"/>
  <c r="R294" i="3315"/>
  <c r="R293" i="3315"/>
  <c r="R292" i="3315"/>
  <c r="R291" i="3315"/>
  <c r="R290" i="3315"/>
  <c r="R289" i="3315"/>
  <c r="R288" i="3315"/>
  <c r="R287" i="3315"/>
  <c r="R286" i="3315"/>
  <c r="R285" i="3315"/>
  <c r="R284" i="3315"/>
  <c r="R283" i="3315"/>
  <c r="R282" i="3315"/>
  <c r="R281" i="3315"/>
  <c r="R280" i="3315"/>
  <c r="R279" i="3315"/>
  <c r="R274" i="3315"/>
  <c r="R273" i="3315"/>
  <c r="R272" i="3315"/>
  <c r="R271" i="3315"/>
  <c r="R270" i="3315"/>
  <c r="R269" i="3315"/>
  <c r="R268" i="3315"/>
  <c r="R267" i="3315"/>
  <c r="R266" i="3315"/>
  <c r="R265" i="3315"/>
  <c r="R264" i="3315"/>
  <c r="R263" i="3315"/>
  <c r="R262" i="3315"/>
  <c r="R261" i="3315"/>
  <c r="R260" i="3315"/>
  <c r="R259" i="3315"/>
  <c r="R258" i="3315"/>
  <c r="R246" i="3315"/>
  <c r="R242" i="3315"/>
  <c r="R241" i="3315"/>
  <c r="R240" i="3315"/>
  <c r="R239" i="3315"/>
  <c r="R238" i="3315"/>
  <c r="R237" i="3315"/>
  <c r="R236" i="3315"/>
  <c r="R235" i="3315"/>
  <c r="R234" i="3315"/>
  <c r="R233" i="3315"/>
  <c r="R232" i="3315"/>
  <c r="R231" i="3315"/>
  <c r="R230" i="3315"/>
  <c r="R229" i="3315"/>
  <c r="R228" i="3315"/>
  <c r="R227" i="3315"/>
  <c r="R226" i="3315"/>
  <c r="R225" i="3315"/>
  <c r="R224" i="3315"/>
  <c r="R223" i="3315"/>
  <c r="R222" i="3315"/>
  <c r="R221" i="3315"/>
  <c r="R220" i="3315"/>
  <c r="R219" i="3315"/>
  <c r="R218" i="3315"/>
  <c r="R217" i="3315"/>
  <c r="R209" i="3315"/>
  <c r="R208" i="3315"/>
  <c r="R207" i="3315"/>
  <c r="R206" i="3315"/>
  <c r="W206" i="3315" s="1"/>
  <c r="R205" i="3315"/>
  <c r="R204" i="3315"/>
  <c r="R203" i="3315"/>
  <c r="R202" i="3315"/>
  <c r="R201" i="3315"/>
  <c r="R200" i="3315"/>
  <c r="R199" i="3315"/>
  <c r="R198" i="3315"/>
  <c r="R197" i="3315"/>
  <c r="R196" i="3315"/>
  <c r="R195" i="3315"/>
  <c r="R194" i="3315"/>
  <c r="R193" i="3315"/>
  <c r="R192" i="3315"/>
  <c r="R166" i="3315"/>
  <c r="R165" i="3315"/>
  <c r="R164" i="3315"/>
  <c r="R163" i="3315"/>
  <c r="R162" i="3315"/>
  <c r="R161" i="3315"/>
  <c r="R160" i="3315"/>
  <c r="R159" i="3315"/>
  <c r="R158" i="3315"/>
  <c r="R147" i="3315"/>
  <c r="R143" i="3315"/>
  <c r="R142" i="3315"/>
  <c r="R137" i="3315"/>
  <c r="R136" i="3315"/>
  <c r="R135" i="3315"/>
  <c r="R134" i="3315"/>
  <c r="R133" i="3315"/>
  <c r="R132" i="3315"/>
  <c r="R131" i="3315"/>
  <c r="R130" i="3315"/>
  <c r="R129" i="3315"/>
  <c r="R128" i="3315"/>
  <c r="R127" i="3315"/>
  <c r="R126" i="3315"/>
  <c r="R125" i="3315"/>
  <c r="R124" i="3315"/>
  <c r="R123" i="3315"/>
  <c r="R122" i="3315"/>
  <c r="R121" i="3315"/>
  <c r="R120" i="3315"/>
  <c r="R119" i="3315"/>
  <c r="R118" i="3315"/>
  <c r="R117" i="3315"/>
  <c r="R116" i="3315"/>
  <c r="R115" i="3315"/>
  <c r="R114" i="3315"/>
  <c r="W114" i="3315" s="1"/>
  <c r="R113" i="3315"/>
  <c r="R112" i="3315"/>
  <c r="R111" i="3315"/>
  <c r="R110" i="3315"/>
  <c r="R109" i="3315"/>
  <c r="R108" i="3315"/>
  <c r="R107" i="3315"/>
  <c r="R106" i="3315"/>
  <c r="R105" i="3315"/>
  <c r="R104" i="3315"/>
  <c r="R103" i="3315"/>
  <c r="R102" i="3315"/>
  <c r="W102" i="3315" s="1"/>
  <c r="R101" i="3315"/>
  <c r="R100" i="3315"/>
  <c r="R99" i="3315"/>
  <c r="R98" i="3315"/>
  <c r="R97" i="3315"/>
  <c r="R96" i="3315"/>
  <c r="R94" i="3315"/>
  <c r="R93" i="3315"/>
  <c r="R92" i="3315"/>
  <c r="R91" i="3315"/>
  <c r="R90" i="3315"/>
  <c r="R86" i="3315"/>
  <c r="R85" i="3315"/>
  <c r="R84" i="3315"/>
  <c r="R83" i="3315"/>
  <c r="R82" i="3315"/>
  <c r="R81" i="3315"/>
  <c r="W81" i="3315" s="1"/>
  <c r="R80" i="3315"/>
  <c r="R769" i="3315"/>
  <c r="R767" i="3315"/>
  <c r="R765" i="3315"/>
  <c r="R763" i="3315"/>
  <c r="R761" i="3315"/>
  <c r="R759" i="3315"/>
  <c r="R757" i="3315"/>
  <c r="R755" i="3315"/>
  <c r="R753" i="3315"/>
  <c r="R751" i="3315"/>
  <c r="R749" i="3315"/>
  <c r="W749" i="3315" s="1"/>
  <c r="R747" i="3315"/>
  <c r="R745" i="3315"/>
  <c r="R743" i="3315"/>
  <c r="R741" i="3315"/>
  <c r="R739" i="3315"/>
  <c r="R737" i="3315"/>
  <c r="R735" i="3315"/>
  <c r="R733" i="3315"/>
  <c r="R731" i="3315"/>
  <c r="R729" i="3315"/>
  <c r="R727" i="3315"/>
  <c r="R725" i="3315"/>
  <c r="R723" i="3315"/>
  <c r="R721" i="3315"/>
  <c r="R719" i="3315"/>
  <c r="R717" i="3315"/>
  <c r="R715" i="3315"/>
  <c r="R713" i="3315"/>
  <c r="R711" i="3315"/>
  <c r="R708" i="3315"/>
  <c r="R706" i="3315"/>
  <c r="R704" i="3315"/>
  <c r="R702" i="3315"/>
  <c r="R700" i="3315"/>
  <c r="R698" i="3315"/>
  <c r="R696" i="3315"/>
  <c r="R694" i="3315"/>
  <c r="R692" i="3315"/>
  <c r="R690" i="3315"/>
  <c r="R688" i="3315"/>
  <c r="N1160" i="3315"/>
  <c r="N1159" i="3315"/>
  <c r="N1158" i="3315"/>
  <c r="N1157" i="3315"/>
  <c r="N1156" i="3315"/>
  <c r="N1155" i="3315"/>
  <c r="N1154" i="3315"/>
  <c r="N1153" i="3315"/>
  <c r="N1152" i="3315"/>
  <c r="N1151" i="3315"/>
  <c r="N1150" i="3315"/>
  <c r="N1149" i="3315"/>
  <c r="N1148" i="3315"/>
  <c r="N1147" i="3315"/>
  <c r="N1146" i="3315"/>
  <c r="N1145" i="3315"/>
  <c r="N1144" i="3315"/>
  <c r="N1143" i="3315"/>
  <c r="N1142" i="3315"/>
  <c r="N1141" i="3315"/>
  <c r="N1140" i="3315"/>
  <c r="N1139" i="3315"/>
  <c r="N1138" i="3315"/>
  <c r="N1137" i="3315"/>
  <c r="N1136" i="3315"/>
  <c r="N1135" i="3315"/>
  <c r="N1134" i="3315"/>
  <c r="N1133" i="3315"/>
  <c r="N1132" i="3315"/>
  <c r="N1131" i="3315"/>
  <c r="N1130" i="3315"/>
  <c r="N1129" i="3315"/>
  <c r="N1128" i="3315"/>
  <c r="N1127" i="3315"/>
  <c r="N1126" i="3315"/>
  <c r="N1125" i="3315"/>
  <c r="N1124" i="3315"/>
  <c r="N1123" i="3315"/>
  <c r="N1122" i="3315"/>
  <c r="N1121" i="3315"/>
  <c r="N1118" i="3315"/>
  <c r="N1117" i="3315"/>
  <c r="N1116" i="3315"/>
  <c r="N1111" i="3315"/>
  <c r="N1110" i="3315"/>
  <c r="N1109" i="3315"/>
  <c r="N1108" i="3315"/>
  <c r="N1107" i="3315"/>
  <c r="N1106" i="3315"/>
  <c r="N1105" i="3315"/>
  <c r="N1103" i="3315"/>
  <c r="N1102" i="3315"/>
  <c r="N1101" i="3315"/>
  <c r="N1100" i="3315"/>
  <c r="N1099" i="3315"/>
  <c r="N1098" i="3315"/>
  <c r="N1097" i="3315"/>
  <c r="N1096" i="3315"/>
  <c r="N1095" i="3315"/>
  <c r="N1094" i="3315"/>
  <c r="N1093" i="3315"/>
  <c r="N1092" i="3315"/>
  <c r="N1091" i="3315"/>
  <c r="N1090" i="3315"/>
  <c r="N1089" i="3315"/>
  <c r="N1088" i="3315"/>
  <c r="N1087" i="3315"/>
  <c r="N1086" i="3315"/>
  <c r="N1085" i="3315"/>
  <c r="N1084" i="3315"/>
  <c r="N1083" i="3315"/>
  <c r="N1082" i="3315"/>
  <c r="N1081" i="3315"/>
  <c r="N1080" i="3315"/>
  <c r="N1078" i="3315"/>
  <c r="N1077" i="3315"/>
  <c r="N1075" i="3315"/>
  <c r="N1074" i="3315"/>
  <c r="N1073" i="3315"/>
  <c r="N1072" i="3315"/>
  <c r="N1071" i="3315"/>
  <c r="N1070" i="3315"/>
  <c r="N1068" i="3315"/>
  <c r="N1067" i="3315"/>
  <c r="N1066" i="3315"/>
  <c r="N1065" i="3315"/>
  <c r="N1064" i="3315"/>
  <c r="N1063" i="3315"/>
  <c r="N1062" i="3315"/>
  <c r="N1060" i="3315"/>
  <c r="N1059" i="3315"/>
  <c r="N1058" i="3315"/>
  <c r="N1057" i="3315"/>
  <c r="N1056" i="3315"/>
  <c r="N1055" i="3315"/>
  <c r="N1054" i="3315"/>
  <c r="N1053" i="3315"/>
  <c r="N1052" i="3315"/>
  <c r="N1051" i="3315"/>
  <c r="N1050" i="3315"/>
  <c r="N1049" i="3315"/>
  <c r="N1048" i="3315"/>
  <c r="N1047" i="3315"/>
  <c r="N1046" i="3315"/>
  <c r="N1045" i="3315"/>
  <c r="N1044" i="3315"/>
  <c r="N1043" i="3315"/>
  <c r="N1042" i="3315"/>
  <c r="N1041" i="3315"/>
  <c r="N1040" i="3315"/>
  <c r="N1039" i="3315"/>
  <c r="N1038" i="3315"/>
  <c r="N1037" i="3315"/>
  <c r="N1036" i="3315"/>
  <c r="N1035" i="3315"/>
  <c r="N1034" i="3315"/>
  <c r="N1033" i="3315"/>
  <c r="N1032" i="3315"/>
  <c r="N1031" i="3315"/>
  <c r="N1030" i="3315"/>
  <c r="N1029" i="3315"/>
  <c r="N1028" i="3315"/>
  <c r="N1027" i="3315"/>
  <c r="N1026" i="3315"/>
  <c r="N1025" i="3315"/>
  <c r="N1023" i="3315"/>
  <c r="N1022" i="3315"/>
  <c r="N1021" i="3315"/>
  <c r="N1020" i="3315"/>
  <c r="N1018" i="3315"/>
  <c r="N1017" i="3315"/>
  <c r="N1016" i="3315"/>
  <c r="N1015" i="3315"/>
  <c r="N1014" i="3315"/>
  <c r="N1013" i="3315"/>
  <c r="N1012" i="3315"/>
  <c r="N1011" i="3315"/>
  <c r="N1010" i="3315"/>
  <c r="N1009" i="3315"/>
  <c r="N1008" i="3315"/>
  <c r="N1007" i="3315"/>
  <c r="N1006" i="3315"/>
  <c r="N1005" i="3315"/>
  <c r="N1004" i="3315"/>
  <c r="N1003" i="3315"/>
  <c r="N1002" i="3315"/>
  <c r="J80" i="3315"/>
  <c r="AF80" i="3315" s="1"/>
  <c r="J81" i="3315"/>
  <c r="J82" i="3315"/>
  <c r="AF82" i="3315" s="1"/>
  <c r="J86" i="3315"/>
  <c r="AF86" i="3315" s="1"/>
  <c r="J93" i="3315"/>
  <c r="J95" i="3315"/>
  <c r="AF95" i="3315" s="1"/>
  <c r="J97" i="3315"/>
  <c r="J99" i="3315"/>
  <c r="AF99" i="3315" s="1"/>
  <c r="J101" i="3315"/>
  <c r="AF101" i="3315" s="1"/>
  <c r="J103" i="3315"/>
  <c r="AF103" i="3315" s="1"/>
  <c r="J105" i="3315"/>
  <c r="J107" i="3315"/>
  <c r="AF107" i="3315" s="1"/>
  <c r="J109" i="3315"/>
  <c r="J111" i="3315"/>
  <c r="AF111" i="3315" s="1"/>
  <c r="J113" i="3315"/>
  <c r="AF113" i="3315" s="1"/>
  <c r="J115" i="3315"/>
  <c r="J117" i="3315"/>
  <c r="AF117" i="3315" s="1"/>
  <c r="J119" i="3315"/>
  <c r="AF119" i="3315" s="1"/>
  <c r="J121" i="3315"/>
  <c r="AF121" i="3315" s="1"/>
  <c r="J123" i="3315"/>
  <c r="AF123" i="3315" s="1"/>
  <c r="J125" i="3315"/>
  <c r="AF125" i="3315" s="1"/>
  <c r="J130" i="3315"/>
  <c r="AF130" i="3315" s="1"/>
  <c r="J132" i="3315"/>
  <c r="J134" i="3315"/>
  <c r="AF134" i="3315" s="1"/>
  <c r="J136" i="3315"/>
  <c r="J141" i="3315"/>
  <c r="AF141" i="3315" s="1"/>
  <c r="J143" i="3315"/>
  <c r="J158" i="3315"/>
  <c r="AF158" i="3315" s="1"/>
  <c r="J160" i="3315"/>
  <c r="AF160" i="3315" s="1"/>
  <c r="J162" i="3315"/>
  <c r="AF162" i="3315" s="1"/>
  <c r="J164" i="3315"/>
  <c r="AF164" i="3315" s="1"/>
  <c r="J166" i="3315"/>
  <c r="AF166" i="3315" s="1"/>
  <c r="J192" i="3315"/>
  <c r="AF192" i="3315" s="1"/>
  <c r="J194" i="3315"/>
  <c r="AF194" i="3315" s="1"/>
  <c r="J196" i="3315"/>
  <c r="AF196" i="3315" s="1"/>
  <c r="J198" i="3315"/>
  <c r="AF198" i="3315" s="1"/>
  <c r="J200" i="3315"/>
  <c r="AF200" i="3315" s="1"/>
  <c r="J202" i="3315"/>
  <c r="AF202" i="3315" s="1"/>
  <c r="J204" i="3315"/>
  <c r="AF204" i="3315" s="1"/>
  <c r="J206" i="3315"/>
  <c r="J208" i="3315"/>
  <c r="J220" i="3315"/>
  <c r="J222" i="3315"/>
  <c r="AF222" i="3315" s="1"/>
  <c r="J224" i="3315"/>
  <c r="AF224" i="3315" s="1"/>
  <c r="J226" i="3315"/>
  <c r="AF226" i="3315" s="1"/>
  <c r="J228" i="3315"/>
  <c r="AF228" i="3315" s="1"/>
  <c r="J230" i="3315"/>
  <c r="AF230" i="3315" s="1"/>
  <c r="J232" i="3315"/>
  <c r="AF232" i="3315" s="1"/>
  <c r="J234" i="3315"/>
  <c r="AF234" i="3315" s="1"/>
  <c r="J236" i="3315"/>
  <c r="AF236" i="3315" s="1"/>
  <c r="J238" i="3315"/>
  <c r="AF238" i="3315" s="1"/>
  <c r="J240" i="3315"/>
  <c r="J242" i="3315"/>
  <c r="J258" i="3315"/>
  <c r="AF258" i="3315" s="1"/>
  <c r="J260" i="3315"/>
  <c r="AF260" i="3315" s="1"/>
  <c r="J262" i="3315"/>
  <c r="AF262" i="3315" s="1"/>
  <c r="J264" i="3315"/>
  <c r="AF264" i="3315" s="1"/>
  <c r="J266" i="3315"/>
  <c r="AF266" i="3315" s="1"/>
  <c r="J268" i="3315"/>
  <c r="J270" i="3315"/>
  <c r="AF270" i="3315" s="1"/>
  <c r="J272" i="3315"/>
  <c r="AF272" i="3315" s="1"/>
  <c r="J274" i="3315"/>
  <c r="AF274" i="3315" s="1"/>
  <c r="J279" i="3315"/>
  <c r="AF279" i="3315" s="1"/>
  <c r="J281" i="3315"/>
  <c r="AF281" i="3315" s="1"/>
  <c r="J283" i="3315"/>
  <c r="AF283" i="3315" s="1"/>
  <c r="J285" i="3315"/>
  <c r="AF285" i="3315" s="1"/>
  <c r="J287" i="3315"/>
  <c r="AF287" i="3315" s="1"/>
  <c r="J289" i="3315"/>
  <c r="AF289" i="3315" s="1"/>
  <c r="J291" i="3315"/>
  <c r="J293" i="3315"/>
  <c r="J295" i="3315"/>
  <c r="AF295" i="3315" s="1"/>
  <c r="J297" i="3315"/>
  <c r="AF297" i="3315" s="1"/>
  <c r="J299" i="3315"/>
  <c r="AF299" i="3315" s="1"/>
  <c r="J301" i="3315"/>
  <c r="AF301" i="3315" s="1"/>
  <c r="J303" i="3315"/>
  <c r="AF303" i="3315" s="1"/>
  <c r="J305" i="3315"/>
  <c r="AF305" i="3315" s="1"/>
  <c r="J307" i="3315"/>
  <c r="AF307" i="3315" s="1"/>
  <c r="J309" i="3315"/>
  <c r="AF309" i="3315" s="1"/>
  <c r="J311" i="3315"/>
  <c r="AF311" i="3315" s="1"/>
  <c r="J313" i="3315"/>
  <c r="AF313" i="3315" s="1"/>
  <c r="J315" i="3315"/>
  <c r="AF315" i="3315" s="1"/>
  <c r="J317" i="3315"/>
  <c r="AF317" i="3315" s="1"/>
  <c r="N710" i="3315"/>
  <c r="N802" i="3315"/>
  <c r="N998" i="3315"/>
  <c r="N997" i="3315"/>
  <c r="N995" i="3315"/>
  <c r="N993" i="3315"/>
  <c r="N992" i="3315"/>
  <c r="N991" i="3315"/>
  <c r="N990" i="3315"/>
  <c r="N989" i="3315"/>
  <c r="N988" i="3315"/>
  <c r="N986" i="3315"/>
  <c r="N985" i="3315"/>
  <c r="N984" i="3315"/>
  <c r="N982" i="3315"/>
  <c r="N980" i="3315"/>
  <c r="N932" i="3315"/>
  <c r="N931" i="3315"/>
  <c r="N930" i="3315"/>
  <c r="N929" i="3315"/>
  <c r="N928" i="3315"/>
  <c r="N927" i="3315"/>
  <c r="N926" i="3315"/>
  <c r="N925" i="3315"/>
  <c r="N924" i="3315"/>
  <c r="N923" i="3315"/>
  <c r="N922" i="3315"/>
  <c r="N921" i="3315"/>
  <c r="N862" i="3315"/>
  <c r="N858" i="3315"/>
  <c r="N857" i="3315"/>
  <c r="N856" i="3315"/>
  <c r="N855" i="3315"/>
  <c r="N854" i="3315"/>
  <c r="N853" i="3315"/>
  <c r="N852" i="3315"/>
  <c r="N851" i="3315"/>
  <c r="N850" i="3315"/>
  <c r="N849" i="3315"/>
  <c r="N848" i="3315"/>
  <c r="N847" i="3315"/>
  <c r="N846" i="3315"/>
  <c r="N845" i="3315"/>
  <c r="N844" i="3315"/>
  <c r="N843" i="3315"/>
  <c r="N842" i="3315"/>
  <c r="N841" i="3315"/>
  <c r="N840" i="3315"/>
  <c r="N839" i="3315"/>
  <c r="N838" i="3315"/>
  <c r="N837" i="3315"/>
  <c r="N836" i="3315"/>
  <c r="N835" i="3315"/>
  <c r="N834" i="3315"/>
  <c r="N833" i="3315"/>
  <c r="N832" i="3315"/>
  <c r="N831" i="3315"/>
  <c r="N830" i="3315"/>
  <c r="N829" i="3315"/>
  <c r="N828" i="3315"/>
  <c r="N827" i="3315"/>
  <c r="N826" i="3315"/>
  <c r="N825" i="3315"/>
  <c r="N824" i="3315"/>
  <c r="N823" i="3315"/>
  <c r="N822" i="3315"/>
  <c r="N821" i="3315"/>
  <c r="N820" i="3315"/>
  <c r="N819" i="3315"/>
  <c r="N818" i="3315"/>
  <c r="N817" i="3315"/>
  <c r="N816" i="3315"/>
  <c r="N815" i="3315"/>
  <c r="N814" i="3315"/>
  <c r="N813" i="3315"/>
  <c r="N812" i="3315"/>
  <c r="N811" i="3315"/>
  <c r="N810" i="3315"/>
  <c r="N809" i="3315"/>
  <c r="N808" i="3315"/>
  <c r="N807" i="3315"/>
  <c r="N806" i="3315"/>
  <c r="N805" i="3315"/>
  <c r="N804" i="3315"/>
  <c r="N803" i="3315"/>
  <c r="N801" i="3315"/>
  <c r="N800" i="3315"/>
  <c r="N799" i="3315"/>
  <c r="N798" i="3315"/>
  <c r="N797" i="3315"/>
  <c r="N796" i="3315"/>
  <c r="N795" i="3315"/>
  <c r="N794" i="3315"/>
  <c r="N793" i="3315"/>
  <c r="N792" i="3315"/>
  <c r="N791" i="3315"/>
  <c r="N790" i="3315"/>
  <c r="N789" i="3315"/>
  <c r="N788" i="3315"/>
  <c r="N787" i="3315"/>
  <c r="N786" i="3315"/>
  <c r="N785" i="3315"/>
  <c r="N784" i="3315"/>
  <c r="N783" i="3315"/>
  <c r="N782" i="3315"/>
  <c r="V782" i="3315" s="1"/>
  <c r="N781" i="3315"/>
  <c r="N780" i="3315"/>
  <c r="N779" i="3315"/>
  <c r="N778" i="3315"/>
  <c r="N777" i="3315"/>
  <c r="N776" i="3315"/>
  <c r="N775" i="3315"/>
  <c r="N774" i="3315"/>
  <c r="N773" i="3315"/>
  <c r="N772" i="3315"/>
  <c r="N771" i="3315"/>
  <c r="N770" i="3315"/>
  <c r="N769" i="3315"/>
  <c r="N768" i="3315"/>
  <c r="N767" i="3315"/>
  <c r="N766" i="3315"/>
  <c r="N765" i="3315"/>
  <c r="N764" i="3315"/>
  <c r="N763" i="3315"/>
  <c r="N762" i="3315"/>
  <c r="N761" i="3315"/>
  <c r="N760" i="3315"/>
  <c r="N759" i="3315"/>
  <c r="N758" i="3315"/>
  <c r="N757" i="3315"/>
  <c r="N756" i="3315"/>
  <c r="N755" i="3315"/>
  <c r="N754" i="3315"/>
  <c r="N753" i="3315"/>
  <c r="N752" i="3315"/>
  <c r="N751" i="3315"/>
  <c r="N750" i="3315"/>
  <c r="N749" i="3315"/>
  <c r="N748" i="3315"/>
  <c r="N747" i="3315"/>
  <c r="N746" i="3315"/>
  <c r="N745" i="3315"/>
  <c r="N744" i="3315"/>
  <c r="N743" i="3315"/>
  <c r="N742" i="3315"/>
  <c r="N741" i="3315"/>
  <c r="N740" i="3315"/>
  <c r="N739" i="3315"/>
  <c r="N738" i="3315"/>
  <c r="N737" i="3315"/>
  <c r="N736" i="3315"/>
  <c r="N735" i="3315"/>
  <c r="N734" i="3315"/>
  <c r="N733" i="3315"/>
  <c r="N732" i="3315"/>
  <c r="N731" i="3315"/>
  <c r="N730" i="3315"/>
  <c r="N729" i="3315"/>
  <c r="N728" i="3315"/>
  <c r="N727" i="3315"/>
  <c r="N726" i="3315"/>
  <c r="N725" i="3315"/>
  <c r="N724" i="3315"/>
  <c r="N723" i="3315"/>
  <c r="N722" i="3315"/>
  <c r="N721" i="3315"/>
  <c r="N720" i="3315"/>
  <c r="N719" i="3315"/>
  <c r="N718" i="3315"/>
  <c r="N717" i="3315"/>
  <c r="N716" i="3315"/>
  <c r="N715" i="3315"/>
  <c r="N714" i="3315"/>
  <c r="N713" i="3315"/>
  <c r="N712" i="3315"/>
  <c r="N711" i="3315"/>
  <c r="N709" i="3315"/>
  <c r="N708" i="3315"/>
  <c r="N707" i="3315"/>
  <c r="N706" i="3315"/>
  <c r="N705" i="3315"/>
  <c r="N704" i="3315"/>
  <c r="N703" i="3315"/>
  <c r="N702" i="3315"/>
  <c r="N701" i="3315"/>
  <c r="N700" i="3315"/>
  <c r="N699" i="3315"/>
  <c r="N698" i="3315"/>
  <c r="N697" i="3315"/>
  <c r="N696" i="3315"/>
  <c r="N695" i="3315"/>
  <c r="N694" i="3315"/>
  <c r="N693" i="3315"/>
  <c r="N692" i="3315"/>
  <c r="N691" i="3315"/>
  <c r="N690" i="3315"/>
  <c r="N689" i="3315"/>
  <c r="N688" i="3315"/>
  <c r="N687" i="3315"/>
  <c r="N686" i="3315"/>
  <c r="N685" i="3315"/>
  <c r="N684" i="3315"/>
  <c r="N683" i="3315"/>
  <c r="N682" i="3315"/>
  <c r="N681" i="3315"/>
  <c r="N680" i="3315"/>
  <c r="N679" i="3315"/>
  <c r="N678" i="3315"/>
  <c r="N677" i="3315"/>
  <c r="N676" i="3315"/>
  <c r="N675" i="3315"/>
  <c r="N674" i="3315"/>
  <c r="N673" i="3315"/>
  <c r="N672" i="3315"/>
  <c r="N671" i="3315"/>
  <c r="N670" i="3315"/>
  <c r="N669" i="3315"/>
  <c r="N668" i="3315"/>
  <c r="N667" i="3315"/>
  <c r="N666" i="3315"/>
  <c r="N665" i="3315"/>
  <c r="N664" i="3315"/>
  <c r="N663" i="3315"/>
  <c r="N662" i="3315"/>
  <c r="N661" i="3315"/>
  <c r="N660" i="3315"/>
  <c r="N659" i="3315"/>
  <c r="N658" i="3315"/>
  <c r="N657" i="3315"/>
  <c r="N656" i="3315"/>
  <c r="N655" i="3315"/>
  <c r="N653" i="3315"/>
  <c r="N652" i="3315"/>
  <c r="N651" i="3315"/>
  <c r="N650" i="3315"/>
  <c r="N649" i="3315"/>
  <c r="N648" i="3315"/>
  <c r="N647" i="3315"/>
  <c r="N646" i="3315"/>
  <c r="N645" i="3315"/>
  <c r="N644" i="3315"/>
  <c r="N643" i="3315"/>
  <c r="N642" i="3315"/>
  <c r="N641" i="3315"/>
  <c r="N640" i="3315"/>
  <c r="N639" i="3315"/>
  <c r="N638" i="3315"/>
  <c r="N637" i="3315"/>
  <c r="N636" i="3315"/>
  <c r="N635" i="3315"/>
  <c r="N634" i="3315"/>
  <c r="N633" i="3315"/>
  <c r="N632" i="3315"/>
  <c r="N631" i="3315"/>
  <c r="N629" i="3315"/>
  <c r="N628" i="3315"/>
  <c r="N627" i="3315"/>
  <c r="N626" i="3315"/>
  <c r="N625" i="3315"/>
  <c r="N624" i="3315"/>
  <c r="N623" i="3315"/>
  <c r="N622" i="3315"/>
  <c r="N621" i="3315"/>
  <c r="N620" i="3315"/>
  <c r="N619" i="3315"/>
  <c r="N618" i="3315"/>
  <c r="N617" i="3315"/>
  <c r="N616" i="3315"/>
  <c r="N615" i="3315"/>
  <c r="N614" i="3315"/>
  <c r="N613" i="3315"/>
  <c r="N612" i="3315"/>
  <c r="N611" i="3315"/>
  <c r="N610" i="3315"/>
  <c r="N609" i="3315"/>
  <c r="N608" i="3315"/>
  <c r="N607" i="3315"/>
  <c r="N606" i="3315"/>
  <c r="N605" i="3315"/>
  <c r="N604" i="3315"/>
  <c r="N603" i="3315"/>
  <c r="N602" i="3315"/>
  <c r="N601" i="3315"/>
  <c r="N600" i="3315"/>
  <c r="N599" i="3315"/>
  <c r="N598" i="3315"/>
  <c r="N597" i="3315"/>
  <c r="N596" i="3315"/>
  <c r="N595" i="3315"/>
  <c r="N594" i="3315"/>
  <c r="N593" i="3315"/>
  <c r="N592" i="3315"/>
  <c r="N591" i="3315"/>
  <c r="N590" i="3315"/>
  <c r="N589" i="3315"/>
  <c r="N588" i="3315"/>
  <c r="N587" i="3315"/>
  <c r="N586" i="3315"/>
  <c r="N585" i="3315"/>
  <c r="N584" i="3315"/>
  <c r="N583" i="3315"/>
  <c r="N582" i="3315"/>
  <c r="N581" i="3315"/>
  <c r="N580" i="3315"/>
  <c r="N579" i="3315"/>
  <c r="N578" i="3315"/>
  <c r="N577" i="3315"/>
  <c r="N576" i="3315"/>
  <c r="N575" i="3315"/>
  <c r="N574" i="3315"/>
  <c r="N573" i="3315"/>
  <c r="N572" i="3315"/>
  <c r="N571" i="3315"/>
  <c r="N570" i="3315"/>
  <c r="N569" i="3315"/>
  <c r="N568" i="3315"/>
  <c r="N567" i="3315"/>
  <c r="N566" i="3315"/>
  <c r="N565" i="3315"/>
  <c r="N564" i="3315"/>
  <c r="N563" i="3315"/>
  <c r="N562" i="3315"/>
  <c r="N561" i="3315"/>
  <c r="N560" i="3315"/>
  <c r="N559" i="3315"/>
  <c r="N558" i="3315"/>
  <c r="N557" i="3315"/>
  <c r="N556" i="3315"/>
  <c r="N555" i="3315"/>
  <c r="N554" i="3315"/>
  <c r="N553" i="3315"/>
  <c r="N552" i="3315"/>
  <c r="N551" i="3315"/>
  <c r="N550" i="3315"/>
  <c r="N549" i="3315"/>
  <c r="N548" i="3315"/>
  <c r="N547" i="3315"/>
  <c r="N546" i="3315"/>
  <c r="N545" i="3315"/>
  <c r="N544" i="3315"/>
  <c r="N543" i="3315"/>
  <c r="N542" i="3315"/>
  <c r="N541" i="3315"/>
  <c r="N540" i="3315"/>
  <c r="N539" i="3315"/>
  <c r="N538" i="3315"/>
  <c r="N536" i="3315"/>
  <c r="N535" i="3315"/>
  <c r="N534" i="3315"/>
  <c r="N533" i="3315"/>
  <c r="N532" i="3315"/>
  <c r="N531" i="3315"/>
  <c r="N530" i="3315"/>
  <c r="N529" i="3315"/>
  <c r="N528" i="3315"/>
  <c r="N527" i="3315"/>
  <c r="N526" i="3315"/>
  <c r="N525" i="3315"/>
  <c r="N524" i="3315"/>
  <c r="N523" i="3315"/>
  <c r="N522" i="3315"/>
  <c r="N521" i="3315"/>
  <c r="N520" i="3315"/>
  <c r="N519" i="3315"/>
  <c r="N518" i="3315"/>
  <c r="N517" i="3315"/>
  <c r="N516" i="3315"/>
  <c r="N515" i="3315"/>
  <c r="N514" i="3315"/>
  <c r="N513" i="3315"/>
  <c r="N512" i="3315"/>
  <c r="N511" i="3315"/>
  <c r="N510" i="3315"/>
  <c r="N509" i="3315"/>
  <c r="N508" i="3315"/>
  <c r="N507" i="3315"/>
  <c r="N506" i="3315"/>
  <c r="N505" i="3315"/>
  <c r="N504" i="3315"/>
  <c r="N503" i="3315"/>
  <c r="N502" i="3315"/>
  <c r="N501" i="3315"/>
  <c r="N500" i="3315"/>
  <c r="N499" i="3315"/>
  <c r="N498" i="3315"/>
  <c r="N497" i="3315"/>
  <c r="N496" i="3315"/>
  <c r="N495" i="3315"/>
  <c r="N494" i="3315"/>
  <c r="N493" i="3315"/>
  <c r="N492" i="3315"/>
  <c r="N491" i="3315"/>
  <c r="N490" i="3315"/>
  <c r="N489" i="3315"/>
  <c r="N488" i="3315"/>
  <c r="N487" i="3315"/>
  <c r="N486" i="3315"/>
  <c r="N485" i="3315"/>
  <c r="N484" i="3315"/>
  <c r="N483" i="3315"/>
  <c r="N482" i="3315"/>
  <c r="N481" i="3315"/>
  <c r="N480" i="3315"/>
  <c r="N479" i="3315"/>
  <c r="N478" i="3315"/>
  <c r="N477" i="3315"/>
  <c r="N476" i="3315"/>
  <c r="N475" i="3315"/>
  <c r="N474" i="3315"/>
  <c r="N473" i="3315"/>
  <c r="N472" i="3315"/>
  <c r="N471" i="3315"/>
  <c r="N470" i="3315"/>
  <c r="N469" i="3315"/>
  <c r="N468" i="3315"/>
  <c r="N467" i="3315"/>
  <c r="N466" i="3315"/>
  <c r="N463" i="3315"/>
  <c r="N462" i="3315"/>
  <c r="N461" i="3315"/>
  <c r="N460" i="3315"/>
  <c r="N436" i="3315"/>
  <c r="N432" i="3315"/>
  <c r="N429" i="3315"/>
  <c r="N428" i="3315"/>
  <c r="N427" i="3315"/>
  <c r="N426" i="3315"/>
  <c r="N425" i="3315"/>
  <c r="N424" i="3315"/>
  <c r="N423" i="3315"/>
  <c r="N422" i="3315"/>
  <c r="N421" i="3315"/>
  <c r="N420" i="3315"/>
  <c r="N419" i="3315"/>
  <c r="N418" i="3315"/>
  <c r="N417" i="3315"/>
  <c r="N416" i="3315"/>
  <c r="N415" i="3315"/>
  <c r="N414" i="3315"/>
  <c r="N413" i="3315"/>
  <c r="N412" i="3315"/>
  <c r="N411" i="3315"/>
  <c r="N410" i="3315"/>
  <c r="N409" i="3315"/>
  <c r="N408" i="3315"/>
  <c r="N407" i="3315"/>
  <c r="N406" i="3315"/>
  <c r="N405" i="3315"/>
  <c r="N404" i="3315"/>
  <c r="N403" i="3315"/>
  <c r="N402" i="3315"/>
  <c r="N401" i="3315"/>
  <c r="N400" i="3315"/>
  <c r="N399" i="3315"/>
  <c r="N398" i="3315"/>
  <c r="N397" i="3315"/>
  <c r="N396" i="3315"/>
  <c r="N395" i="3315"/>
  <c r="N394" i="3315"/>
  <c r="N393" i="3315"/>
  <c r="N392" i="3315"/>
  <c r="N391" i="3315"/>
  <c r="N390" i="3315"/>
  <c r="N389" i="3315"/>
  <c r="N388" i="3315"/>
  <c r="N387" i="3315"/>
  <c r="N386" i="3315"/>
  <c r="N385" i="3315"/>
  <c r="N384" i="3315"/>
  <c r="N383" i="3315"/>
  <c r="N382" i="3315"/>
  <c r="N381" i="3315"/>
  <c r="N380" i="3315"/>
  <c r="N379" i="3315"/>
  <c r="N378" i="3315"/>
  <c r="N377" i="3315"/>
  <c r="N376" i="3315"/>
  <c r="N375" i="3315"/>
  <c r="N374" i="3315"/>
  <c r="N373" i="3315"/>
  <c r="N372" i="3315"/>
  <c r="N371" i="3315"/>
  <c r="N370" i="3315"/>
  <c r="N369" i="3315"/>
  <c r="N368" i="3315"/>
  <c r="N367" i="3315"/>
  <c r="N366" i="3315"/>
  <c r="N365" i="3315"/>
  <c r="N364" i="3315"/>
  <c r="N363" i="3315"/>
  <c r="N362" i="3315"/>
  <c r="N361" i="3315"/>
  <c r="N360" i="3315"/>
  <c r="N359" i="3315"/>
  <c r="N358" i="3315"/>
  <c r="N357" i="3315"/>
  <c r="N356" i="3315"/>
  <c r="N355" i="3315"/>
  <c r="N354" i="3315"/>
  <c r="N353" i="3315"/>
  <c r="N352" i="3315"/>
  <c r="N351" i="3315"/>
  <c r="N350" i="3315"/>
  <c r="N349" i="3315"/>
  <c r="N348" i="3315"/>
  <c r="N347" i="3315"/>
  <c r="N346" i="3315"/>
  <c r="N345" i="3315"/>
  <c r="N344" i="3315"/>
  <c r="N343" i="3315"/>
  <c r="N342" i="3315"/>
  <c r="N341" i="3315"/>
  <c r="N340" i="3315"/>
  <c r="N339" i="3315"/>
  <c r="N338" i="3315"/>
  <c r="N337" i="3315"/>
  <c r="N336" i="3315"/>
  <c r="N335" i="3315"/>
  <c r="N334" i="3315"/>
  <c r="N333" i="3315"/>
  <c r="N332" i="3315"/>
  <c r="N331" i="3315"/>
  <c r="N330" i="3315"/>
  <c r="V330" i="3315" s="1"/>
  <c r="N329" i="3315"/>
  <c r="N328" i="3315"/>
  <c r="N327" i="3315"/>
  <c r="N326" i="3315"/>
  <c r="N325" i="3315"/>
  <c r="V325" i="3315" s="1"/>
  <c r="N324" i="3315"/>
  <c r="N323" i="3315"/>
  <c r="N322" i="3315"/>
  <c r="N318" i="3315"/>
  <c r="N317" i="3315"/>
  <c r="N316" i="3315"/>
  <c r="N315" i="3315"/>
  <c r="N314" i="3315"/>
  <c r="N313" i="3315"/>
  <c r="N312" i="3315"/>
  <c r="N311" i="3315"/>
  <c r="N310" i="3315"/>
  <c r="N309" i="3315"/>
  <c r="N308" i="3315"/>
  <c r="N307" i="3315"/>
  <c r="N306" i="3315"/>
  <c r="N305" i="3315"/>
  <c r="N304" i="3315"/>
  <c r="N303" i="3315"/>
  <c r="N302" i="3315"/>
  <c r="N301" i="3315"/>
  <c r="N300" i="3315"/>
  <c r="N299" i="3315"/>
  <c r="N298" i="3315"/>
  <c r="N297" i="3315"/>
  <c r="N296" i="3315"/>
  <c r="N295" i="3315"/>
  <c r="N294" i="3315"/>
  <c r="N293" i="3315"/>
  <c r="N292" i="3315"/>
  <c r="N291" i="3315"/>
  <c r="N290" i="3315"/>
  <c r="N289" i="3315"/>
  <c r="N288" i="3315"/>
  <c r="N287" i="3315"/>
  <c r="N286" i="3315"/>
  <c r="N285" i="3315"/>
  <c r="N284" i="3315"/>
  <c r="N283" i="3315"/>
  <c r="N282" i="3315"/>
  <c r="N281" i="3315"/>
  <c r="N280" i="3315"/>
  <c r="N279" i="3315"/>
  <c r="N278" i="3315"/>
  <c r="N274" i="3315"/>
  <c r="N273" i="3315"/>
  <c r="N272" i="3315"/>
  <c r="N271" i="3315"/>
  <c r="N270" i="3315"/>
  <c r="N269" i="3315"/>
  <c r="N268" i="3315"/>
  <c r="N267" i="3315"/>
  <c r="N266" i="3315"/>
  <c r="N265" i="3315"/>
  <c r="N264" i="3315"/>
  <c r="N263" i="3315"/>
  <c r="N262" i="3315"/>
  <c r="N261" i="3315"/>
  <c r="N260" i="3315"/>
  <c r="N259" i="3315"/>
  <c r="N258" i="3315"/>
  <c r="N246" i="3315"/>
  <c r="N242" i="3315"/>
  <c r="N241" i="3315"/>
  <c r="N240" i="3315"/>
  <c r="N239" i="3315"/>
  <c r="N238" i="3315"/>
  <c r="N237" i="3315"/>
  <c r="N236" i="3315"/>
  <c r="N235" i="3315"/>
  <c r="N234" i="3315"/>
  <c r="N233" i="3315"/>
  <c r="N232" i="3315"/>
  <c r="N231" i="3315"/>
  <c r="N230" i="3315"/>
  <c r="N229" i="3315"/>
  <c r="N228" i="3315"/>
  <c r="N227" i="3315"/>
  <c r="N226" i="3315"/>
  <c r="N225" i="3315"/>
  <c r="N224" i="3315"/>
  <c r="N223" i="3315"/>
  <c r="N222" i="3315"/>
  <c r="N221" i="3315"/>
  <c r="N220" i="3315"/>
  <c r="N219" i="3315"/>
  <c r="N218" i="3315"/>
  <c r="N209" i="3315"/>
  <c r="N208" i="3315"/>
  <c r="N207" i="3315"/>
  <c r="N206" i="3315"/>
  <c r="V206" i="3315" s="1"/>
  <c r="N205" i="3315"/>
  <c r="N204" i="3315"/>
  <c r="N203" i="3315"/>
  <c r="N202" i="3315"/>
  <c r="N201" i="3315"/>
  <c r="N200" i="3315"/>
  <c r="N199" i="3315"/>
  <c r="N198" i="3315"/>
  <c r="N197" i="3315"/>
  <c r="N196" i="3315"/>
  <c r="N195" i="3315"/>
  <c r="N194" i="3315"/>
  <c r="N193" i="3315"/>
  <c r="N192" i="3315"/>
  <c r="N174" i="3315"/>
  <c r="N166" i="3315"/>
  <c r="N165" i="3315"/>
  <c r="N164" i="3315"/>
  <c r="N163" i="3315"/>
  <c r="N162" i="3315"/>
  <c r="N161" i="3315"/>
  <c r="N160" i="3315"/>
  <c r="N159" i="3315"/>
  <c r="N158" i="3315"/>
  <c r="N147" i="3315"/>
  <c r="N143" i="3315"/>
  <c r="N142" i="3315"/>
  <c r="N141" i="3315"/>
  <c r="N137" i="3315"/>
  <c r="N136" i="3315"/>
  <c r="N135" i="3315"/>
  <c r="N134" i="3315"/>
  <c r="N133" i="3315"/>
  <c r="N132" i="3315"/>
  <c r="N131" i="3315"/>
  <c r="N130" i="3315"/>
  <c r="N129" i="3315"/>
  <c r="N128" i="3315"/>
  <c r="N125" i="3315"/>
  <c r="N124" i="3315"/>
  <c r="N123" i="3315"/>
  <c r="N122" i="3315"/>
  <c r="N121" i="3315"/>
  <c r="N120" i="3315"/>
  <c r="N119" i="3315"/>
  <c r="N118" i="3315"/>
  <c r="N117" i="3315"/>
  <c r="N116" i="3315"/>
  <c r="N115" i="3315"/>
  <c r="V115" i="3315" s="1"/>
  <c r="N114" i="3315"/>
  <c r="N113" i="3315"/>
  <c r="N112" i="3315"/>
  <c r="N111" i="3315"/>
  <c r="N110" i="3315"/>
  <c r="N109" i="3315"/>
  <c r="N108" i="3315"/>
  <c r="N107" i="3315"/>
  <c r="N106" i="3315"/>
  <c r="N105" i="3315"/>
  <c r="N104" i="3315"/>
  <c r="N103" i="3315"/>
  <c r="N102" i="3315"/>
  <c r="N101" i="3315"/>
  <c r="N100" i="3315"/>
  <c r="N99" i="3315"/>
  <c r="N98" i="3315"/>
  <c r="N97" i="3315"/>
  <c r="N96" i="3315"/>
  <c r="N95" i="3315"/>
  <c r="N94" i="3315"/>
  <c r="N93" i="3315"/>
  <c r="N92" i="3315"/>
  <c r="N90" i="3315"/>
  <c r="N86" i="3315"/>
  <c r="N82" i="3315"/>
  <c r="N81" i="3315"/>
  <c r="N80" i="3315"/>
  <c r="N79" i="3315"/>
  <c r="J1160" i="3315"/>
  <c r="AF1160" i="3315" s="1"/>
  <c r="J1159" i="3315"/>
  <c r="AF1159" i="3315" s="1"/>
  <c r="J1158" i="3315"/>
  <c r="AF1158" i="3315" s="1"/>
  <c r="J1157" i="3315"/>
  <c r="J1156" i="3315"/>
  <c r="AF1156" i="3315" s="1"/>
  <c r="J1155" i="3315"/>
  <c r="AF1155" i="3315" s="1"/>
  <c r="J1154" i="3315"/>
  <c r="AF1154" i="3315" s="1"/>
  <c r="J1153" i="3315"/>
  <c r="AF1153" i="3315" s="1"/>
  <c r="J1152" i="3315"/>
  <c r="AF1152" i="3315" s="1"/>
  <c r="J1151" i="3315"/>
  <c r="AF1151" i="3315" s="1"/>
  <c r="J1150" i="3315"/>
  <c r="AF1150" i="3315" s="1"/>
  <c r="J1149" i="3315"/>
  <c r="AF1149" i="3315" s="1"/>
  <c r="J1148" i="3315"/>
  <c r="AF1148" i="3315" s="1"/>
  <c r="J1147" i="3315"/>
  <c r="AF1147" i="3315" s="1"/>
  <c r="J1146" i="3315"/>
  <c r="AF1146" i="3315" s="1"/>
  <c r="J1145" i="3315"/>
  <c r="AF1145" i="3315" s="1"/>
  <c r="J1144" i="3315"/>
  <c r="AF1144" i="3315" s="1"/>
  <c r="J1143" i="3315"/>
  <c r="AF1143" i="3315" s="1"/>
  <c r="J1142" i="3315"/>
  <c r="AF1142" i="3315" s="1"/>
  <c r="J1141" i="3315"/>
  <c r="AF1141" i="3315" s="1"/>
  <c r="J1140" i="3315"/>
  <c r="J1139" i="3315"/>
  <c r="AF1139" i="3315" s="1"/>
  <c r="J1138" i="3315"/>
  <c r="AF1138" i="3315" s="1"/>
  <c r="J1137" i="3315"/>
  <c r="AF1137" i="3315" s="1"/>
  <c r="J1135" i="3315"/>
  <c r="AF1135" i="3315" s="1"/>
  <c r="J1134" i="3315"/>
  <c r="AF1134" i="3315" s="1"/>
  <c r="J1133" i="3315"/>
  <c r="AF1133" i="3315" s="1"/>
  <c r="J1132" i="3315"/>
  <c r="AF1132" i="3315" s="1"/>
  <c r="J1131" i="3315"/>
  <c r="AF1131" i="3315" s="1"/>
  <c r="J1130" i="3315"/>
  <c r="AF1130" i="3315" s="1"/>
  <c r="J1129" i="3315"/>
  <c r="AF1129" i="3315" s="1"/>
  <c r="J1128" i="3315"/>
  <c r="AF1128" i="3315" s="1"/>
  <c r="J1127" i="3315"/>
  <c r="AF1127" i="3315" s="1"/>
  <c r="J1125" i="3315"/>
  <c r="AF1125" i="3315" s="1"/>
  <c r="J1124" i="3315"/>
  <c r="AF1124" i="3315" s="1"/>
  <c r="J1123" i="3315"/>
  <c r="AF1123" i="3315" s="1"/>
  <c r="J1122" i="3315"/>
  <c r="AF1122" i="3315" s="1"/>
  <c r="J1121" i="3315"/>
  <c r="AF1121" i="3315" s="1"/>
  <c r="J1117" i="3315"/>
  <c r="AF1117" i="3315" s="1"/>
  <c r="J1116" i="3315"/>
  <c r="AF1116" i="3315" s="1"/>
  <c r="J1115" i="3315"/>
  <c r="AF1115" i="3315" s="1"/>
  <c r="J1111" i="3315"/>
  <c r="AF1111" i="3315" s="1"/>
  <c r="J1110" i="3315"/>
  <c r="AF1110" i="3315" s="1"/>
  <c r="J1109" i="3315"/>
  <c r="AF1109" i="3315" s="1"/>
  <c r="J1108" i="3315"/>
  <c r="AF1108" i="3315" s="1"/>
  <c r="J1107" i="3315"/>
  <c r="AF1107" i="3315" s="1"/>
  <c r="J1106" i="3315"/>
  <c r="AF1106" i="3315" s="1"/>
  <c r="J1105" i="3315"/>
  <c r="AF1105" i="3315" s="1"/>
  <c r="J1102" i="3315"/>
  <c r="AF1102" i="3315" s="1"/>
  <c r="J1101" i="3315"/>
  <c r="AF1101" i="3315" s="1"/>
  <c r="J1100" i="3315"/>
  <c r="AF1100" i="3315" s="1"/>
  <c r="J1097" i="3315"/>
  <c r="AF1097" i="3315" s="1"/>
  <c r="J1096" i="3315"/>
  <c r="AF1096" i="3315" s="1"/>
  <c r="J1094" i="3315"/>
  <c r="AF1094" i="3315" s="1"/>
  <c r="J1093" i="3315"/>
  <c r="AF1093" i="3315" s="1"/>
  <c r="J1092" i="3315"/>
  <c r="AF1092" i="3315" s="1"/>
  <c r="J1091" i="3315"/>
  <c r="AF1091" i="3315" s="1"/>
  <c r="J1090" i="3315"/>
  <c r="AF1090" i="3315" s="1"/>
  <c r="J1089" i="3315"/>
  <c r="AF1089" i="3315" s="1"/>
  <c r="J1088" i="3315"/>
  <c r="AF1088" i="3315" s="1"/>
  <c r="J1087" i="3315"/>
  <c r="AF1087" i="3315" s="1"/>
  <c r="J1086" i="3315"/>
  <c r="AF1086" i="3315" s="1"/>
  <c r="J1085" i="3315"/>
  <c r="AF1085" i="3315" s="1"/>
  <c r="J1084" i="3315"/>
  <c r="AF1084" i="3315" s="1"/>
  <c r="J1083" i="3315"/>
  <c r="AF1083" i="3315" s="1"/>
  <c r="J1082" i="3315"/>
  <c r="AF1082" i="3315" s="1"/>
  <c r="J1081" i="3315"/>
  <c r="J1077" i="3315"/>
  <c r="AF1077" i="3315" s="1"/>
  <c r="J1075" i="3315"/>
  <c r="AF1075" i="3315" s="1"/>
  <c r="J1074" i="3315"/>
  <c r="AF1074" i="3315" s="1"/>
  <c r="J1073" i="3315"/>
  <c r="AF1073" i="3315" s="1"/>
  <c r="J1072" i="3315"/>
  <c r="AF1072" i="3315" s="1"/>
  <c r="J1070" i="3315"/>
  <c r="AF1070" i="3315" s="1"/>
  <c r="J1068" i="3315"/>
  <c r="AF1068" i="3315" s="1"/>
  <c r="J1067" i="3315"/>
  <c r="AF1067" i="3315" s="1"/>
  <c r="J1066" i="3315"/>
  <c r="AF1066" i="3315" s="1"/>
  <c r="J1065" i="3315"/>
  <c r="AF1065" i="3315" s="1"/>
  <c r="J1064" i="3315"/>
  <c r="AF1064" i="3315" s="1"/>
  <c r="J1063" i="3315"/>
  <c r="AF1063" i="3315" s="1"/>
  <c r="J1062" i="3315"/>
  <c r="AF1062" i="3315" s="1"/>
  <c r="J1060" i="3315"/>
  <c r="AF1060" i="3315" s="1"/>
  <c r="J1059" i="3315"/>
  <c r="AF1059" i="3315" s="1"/>
  <c r="J1058" i="3315"/>
  <c r="AF1058" i="3315" s="1"/>
  <c r="J1057" i="3315"/>
  <c r="AF1057" i="3315" s="1"/>
  <c r="J1056" i="3315"/>
  <c r="AF1056" i="3315" s="1"/>
  <c r="J1055" i="3315"/>
  <c r="AF1055" i="3315" s="1"/>
  <c r="J1054" i="3315"/>
  <c r="AF1054" i="3315" s="1"/>
  <c r="J1053" i="3315"/>
  <c r="AF1053" i="3315" s="1"/>
  <c r="J1052" i="3315"/>
  <c r="AF1052" i="3315" s="1"/>
  <c r="J1051" i="3315"/>
  <c r="AF1051" i="3315" s="1"/>
  <c r="J1050" i="3315"/>
  <c r="AF1050" i="3315" s="1"/>
  <c r="J1049" i="3315"/>
  <c r="AF1049" i="3315" s="1"/>
  <c r="J1048" i="3315"/>
  <c r="AF1048" i="3315" s="1"/>
  <c r="J1047" i="3315"/>
  <c r="AF1047" i="3315" s="1"/>
  <c r="J1046" i="3315"/>
  <c r="AF1046" i="3315" s="1"/>
  <c r="J1045" i="3315"/>
  <c r="AF1045" i="3315" s="1"/>
  <c r="J1043" i="3315"/>
  <c r="AF1043" i="3315" s="1"/>
  <c r="J1042" i="3315"/>
  <c r="AF1042" i="3315" s="1"/>
  <c r="J1041" i="3315"/>
  <c r="AF1041" i="3315" s="1"/>
  <c r="J1040" i="3315"/>
  <c r="AF1040" i="3315" s="1"/>
  <c r="J1039" i="3315"/>
  <c r="AF1039" i="3315" s="1"/>
  <c r="J1038" i="3315"/>
  <c r="AF1038" i="3315" s="1"/>
  <c r="J1037" i="3315"/>
  <c r="AF1037" i="3315" s="1"/>
  <c r="J1036" i="3315"/>
  <c r="AF1036" i="3315" s="1"/>
  <c r="J1035" i="3315"/>
  <c r="AF1035" i="3315" s="1"/>
  <c r="J1034" i="3315"/>
  <c r="J1033" i="3315"/>
  <c r="J1032" i="3315"/>
  <c r="J1031" i="3315"/>
  <c r="AF1031" i="3315" s="1"/>
  <c r="J1030" i="3315"/>
  <c r="AF1030" i="3315" s="1"/>
  <c r="J1029" i="3315"/>
  <c r="AF1029" i="3315" s="1"/>
  <c r="J1028" i="3315"/>
  <c r="AF1028" i="3315" s="1"/>
  <c r="J1027" i="3315"/>
  <c r="AF1027" i="3315" s="1"/>
  <c r="J1026" i="3315"/>
  <c r="AF1026" i="3315" s="1"/>
  <c r="J1025" i="3315"/>
  <c r="AF1025" i="3315" s="1"/>
  <c r="J1020" i="3315"/>
  <c r="AF1020" i="3315" s="1"/>
  <c r="J1018" i="3315"/>
  <c r="AF1018" i="3315" s="1"/>
  <c r="J1017" i="3315"/>
  <c r="AF1017" i="3315" s="1"/>
  <c r="J1016" i="3315"/>
  <c r="AF1016" i="3315" s="1"/>
  <c r="J1015" i="3315"/>
  <c r="AF1015" i="3315" s="1"/>
  <c r="J1014" i="3315"/>
  <c r="AF1014" i="3315" s="1"/>
  <c r="J1012" i="3315"/>
  <c r="AF1012" i="3315" s="1"/>
  <c r="J1011" i="3315"/>
  <c r="AF1011" i="3315" s="1"/>
  <c r="J1010" i="3315"/>
  <c r="AF1010" i="3315" s="1"/>
  <c r="J1009" i="3315"/>
  <c r="AF1009" i="3315" s="1"/>
  <c r="J1008" i="3315"/>
  <c r="AF1008" i="3315" s="1"/>
  <c r="J1007" i="3315"/>
  <c r="AF1007" i="3315" s="1"/>
  <c r="J1006" i="3315"/>
  <c r="AF1006" i="3315" s="1"/>
  <c r="J1005" i="3315"/>
  <c r="AF1005" i="3315" s="1"/>
  <c r="J1004" i="3315"/>
  <c r="AF1004" i="3315" s="1"/>
  <c r="J1003" i="3315"/>
  <c r="AF1003" i="3315" s="1"/>
  <c r="J203" i="3315"/>
  <c r="AF203" i="3315" s="1"/>
  <c r="J205" i="3315"/>
  <c r="AF205" i="3315" s="1"/>
  <c r="J207" i="3315"/>
  <c r="AF207" i="3315" s="1"/>
  <c r="J209" i="3315"/>
  <c r="AF209" i="3315" s="1"/>
  <c r="J219" i="3315"/>
  <c r="AF219" i="3315" s="1"/>
  <c r="J221" i="3315"/>
  <c r="J223" i="3315"/>
  <c r="AF223" i="3315" s="1"/>
  <c r="J225" i="3315"/>
  <c r="J227" i="3315"/>
  <c r="AF227" i="3315" s="1"/>
  <c r="J229" i="3315"/>
  <c r="J231" i="3315"/>
  <c r="AF231" i="3315" s="1"/>
  <c r="J233" i="3315"/>
  <c r="AF233" i="3315" s="1"/>
  <c r="J235" i="3315"/>
  <c r="AF235" i="3315" s="1"/>
  <c r="J237" i="3315"/>
  <c r="AF237" i="3315" s="1"/>
  <c r="J239" i="3315"/>
  <c r="J241" i="3315"/>
  <c r="J246" i="3315"/>
  <c r="AF246" i="3315" s="1"/>
  <c r="J259" i="3315"/>
  <c r="AF259" i="3315" s="1"/>
  <c r="J261" i="3315"/>
  <c r="AF261" i="3315" s="1"/>
  <c r="J263" i="3315"/>
  <c r="AF263" i="3315" s="1"/>
  <c r="J265" i="3315"/>
  <c r="AF265" i="3315" s="1"/>
  <c r="J267" i="3315"/>
  <c r="J269" i="3315"/>
  <c r="AF269" i="3315" s="1"/>
  <c r="J271" i="3315"/>
  <c r="AF271" i="3315" s="1"/>
  <c r="J273" i="3315"/>
  <c r="AF273" i="3315" s="1"/>
  <c r="J278" i="3315"/>
  <c r="AF278" i="3315" s="1"/>
  <c r="J280" i="3315"/>
  <c r="AF280" i="3315" s="1"/>
  <c r="J282" i="3315"/>
  <c r="AF282" i="3315" s="1"/>
  <c r="J284" i="3315"/>
  <c r="AF284" i="3315" s="1"/>
  <c r="J286" i="3315"/>
  <c r="AF286" i="3315" s="1"/>
  <c r="J288" i="3315"/>
  <c r="AF288" i="3315" s="1"/>
  <c r="J290" i="3315"/>
  <c r="AF290" i="3315" s="1"/>
  <c r="J292" i="3315"/>
  <c r="AF292" i="3315" s="1"/>
  <c r="J294" i="3315"/>
  <c r="J296" i="3315"/>
  <c r="AF296" i="3315" s="1"/>
  <c r="J298" i="3315"/>
  <c r="AF298" i="3315" s="1"/>
  <c r="J300" i="3315"/>
  <c r="AF300" i="3315" s="1"/>
  <c r="J302" i="3315"/>
  <c r="AF302" i="3315" s="1"/>
  <c r="J304" i="3315"/>
  <c r="AF304" i="3315" s="1"/>
  <c r="J306" i="3315"/>
  <c r="AF306" i="3315" s="1"/>
  <c r="J308" i="3315"/>
  <c r="AF308" i="3315" s="1"/>
  <c r="J310" i="3315"/>
  <c r="AF310" i="3315" s="1"/>
  <c r="J312" i="3315"/>
  <c r="AF312" i="3315" s="1"/>
  <c r="J314" i="3315"/>
  <c r="AF314" i="3315" s="1"/>
  <c r="J316" i="3315"/>
  <c r="AF316" i="3315" s="1"/>
  <c r="J318" i="3315"/>
  <c r="AF318" i="3315" s="1"/>
  <c r="U536" i="3315"/>
  <c r="N43" i="3315"/>
  <c r="N42" i="3315"/>
  <c r="J40" i="3315"/>
  <c r="R39" i="3315"/>
  <c r="N37" i="3315"/>
  <c r="N36" i="3315"/>
  <c r="R9" i="3315"/>
  <c r="J8" i="3315"/>
  <c r="R7" i="3315"/>
  <c r="N6" i="3315"/>
  <c r="J6" i="3315"/>
  <c r="J58" i="3315"/>
  <c r="N57" i="3315"/>
  <c r="N56" i="3315"/>
  <c r="N55" i="3315"/>
  <c r="R40" i="3315"/>
  <c r="J39" i="3315"/>
  <c r="J9" i="3315"/>
  <c r="R8" i="3315"/>
  <c r="J7" i="3315"/>
  <c r="R6" i="3315"/>
  <c r="N1115" i="3315"/>
  <c r="R141" i="3315"/>
  <c r="R213" i="3315"/>
  <c r="R460" i="3315"/>
  <c r="R1115" i="3315"/>
  <c r="J322" i="3315"/>
  <c r="AF322" i="3315" s="1"/>
  <c r="J436" i="3315"/>
  <c r="AF436" i="3315" s="1"/>
  <c r="AF454" i="3315" s="1"/>
  <c r="J460" i="3315"/>
  <c r="AF460" i="3315" s="1"/>
  <c r="N217" i="3315"/>
  <c r="N979" i="3315"/>
  <c r="J217" i="3315"/>
  <c r="AF217" i="3315" s="1"/>
  <c r="J79" i="3315"/>
  <c r="AF79" i="3315" s="1"/>
  <c r="R174" i="3315"/>
  <c r="R278" i="3315"/>
  <c r="R862" i="3315"/>
  <c r="R948" i="3315"/>
  <c r="J862" i="3315"/>
  <c r="U573" i="3315"/>
  <c r="U717" i="3315"/>
  <c r="U92" i="3315"/>
  <c r="U465" i="3315"/>
  <c r="U539" i="3315" l="1"/>
  <c r="U631" i="3315"/>
  <c r="U841" i="3315"/>
  <c r="U827" i="3315"/>
  <c r="U512" i="3315"/>
  <c r="U685" i="3315"/>
  <c r="U567" i="3315"/>
  <c r="U843" i="3315"/>
  <c r="U757" i="3315"/>
  <c r="U826" i="3315"/>
  <c r="U663" i="3315"/>
  <c r="U535" i="3315"/>
  <c r="U793" i="3315"/>
  <c r="U596" i="3315"/>
  <c r="U505" i="3315"/>
  <c r="AF40" i="3315"/>
  <c r="U136" i="3315"/>
  <c r="AF136" i="3315"/>
  <c r="U560" i="3315"/>
  <c r="AF560" i="3315"/>
  <c r="U585" i="3315"/>
  <c r="AF585" i="3315"/>
  <c r="U807" i="3315"/>
  <c r="AF807" i="3315"/>
  <c r="U924" i="3315"/>
  <c r="AF924" i="3315"/>
  <c r="AF7" i="3315"/>
  <c r="AF58" i="3315"/>
  <c r="AF8" i="3315"/>
  <c r="U241" i="3315"/>
  <c r="AF241" i="3315"/>
  <c r="U225" i="3315"/>
  <c r="AF225" i="3315"/>
  <c r="U1033" i="3315"/>
  <c r="AF1033" i="3315"/>
  <c r="U1081" i="3315"/>
  <c r="AF1081" i="3315"/>
  <c r="U293" i="3315"/>
  <c r="AF293" i="3315"/>
  <c r="U220" i="3315"/>
  <c r="AF220" i="3315"/>
  <c r="U81" i="3315"/>
  <c r="AF81" i="3315"/>
  <c r="AF87" i="3315" s="1"/>
  <c r="U463" i="3315"/>
  <c r="AF463" i="3315"/>
  <c r="U477" i="3315"/>
  <c r="AF477" i="3315"/>
  <c r="U481" i="3315"/>
  <c r="AF481" i="3315"/>
  <c r="U493" i="3315"/>
  <c r="AF493" i="3315"/>
  <c r="U497" i="3315"/>
  <c r="AF497" i="3315"/>
  <c r="U523" i="3315"/>
  <c r="AF523" i="3315"/>
  <c r="U559" i="3315"/>
  <c r="AF559" i="3315"/>
  <c r="U563" i="3315"/>
  <c r="AF563" i="3315"/>
  <c r="U571" i="3315"/>
  <c r="AF571" i="3315"/>
  <c r="U575" i="3315"/>
  <c r="AF575" i="3315"/>
  <c r="U616" i="3315"/>
  <c r="AF616" i="3315"/>
  <c r="U620" i="3315"/>
  <c r="AF620" i="3315"/>
  <c r="U624" i="3315"/>
  <c r="AF624" i="3315"/>
  <c r="U667" i="3315"/>
  <c r="AF667" i="3315"/>
  <c r="U696" i="3315"/>
  <c r="AF696" i="3315"/>
  <c r="U725" i="3315"/>
  <c r="AF725" i="3315"/>
  <c r="U733" i="3315"/>
  <c r="AF733" i="3315"/>
  <c r="U749" i="3315"/>
  <c r="AF749" i="3315"/>
  <c r="U761" i="3315"/>
  <c r="AF761" i="3315"/>
  <c r="U806" i="3315"/>
  <c r="AF806" i="3315"/>
  <c r="U839" i="3315"/>
  <c r="AF839" i="3315"/>
  <c r="U931" i="3315"/>
  <c r="AF931" i="3315"/>
  <c r="AF43" i="3315"/>
  <c r="U855" i="3315"/>
  <c r="AF855" i="3315"/>
  <c r="U511" i="3315"/>
  <c r="AF511" i="3315"/>
  <c r="AF999" i="3315"/>
  <c r="AF942" i="3315"/>
  <c r="AF943" i="3315" s="1"/>
  <c r="U128" i="3315"/>
  <c r="AF128" i="3315"/>
  <c r="U218" i="3315"/>
  <c r="AF218" i="3315"/>
  <c r="U1034" i="3315"/>
  <c r="AF1034" i="3315"/>
  <c r="U613" i="3315"/>
  <c r="AF613" i="3315"/>
  <c r="U668" i="3315"/>
  <c r="AF668" i="3315"/>
  <c r="U786" i="3315"/>
  <c r="AF786" i="3315"/>
  <c r="U852" i="3315"/>
  <c r="AF852" i="3315"/>
  <c r="U862" i="3315"/>
  <c r="AF862" i="3315"/>
  <c r="AF9" i="3315"/>
  <c r="U267" i="3315"/>
  <c r="AF267" i="3315"/>
  <c r="U229" i="3315"/>
  <c r="AF229" i="3315"/>
  <c r="U461" i="3315"/>
  <c r="AF461" i="3315"/>
  <c r="U467" i="3315"/>
  <c r="AF467" i="3315"/>
  <c r="U479" i="3315"/>
  <c r="AF479" i="3315"/>
  <c r="U483" i="3315"/>
  <c r="AF483" i="3315"/>
  <c r="U495" i="3315"/>
  <c r="AF495" i="3315"/>
  <c r="U499" i="3315"/>
  <c r="AF499" i="3315"/>
  <c r="U503" i="3315"/>
  <c r="AF503" i="3315"/>
  <c r="U529" i="3315"/>
  <c r="AF529" i="3315"/>
  <c r="U533" i="3315"/>
  <c r="AF533" i="3315"/>
  <c r="U541" i="3315"/>
  <c r="AF541" i="3315"/>
  <c r="U545" i="3315"/>
  <c r="AF545" i="3315"/>
  <c r="U557" i="3315"/>
  <c r="AF557" i="3315"/>
  <c r="U565" i="3315"/>
  <c r="AF565" i="3315"/>
  <c r="U602" i="3315"/>
  <c r="AF602" i="3315"/>
  <c r="U606" i="3315"/>
  <c r="AF606" i="3315"/>
  <c r="U614" i="3315"/>
  <c r="AF614" i="3315"/>
  <c r="U618" i="3315"/>
  <c r="AF618" i="3315"/>
  <c r="U652" i="3315"/>
  <c r="AF652" i="3315"/>
  <c r="U661" i="3315"/>
  <c r="AF661" i="3315"/>
  <c r="U669" i="3315"/>
  <c r="AF669" i="3315"/>
  <c r="U673" i="3315"/>
  <c r="AF673" i="3315"/>
  <c r="U686" i="3315"/>
  <c r="AF686" i="3315"/>
  <c r="U698" i="3315"/>
  <c r="AF698" i="3315"/>
  <c r="U706" i="3315"/>
  <c r="AF706" i="3315"/>
  <c r="U711" i="3315"/>
  <c r="AF711" i="3315"/>
  <c r="U715" i="3315"/>
  <c r="AF715" i="3315"/>
  <c r="U719" i="3315"/>
  <c r="AF719" i="3315"/>
  <c r="U727" i="3315"/>
  <c r="AF727" i="3315"/>
  <c r="U731" i="3315"/>
  <c r="AF731" i="3315"/>
  <c r="U739" i="3315"/>
  <c r="AF739" i="3315"/>
  <c r="U755" i="3315"/>
  <c r="AF755" i="3315"/>
  <c r="U759" i="3315"/>
  <c r="AF759" i="3315"/>
  <c r="U763" i="3315"/>
  <c r="AF763" i="3315"/>
  <c r="U783" i="3315"/>
  <c r="AF783" i="3315"/>
  <c r="U799" i="3315"/>
  <c r="AF799" i="3315"/>
  <c r="U808" i="3315"/>
  <c r="AF808" i="3315"/>
  <c r="U820" i="3315"/>
  <c r="AF820" i="3315"/>
  <c r="U925" i="3315"/>
  <c r="AF925" i="3315"/>
  <c r="U929" i="3315"/>
  <c r="AF929" i="3315"/>
  <c r="U710" i="3315"/>
  <c r="AF710" i="3315"/>
  <c r="AF62" i="3315"/>
  <c r="AF73" i="3315"/>
  <c r="AF6" i="3315"/>
  <c r="U239" i="3315"/>
  <c r="AF239" i="3315"/>
  <c r="U291" i="3315"/>
  <c r="AF291" i="3315"/>
  <c r="U242" i="3315"/>
  <c r="AF242" i="3315"/>
  <c r="U208" i="3315"/>
  <c r="AF208" i="3315"/>
  <c r="U109" i="3315"/>
  <c r="AF109" i="3315"/>
  <c r="U93" i="3315"/>
  <c r="AF93" i="3315"/>
  <c r="U482" i="3315"/>
  <c r="AF482" i="3315"/>
  <c r="U639" i="3315"/>
  <c r="AF639" i="3315"/>
  <c r="U730" i="3315"/>
  <c r="AF730" i="3315"/>
  <c r="U762" i="3315"/>
  <c r="AF762" i="3315"/>
  <c r="U782" i="3315"/>
  <c r="X782" i="3315" s="1"/>
  <c r="AE782" i="3315" s="1"/>
  <c r="AF782" i="3315"/>
  <c r="U790" i="3315"/>
  <c r="AF790" i="3315"/>
  <c r="U840" i="3315"/>
  <c r="AF840" i="3315"/>
  <c r="U844" i="3315"/>
  <c r="AF844" i="3315"/>
  <c r="U928" i="3315"/>
  <c r="AF928" i="3315"/>
  <c r="U932" i="3315"/>
  <c r="AF932" i="3315"/>
  <c r="AF17" i="3315"/>
  <c r="AF60" i="3315"/>
  <c r="U294" i="3315"/>
  <c r="AF294" i="3315"/>
  <c r="U221" i="3315"/>
  <c r="AF221" i="3315"/>
  <c r="U1140" i="3315"/>
  <c r="AF1140" i="3315"/>
  <c r="U240" i="3315"/>
  <c r="AF240" i="3315"/>
  <c r="U206" i="3315"/>
  <c r="X206" i="3315" s="1"/>
  <c r="AE206" i="3315" s="1"/>
  <c r="AF206" i="3315"/>
  <c r="U115" i="3315"/>
  <c r="AF115" i="3315"/>
  <c r="AF39" i="3315"/>
  <c r="U1032" i="3315"/>
  <c r="AF1032" i="3315"/>
  <c r="U1157" i="3315"/>
  <c r="AF1157" i="3315"/>
  <c r="U268" i="3315"/>
  <c r="AF268" i="3315"/>
  <c r="U143" i="3315"/>
  <c r="AF143" i="3315"/>
  <c r="U132" i="3315"/>
  <c r="AF132" i="3315"/>
  <c r="U105" i="3315"/>
  <c r="AF105" i="3315"/>
  <c r="U97" i="3315"/>
  <c r="AF97" i="3315"/>
  <c r="U530" i="3315"/>
  <c r="AF530" i="3315"/>
  <c r="U554" i="3315"/>
  <c r="AF554" i="3315"/>
  <c r="U574" i="3315"/>
  <c r="AF574" i="3315"/>
  <c r="U579" i="3315"/>
  <c r="AF579" i="3315"/>
  <c r="U591" i="3315"/>
  <c r="AF591" i="3315"/>
  <c r="U595" i="3315"/>
  <c r="AF595" i="3315"/>
  <c r="U619" i="3315"/>
  <c r="AF619" i="3315"/>
  <c r="U653" i="3315"/>
  <c r="AF653" i="3315"/>
  <c r="U658" i="3315"/>
  <c r="AF658" i="3315"/>
  <c r="U666" i="3315"/>
  <c r="AF666" i="3315"/>
  <c r="U674" i="3315"/>
  <c r="AF674" i="3315"/>
  <c r="U695" i="3315"/>
  <c r="AF695" i="3315"/>
  <c r="U699" i="3315"/>
  <c r="AF699" i="3315"/>
  <c r="U716" i="3315"/>
  <c r="AF716" i="3315"/>
  <c r="U724" i="3315"/>
  <c r="AF724" i="3315"/>
  <c r="U740" i="3315"/>
  <c r="AF740" i="3315"/>
  <c r="U760" i="3315"/>
  <c r="AF760" i="3315"/>
  <c r="U776" i="3315"/>
  <c r="AF776" i="3315"/>
  <c r="U780" i="3315"/>
  <c r="AF780" i="3315"/>
  <c r="U784" i="3315"/>
  <c r="AF784" i="3315"/>
  <c r="U788" i="3315"/>
  <c r="AF788" i="3315"/>
  <c r="U809" i="3315"/>
  <c r="AF809" i="3315"/>
  <c r="AF64" i="3315"/>
  <c r="AF66" i="3315"/>
  <c r="U538" i="3315"/>
  <c r="AF538" i="3315"/>
  <c r="U127" i="3315"/>
  <c r="AF127" i="3315"/>
  <c r="AF71" i="3315"/>
  <c r="J943" i="3315"/>
  <c r="Z859" i="3315"/>
  <c r="AD859" i="3315" s="1"/>
  <c r="R1161" i="3315"/>
  <c r="R933" i="3315"/>
  <c r="I943" i="3315"/>
  <c r="I945" i="3315" s="1"/>
  <c r="Q943" i="3315"/>
  <c r="Q945" i="3315" s="1"/>
  <c r="R275" i="3315"/>
  <c r="R144" i="3315"/>
  <c r="AA1165" i="3315"/>
  <c r="AB1165" i="3315"/>
  <c r="J33" i="3315"/>
  <c r="H456" i="3315"/>
  <c r="L456" i="3315"/>
  <c r="P456" i="3315"/>
  <c r="AC456" i="3315"/>
  <c r="D456" i="3315"/>
  <c r="N999" i="3315"/>
  <c r="D1163" i="3315"/>
  <c r="AC1163" i="3315"/>
  <c r="H1163" i="3315"/>
  <c r="L945" i="3315"/>
  <c r="R1112" i="3315"/>
  <c r="L20" i="3315"/>
  <c r="P20" i="3315"/>
  <c r="Z943" i="3315"/>
  <c r="D945" i="3315"/>
  <c r="N243" i="3315"/>
  <c r="R87" i="3315"/>
  <c r="L16" i="3315"/>
  <c r="R999" i="3315"/>
  <c r="AD33" i="3315"/>
  <c r="H45" i="3315"/>
  <c r="AB21" i="3315"/>
  <c r="AB48" i="3315" s="1"/>
  <c r="P16" i="3315"/>
  <c r="R943" i="3315"/>
  <c r="J999" i="3315"/>
  <c r="N275" i="3315"/>
  <c r="H16" i="3315"/>
  <c r="AA21" i="3315"/>
  <c r="AA48" i="3315" s="1"/>
  <c r="J933" i="3315"/>
  <c r="R210" i="3315"/>
  <c r="P943" i="3315"/>
  <c r="P945" i="3315" s="1"/>
  <c r="AD1191" i="3315"/>
  <c r="AD1193" i="3315" s="1"/>
  <c r="AE1193" i="3315" s="1"/>
  <c r="AA1175" i="3315"/>
  <c r="AA1178" i="3315" s="1"/>
  <c r="H75" i="3315"/>
  <c r="L75" i="3315"/>
  <c r="P75" i="3315"/>
  <c r="J87" i="3315"/>
  <c r="Z433" i="3315"/>
  <c r="AD433" i="3315" s="1"/>
  <c r="J454" i="3315"/>
  <c r="N933" i="3315"/>
  <c r="N144" i="3315"/>
  <c r="N210" i="3315"/>
  <c r="R60" i="3315"/>
  <c r="P1163" i="3315"/>
  <c r="U718" i="3315"/>
  <c r="J859" i="3315"/>
  <c r="L1163" i="3315"/>
  <c r="H943" i="3315"/>
  <c r="H945" i="3315" s="1"/>
  <c r="Z319" i="3315"/>
  <c r="AD319" i="3315" s="1"/>
  <c r="Z275" i="3315"/>
  <c r="AD275" i="3315" s="1"/>
  <c r="Z87" i="3315"/>
  <c r="AD87" i="3315" s="1"/>
  <c r="Z243" i="3315"/>
  <c r="AD243" i="3315" s="1"/>
  <c r="Z1112" i="3315"/>
  <c r="AD1112" i="3315" s="1"/>
  <c r="Z1161" i="3315"/>
  <c r="AD1161" i="3315" s="1"/>
  <c r="J159" i="3315"/>
  <c r="AF159" i="3315" s="1"/>
  <c r="Z40" i="3315"/>
  <c r="Z36" i="3315"/>
  <c r="J201" i="3315"/>
  <c r="AF201" i="3315" s="1"/>
  <c r="J427" i="3315"/>
  <c r="AF427" i="3315" s="1"/>
  <c r="J425" i="3315"/>
  <c r="AF425" i="3315" s="1"/>
  <c r="J404" i="3315"/>
  <c r="AF404" i="3315" s="1"/>
  <c r="J392" i="3315"/>
  <c r="J390" i="3315"/>
  <c r="J382" i="3315"/>
  <c r="J380" i="3315"/>
  <c r="J368" i="3315"/>
  <c r="J366" i="3315"/>
  <c r="J364" i="3315"/>
  <c r="J362" i="3315"/>
  <c r="J360" i="3315"/>
  <c r="J358" i="3315"/>
  <c r="J356" i="3315"/>
  <c r="J354" i="3315"/>
  <c r="J352" i="3315"/>
  <c r="J350" i="3315"/>
  <c r="AF350" i="3315" s="1"/>
  <c r="J348" i="3315"/>
  <c r="AF348" i="3315" s="1"/>
  <c r="J346" i="3315"/>
  <c r="AF346" i="3315" s="1"/>
  <c r="J344" i="3315"/>
  <c r="J342" i="3315"/>
  <c r="J340" i="3315"/>
  <c r="AF340" i="3315" s="1"/>
  <c r="J330" i="3315"/>
  <c r="J432" i="3315"/>
  <c r="J428" i="3315"/>
  <c r="AF428" i="3315" s="1"/>
  <c r="J426" i="3315"/>
  <c r="AF426" i="3315" s="1"/>
  <c r="J424" i="3315"/>
  <c r="AF424" i="3315" s="1"/>
  <c r="J391" i="3315"/>
  <c r="J381" i="3315"/>
  <c r="AF381" i="3315" s="1"/>
  <c r="J367" i="3315"/>
  <c r="J365" i="3315"/>
  <c r="J363" i="3315"/>
  <c r="J361" i="3315"/>
  <c r="J359" i="3315"/>
  <c r="J357" i="3315"/>
  <c r="J355" i="3315"/>
  <c r="J353" i="3315"/>
  <c r="J351" i="3315"/>
  <c r="J349" i="3315"/>
  <c r="J347" i="3315"/>
  <c r="J343" i="3315"/>
  <c r="J341" i="3315"/>
  <c r="AF341" i="3315" s="1"/>
  <c r="P45" i="3315"/>
  <c r="J161" i="3315"/>
  <c r="AF161" i="3315" s="1"/>
  <c r="J165" i="3315"/>
  <c r="N319" i="3315"/>
  <c r="AD943" i="3315"/>
  <c r="R859" i="3315"/>
  <c r="Z144" i="3315"/>
  <c r="AD144" i="3315" s="1"/>
  <c r="Z210" i="3315"/>
  <c r="Z138" i="3315"/>
  <c r="AD138" i="3315" s="1"/>
  <c r="R454" i="3315"/>
  <c r="D21" i="3315"/>
  <c r="AD1184" i="3315"/>
  <c r="Z167" i="3315"/>
  <c r="AD167" i="3315" s="1"/>
  <c r="Z933" i="3315"/>
  <c r="U756" i="3315"/>
  <c r="U732" i="3315"/>
  <c r="U726" i="3315"/>
  <c r="U720" i="3315"/>
  <c r="U701" i="3315"/>
  <c r="U682" i="3315"/>
  <c r="U670" i="3315"/>
  <c r="U664" i="3315"/>
  <c r="U647" i="3315"/>
  <c r="U611" i="3315"/>
  <c r="U514" i="3315"/>
  <c r="U281" i="3315"/>
  <c r="R58" i="3315"/>
  <c r="Z17" i="3315"/>
  <c r="N17" i="3315"/>
  <c r="N20" i="3315" s="1"/>
  <c r="U587" i="3315"/>
  <c r="U550" i="3315"/>
  <c r="U468" i="3315"/>
  <c r="U103" i="3315"/>
  <c r="W619" i="3315"/>
  <c r="W495" i="3315"/>
  <c r="W653" i="3315"/>
  <c r="W755" i="3315"/>
  <c r="W761" i="3315"/>
  <c r="U660" i="3315"/>
  <c r="U656" i="3315"/>
  <c r="U643" i="3315"/>
  <c r="U625" i="3315"/>
  <c r="U603" i="3315"/>
  <c r="U581" i="3315"/>
  <c r="U562" i="3315"/>
  <c r="U532" i="3315"/>
  <c r="U502" i="3315"/>
  <c r="U462" i="3315"/>
  <c r="U80" i="3315"/>
  <c r="R55" i="3315"/>
  <c r="Z44" i="3315"/>
  <c r="N44" i="3315"/>
  <c r="Z41" i="3315"/>
  <c r="N433" i="3315"/>
  <c r="AE1191" i="3315"/>
  <c r="AE1184" i="3315"/>
  <c r="AC1191" i="3315"/>
  <c r="AC1193" i="3315" s="1"/>
  <c r="AC1184" i="3315"/>
  <c r="AC1186" i="3315" s="1"/>
  <c r="N1112" i="3315"/>
  <c r="N1161" i="3315"/>
  <c r="J1161" i="3315"/>
  <c r="W115" i="3315"/>
  <c r="R138" i="3315"/>
  <c r="W239" i="3315"/>
  <c r="R243" i="3315"/>
  <c r="R319" i="3315"/>
  <c r="V749" i="3315"/>
  <c r="N859" i="3315"/>
  <c r="N454" i="3315"/>
  <c r="R167" i="3315"/>
  <c r="R433" i="3315"/>
  <c r="U207" i="3315"/>
  <c r="V67" i="3315"/>
  <c r="V62" i="3315"/>
  <c r="V65" i="3315"/>
  <c r="V63" i="3315"/>
  <c r="Z64" i="3315"/>
  <c r="R63" i="3315"/>
  <c r="W63" i="3315" s="1"/>
  <c r="Z59" i="3315"/>
  <c r="R57" i="3315"/>
  <c r="R56" i="3315"/>
  <c r="Z43" i="3315"/>
  <c r="Z39" i="3315"/>
  <c r="N38" i="3315"/>
  <c r="V38" i="3315" s="1"/>
  <c r="Z37" i="3315"/>
  <c r="U15" i="3315"/>
  <c r="R17" i="3315"/>
  <c r="W862" i="3315"/>
  <c r="W591" i="3315"/>
  <c r="W511" i="3315"/>
  <c r="W461" i="3315"/>
  <c r="W928" i="3315"/>
  <c r="W718" i="3315"/>
  <c r="W530" i="3315"/>
  <c r="W208" i="3315"/>
  <c r="W699" i="3315"/>
  <c r="W585" i="3315"/>
  <c r="W197" i="3315"/>
  <c r="W715" i="3315"/>
  <c r="W560" i="3315"/>
  <c r="W67" i="3315"/>
  <c r="V242" i="3315"/>
  <c r="H20" i="3315"/>
  <c r="L45" i="3315"/>
  <c r="J52" i="3315"/>
  <c r="V127" i="3315"/>
  <c r="V354" i="3315"/>
  <c r="V392" i="3315"/>
  <c r="V280" i="3315"/>
  <c r="V355" i="3315"/>
  <c r="V391" i="3315"/>
  <c r="V220" i="3315"/>
  <c r="V364" i="3315"/>
  <c r="V361" i="3315"/>
  <c r="V342" i="3315"/>
  <c r="V366" i="3315"/>
  <c r="V221" i="3315"/>
  <c r="V229" i="3315"/>
  <c r="V343" i="3315"/>
  <c r="V351" i="3315"/>
  <c r="V359" i="3315"/>
  <c r="V367" i="3315"/>
  <c r="V432" i="3315"/>
  <c r="V240" i="3315"/>
  <c r="V352" i="3315"/>
  <c r="V360" i="3315"/>
  <c r="V382" i="3315"/>
  <c r="V538" i="3315"/>
  <c r="V349" i="3315"/>
  <c r="V357" i="3315"/>
  <c r="V365" i="3315"/>
  <c r="V344" i="3315"/>
  <c r="V390" i="3315"/>
  <c r="V353" i="3315"/>
  <c r="V147" i="3315"/>
  <c r="W308" i="3315"/>
  <c r="W300" i="3315"/>
  <c r="W288" i="3315"/>
  <c r="W8" i="3315"/>
  <c r="W301" i="3315"/>
  <c r="W285" i="3315"/>
  <c r="W380" i="3315"/>
  <c r="W290" i="3315"/>
  <c r="W39" i="3315"/>
  <c r="W311" i="3315"/>
  <c r="W299" i="3315"/>
  <c r="W283" i="3315"/>
  <c r="W40" i="3315"/>
  <c r="W937" i="3315"/>
  <c r="W939" i="3315"/>
  <c r="W165" i="3315"/>
  <c r="W595" i="3315"/>
  <c r="W579" i="3315"/>
  <c r="W563" i="3315"/>
  <c r="W499" i="3315"/>
  <c r="W467" i="3315"/>
  <c r="W267" i="3315"/>
  <c r="W932" i="3315"/>
  <c r="W924" i="3315"/>
  <c r="W776" i="3315"/>
  <c r="W614" i="3315"/>
  <c r="W554" i="3315"/>
  <c r="W482" i="3315"/>
  <c r="W293" i="3315"/>
  <c r="W696" i="3315"/>
  <c r="W807" i="3315"/>
  <c r="W661" i="3315"/>
  <c r="W613" i="3315"/>
  <c r="W557" i="3315"/>
  <c r="W294" i="3315"/>
  <c r="W93" i="3315"/>
  <c r="W731" i="3315"/>
  <c r="W784" i="3315"/>
  <c r="W616" i="3315"/>
  <c r="U635" i="3315"/>
  <c r="U615" i="3315"/>
  <c r="U609" i="3315"/>
  <c r="U593" i="3315"/>
  <c r="U583" i="3315"/>
  <c r="U576" i="3315"/>
  <c r="U570" i="3315"/>
  <c r="U556" i="3315"/>
  <c r="U548" i="3315"/>
  <c r="U528" i="3315"/>
  <c r="U506" i="3315"/>
  <c r="U478" i="3315"/>
  <c r="U466" i="3315"/>
  <c r="U95" i="3315"/>
  <c r="U107" i="3315"/>
  <c r="U204" i="3315"/>
  <c r="U203" i="3315"/>
  <c r="R15" i="3315"/>
  <c r="W15" i="3315" s="1"/>
  <c r="Z15" i="3315"/>
  <c r="Z10" i="3315"/>
  <c r="R19" i="3315"/>
  <c r="N64" i="3315"/>
  <c r="V64" i="3315" s="1"/>
  <c r="R59" i="3315"/>
  <c r="W59" i="3315" s="1"/>
  <c r="R52" i="3315"/>
  <c r="Z51" i="3315"/>
  <c r="N51" i="3315"/>
  <c r="R44" i="3315"/>
  <c r="Z42" i="3315"/>
  <c r="J243" i="3315"/>
  <c r="N167" i="3315"/>
  <c r="U280" i="3315"/>
  <c r="J319" i="3315"/>
  <c r="U259" i="3315"/>
  <c r="J275" i="3315"/>
  <c r="J1112" i="3315"/>
  <c r="U1017" i="3315"/>
  <c r="N87" i="3315"/>
  <c r="V81" i="3315"/>
  <c r="V102" i="3315"/>
  <c r="N138" i="3315"/>
  <c r="W547" i="3315"/>
  <c r="W312" i="3315"/>
  <c r="W758" i="3315"/>
  <c r="W650" i="3315"/>
  <c r="W305" i="3315"/>
  <c r="W621" i="3315"/>
  <c r="W549" i="3315"/>
  <c r="W298" i="3315"/>
  <c r="W119" i="3315"/>
  <c r="W640" i="3315"/>
  <c r="W636" i="3315"/>
  <c r="W604" i="3315"/>
  <c r="W64" i="3315"/>
  <c r="U130" i="3315"/>
  <c r="U270" i="3315"/>
  <c r="J10" i="3315"/>
  <c r="R10" i="3315"/>
  <c r="W10" i="3315" s="1"/>
  <c r="N10" i="3315"/>
  <c r="N16" i="3315" s="1"/>
  <c r="J36" i="3315"/>
  <c r="AF36" i="3315" s="1"/>
  <c r="R36" i="3315"/>
  <c r="N41" i="3315"/>
  <c r="J41" i="3315"/>
  <c r="AF41" i="3315" s="1"/>
  <c r="R41" i="3315"/>
  <c r="W41" i="3315" s="1"/>
  <c r="J42" i="3315"/>
  <c r="AF42" i="3315" s="1"/>
  <c r="R42" i="3315"/>
  <c r="W42" i="3315" s="1"/>
  <c r="J37" i="3315"/>
  <c r="AF37" i="3315" s="1"/>
  <c r="R37" i="3315"/>
  <c r="W37" i="3315" s="1"/>
  <c r="AC21" i="3315"/>
  <c r="AC1175" i="3315"/>
  <c r="N68" i="3315"/>
  <c r="V68" i="3315" s="1"/>
  <c r="J68" i="3315"/>
  <c r="AF68" i="3315" s="1"/>
  <c r="R61" i="3315"/>
  <c r="J61" i="3315"/>
  <c r="Z454" i="3315"/>
  <c r="J74" i="3315"/>
  <c r="J72" i="3315"/>
  <c r="J56" i="3315"/>
  <c r="Z999" i="3315"/>
  <c r="AD999" i="3315" s="1"/>
  <c r="AD948" i="3315"/>
  <c r="J63" i="3315"/>
  <c r="AF63" i="3315" s="1"/>
  <c r="J51" i="3315"/>
  <c r="R65" i="3315"/>
  <c r="W65" i="3315" s="1"/>
  <c r="J44" i="3315"/>
  <c r="J94" i="3315"/>
  <c r="AF94" i="3315" s="1"/>
  <c r="J96" i="3315"/>
  <c r="AF96" i="3315" s="1"/>
  <c r="J98" i="3315"/>
  <c r="AF98" i="3315" s="1"/>
  <c r="J100" i="3315"/>
  <c r="AF100" i="3315" s="1"/>
  <c r="J102" i="3315"/>
  <c r="J104" i="3315"/>
  <c r="AF104" i="3315" s="1"/>
  <c r="J106" i="3315"/>
  <c r="AF106" i="3315" s="1"/>
  <c r="J108" i="3315"/>
  <c r="AF108" i="3315" s="1"/>
  <c r="J110" i="3315"/>
  <c r="AF110" i="3315" s="1"/>
  <c r="J112" i="3315"/>
  <c r="AF112" i="3315" s="1"/>
  <c r="J114" i="3315"/>
  <c r="J116" i="3315"/>
  <c r="J118" i="3315"/>
  <c r="J120" i="3315"/>
  <c r="AF120" i="3315" s="1"/>
  <c r="J122" i="3315"/>
  <c r="AF122" i="3315" s="1"/>
  <c r="J124" i="3315"/>
  <c r="J129" i="3315"/>
  <c r="J131" i="3315"/>
  <c r="J133" i="3315"/>
  <c r="J135" i="3315"/>
  <c r="J137" i="3315"/>
  <c r="AF137" i="3315" s="1"/>
  <c r="J193" i="3315"/>
  <c r="AF193" i="3315" s="1"/>
  <c r="J195" i="3315"/>
  <c r="J197" i="3315"/>
  <c r="J199" i="3315"/>
  <c r="Z72" i="3315"/>
  <c r="N72" i="3315"/>
  <c r="Z70" i="3315"/>
  <c r="N70" i="3315"/>
  <c r="J70" i="3315"/>
  <c r="Z69" i="3315"/>
  <c r="N69" i="3315"/>
  <c r="J69" i="3315"/>
  <c r="Z68" i="3315"/>
  <c r="J67" i="3315"/>
  <c r="AF67" i="3315" s="1"/>
  <c r="N66" i="3315"/>
  <c r="J65" i="3315"/>
  <c r="AF65" i="3315" s="1"/>
  <c r="R62" i="3315"/>
  <c r="W62" i="3315" s="1"/>
  <c r="J57" i="3315"/>
  <c r="J55" i="3315"/>
  <c r="Z52" i="3315"/>
  <c r="R51" i="3315"/>
  <c r="R38" i="3315"/>
  <c r="W38" i="3315" s="1"/>
  <c r="J38" i="3315"/>
  <c r="AF38" i="3315" s="1"/>
  <c r="R32" i="3315"/>
  <c r="R33" i="3315" s="1"/>
  <c r="Z20" i="3315"/>
  <c r="J19" i="3315"/>
  <c r="AF19" i="3315" s="1"/>
  <c r="W1157" i="3315"/>
  <c r="W1081" i="3315"/>
  <c r="W1033" i="3315"/>
  <c r="W1017" i="3315"/>
  <c r="W1140" i="3315"/>
  <c r="W1034" i="3315"/>
  <c r="W1032" i="3315"/>
  <c r="U942" i="3315"/>
  <c r="U1107" i="3315"/>
  <c r="U1146" i="3315"/>
  <c r="U1132" i="3315"/>
  <c r="U1110" i="3315"/>
  <c r="U940" i="3315"/>
  <c r="U285" i="3315"/>
  <c r="U289" i="3315"/>
  <c r="U299" i="3315"/>
  <c r="U311" i="3315"/>
  <c r="U941" i="3315"/>
  <c r="U937" i="3315"/>
  <c r="U286" i="3315"/>
  <c r="U290" i="3315"/>
  <c r="U296" i="3315"/>
  <c r="U300" i="3315"/>
  <c r="U304" i="3315"/>
  <c r="U316" i="3315"/>
  <c r="U7" i="3315"/>
  <c r="U938" i="3315"/>
  <c r="U134" i="3315"/>
  <c r="U283" i="3315"/>
  <c r="U287" i="3315"/>
  <c r="U301" i="3315"/>
  <c r="U307" i="3315"/>
  <c r="U935" i="3315"/>
  <c r="U939" i="3315"/>
  <c r="U284" i="3315"/>
  <c r="U288" i="3315"/>
  <c r="U308" i="3315"/>
  <c r="U314" i="3315"/>
  <c r="J59" i="3315"/>
  <c r="AF59" i="3315" s="1"/>
  <c r="X115" i="3315" l="1"/>
  <c r="AE115" i="3315" s="1"/>
  <c r="X81" i="3315"/>
  <c r="AE81" i="3315" s="1"/>
  <c r="AF275" i="3315"/>
  <c r="AF1161" i="3315"/>
  <c r="AF859" i="3315"/>
  <c r="X749" i="3315"/>
  <c r="AE749" i="3315" s="1"/>
  <c r="AF1112" i="3315"/>
  <c r="AF243" i="3315"/>
  <c r="AF319" i="3315"/>
  <c r="U197" i="3315"/>
  <c r="AF197" i="3315"/>
  <c r="U124" i="3315"/>
  <c r="AF124" i="3315"/>
  <c r="U116" i="3315"/>
  <c r="AF116" i="3315"/>
  <c r="AF72" i="3315"/>
  <c r="AF61" i="3315"/>
  <c r="AF69" i="3315"/>
  <c r="U199" i="3315"/>
  <c r="AF199" i="3315"/>
  <c r="U129" i="3315"/>
  <c r="AF129" i="3315"/>
  <c r="U118" i="3315"/>
  <c r="AF118" i="3315"/>
  <c r="U102" i="3315"/>
  <c r="X102" i="3315" s="1"/>
  <c r="AE102" i="3315" s="1"/>
  <c r="AF102" i="3315"/>
  <c r="AF51" i="3315"/>
  <c r="AF56" i="3315"/>
  <c r="U351" i="3315"/>
  <c r="AF351" i="3315"/>
  <c r="U359" i="3315"/>
  <c r="AF359" i="3315"/>
  <c r="U367" i="3315"/>
  <c r="AF367" i="3315"/>
  <c r="U356" i="3315"/>
  <c r="AF356" i="3315"/>
  <c r="U364" i="3315"/>
  <c r="AF364" i="3315"/>
  <c r="U382" i="3315"/>
  <c r="AF382" i="3315"/>
  <c r="AF20" i="3315"/>
  <c r="U343" i="3315"/>
  <c r="AF343" i="3315"/>
  <c r="U342" i="3315"/>
  <c r="AF342" i="3315"/>
  <c r="U358" i="3315"/>
  <c r="AF358" i="3315"/>
  <c r="U390" i="3315"/>
  <c r="AF390" i="3315"/>
  <c r="U195" i="3315"/>
  <c r="AF195" i="3315"/>
  <c r="U133" i="3315"/>
  <c r="AF133" i="3315"/>
  <c r="U114" i="3315"/>
  <c r="AF114" i="3315"/>
  <c r="AF55" i="3315"/>
  <c r="U135" i="3315"/>
  <c r="AF135" i="3315"/>
  <c r="AF44" i="3315"/>
  <c r="AF45" i="3315" s="1"/>
  <c r="U165" i="3315"/>
  <c r="AF165" i="3315"/>
  <c r="U353" i="3315"/>
  <c r="AF353" i="3315"/>
  <c r="U361" i="3315"/>
  <c r="AF361" i="3315"/>
  <c r="U366" i="3315"/>
  <c r="AF366" i="3315"/>
  <c r="AF57" i="3315"/>
  <c r="AF74" i="3315"/>
  <c r="AF52" i="3315"/>
  <c r="U347" i="3315"/>
  <c r="AF347" i="3315"/>
  <c r="U355" i="3315"/>
  <c r="AF355" i="3315"/>
  <c r="U363" i="3315"/>
  <c r="AF363" i="3315"/>
  <c r="U391" i="3315"/>
  <c r="AF391" i="3315"/>
  <c r="U432" i="3315"/>
  <c r="AF432" i="3315"/>
  <c r="U344" i="3315"/>
  <c r="AF344" i="3315"/>
  <c r="U352" i="3315"/>
  <c r="AF352" i="3315"/>
  <c r="U360" i="3315"/>
  <c r="AF360" i="3315"/>
  <c r="U368" i="3315"/>
  <c r="AF368" i="3315"/>
  <c r="U392" i="3315"/>
  <c r="AF392" i="3315"/>
  <c r="AF70" i="3315"/>
  <c r="U131" i="3315"/>
  <c r="AF131" i="3315"/>
  <c r="AF10" i="3315"/>
  <c r="AF16" i="3315" s="1"/>
  <c r="U349" i="3315"/>
  <c r="AF349" i="3315"/>
  <c r="U357" i="3315"/>
  <c r="AF357" i="3315"/>
  <c r="U365" i="3315"/>
  <c r="AF365" i="3315"/>
  <c r="U330" i="3315"/>
  <c r="X330" i="3315" s="1"/>
  <c r="AE330" i="3315" s="1"/>
  <c r="AF330" i="3315"/>
  <c r="U354" i="3315"/>
  <c r="AF354" i="3315"/>
  <c r="U362" i="3315"/>
  <c r="AF362" i="3315"/>
  <c r="U380" i="3315"/>
  <c r="AF380" i="3315"/>
  <c r="AF933" i="3315"/>
  <c r="AF945" i="3315" s="1"/>
  <c r="R1163" i="3315"/>
  <c r="D48" i="3315"/>
  <c r="AB1167" i="3315"/>
  <c r="AB1198" i="3315" s="1"/>
  <c r="AB1199" i="3315" s="1"/>
  <c r="AB1202" i="3315" s="1"/>
  <c r="AA1167" i="3315"/>
  <c r="AA1198" i="3315" s="1"/>
  <c r="AA1199" i="3315" s="1"/>
  <c r="AA1202" i="3315" s="1"/>
  <c r="L1165" i="3315"/>
  <c r="P1165" i="3315"/>
  <c r="H1165" i="3315"/>
  <c r="D1165" i="3315"/>
  <c r="AC1178" i="3315"/>
  <c r="U59" i="3315"/>
  <c r="X59" i="3315" s="1"/>
  <c r="U38" i="3315"/>
  <c r="X38" i="3315" s="1"/>
  <c r="AE38" i="3315" s="1"/>
  <c r="J20" i="3315"/>
  <c r="U65" i="3315"/>
  <c r="X65" i="3315" s="1"/>
  <c r="U67" i="3315"/>
  <c r="X67" i="3315" s="1"/>
  <c r="U63" i="3315"/>
  <c r="X63" i="3315" s="1"/>
  <c r="U36" i="3315"/>
  <c r="U68" i="3315"/>
  <c r="X68" i="3315" s="1"/>
  <c r="U37" i="3315"/>
  <c r="U42" i="3315"/>
  <c r="U41" i="3315"/>
  <c r="R20" i="3315"/>
  <c r="AD1186" i="3315"/>
  <c r="AE1186" i="3315" s="1"/>
  <c r="Q1164" i="3315"/>
  <c r="R456" i="3315"/>
  <c r="N456" i="3315"/>
  <c r="AD210" i="3315"/>
  <c r="Z456" i="3315"/>
  <c r="Z1163" i="3315"/>
  <c r="H21" i="3315"/>
  <c r="H48" i="3315" s="1"/>
  <c r="AD45" i="3315"/>
  <c r="N945" i="3315"/>
  <c r="J945" i="3315"/>
  <c r="AC945" i="3315"/>
  <c r="R945" i="3315"/>
  <c r="Z945" i="3315"/>
  <c r="AD1163" i="3315"/>
  <c r="P21" i="3315"/>
  <c r="P48" i="3315" s="1"/>
  <c r="L21" i="3315"/>
  <c r="L48" i="3315" s="1"/>
  <c r="X15" i="3315"/>
  <c r="AE15" i="3315" s="1"/>
  <c r="Z45" i="3315"/>
  <c r="AD16" i="3315"/>
  <c r="R16" i="3315"/>
  <c r="R75" i="3315"/>
  <c r="Z75" i="3315"/>
  <c r="J45" i="3315"/>
  <c r="Z16" i="3315"/>
  <c r="Z21" i="3315" s="1"/>
  <c r="N21" i="3315"/>
  <c r="AD20" i="3315"/>
  <c r="M1164" i="3315"/>
  <c r="J147" i="3315"/>
  <c r="AF147" i="3315" s="1"/>
  <c r="J325" i="3315"/>
  <c r="AF325" i="3315" s="1"/>
  <c r="AD933" i="3315"/>
  <c r="AD945" i="3315" s="1"/>
  <c r="U62" i="3315"/>
  <c r="X62" i="3315" s="1"/>
  <c r="U64" i="3315"/>
  <c r="X64" i="3315" s="1"/>
  <c r="U66" i="3315"/>
  <c r="W66" i="3315"/>
  <c r="W536" i="3315"/>
  <c r="W533" i="3315"/>
  <c r="W602" i="3315"/>
  <c r="W571" i="3315"/>
  <c r="W668" i="3315"/>
  <c r="W195" i="3315"/>
  <c r="U936" i="3315"/>
  <c r="V358" i="3315"/>
  <c r="V218" i="3315"/>
  <c r="V241" i="3315"/>
  <c r="V356" i="3315"/>
  <c r="V363" i="3315"/>
  <c r="V347" i="3315"/>
  <c r="V225" i="3315"/>
  <c r="V362" i="3315"/>
  <c r="N1163" i="3315"/>
  <c r="W940" i="3315"/>
  <c r="W935" i="3315"/>
  <c r="W941" i="3315"/>
  <c r="W6" i="3315"/>
  <c r="W287" i="3315"/>
  <c r="W7" i="3315"/>
  <c r="W314" i="3315"/>
  <c r="W134" i="3315"/>
  <c r="W284" i="3315"/>
  <c r="W304" i="3315"/>
  <c r="W936" i="3315"/>
  <c r="W9" i="3315"/>
  <c r="W316" i="3315"/>
  <c r="W938" i="3315"/>
  <c r="W307" i="3315"/>
  <c r="W286" i="3315"/>
  <c r="W289" i="3315"/>
  <c r="W296" i="3315"/>
  <c r="U120" i="3315"/>
  <c r="U108" i="3315"/>
  <c r="W504" i="3315"/>
  <c r="W632" i="3315"/>
  <c r="W318" i="3315"/>
  <c r="W779" i="3315"/>
  <c r="W117" i="3315"/>
  <c r="W315" i="3315"/>
  <c r="W612" i="3315"/>
  <c r="W644" i="3315"/>
  <c r="W302" i="3315"/>
  <c r="W501" i="3315"/>
  <c r="W649" i="3315"/>
  <c r="W518" i="3315"/>
  <c r="W838" i="3315"/>
  <c r="W607" i="3315"/>
  <c r="W792" i="3315"/>
  <c r="W525" i="3315"/>
  <c r="W610" i="3315"/>
  <c r="W825" i="3315"/>
  <c r="U193" i="3315"/>
  <c r="U122" i="3315"/>
  <c r="U110" i="3315"/>
  <c r="U8" i="3315"/>
  <c r="U9" i="3315"/>
  <c r="U39" i="3315"/>
  <c r="U6" i="3315"/>
  <c r="U40" i="3315"/>
  <c r="J174" i="3315"/>
  <c r="J90" i="3315"/>
  <c r="AF90" i="3315" s="1"/>
  <c r="U121" i="3315"/>
  <c r="U125" i="3315"/>
  <c r="U222" i="3315"/>
  <c r="U123" i="3315"/>
  <c r="U282" i="3315"/>
  <c r="W942" i="3315"/>
  <c r="U838" i="3315"/>
  <c r="U792" i="3315"/>
  <c r="U644" i="3315"/>
  <c r="U636" i="3315"/>
  <c r="U604" i="3315"/>
  <c r="U547" i="3315"/>
  <c r="U518" i="3315"/>
  <c r="U501" i="3315"/>
  <c r="U650" i="3315"/>
  <c r="U621" i="3315"/>
  <c r="U610" i="3315"/>
  <c r="U305" i="3315"/>
  <c r="U315" i="3315"/>
  <c r="U298" i="3315"/>
  <c r="U312" i="3315"/>
  <c r="N75" i="3315"/>
  <c r="V66" i="3315"/>
  <c r="J142" i="3315"/>
  <c r="AF142" i="3315" s="1"/>
  <c r="AF144" i="3315" s="1"/>
  <c r="AD454" i="3315"/>
  <c r="N45" i="3315"/>
  <c r="R45" i="3315"/>
  <c r="W36" i="3315"/>
  <c r="J16" i="3315"/>
  <c r="U10" i="3315"/>
  <c r="U825" i="3315"/>
  <c r="U758" i="3315"/>
  <c r="U640" i="3315"/>
  <c r="U632" i="3315"/>
  <c r="U549" i="3315"/>
  <c r="U525" i="3315"/>
  <c r="U504" i="3315"/>
  <c r="U779" i="3315"/>
  <c r="U649" i="3315"/>
  <c r="U612" i="3315"/>
  <c r="U607" i="3315"/>
  <c r="U117" i="3315"/>
  <c r="V239" i="3315"/>
  <c r="X239" i="3315" s="1"/>
  <c r="AE239" i="3315" s="1"/>
  <c r="U119" i="3315"/>
  <c r="V368" i="3315"/>
  <c r="V114" i="3315"/>
  <c r="X114" i="3315" s="1"/>
  <c r="AE114" i="3315" s="1"/>
  <c r="U302" i="3315"/>
  <c r="U318" i="3315"/>
  <c r="J1163" i="3315"/>
  <c r="AC48" i="3315"/>
  <c r="AD75" i="3315"/>
  <c r="W218" i="3315"/>
  <c r="W343" i="3315"/>
  <c r="X343" i="3315" s="1"/>
  <c r="AE343" i="3315" s="1"/>
  <c r="W351" i="3315"/>
  <c r="W359" i="3315"/>
  <c r="W367" i="3315"/>
  <c r="W432" i="3315"/>
  <c r="W127" i="3315"/>
  <c r="X127" i="3315" s="1"/>
  <c r="AE127" i="3315" s="1"/>
  <c r="W342" i="3315"/>
  <c r="W358" i="3315"/>
  <c r="W366" i="3315"/>
  <c r="X366" i="3315" s="1"/>
  <c r="AE366" i="3315" s="1"/>
  <c r="W220" i="3315"/>
  <c r="X220" i="3315" s="1"/>
  <c r="AE220" i="3315" s="1"/>
  <c r="W349" i="3315"/>
  <c r="W357" i="3315"/>
  <c r="X357" i="3315" s="1"/>
  <c r="AE357" i="3315" s="1"/>
  <c r="W365" i="3315"/>
  <c r="W221" i="3315"/>
  <c r="X221" i="3315" s="1"/>
  <c r="AE221" i="3315" s="1"/>
  <c r="W229" i="3315"/>
  <c r="X229" i="3315" s="1"/>
  <c r="AE229" i="3315" s="1"/>
  <c r="W344" i="3315"/>
  <c r="W356" i="3315"/>
  <c r="W364" i="3315"/>
  <c r="W390" i="3315"/>
  <c r="W147" i="3315"/>
  <c r="W242" i="3315"/>
  <c r="X242" i="3315" s="1"/>
  <c r="AE242" i="3315" s="1"/>
  <c r="W347" i="3315"/>
  <c r="W355" i="3315"/>
  <c r="W363" i="3315"/>
  <c r="W391" i="3315"/>
  <c r="W241" i="3315"/>
  <c r="W354" i="3315"/>
  <c r="W362" i="3315"/>
  <c r="W392" i="3315"/>
  <c r="W240" i="3315"/>
  <c r="X240" i="3315" s="1"/>
  <c r="AE240" i="3315" s="1"/>
  <c r="W353" i="3315"/>
  <c r="W361" i="3315"/>
  <c r="W538" i="3315"/>
  <c r="X538" i="3315" s="1"/>
  <c r="AE538" i="3315" s="1"/>
  <c r="W225" i="3315"/>
  <c r="W280" i="3315"/>
  <c r="W352" i="3315"/>
  <c r="W360" i="3315"/>
  <c r="W382" i="3315"/>
  <c r="U1127" i="3315"/>
  <c r="U1088" i="3315"/>
  <c r="U1122" i="3315"/>
  <c r="U1130" i="3315"/>
  <c r="U1139" i="3315"/>
  <c r="U1013" i="3315"/>
  <c r="U1117" i="3315"/>
  <c r="U1137" i="3315"/>
  <c r="U1147" i="3315"/>
  <c r="U1151" i="3315"/>
  <c r="U1159" i="3315"/>
  <c r="U1118" i="3315"/>
  <c r="U1136" i="3315"/>
  <c r="U1011" i="3315"/>
  <c r="U1121" i="3315"/>
  <c r="U1135" i="3315"/>
  <c r="U1144" i="3315"/>
  <c r="U1152" i="3315"/>
  <c r="U1158" i="3315"/>
  <c r="U1012" i="3315"/>
  <c r="U1128" i="3315"/>
  <c r="U1141" i="3315"/>
  <c r="U1149" i="3315"/>
  <c r="U1153" i="3315"/>
  <c r="U1009" i="3315"/>
  <c r="U1018" i="3315"/>
  <c r="U1125" i="3315"/>
  <c r="U1131" i="3315"/>
  <c r="U1142" i="3315"/>
  <c r="U1148" i="3315"/>
  <c r="U1156" i="3315"/>
  <c r="J75" i="3315"/>
  <c r="X432" i="3315" l="1"/>
  <c r="AE432" i="3315" s="1"/>
  <c r="X368" i="3315"/>
  <c r="AE368" i="3315" s="1"/>
  <c r="X352" i="3315"/>
  <c r="AE352" i="3315" s="1"/>
  <c r="D1167" i="3315"/>
  <c r="D1198" i="3315" s="1"/>
  <c r="D1199" i="3315" s="1"/>
  <c r="X353" i="3315"/>
  <c r="AE353" i="3315" s="1"/>
  <c r="X359" i="3315"/>
  <c r="AE359" i="3315" s="1"/>
  <c r="X382" i="3315"/>
  <c r="AE382" i="3315" s="1"/>
  <c r="X360" i="3315"/>
  <c r="AE360" i="3315" s="1"/>
  <c r="X391" i="3315"/>
  <c r="AE391" i="3315" s="1"/>
  <c r="X365" i="3315"/>
  <c r="AE365" i="3315" s="1"/>
  <c r="X344" i="3315"/>
  <c r="AE344" i="3315" s="1"/>
  <c r="X354" i="3315"/>
  <c r="AE354" i="3315" s="1"/>
  <c r="X355" i="3315"/>
  <c r="AE355" i="3315" s="1"/>
  <c r="X390" i="3315"/>
  <c r="AE390" i="3315" s="1"/>
  <c r="X349" i="3315"/>
  <c r="AE349" i="3315" s="1"/>
  <c r="X342" i="3315"/>
  <c r="AE342" i="3315" s="1"/>
  <c r="AF21" i="3315"/>
  <c r="AF48" i="3315" s="1"/>
  <c r="X392" i="3315"/>
  <c r="AE392" i="3315" s="1"/>
  <c r="X361" i="3315"/>
  <c r="AE361" i="3315" s="1"/>
  <c r="AF1163" i="3315"/>
  <c r="X367" i="3315"/>
  <c r="AE367" i="3315" s="1"/>
  <c r="AF167" i="3315"/>
  <c r="AF75" i="3315"/>
  <c r="X364" i="3315"/>
  <c r="AE364" i="3315" s="1"/>
  <c r="X351" i="3315"/>
  <c r="AE351" i="3315" s="1"/>
  <c r="AF138" i="3315"/>
  <c r="J210" i="3315"/>
  <c r="AF174" i="3315"/>
  <c r="AF210" i="3315" s="1"/>
  <c r="AF433" i="3315"/>
  <c r="X356" i="3315"/>
  <c r="AE356" i="3315" s="1"/>
  <c r="J21" i="3315"/>
  <c r="X225" i="3315"/>
  <c r="AE225" i="3315" s="1"/>
  <c r="X347" i="3315"/>
  <c r="AE347" i="3315" s="1"/>
  <c r="AD21" i="3315"/>
  <c r="AD48" i="3315" s="1"/>
  <c r="X363" i="3315"/>
  <c r="AE363" i="3315" s="1"/>
  <c r="X358" i="3315"/>
  <c r="AE358" i="3315" s="1"/>
  <c r="Z48" i="3315"/>
  <c r="Q1165" i="3315"/>
  <c r="Q1167" i="3315" s="1"/>
  <c r="AC1165" i="3315"/>
  <c r="AC1167" i="3315" s="1"/>
  <c r="AC1198" i="3315" s="1"/>
  <c r="AC1199" i="3315" s="1"/>
  <c r="AC1202" i="3315" s="1"/>
  <c r="M1165" i="3315"/>
  <c r="M1167" i="3315" s="1"/>
  <c r="P1167" i="3315"/>
  <c r="L1167" i="3315"/>
  <c r="Z1165" i="3315"/>
  <c r="N1165" i="3315"/>
  <c r="R1165" i="3315"/>
  <c r="H1167" i="3315"/>
  <c r="R21" i="3315"/>
  <c r="R48" i="3315" s="1"/>
  <c r="AD456" i="3315"/>
  <c r="AD1165" i="3315" s="1"/>
  <c r="I1165" i="3315"/>
  <c r="I1167" i="3315" s="1"/>
  <c r="N48" i="3315"/>
  <c r="U943" i="3315"/>
  <c r="X362" i="3315"/>
  <c r="AE362" i="3315" s="1"/>
  <c r="X241" i="3315"/>
  <c r="AE241" i="3315" s="1"/>
  <c r="X66" i="3315"/>
  <c r="U325" i="3315"/>
  <c r="X325" i="3315" s="1"/>
  <c r="AE325" i="3315" s="1"/>
  <c r="J433" i="3315"/>
  <c r="U147" i="3315"/>
  <c r="X147" i="3315" s="1"/>
  <c r="J167" i="3315"/>
  <c r="W943" i="3315"/>
  <c r="V1107" i="3315"/>
  <c r="V1146" i="3315"/>
  <c r="V1110" i="3315"/>
  <c r="V1132" i="3315"/>
  <c r="V10" i="3315"/>
  <c r="X10" i="3315" s="1"/>
  <c r="AE10" i="3315" s="1"/>
  <c r="U142" i="3315"/>
  <c r="J144" i="3315"/>
  <c r="V1032" i="3315"/>
  <c r="X1032" i="3315" s="1"/>
  <c r="AE1032" i="3315" s="1"/>
  <c r="V1034" i="3315"/>
  <c r="X1034" i="3315" s="1"/>
  <c r="AE1034" i="3315" s="1"/>
  <c r="V1017" i="3315"/>
  <c r="X1017" i="3315" s="1"/>
  <c r="AE1017" i="3315" s="1"/>
  <c r="V1081" i="3315"/>
  <c r="X1081" i="3315" s="1"/>
  <c r="AE1081" i="3315" s="1"/>
  <c r="V1140" i="3315"/>
  <c r="X1140" i="3315" s="1"/>
  <c r="AE1140" i="3315" s="1"/>
  <c r="V1033" i="3315"/>
  <c r="X1033" i="3315" s="1"/>
  <c r="AE1033" i="3315" s="1"/>
  <c r="V1157" i="3315"/>
  <c r="X1157" i="3315" s="1"/>
  <c r="AE1157" i="3315" s="1"/>
  <c r="U90" i="3315"/>
  <c r="J138" i="3315"/>
  <c r="U381" i="3315"/>
  <c r="U99" i="3315"/>
  <c r="U811" i="3315"/>
  <c r="U712" i="3315"/>
  <c r="U702" i="3315"/>
  <c r="U490" i="3315"/>
  <c r="U237" i="3315"/>
  <c r="U246" i="3315"/>
  <c r="U70" i="3315"/>
  <c r="U111" i="3315"/>
  <c r="U488" i="3315"/>
  <c r="U768" i="3315"/>
  <c r="U834" i="3315"/>
  <c r="U260" i="3315"/>
  <c r="U816" i="3315"/>
  <c r="U486" i="3315"/>
  <c r="U750" i="3315"/>
  <c r="U713" i="3315"/>
  <c r="U814" i="3315"/>
  <c r="U831" i="3315"/>
  <c r="U484" i="3315"/>
  <c r="U627" i="3315"/>
  <c r="U821" i="3315"/>
  <c r="U513" i="3315"/>
  <c r="U224" i="3315"/>
  <c r="U693" i="3315"/>
  <c r="U823" i="3315"/>
  <c r="U683" i="3315"/>
  <c r="U773" i="3315"/>
  <c r="U818" i="3315"/>
  <c r="U436" i="3315"/>
  <c r="X280" i="3315"/>
  <c r="X218" i="3315"/>
  <c r="AE218" i="3315" s="1"/>
  <c r="AF456" i="3315" l="1"/>
  <c r="AF1165" i="3315" s="1"/>
  <c r="AF1167" i="3315" s="1"/>
  <c r="J48" i="3315"/>
  <c r="AD1167" i="3315"/>
  <c r="AD1198" i="3315" s="1"/>
  <c r="Z1167" i="3315"/>
  <c r="Z1198" i="3315" s="1"/>
  <c r="Z1199" i="3315" s="1"/>
  <c r="R1167" i="3315"/>
  <c r="N1167" i="3315"/>
  <c r="D1202" i="3315"/>
  <c r="J456" i="3315"/>
  <c r="J1165" i="3315" s="1"/>
  <c r="W717" i="3315"/>
  <c r="W116" i="3315"/>
  <c r="W136" i="3315"/>
  <c r="W204" i="3315"/>
  <c r="W468" i="3315"/>
  <c r="W548" i="3315"/>
  <c r="W620" i="3315"/>
  <c r="W660" i="3315"/>
  <c r="W788" i="3315"/>
  <c r="W844" i="3315"/>
  <c r="W698" i="3315"/>
  <c r="W80" i="3315"/>
  <c r="W131" i="3315"/>
  <c r="W477" i="3315"/>
  <c r="W505" i="3315"/>
  <c r="W565" i="3315"/>
  <c r="W609" i="3315"/>
  <c r="W685" i="3315"/>
  <c r="W740" i="3315"/>
  <c r="W827" i="3315"/>
  <c r="W130" i="3315"/>
  <c r="W466" i="3315"/>
  <c r="W514" i="3315"/>
  <c r="W574" i="3315"/>
  <c r="W666" i="3315"/>
  <c r="W725" i="3315"/>
  <c r="W124" i="3315"/>
  <c r="W268" i="3315"/>
  <c r="W512" i="3315"/>
  <c r="W556" i="3315"/>
  <c r="W624" i="3315"/>
  <c r="W664" i="3315"/>
  <c r="W808" i="3315"/>
  <c r="W852" i="3315"/>
  <c r="W706" i="3315"/>
  <c r="W97" i="3315"/>
  <c r="W135" i="3315"/>
  <c r="W481" i="3315"/>
  <c r="W529" i="3315"/>
  <c r="W573" i="3315"/>
  <c r="W625" i="3315"/>
  <c r="W716" i="3315"/>
  <c r="W756" i="3315"/>
  <c r="W839" i="3315"/>
  <c r="W931" i="3315"/>
  <c r="W478" i="3315"/>
  <c r="W550" i="3315"/>
  <c r="W606" i="3315"/>
  <c r="W670" i="3315"/>
  <c r="W701" i="3315"/>
  <c r="W790" i="3315"/>
  <c r="W719" i="3315"/>
  <c r="W103" i="3315"/>
  <c r="W142" i="3315"/>
  <c r="W259" i="3315"/>
  <c r="W483" i="3315"/>
  <c r="W539" i="3315"/>
  <c r="W583" i="3315"/>
  <c r="W615" i="3315"/>
  <c r="W643" i="3315"/>
  <c r="W695" i="3315"/>
  <c r="W809" i="3315"/>
  <c r="W90" i="3315"/>
  <c r="W806" i="3315"/>
  <c r="W107" i="3315"/>
  <c r="W559" i="3315"/>
  <c r="W631" i="3315"/>
  <c r="W720" i="3315"/>
  <c r="W686" i="3315"/>
  <c r="W711" i="3315"/>
  <c r="W133" i="3315"/>
  <c r="W479" i="3315"/>
  <c r="W575" i="3315"/>
  <c r="W639" i="3315"/>
  <c r="W793" i="3315"/>
  <c r="W733" i="3315"/>
  <c r="W128" i="3315"/>
  <c r="W143" i="3315"/>
  <c r="W291" i="3315"/>
  <c r="W528" i="3315"/>
  <c r="W576" i="3315"/>
  <c r="W652" i="3315"/>
  <c r="W730" i="3315"/>
  <c r="W820" i="3315"/>
  <c r="W739" i="3315"/>
  <c r="W105" i="3315"/>
  <c r="W493" i="3315"/>
  <c r="W541" i="3315"/>
  <c r="W581" i="3315"/>
  <c r="W669" i="3315"/>
  <c r="W724" i="3315"/>
  <c r="W783" i="3315"/>
  <c r="W843" i="3315"/>
  <c r="W757" i="3315"/>
  <c r="W270" i="3315"/>
  <c r="W502" i="3315"/>
  <c r="W562" i="3315"/>
  <c r="W618" i="3315"/>
  <c r="W674" i="3315"/>
  <c r="W92" i="3315"/>
  <c r="W132" i="3315"/>
  <c r="W462" i="3315"/>
  <c r="W532" i="3315"/>
  <c r="W596" i="3315"/>
  <c r="W656" i="3315"/>
  <c r="W762" i="3315"/>
  <c r="W840" i="3315"/>
  <c r="W710" i="3315"/>
  <c r="W763" i="3315"/>
  <c r="W109" i="3315"/>
  <c r="W465" i="3315"/>
  <c r="W497" i="3315"/>
  <c r="W545" i="3315"/>
  <c r="W593" i="3315"/>
  <c r="W673" i="3315"/>
  <c r="W732" i="3315"/>
  <c r="W799" i="3315"/>
  <c r="W855" i="3315"/>
  <c r="W118" i="3315"/>
  <c r="W281" i="3315"/>
  <c r="W506" i="3315"/>
  <c r="W570" i="3315"/>
  <c r="W658" i="3315"/>
  <c r="W682" i="3315"/>
  <c r="W780" i="3315"/>
  <c r="W826" i="3315"/>
  <c r="W759" i="3315"/>
  <c r="W129" i="3315"/>
  <c r="W203" i="3315"/>
  <c r="W463" i="3315"/>
  <c r="W523" i="3315"/>
  <c r="W567" i="3315"/>
  <c r="W603" i="3315"/>
  <c r="W635" i="3315"/>
  <c r="W663" i="3315"/>
  <c r="W760" i="3315"/>
  <c r="W925" i="3315"/>
  <c r="W726" i="3315"/>
  <c r="W727" i="3315"/>
  <c r="W199" i="3315"/>
  <c r="W503" i="3315"/>
  <c r="W587" i="3315"/>
  <c r="W647" i="3315"/>
  <c r="W841" i="3315"/>
  <c r="W786" i="3315"/>
  <c r="W95" i="3315"/>
  <c r="W207" i="3315"/>
  <c r="W535" i="3315"/>
  <c r="W611" i="3315"/>
  <c r="W667" i="3315"/>
  <c r="W929" i="3315"/>
  <c r="W120" i="3315"/>
  <c r="W222" i="3315"/>
  <c r="W123" i="3315"/>
  <c r="W193" i="3315"/>
  <c r="W108" i="3315"/>
  <c r="W121" i="3315"/>
  <c r="W125" i="3315"/>
  <c r="W110" i="3315"/>
  <c r="W282" i="3315"/>
  <c r="W122" i="3315"/>
  <c r="V612" i="3315"/>
  <c r="X612" i="3315" s="1"/>
  <c r="AE612" i="3315" s="1"/>
  <c r="V838" i="3315"/>
  <c r="X838" i="3315" s="1"/>
  <c r="AE838" i="3315" s="1"/>
  <c r="V518" i="3315"/>
  <c r="X518" i="3315" s="1"/>
  <c r="AE518" i="3315" s="1"/>
  <c r="V607" i="3315"/>
  <c r="X607" i="3315" s="1"/>
  <c r="AE607" i="3315" s="1"/>
  <c r="V636" i="3315"/>
  <c r="X636" i="3315" s="1"/>
  <c r="AE636" i="3315" s="1"/>
  <c r="V644" i="3315"/>
  <c r="X644" i="3315" s="1"/>
  <c r="AE644" i="3315" s="1"/>
  <c r="V792" i="3315"/>
  <c r="X792" i="3315" s="1"/>
  <c r="AE792" i="3315" s="1"/>
  <c r="V525" i="3315"/>
  <c r="X525" i="3315" s="1"/>
  <c r="AE525" i="3315" s="1"/>
  <c r="V779" i="3315"/>
  <c r="X779" i="3315" s="1"/>
  <c r="AE779" i="3315" s="1"/>
  <c r="V302" i="3315"/>
  <c r="X302" i="3315" s="1"/>
  <c r="AE302" i="3315" s="1"/>
  <c r="V504" i="3315"/>
  <c r="X504" i="3315" s="1"/>
  <c r="AE504" i="3315" s="1"/>
  <c r="V621" i="3315"/>
  <c r="X621" i="3315" s="1"/>
  <c r="AE621" i="3315" s="1"/>
  <c r="V315" i="3315"/>
  <c r="X315" i="3315" s="1"/>
  <c r="AE315" i="3315" s="1"/>
  <c r="V604" i="3315"/>
  <c r="X604" i="3315" s="1"/>
  <c r="AE604" i="3315" s="1"/>
  <c r="V649" i="3315"/>
  <c r="X649" i="3315" s="1"/>
  <c r="AE649" i="3315" s="1"/>
  <c r="V312" i="3315"/>
  <c r="X312" i="3315" s="1"/>
  <c r="AE312" i="3315" s="1"/>
  <c r="V547" i="3315"/>
  <c r="X547" i="3315" s="1"/>
  <c r="AE547" i="3315" s="1"/>
  <c r="V632" i="3315"/>
  <c r="X632" i="3315" s="1"/>
  <c r="AE632" i="3315" s="1"/>
  <c r="V640" i="3315"/>
  <c r="X640" i="3315" s="1"/>
  <c r="AE640" i="3315" s="1"/>
  <c r="V758" i="3315"/>
  <c r="X758" i="3315" s="1"/>
  <c r="AE758" i="3315" s="1"/>
  <c r="V825" i="3315"/>
  <c r="X825" i="3315" s="1"/>
  <c r="AE825" i="3315" s="1"/>
  <c r="V305" i="3315"/>
  <c r="X305" i="3315" s="1"/>
  <c r="AE305" i="3315" s="1"/>
  <c r="V501" i="3315"/>
  <c r="X501" i="3315" s="1"/>
  <c r="AE501" i="3315" s="1"/>
  <c r="V610" i="3315"/>
  <c r="X610" i="3315" s="1"/>
  <c r="AE610" i="3315" s="1"/>
  <c r="V298" i="3315"/>
  <c r="X298" i="3315" s="1"/>
  <c r="AE298" i="3315" s="1"/>
  <c r="V318" i="3315"/>
  <c r="X318" i="3315" s="1"/>
  <c r="AE318" i="3315" s="1"/>
  <c r="V549" i="3315"/>
  <c r="X549" i="3315" s="1"/>
  <c r="AE549" i="3315" s="1"/>
  <c r="V650" i="3315"/>
  <c r="X650" i="3315" s="1"/>
  <c r="AE650" i="3315" s="1"/>
  <c r="V119" i="3315"/>
  <c r="X119" i="3315" s="1"/>
  <c r="AE119" i="3315" s="1"/>
  <c r="V117" i="3315"/>
  <c r="X117" i="3315" s="1"/>
  <c r="AE117" i="3315" s="1"/>
  <c r="V93" i="3315"/>
  <c r="X93" i="3315" s="1"/>
  <c r="AE93" i="3315" s="1"/>
  <c r="V467" i="3315"/>
  <c r="X467" i="3315" s="1"/>
  <c r="AE467" i="3315" s="1"/>
  <c r="V499" i="3315"/>
  <c r="X499" i="3315" s="1"/>
  <c r="AE499" i="3315" s="1"/>
  <c r="V560" i="3315"/>
  <c r="X560" i="3315" s="1"/>
  <c r="AE560" i="3315" s="1"/>
  <c r="V653" i="3315"/>
  <c r="X653" i="3315" s="1"/>
  <c r="AE653" i="3315" s="1"/>
  <c r="V731" i="3315"/>
  <c r="X731" i="3315" s="1"/>
  <c r="AE731" i="3315" s="1"/>
  <c r="V928" i="3315"/>
  <c r="X928" i="3315" s="1"/>
  <c r="AE928" i="3315" s="1"/>
  <c r="V208" i="3315"/>
  <c r="X208" i="3315" s="1"/>
  <c r="AE208" i="3315" s="1"/>
  <c r="V482" i="3315"/>
  <c r="X482" i="3315" s="1"/>
  <c r="AE482" i="3315" s="1"/>
  <c r="V563" i="3315"/>
  <c r="X563" i="3315" s="1"/>
  <c r="AE563" i="3315" s="1"/>
  <c r="V579" i="3315"/>
  <c r="X579" i="3315" s="1"/>
  <c r="AE579" i="3315" s="1"/>
  <c r="V595" i="3315"/>
  <c r="X595" i="3315" s="1"/>
  <c r="AE595" i="3315" s="1"/>
  <c r="V661" i="3315"/>
  <c r="X661" i="3315" s="1"/>
  <c r="AE661" i="3315" s="1"/>
  <c r="V784" i="3315"/>
  <c r="X784" i="3315" s="1"/>
  <c r="AE784" i="3315" s="1"/>
  <c r="V42" i="3315"/>
  <c r="X42" i="3315" s="1"/>
  <c r="AE42" i="3315" s="1"/>
  <c r="V293" i="3315"/>
  <c r="X293" i="3315" s="1"/>
  <c r="AE293" i="3315" s="1"/>
  <c r="V533" i="3315"/>
  <c r="X533" i="3315" s="1"/>
  <c r="AE533" i="3315" s="1"/>
  <c r="V602" i="3315"/>
  <c r="X602" i="3315" s="1"/>
  <c r="AE602" i="3315" s="1"/>
  <c r="V668" i="3315"/>
  <c r="X668" i="3315" s="1"/>
  <c r="AE668" i="3315" s="1"/>
  <c r="V755" i="3315"/>
  <c r="X755" i="3315" s="1"/>
  <c r="AE755" i="3315" s="1"/>
  <c r="V557" i="3315"/>
  <c r="X557" i="3315" s="1"/>
  <c r="AE557" i="3315" s="1"/>
  <c r="V613" i="3315"/>
  <c r="X613" i="3315" s="1"/>
  <c r="AE613" i="3315" s="1"/>
  <c r="V776" i="3315"/>
  <c r="X776" i="3315" s="1"/>
  <c r="AE776" i="3315" s="1"/>
  <c r="V195" i="3315"/>
  <c r="X195" i="3315" s="1"/>
  <c r="AE195" i="3315" s="1"/>
  <c r="V495" i="3315"/>
  <c r="X495" i="3315" s="1"/>
  <c r="AE495" i="3315" s="1"/>
  <c r="V511" i="3315"/>
  <c r="X511" i="3315" s="1"/>
  <c r="AE511" i="3315" s="1"/>
  <c r="V616" i="3315"/>
  <c r="X616" i="3315" s="1"/>
  <c r="AE616" i="3315" s="1"/>
  <c r="V715" i="3315"/>
  <c r="X715" i="3315" s="1"/>
  <c r="AE715" i="3315" s="1"/>
  <c r="V761" i="3315"/>
  <c r="X761" i="3315" s="1"/>
  <c r="AE761" i="3315" s="1"/>
  <c r="V924" i="3315"/>
  <c r="X924" i="3315" s="1"/>
  <c r="AE924" i="3315" s="1"/>
  <c r="V932" i="3315"/>
  <c r="X932" i="3315" s="1"/>
  <c r="AE932" i="3315" s="1"/>
  <c r="V267" i="3315"/>
  <c r="X267" i="3315" s="1"/>
  <c r="AE267" i="3315" s="1"/>
  <c r="V530" i="3315"/>
  <c r="X530" i="3315" s="1"/>
  <c r="AE530" i="3315" s="1"/>
  <c r="V571" i="3315"/>
  <c r="X571" i="3315" s="1"/>
  <c r="AE571" i="3315" s="1"/>
  <c r="V591" i="3315"/>
  <c r="X591" i="3315" s="1"/>
  <c r="AE591" i="3315" s="1"/>
  <c r="V619" i="3315"/>
  <c r="X619" i="3315" s="1"/>
  <c r="AE619" i="3315" s="1"/>
  <c r="V718" i="3315"/>
  <c r="X718" i="3315" s="1"/>
  <c r="AE718" i="3315" s="1"/>
  <c r="V197" i="3315"/>
  <c r="X197" i="3315" s="1"/>
  <c r="AE197" i="3315" s="1"/>
  <c r="V461" i="3315"/>
  <c r="X461" i="3315" s="1"/>
  <c r="AE461" i="3315" s="1"/>
  <c r="V554" i="3315"/>
  <c r="X554" i="3315" s="1"/>
  <c r="AE554" i="3315" s="1"/>
  <c r="V614" i="3315"/>
  <c r="X614" i="3315" s="1"/>
  <c r="AE614" i="3315" s="1"/>
  <c r="V696" i="3315"/>
  <c r="X696" i="3315" s="1"/>
  <c r="AE696" i="3315" s="1"/>
  <c r="V294" i="3315"/>
  <c r="X294" i="3315" s="1"/>
  <c r="AE294" i="3315" s="1"/>
  <c r="V536" i="3315"/>
  <c r="X536" i="3315" s="1"/>
  <c r="AE536" i="3315" s="1"/>
  <c r="V585" i="3315"/>
  <c r="X585" i="3315" s="1"/>
  <c r="AE585" i="3315" s="1"/>
  <c r="V699" i="3315"/>
  <c r="X699" i="3315" s="1"/>
  <c r="AE699" i="3315" s="1"/>
  <c r="V807" i="3315"/>
  <c r="X807" i="3315" s="1"/>
  <c r="AE807" i="3315" s="1"/>
  <c r="V862" i="3315"/>
  <c r="V41" i="3315"/>
  <c r="X41" i="3315" s="1"/>
  <c r="AE41" i="3315" s="1"/>
  <c r="W1018" i="3315"/>
  <c r="W1131" i="3315"/>
  <c r="W1139" i="3315"/>
  <c r="W1151" i="3315"/>
  <c r="W1013" i="3315"/>
  <c r="W1128" i="3315"/>
  <c r="W1142" i="3315"/>
  <c r="W1012" i="3315"/>
  <c r="W1125" i="3315"/>
  <c r="W1141" i="3315"/>
  <c r="W1153" i="3315"/>
  <c r="W1011" i="3315"/>
  <c r="W1122" i="3315"/>
  <c r="W1144" i="3315"/>
  <c r="W1152" i="3315"/>
  <c r="W1117" i="3315"/>
  <c r="W1135" i="3315"/>
  <c r="W1147" i="3315"/>
  <c r="W1009" i="3315"/>
  <c r="W1118" i="3315"/>
  <c r="W1136" i="3315"/>
  <c r="W1158" i="3315"/>
  <c r="W1121" i="3315"/>
  <c r="W1137" i="3315"/>
  <c r="W1149" i="3315"/>
  <c r="W1159" i="3315"/>
  <c r="W1088" i="3315"/>
  <c r="W1130" i="3315"/>
  <c r="W1148" i="3315"/>
  <c r="W1156" i="3315"/>
  <c r="AE147" i="3315"/>
  <c r="AE280" i="3315"/>
  <c r="U16" i="3315"/>
  <c r="W1107" i="3315"/>
  <c r="X1107" i="3315" s="1"/>
  <c r="AE1107" i="3315" s="1"/>
  <c r="W1146" i="3315"/>
  <c r="X1146" i="3315" s="1"/>
  <c r="AE1146" i="3315" s="1"/>
  <c r="W1132" i="3315"/>
  <c r="X1132" i="3315" s="1"/>
  <c r="AE1132" i="3315" s="1"/>
  <c r="W1110" i="3315"/>
  <c r="X1110" i="3315" s="1"/>
  <c r="AE1110" i="3315" s="1"/>
  <c r="J1167" i="3315" l="1"/>
  <c r="AD1199" i="3315"/>
  <c r="AD1202" i="3315" s="1"/>
  <c r="Z1202" i="3315"/>
  <c r="X862" i="3315"/>
  <c r="J1198" i="3315"/>
  <c r="J1199" i="3315" s="1"/>
  <c r="U96" i="3315"/>
  <c r="U537" i="3315"/>
  <c r="U854" i="3315"/>
  <c r="U84" i="3315"/>
  <c r="U161" i="3315"/>
  <c r="U91" i="3315"/>
  <c r="U71" i="3315"/>
  <c r="U292" i="3315"/>
  <c r="U227" i="3315"/>
  <c r="U309" i="3315"/>
  <c r="U266" i="3315"/>
  <c r="U236" i="3315"/>
  <c r="U196" i="3315"/>
  <c r="U346" i="3315"/>
  <c r="U425" i="3315"/>
  <c r="U472" i="3315"/>
  <c r="U480" i="3315"/>
  <c r="U500" i="3315"/>
  <c r="U522" i="3315"/>
  <c r="U534" i="3315"/>
  <c r="U546" i="3315"/>
  <c r="U566" i="3315"/>
  <c r="U623" i="3315"/>
  <c r="U637" i="3315"/>
  <c r="U645" i="3315"/>
  <c r="U678" i="3315"/>
  <c r="U691" i="3315"/>
  <c r="U707" i="3315"/>
  <c r="U736" i="3315"/>
  <c r="U748" i="3315"/>
  <c r="U764" i="3315"/>
  <c r="U796" i="3315"/>
  <c r="U830" i="3315"/>
  <c r="U846" i="3315"/>
  <c r="U921" i="3315"/>
  <c r="U926" i="3315"/>
  <c r="U271" i="3315"/>
  <c r="U295" i="3315"/>
  <c r="U230" i="3315"/>
  <c r="U194" i="3315"/>
  <c r="U113" i="3315"/>
  <c r="U424" i="3315"/>
  <c r="U471" i="3315"/>
  <c r="U491" i="3315"/>
  <c r="U517" i="3315"/>
  <c r="U553" i="3315"/>
  <c r="U577" i="3315"/>
  <c r="U586" i="3315"/>
  <c r="U594" i="3315"/>
  <c r="U622" i="3315"/>
  <c r="U657" i="3315"/>
  <c r="U677" i="3315"/>
  <c r="U694" i="3315"/>
  <c r="U735" i="3315"/>
  <c r="U747" i="3315"/>
  <c r="U767" i="3315"/>
  <c r="U775" i="3315"/>
  <c r="U791" i="3315"/>
  <c r="U804" i="3315"/>
  <c r="U824" i="3315"/>
  <c r="U833" i="3315"/>
  <c r="U845" i="3315"/>
  <c r="U927" i="3315"/>
  <c r="U313" i="3315"/>
  <c r="U262" i="3315"/>
  <c r="U200" i="3315"/>
  <c r="U86" i="3315"/>
  <c r="U348" i="3315"/>
  <c r="U427" i="3315"/>
  <c r="U474" i="3315"/>
  <c r="U498" i="3315"/>
  <c r="U516" i="3315"/>
  <c r="U524" i="3315"/>
  <c r="U544" i="3315"/>
  <c r="U564" i="3315"/>
  <c r="U589" i="3315"/>
  <c r="U601" i="3315"/>
  <c r="U617" i="3315"/>
  <c r="U651" i="3315"/>
  <c r="U676" i="3315"/>
  <c r="U689" i="3315"/>
  <c r="U705" i="3315"/>
  <c r="U722" i="3315"/>
  <c r="U738" i="3315"/>
  <c r="U746" i="3315"/>
  <c r="U766" i="3315"/>
  <c r="U774" i="3315"/>
  <c r="U794" i="3315"/>
  <c r="U803" i="3315"/>
  <c r="U832" i="3315"/>
  <c r="U848" i="3315"/>
  <c r="U802" i="3315"/>
  <c r="U205" i="3315"/>
  <c r="U272" i="3315"/>
  <c r="U234" i="3315"/>
  <c r="U198" i="3315"/>
  <c r="U158" i="3315"/>
  <c r="U426" i="3315"/>
  <c r="U469" i="3315"/>
  <c r="U509" i="3315"/>
  <c r="U519" i="3315"/>
  <c r="U531" i="3315"/>
  <c r="U551" i="3315"/>
  <c r="U580" i="3315"/>
  <c r="U588" i="3315"/>
  <c r="U600" i="3315"/>
  <c r="U628" i="3315"/>
  <c r="U638" i="3315"/>
  <c r="U646" i="3315"/>
  <c r="U659" i="3315"/>
  <c r="U675" i="3315"/>
  <c r="U688" i="3315"/>
  <c r="U700" i="3315"/>
  <c r="U721" i="3315"/>
  <c r="U737" i="3315"/>
  <c r="U745" i="3315"/>
  <c r="U765" i="3315"/>
  <c r="U777" i="3315"/>
  <c r="U785" i="3315"/>
  <c r="U797" i="3315"/>
  <c r="U822" i="3315"/>
  <c r="U847" i="3315"/>
  <c r="U857" i="3315"/>
  <c r="U79" i="3315"/>
  <c r="U217" i="3315"/>
  <c r="U460" i="3315"/>
  <c r="U159" i="3315"/>
  <c r="U464" i="3315"/>
  <c r="U630" i="3315"/>
  <c r="U578" i="3315"/>
  <c r="U83" i="3315"/>
  <c r="U73" i="3315"/>
  <c r="U43" i="3315"/>
  <c r="U273" i="3315"/>
  <c r="U219" i="3315"/>
  <c r="U317" i="3315"/>
  <c r="U274" i="3315"/>
  <c r="U258" i="3315"/>
  <c r="U228" i="3315"/>
  <c r="U164" i="3315"/>
  <c r="U350" i="3315"/>
  <c r="U476" i="3315"/>
  <c r="U496" i="3315"/>
  <c r="U508" i="3315"/>
  <c r="U526" i="3315"/>
  <c r="U542" i="3315"/>
  <c r="U558" i="3315"/>
  <c r="U599" i="3315"/>
  <c r="U633" i="3315"/>
  <c r="U641" i="3315"/>
  <c r="U662" i="3315"/>
  <c r="U687" i="3315"/>
  <c r="U703" i="3315"/>
  <c r="U728" i="3315"/>
  <c r="U744" i="3315"/>
  <c r="U752" i="3315"/>
  <c r="U772" i="3315"/>
  <c r="U800" i="3315"/>
  <c r="U842" i="3315"/>
  <c r="U856" i="3315"/>
  <c r="U922" i="3315"/>
  <c r="U930" i="3315"/>
  <c r="U209" i="3315"/>
  <c r="U303" i="3315"/>
  <c r="U279" i="3315"/>
  <c r="U202" i="3315"/>
  <c r="U162" i="3315"/>
  <c r="U82" i="3315"/>
  <c r="U341" i="3315"/>
  <c r="U428" i="3315"/>
  <c r="U475" i="3315"/>
  <c r="U507" i="3315"/>
  <c r="U521" i="3315"/>
  <c r="U561" i="3315"/>
  <c r="U582" i="3315"/>
  <c r="U590" i="3315"/>
  <c r="U598" i="3315"/>
  <c r="U648" i="3315"/>
  <c r="U665" i="3315"/>
  <c r="U690" i="3315"/>
  <c r="U723" i="3315"/>
  <c r="U743" i="3315"/>
  <c r="U751" i="3315"/>
  <c r="U771" i="3315"/>
  <c r="U787" i="3315"/>
  <c r="U795" i="3315"/>
  <c r="U812" i="3315"/>
  <c r="U829" i="3315"/>
  <c r="U837" i="3315"/>
  <c r="U849" i="3315"/>
  <c r="U923" i="3315"/>
  <c r="U269" i="3315"/>
  <c r="U297" i="3315"/>
  <c r="U232" i="3315"/>
  <c r="U160" i="3315"/>
  <c r="U340" i="3315"/>
  <c r="U404" i="3315"/>
  <c r="U470" i="3315"/>
  <c r="U494" i="3315"/>
  <c r="U510" i="3315"/>
  <c r="U520" i="3315"/>
  <c r="U540" i="3315"/>
  <c r="U552" i="3315"/>
  <c r="U572" i="3315"/>
  <c r="U597" i="3315"/>
  <c r="U605" i="3315"/>
  <c r="U629" i="3315"/>
  <c r="U672" i="3315"/>
  <c r="U684" i="3315"/>
  <c r="U697" i="3315"/>
  <c r="U709" i="3315"/>
  <c r="U734" i="3315"/>
  <c r="U742" i="3315"/>
  <c r="U754" i="3315"/>
  <c r="U770" i="3315"/>
  <c r="U778" i="3315"/>
  <c r="U798" i="3315"/>
  <c r="U828" i="3315"/>
  <c r="U836" i="3315"/>
  <c r="U858" i="3315"/>
  <c r="U264" i="3315"/>
  <c r="U226" i="3315"/>
  <c r="U166" i="3315"/>
  <c r="U473" i="3315"/>
  <c r="U515" i="3315"/>
  <c r="U527" i="3315"/>
  <c r="U543" i="3315"/>
  <c r="U555" i="3315"/>
  <c r="U584" i="3315"/>
  <c r="U592" i="3315"/>
  <c r="U608" i="3315"/>
  <c r="U634" i="3315"/>
  <c r="U642" i="3315"/>
  <c r="U655" i="3315"/>
  <c r="U671" i="3315"/>
  <c r="U679" i="3315"/>
  <c r="U692" i="3315"/>
  <c r="U708" i="3315"/>
  <c r="U729" i="3315"/>
  <c r="U741" i="3315"/>
  <c r="U753" i="3315"/>
  <c r="U769" i="3315"/>
  <c r="U781" i="3315"/>
  <c r="U789" i="3315"/>
  <c r="U801" i="3315"/>
  <c r="U835" i="3315"/>
  <c r="U851" i="3315"/>
  <c r="U141" i="3315"/>
  <c r="U278" i="3315"/>
  <c r="U223" i="3315"/>
  <c r="U265" i="3315"/>
  <c r="U310" i="3315"/>
  <c r="U263" i="3315"/>
  <c r="U52" i="3315"/>
  <c r="U72" i="3315"/>
  <c r="U85" i="3315"/>
  <c r="U163" i="3315"/>
  <c r="U104" i="3315"/>
  <c r="U261" i="3315"/>
  <c r="U235" i="3315"/>
  <c r="U306" i="3315"/>
  <c r="U233" i="3315"/>
  <c r="U126" i="3315"/>
  <c r="U56" i="3315"/>
  <c r="U654" i="3315"/>
  <c r="U74" i="3315"/>
  <c r="U100" i="3315"/>
  <c r="U98" i="3315"/>
  <c r="U55" i="3315"/>
  <c r="U69" i="3315"/>
  <c r="U19" i="3315"/>
  <c r="U112" i="3315"/>
  <c r="U51" i="3315"/>
  <c r="U57" i="3315"/>
  <c r="U106" i="3315"/>
  <c r="U94" i="3315"/>
  <c r="W1127" i="3315"/>
  <c r="V942" i="3315"/>
  <c r="U1022" i="3315"/>
  <c r="U1026" i="3315"/>
  <c r="U1068" i="3315"/>
  <c r="U1046" i="3315"/>
  <c r="U1099" i="3315"/>
  <c r="U1051" i="3315"/>
  <c r="U1063" i="3315"/>
  <c r="U1043" i="3315"/>
  <c r="J1202" i="3315" l="1"/>
  <c r="W1046" i="3315"/>
  <c r="W1051" i="3315"/>
  <c r="W1026" i="3315"/>
  <c r="W1043" i="3315"/>
  <c r="W1022" i="3315"/>
  <c r="W1099" i="3315"/>
  <c r="W1068" i="3315"/>
  <c r="W1063" i="3315"/>
  <c r="U144" i="3315"/>
  <c r="U454" i="3315"/>
  <c r="AE862" i="3315"/>
  <c r="X942" i="3315"/>
  <c r="AE942" i="3315" s="1"/>
  <c r="V936" i="3315"/>
  <c r="X936" i="3315" s="1"/>
  <c r="AE936" i="3315" s="1"/>
  <c r="V939" i="3315"/>
  <c r="X939" i="3315" s="1"/>
  <c r="AE939" i="3315" s="1"/>
  <c r="V7" i="3315"/>
  <c r="X7" i="3315" s="1"/>
  <c r="AE7" i="3315" s="1"/>
  <c r="V39" i="3315"/>
  <c r="X39" i="3315" s="1"/>
  <c r="AE39" i="3315" s="1"/>
  <c r="V937" i="3315"/>
  <c r="X937" i="3315" s="1"/>
  <c r="AE937" i="3315" s="1"/>
  <c r="V9" i="3315"/>
  <c r="X9" i="3315" s="1"/>
  <c r="AE9" i="3315" s="1"/>
  <c r="V283" i="3315"/>
  <c r="X283" i="3315" s="1"/>
  <c r="AE283" i="3315" s="1"/>
  <c r="V299" i="3315"/>
  <c r="X299" i="3315" s="1"/>
  <c r="AE299" i="3315" s="1"/>
  <c r="V311" i="3315"/>
  <c r="X311" i="3315" s="1"/>
  <c r="AE311" i="3315" s="1"/>
  <c r="V37" i="3315"/>
  <c r="X37" i="3315" s="1"/>
  <c r="AE37" i="3315" s="1"/>
  <c r="V284" i="3315"/>
  <c r="X284" i="3315" s="1"/>
  <c r="AE284" i="3315" s="1"/>
  <c r="V296" i="3315"/>
  <c r="X296" i="3315" s="1"/>
  <c r="AE296" i="3315" s="1"/>
  <c r="V304" i="3315"/>
  <c r="X304" i="3315" s="1"/>
  <c r="AE304" i="3315" s="1"/>
  <c r="V316" i="3315"/>
  <c r="X316" i="3315" s="1"/>
  <c r="AE316" i="3315" s="1"/>
  <c r="V289" i="3315"/>
  <c r="X289" i="3315" s="1"/>
  <c r="AE289" i="3315" s="1"/>
  <c r="V286" i="3315"/>
  <c r="X286" i="3315" s="1"/>
  <c r="AE286" i="3315" s="1"/>
  <c r="V314" i="3315"/>
  <c r="X314" i="3315" s="1"/>
  <c r="AE314" i="3315" s="1"/>
  <c r="V940" i="3315"/>
  <c r="X940" i="3315" s="1"/>
  <c r="AE940" i="3315" s="1"/>
  <c r="V935" i="3315"/>
  <c r="X935" i="3315" s="1"/>
  <c r="V40" i="3315"/>
  <c r="X40" i="3315" s="1"/>
  <c r="AE40" i="3315" s="1"/>
  <c r="V938" i="3315"/>
  <c r="X938" i="3315" s="1"/>
  <c r="AE938" i="3315" s="1"/>
  <c r="V941" i="3315"/>
  <c r="X941" i="3315" s="1"/>
  <c r="AE941" i="3315" s="1"/>
  <c r="V8" i="3315"/>
  <c r="X8" i="3315" s="1"/>
  <c r="AE8" i="3315" s="1"/>
  <c r="V6" i="3315"/>
  <c r="X6" i="3315" s="1"/>
  <c r="AE6" i="3315" s="1"/>
  <c r="V287" i="3315"/>
  <c r="X287" i="3315" s="1"/>
  <c r="AE287" i="3315" s="1"/>
  <c r="V307" i="3315"/>
  <c r="X307" i="3315" s="1"/>
  <c r="AE307" i="3315" s="1"/>
  <c r="V380" i="3315"/>
  <c r="X380" i="3315" s="1"/>
  <c r="AE380" i="3315" s="1"/>
  <c r="V288" i="3315"/>
  <c r="X288" i="3315" s="1"/>
  <c r="AE288" i="3315" s="1"/>
  <c r="V300" i="3315"/>
  <c r="X300" i="3315" s="1"/>
  <c r="AE300" i="3315" s="1"/>
  <c r="V308" i="3315"/>
  <c r="X308" i="3315" s="1"/>
  <c r="AE308" i="3315" s="1"/>
  <c r="V285" i="3315"/>
  <c r="X285" i="3315" s="1"/>
  <c r="AE285" i="3315" s="1"/>
  <c r="V301" i="3315"/>
  <c r="X301" i="3315" s="1"/>
  <c r="AE301" i="3315" s="1"/>
  <c r="V36" i="3315"/>
  <c r="X36" i="3315" s="1"/>
  <c r="AE36" i="3315" s="1"/>
  <c r="V290" i="3315"/>
  <c r="X290" i="3315" s="1"/>
  <c r="AE290" i="3315" s="1"/>
  <c r="V134" i="3315"/>
  <c r="X134" i="3315" s="1"/>
  <c r="AE134" i="3315" s="1"/>
  <c r="U275" i="3315"/>
  <c r="U87" i="3315"/>
  <c r="U167" i="3315"/>
  <c r="U933" i="3315"/>
  <c r="V165" i="3315"/>
  <c r="X165" i="3315" s="1"/>
  <c r="AE165" i="3315" s="1"/>
  <c r="W71" i="3315" l="1"/>
  <c r="W69" i="3315"/>
  <c r="W52" i="3315"/>
  <c r="W57" i="3315"/>
  <c r="W56" i="3315"/>
  <c r="W692" i="3315"/>
  <c r="W741" i="3315"/>
  <c r="W753" i="3315"/>
  <c r="W84" i="3315"/>
  <c r="W96" i="3315"/>
  <c r="W164" i="3315"/>
  <c r="W196" i="3315"/>
  <c r="W230" i="3315"/>
  <c r="W234" i="3315"/>
  <c r="W279" i="3315"/>
  <c r="W295" i="3315"/>
  <c r="W464" i="3315"/>
  <c r="W472" i="3315"/>
  <c r="W496" i="3315"/>
  <c r="W500" i="3315"/>
  <c r="W520" i="3315"/>
  <c r="W524" i="3315"/>
  <c r="W552" i="3315"/>
  <c r="W564" i="3315"/>
  <c r="W584" i="3315"/>
  <c r="W588" i="3315"/>
  <c r="W608" i="3315"/>
  <c r="W628" i="3315"/>
  <c r="W676" i="3315"/>
  <c r="W684" i="3315"/>
  <c r="W705" i="3315"/>
  <c r="W722" i="3315"/>
  <c r="W754" i="3315"/>
  <c r="W770" i="3315"/>
  <c r="W796" i="3315"/>
  <c r="W800" i="3315"/>
  <c r="W824" i="3315"/>
  <c r="W828" i="3315"/>
  <c r="W848" i="3315"/>
  <c r="W856" i="3315"/>
  <c r="W922" i="3315"/>
  <c r="W690" i="3315"/>
  <c r="W723" i="3315"/>
  <c r="W86" i="3315"/>
  <c r="W113" i="3315"/>
  <c r="W159" i="3315"/>
  <c r="W205" i="3315"/>
  <c r="W223" i="3315"/>
  <c r="W227" i="3315"/>
  <c r="W265" i="3315"/>
  <c r="W269" i="3315"/>
  <c r="W310" i="3315"/>
  <c r="W346" i="3315"/>
  <c r="W350" i="3315"/>
  <c r="W509" i="3315"/>
  <c r="W517" i="3315"/>
  <c r="W553" i="3315"/>
  <c r="W561" i="3315"/>
  <c r="W597" i="3315"/>
  <c r="W601" i="3315"/>
  <c r="W629" i="3315"/>
  <c r="W633" i="3315"/>
  <c r="W645" i="3315"/>
  <c r="W657" i="3315"/>
  <c r="W691" i="3315"/>
  <c r="W707" i="3315"/>
  <c r="W771" i="3315"/>
  <c r="W775" i="3315"/>
  <c r="W795" i="3315"/>
  <c r="W803" i="3315"/>
  <c r="W851" i="3315"/>
  <c r="W43" i="3315"/>
  <c r="W721" i="3315"/>
  <c r="W729" i="3315"/>
  <c r="W765" i="3315"/>
  <c r="W94" i="3315"/>
  <c r="W104" i="3315"/>
  <c r="W126" i="3315"/>
  <c r="W162" i="3315"/>
  <c r="W194" i="3315"/>
  <c r="W202" i="3315"/>
  <c r="W232" i="3315"/>
  <c r="W258" i="3315"/>
  <c r="W266" i="3315"/>
  <c r="W297" i="3315"/>
  <c r="W313" i="3315"/>
  <c r="W424" i="3315"/>
  <c r="W474" i="3315"/>
  <c r="W498" i="3315"/>
  <c r="W522" i="3315"/>
  <c r="W534" i="3315"/>
  <c r="W546" i="3315"/>
  <c r="W566" i="3315"/>
  <c r="W582" i="3315"/>
  <c r="W590" i="3315"/>
  <c r="W598" i="3315"/>
  <c r="W630" i="3315"/>
  <c r="W638" i="3315"/>
  <c r="W646" i="3315"/>
  <c r="W662" i="3315"/>
  <c r="W709" i="3315"/>
  <c r="W742" i="3315"/>
  <c r="W772" i="3315"/>
  <c r="W798" i="3315"/>
  <c r="W822" i="3315"/>
  <c r="W846" i="3315"/>
  <c r="W854" i="3315"/>
  <c r="W694" i="3315"/>
  <c r="W751" i="3315"/>
  <c r="W767" i="3315"/>
  <c r="W91" i="3315"/>
  <c r="W161" i="3315"/>
  <c r="W217" i="3315"/>
  <c r="W271" i="3315"/>
  <c r="W292" i="3315"/>
  <c r="W340" i="3315"/>
  <c r="W471" i="3315"/>
  <c r="W507" i="3315"/>
  <c r="W515" i="3315"/>
  <c r="W531" i="3315"/>
  <c r="W543" i="3315"/>
  <c r="W599" i="3315"/>
  <c r="W623" i="3315"/>
  <c r="W659" i="3315"/>
  <c r="W671" i="3315"/>
  <c r="W687" i="3315"/>
  <c r="W703" i="3315"/>
  <c r="W744" i="3315"/>
  <c r="W752" i="3315"/>
  <c r="W785" i="3315"/>
  <c r="W789" i="3315"/>
  <c r="W829" i="3315"/>
  <c r="W833" i="3315"/>
  <c r="W849" i="3315"/>
  <c r="W857" i="3315"/>
  <c r="W278" i="3315"/>
  <c r="W141" i="3315"/>
  <c r="W73" i="3315"/>
  <c r="W19" i="3315"/>
  <c r="W74" i="3315"/>
  <c r="W55" i="3315"/>
  <c r="W72" i="3315"/>
  <c r="W700" i="3315"/>
  <c r="W708" i="3315"/>
  <c r="W769" i="3315"/>
  <c r="W100" i="3315"/>
  <c r="W106" i="3315"/>
  <c r="W160" i="3315"/>
  <c r="W200" i="3315"/>
  <c r="W226" i="3315"/>
  <c r="W264" i="3315"/>
  <c r="W272" i="3315"/>
  <c r="W303" i="3315"/>
  <c r="W426" i="3315"/>
  <c r="W476" i="3315"/>
  <c r="W480" i="3315"/>
  <c r="W508" i="3315"/>
  <c r="W516" i="3315"/>
  <c r="W540" i="3315"/>
  <c r="W544" i="3315"/>
  <c r="W572" i="3315"/>
  <c r="W580" i="3315"/>
  <c r="W592" i="3315"/>
  <c r="W600" i="3315"/>
  <c r="W648" i="3315"/>
  <c r="W672" i="3315"/>
  <c r="W689" i="3315"/>
  <c r="W697" i="3315"/>
  <c r="W738" i="3315"/>
  <c r="W746" i="3315"/>
  <c r="W774" i="3315"/>
  <c r="W778" i="3315"/>
  <c r="W804" i="3315"/>
  <c r="W812" i="3315"/>
  <c r="W832" i="3315"/>
  <c r="W836" i="3315"/>
  <c r="W921" i="3315"/>
  <c r="W926" i="3315"/>
  <c r="W930" i="3315"/>
  <c r="W747" i="3315"/>
  <c r="W83" i="3315"/>
  <c r="W163" i="3315"/>
  <c r="W209" i="3315"/>
  <c r="W219" i="3315"/>
  <c r="W235" i="3315"/>
  <c r="W261" i="3315"/>
  <c r="W273" i="3315"/>
  <c r="W306" i="3315"/>
  <c r="W404" i="3315"/>
  <c r="W427" i="3315"/>
  <c r="W469" i="3315"/>
  <c r="W473" i="3315"/>
  <c r="W521" i="3315"/>
  <c r="W537" i="3315"/>
  <c r="W577" i="3315"/>
  <c r="W589" i="3315"/>
  <c r="W605" i="3315"/>
  <c r="W617" i="3315"/>
  <c r="W637" i="3315"/>
  <c r="W641" i="3315"/>
  <c r="W665" i="3315"/>
  <c r="W677" i="3315"/>
  <c r="W748" i="3315"/>
  <c r="W764" i="3315"/>
  <c r="W787" i="3315"/>
  <c r="W791" i="3315"/>
  <c r="W835" i="3315"/>
  <c r="W847" i="3315"/>
  <c r="W923" i="3315"/>
  <c r="W927" i="3315"/>
  <c r="W688" i="3315"/>
  <c r="W737" i="3315"/>
  <c r="W745" i="3315"/>
  <c r="W82" i="3315"/>
  <c r="W85" i="3315"/>
  <c r="W98" i="3315"/>
  <c r="W112" i="3315"/>
  <c r="W158" i="3315"/>
  <c r="W166" i="3315"/>
  <c r="W198" i="3315"/>
  <c r="W228" i="3315"/>
  <c r="W236" i="3315"/>
  <c r="W262" i="3315"/>
  <c r="W274" i="3315"/>
  <c r="W309" i="3315"/>
  <c r="W317" i="3315"/>
  <c r="W341" i="3315"/>
  <c r="W428" i="3315"/>
  <c r="W470" i="3315"/>
  <c r="W494" i="3315"/>
  <c r="W510" i="3315"/>
  <c r="W526" i="3315"/>
  <c r="W542" i="3315"/>
  <c r="W558" i="3315"/>
  <c r="W578" i="3315"/>
  <c r="W586" i="3315"/>
  <c r="W594" i="3315"/>
  <c r="W622" i="3315"/>
  <c r="W634" i="3315"/>
  <c r="W642" i="3315"/>
  <c r="W654" i="3315"/>
  <c r="W678" i="3315"/>
  <c r="W734" i="3315"/>
  <c r="W766" i="3315"/>
  <c r="W794" i="3315"/>
  <c r="W802" i="3315"/>
  <c r="W830" i="3315"/>
  <c r="W842" i="3315"/>
  <c r="W858" i="3315"/>
  <c r="W735" i="3315"/>
  <c r="W743" i="3315"/>
  <c r="W233" i="3315"/>
  <c r="W263" i="3315"/>
  <c r="W348" i="3315"/>
  <c r="W425" i="3315"/>
  <c r="W475" i="3315"/>
  <c r="W491" i="3315"/>
  <c r="W519" i="3315"/>
  <c r="W527" i="3315"/>
  <c r="W551" i="3315"/>
  <c r="W555" i="3315"/>
  <c r="W651" i="3315"/>
  <c r="W655" i="3315"/>
  <c r="W675" i="3315"/>
  <c r="W679" i="3315"/>
  <c r="W728" i="3315"/>
  <c r="W736" i="3315"/>
  <c r="W777" i="3315"/>
  <c r="W781" i="3315"/>
  <c r="W797" i="3315"/>
  <c r="W801" i="3315"/>
  <c r="W837" i="3315"/>
  <c r="W845" i="3315"/>
  <c r="W79" i="3315"/>
  <c r="W460" i="3315"/>
  <c r="W51" i="3315"/>
  <c r="W484" i="3315"/>
  <c r="W816" i="3315"/>
  <c r="W513" i="3315"/>
  <c r="W831" i="3315"/>
  <c r="W224" i="3315"/>
  <c r="W693" i="3315"/>
  <c r="W814" i="3315"/>
  <c r="W834" i="3315"/>
  <c r="W683" i="3315"/>
  <c r="W773" i="3315"/>
  <c r="W436" i="3315"/>
  <c r="W260" i="3315"/>
  <c r="W488" i="3315"/>
  <c r="W823" i="3315"/>
  <c r="W713" i="3315"/>
  <c r="W486" i="3315"/>
  <c r="W750" i="3315"/>
  <c r="W818" i="3315"/>
  <c r="W111" i="3315"/>
  <c r="W627" i="3315"/>
  <c r="W768" i="3315"/>
  <c r="W821" i="3315"/>
  <c r="AE935" i="3315"/>
  <c r="X943" i="3315"/>
  <c r="V1011" i="3315"/>
  <c r="X1011" i="3315" s="1"/>
  <c r="AE1011" i="3315" s="1"/>
  <c r="V1141" i="3315"/>
  <c r="X1141" i="3315" s="1"/>
  <c r="AE1141" i="3315" s="1"/>
  <c r="V1012" i="3315"/>
  <c r="X1012" i="3315" s="1"/>
  <c r="AE1012" i="3315" s="1"/>
  <c r="V1142" i="3315"/>
  <c r="X1142" i="3315" s="1"/>
  <c r="AE1142" i="3315" s="1"/>
  <c r="V1117" i="3315"/>
  <c r="X1117" i="3315" s="1"/>
  <c r="AE1117" i="3315" s="1"/>
  <c r="V1147" i="3315"/>
  <c r="X1147" i="3315" s="1"/>
  <c r="AE1147" i="3315" s="1"/>
  <c r="V1122" i="3315"/>
  <c r="X1122" i="3315" s="1"/>
  <c r="AE1122" i="3315" s="1"/>
  <c r="V1152" i="3315"/>
  <c r="X1152" i="3315" s="1"/>
  <c r="AE1152" i="3315" s="1"/>
  <c r="V1137" i="3315"/>
  <c r="X1137" i="3315" s="1"/>
  <c r="AE1137" i="3315" s="1"/>
  <c r="V1159" i="3315"/>
  <c r="X1159" i="3315" s="1"/>
  <c r="AE1159" i="3315" s="1"/>
  <c r="V1136" i="3315"/>
  <c r="X1136" i="3315" s="1"/>
  <c r="AE1136" i="3315" s="1"/>
  <c r="V1013" i="3315"/>
  <c r="X1013" i="3315" s="1"/>
  <c r="AE1013" i="3315" s="1"/>
  <c r="V1139" i="3315"/>
  <c r="X1139" i="3315" s="1"/>
  <c r="AE1139" i="3315" s="1"/>
  <c r="V1088" i="3315"/>
  <c r="X1088" i="3315" s="1"/>
  <c r="AE1088" i="3315" s="1"/>
  <c r="V1148" i="3315"/>
  <c r="X1148" i="3315" s="1"/>
  <c r="AE1148" i="3315" s="1"/>
  <c r="V1125" i="3315"/>
  <c r="X1125" i="3315" s="1"/>
  <c r="AE1125" i="3315" s="1"/>
  <c r="V1153" i="3315"/>
  <c r="X1153" i="3315" s="1"/>
  <c r="AE1153" i="3315" s="1"/>
  <c r="V1128" i="3315"/>
  <c r="X1128" i="3315" s="1"/>
  <c r="AE1128" i="3315" s="1"/>
  <c r="V1009" i="3315"/>
  <c r="X1009" i="3315" s="1"/>
  <c r="AE1009" i="3315" s="1"/>
  <c r="V1135" i="3315"/>
  <c r="X1135" i="3315" s="1"/>
  <c r="AE1135" i="3315" s="1"/>
  <c r="V1018" i="3315"/>
  <c r="X1018" i="3315" s="1"/>
  <c r="AE1018" i="3315" s="1"/>
  <c r="V1144" i="3315"/>
  <c r="X1144" i="3315" s="1"/>
  <c r="AE1144" i="3315" s="1"/>
  <c r="V1121" i="3315"/>
  <c r="X1121" i="3315" s="1"/>
  <c r="AE1121" i="3315" s="1"/>
  <c r="V1149" i="3315"/>
  <c r="X1149" i="3315" s="1"/>
  <c r="AE1149" i="3315" s="1"/>
  <c r="V1118" i="3315"/>
  <c r="X1118" i="3315" s="1"/>
  <c r="AE1118" i="3315" s="1"/>
  <c r="V1158" i="3315"/>
  <c r="X1158" i="3315" s="1"/>
  <c r="AE1158" i="3315" s="1"/>
  <c r="V1131" i="3315"/>
  <c r="X1131" i="3315" s="1"/>
  <c r="AE1131" i="3315" s="1"/>
  <c r="V1151" i="3315"/>
  <c r="X1151" i="3315" s="1"/>
  <c r="AE1151" i="3315" s="1"/>
  <c r="V1130" i="3315"/>
  <c r="X1130" i="3315" s="1"/>
  <c r="AE1130" i="3315" s="1"/>
  <c r="V1156" i="3315"/>
  <c r="X1156" i="3315" s="1"/>
  <c r="AE1156" i="3315" s="1"/>
  <c r="U17" i="3315"/>
  <c r="V943" i="3315"/>
  <c r="V1127" i="3315"/>
  <c r="X1127" i="3315" s="1"/>
  <c r="AE1127" i="3315" s="1"/>
  <c r="U1104" i="3315"/>
  <c r="U1098" i="3315"/>
  <c r="U1021" i="3315"/>
  <c r="U1080" i="3315"/>
  <c r="U1044" i="3315"/>
  <c r="U1010" i="3315"/>
  <c r="U1030" i="3315"/>
  <c r="U1047" i="3315"/>
  <c r="U1059" i="3315"/>
  <c r="U1074" i="3315"/>
  <c r="U1086" i="3315"/>
  <c r="U1101" i="3315"/>
  <c r="U1108" i="3315"/>
  <c r="U1145" i="3315"/>
  <c r="U1005" i="3315"/>
  <c r="U1027" i="3315"/>
  <c r="U1050" i="3315"/>
  <c r="U1058" i="3315"/>
  <c r="U1073" i="3315"/>
  <c r="U1087" i="3315"/>
  <c r="U1096" i="3315"/>
  <c r="U1111" i="3315"/>
  <c r="U1160" i="3315"/>
  <c r="U1028" i="3315"/>
  <c r="U1045" i="3315"/>
  <c r="U1053" i="3315"/>
  <c r="U1077" i="3315"/>
  <c r="U1092" i="3315"/>
  <c r="U1126" i="3315"/>
  <c r="U1155" i="3315"/>
  <c r="U1007" i="3315"/>
  <c r="U1025" i="3315"/>
  <c r="U1035" i="3315"/>
  <c r="U1048" i="3315"/>
  <c r="U1060" i="3315"/>
  <c r="U1070" i="3315"/>
  <c r="U1089" i="3315"/>
  <c r="U1105" i="3315"/>
  <c r="U1116" i="3315"/>
  <c r="U1150" i="3315"/>
  <c r="U1023" i="3315"/>
  <c r="U1061" i="3315"/>
  <c r="U1024" i="3315"/>
  <c r="U1095" i="3315"/>
  <c r="U1006" i="3315"/>
  <c r="U1015" i="3315"/>
  <c r="U1038" i="3315"/>
  <c r="U1055" i="3315"/>
  <c r="U1064" i="3315"/>
  <c r="U1082" i="3315"/>
  <c r="U1090" i="3315"/>
  <c r="U1102" i="3315"/>
  <c r="U1124" i="3315"/>
  <c r="U1002" i="3315"/>
  <c r="U1014" i="3315"/>
  <c r="U1037" i="3315"/>
  <c r="U1054" i="3315"/>
  <c r="U1067" i="3315"/>
  <c r="U1083" i="3315"/>
  <c r="U1091" i="3315"/>
  <c r="U1133" i="3315"/>
  <c r="U1008" i="3315"/>
  <c r="U1036" i="3315"/>
  <c r="U1049" i="3315"/>
  <c r="U1066" i="3315"/>
  <c r="U1084" i="3315"/>
  <c r="U1106" i="3315"/>
  <c r="U1143" i="3315"/>
  <c r="U1003" i="3315"/>
  <c r="U1016" i="3315"/>
  <c r="U1029" i="3315"/>
  <c r="U1039" i="3315"/>
  <c r="U1052" i="3315"/>
  <c r="U1065" i="3315"/>
  <c r="U1085" i="3315"/>
  <c r="U1100" i="3315"/>
  <c r="U1109" i="3315"/>
  <c r="U1123" i="3315"/>
  <c r="U1154" i="3315"/>
  <c r="W87" i="3315" l="1"/>
  <c r="W454" i="3315"/>
  <c r="V465" i="3315"/>
  <c r="X465" i="3315" s="1"/>
  <c r="AE465" i="3315" s="1"/>
  <c r="V142" i="3315"/>
  <c r="X142" i="3315" s="1"/>
  <c r="AE142" i="3315" s="1"/>
  <c r="V203" i="3315"/>
  <c r="X203" i="3315" s="1"/>
  <c r="AE203" i="3315" s="1"/>
  <c r="V268" i="3315"/>
  <c r="X268" i="3315" s="1"/>
  <c r="AE268" i="3315" s="1"/>
  <c r="V479" i="3315"/>
  <c r="X479" i="3315" s="1"/>
  <c r="AE479" i="3315" s="1"/>
  <c r="V503" i="3315"/>
  <c r="X503" i="3315" s="1"/>
  <c r="AE503" i="3315" s="1"/>
  <c r="V535" i="3315"/>
  <c r="X535" i="3315" s="1"/>
  <c r="AE535" i="3315" s="1"/>
  <c r="V556" i="3315"/>
  <c r="X556" i="3315" s="1"/>
  <c r="AE556" i="3315" s="1"/>
  <c r="V596" i="3315"/>
  <c r="X596" i="3315" s="1"/>
  <c r="AE596" i="3315" s="1"/>
  <c r="V624" i="3315"/>
  <c r="X624" i="3315" s="1"/>
  <c r="AE624" i="3315" s="1"/>
  <c r="V666" i="3315"/>
  <c r="X666" i="3315" s="1"/>
  <c r="AE666" i="3315" s="1"/>
  <c r="V674" i="3315"/>
  <c r="X674" i="3315" s="1"/>
  <c r="AE674" i="3315" s="1"/>
  <c r="V686" i="3315"/>
  <c r="X686" i="3315" s="1"/>
  <c r="AE686" i="3315" s="1"/>
  <c r="V706" i="3315"/>
  <c r="X706" i="3315" s="1"/>
  <c r="AE706" i="3315" s="1"/>
  <c r="V719" i="3315"/>
  <c r="X719" i="3315" s="1"/>
  <c r="AE719" i="3315" s="1"/>
  <c r="V739" i="3315"/>
  <c r="X739" i="3315" s="1"/>
  <c r="AE739" i="3315" s="1"/>
  <c r="V793" i="3315"/>
  <c r="X793" i="3315" s="1"/>
  <c r="AE793" i="3315" s="1"/>
  <c r="V826" i="3315"/>
  <c r="X826" i="3315" s="1"/>
  <c r="AE826" i="3315" s="1"/>
  <c r="V259" i="3315"/>
  <c r="X259" i="3315" s="1"/>
  <c r="AE259" i="3315" s="1"/>
  <c r="V466" i="3315"/>
  <c r="X466" i="3315" s="1"/>
  <c r="AE466" i="3315" s="1"/>
  <c r="V502" i="3315"/>
  <c r="X502" i="3315" s="1"/>
  <c r="AE502" i="3315" s="1"/>
  <c r="V514" i="3315"/>
  <c r="X514" i="3315" s="1"/>
  <c r="AE514" i="3315" s="1"/>
  <c r="V559" i="3315"/>
  <c r="X559" i="3315" s="1"/>
  <c r="AE559" i="3315" s="1"/>
  <c r="V575" i="3315"/>
  <c r="X575" i="3315" s="1"/>
  <c r="AE575" i="3315" s="1"/>
  <c r="V587" i="3315"/>
  <c r="X587" i="3315" s="1"/>
  <c r="AE587" i="3315" s="1"/>
  <c r="V611" i="3315"/>
  <c r="X611" i="3315" s="1"/>
  <c r="AE611" i="3315" s="1"/>
  <c r="V652" i="3315"/>
  <c r="X652" i="3315" s="1"/>
  <c r="AE652" i="3315" s="1"/>
  <c r="V673" i="3315"/>
  <c r="X673" i="3315" s="1"/>
  <c r="AE673" i="3315" s="1"/>
  <c r="V701" i="3315"/>
  <c r="X701" i="3315" s="1"/>
  <c r="AE701" i="3315" s="1"/>
  <c r="V730" i="3315"/>
  <c r="X730" i="3315" s="1"/>
  <c r="AE730" i="3315" s="1"/>
  <c r="V788" i="3315"/>
  <c r="X788" i="3315" s="1"/>
  <c r="AE788" i="3315" s="1"/>
  <c r="V841" i="3315"/>
  <c r="X841" i="3315" s="1"/>
  <c r="AE841" i="3315" s="1"/>
  <c r="V929" i="3315"/>
  <c r="X929" i="3315" s="1"/>
  <c r="AE929" i="3315" s="1"/>
  <c r="V281" i="3315"/>
  <c r="X281" i="3315" s="1"/>
  <c r="AE281" i="3315" s="1"/>
  <c r="V463" i="3315"/>
  <c r="X463" i="3315" s="1"/>
  <c r="AE463" i="3315" s="1"/>
  <c r="V481" i="3315"/>
  <c r="X481" i="3315" s="1"/>
  <c r="AE481" i="3315" s="1"/>
  <c r="V497" i="3315"/>
  <c r="X497" i="3315" s="1"/>
  <c r="AE497" i="3315" s="1"/>
  <c r="V529" i="3315"/>
  <c r="X529" i="3315" s="1"/>
  <c r="AE529" i="3315" s="1"/>
  <c r="V562" i="3315"/>
  <c r="X562" i="3315" s="1"/>
  <c r="AE562" i="3315" s="1"/>
  <c r="V574" i="3315"/>
  <c r="X574" i="3315" s="1"/>
  <c r="AE574" i="3315" s="1"/>
  <c r="V618" i="3315"/>
  <c r="X618" i="3315" s="1"/>
  <c r="AE618" i="3315" s="1"/>
  <c r="V635" i="3315"/>
  <c r="X635" i="3315" s="1"/>
  <c r="AE635" i="3315" s="1"/>
  <c r="V643" i="3315"/>
  <c r="X643" i="3315" s="1"/>
  <c r="AE643" i="3315" s="1"/>
  <c r="V656" i="3315"/>
  <c r="X656" i="3315" s="1"/>
  <c r="AE656" i="3315" s="1"/>
  <c r="V664" i="3315"/>
  <c r="X664" i="3315" s="1"/>
  <c r="AE664" i="3315" s="1"/>
  <c r="V725" i="3315"/>
  <c r="X725" i="3315" s="1"/>
  <c r="AE725" i="3315" s="1"/>
  <c r="V759" i="3315"/>
  <c r="X759" i="3315" s="1"/>
  <c r="AE759" i="3315" s="1"/>
  <c r="V783" i="3315"/>
  <c r="X783" i="3315" s="1"/>
  <c r="AE783" i="3315" s="1"/>
  <c r="V808" i="3315"/>
  <c r="X808" i="3315" s="1"/>
  <c r="AE808" i="3315" s="1"/>
  <c r="V840" i="3315"/>
  <c r="X840" i="3315" s="1"/>
  <c r="AE840" i="3315" s="1"/>
  <c r="V852" i="3315"/>
  <c r="X852" i="3315" s="1"/>
  <c r="AE852" i="3315" s="1"/>
  <c r="V80" i="3315"/>
  <c r="X80" i="3315" s="1"/>
  <c r="AE80" i="3315" s="1"/>
  <c r="V143" i="3315"/>
  <c r="X143" i="3315" s="1"/>
  <c r="AE143" i="3315" s="1"/>
  <c r="V204" i="3315"/>
  <c r="X204" i="3315" s="1"/>
  <c r="AE204" i="3315" s="1"/>
  <c r="V512" i="3315"/>
  <c r="X512" i="3315" s="1"/>
  <c r="AE512" i="3315" s="1"/>
  <c r="V532" i="3315"/>
  <c r="X532" i="3315" s="1"/>
  <c r="AE532" i="3315" s="1"/>
  <c r="V545" i="3315"/>
  <c r="X545" i="3315" s="1"/>
  <c r="AE545" i="3315" s="1"/>
  <c r="V573" i="3315"/>
  <c r="X573" i="3315" s="1"/>
  <c r="AE573" i="3315" s="1"/>
  <c r="V593" i="3315"/>
  <c r="X593" i="3315" s="1"/>
  <c r="AE593" i="3315" s="1"/>
  <c r="V625" i="3315"/>
  <c r="X625" i="3315" s="1"/>
  <c r="AE625" i="3315" s="1"/>
  <c r="V667" i="3315"/>
  <c r="X667" i="3315" s="1"/>
  <c r="AE667" i="3315" s="1"/>
  <c r="V716" i="3315"/>
  <c r="X716" i="3315" s="1"/>
  <c r="AE716" i="3315" s="1"/>
  <c r="V724" i="3315"/>
  <c r="X724" i="3315" s="1"/>
  <c r="AE724" i="3315" s="1"/>
  <c r="V740" i="3315"/>
  <c r="X740" i="3315" s="1"/>
  <c r="AE740" i="3315" s="1"/>
  <c r="V760" i="3315"/>
  <c r="X760" i="3315" s="1"/>
  <c r="AE760" i="3315" s="1"/>
  <c r="V786" i="3315"/>
  <c r="X786" i="3315" s="1"/>
  <c r="AE786" i="3315" s="1"/>
  <c r="V827" i="3315"/>
  <c r="X827" i="3315" s="1"/>
  <c r="AE827" i="3315" s="1"/>
  <c r="V843" i="3315"/>
  <c r="X843" i="3315" s="1"/>
  <c r="AE843" i="3315" s="1"/>
  <c r="V710" i="3315"/>
  <c r="X710" i="3315" s="1"/>
  <c r="AE710" i="3315" s="1"/>
  <c r="V97" i="3315"/>
  <c r="X97" i="3315" s="1"/>
  <c r="AE97" i="3315" s="1"/>
  <c r="V199" i="3315"/>
  <c r="X199" i="3315" s="1"/>
  <c r="AE199" i="3315" s="1"/>
  <c r="V207" i="3315"/>
  <c r="X207" i="3315" s="1"/>
  <c r="AE207" i="3315" s="1"/>
  <c r="V291" i="3315"/>
  <c r="X291" i="3315" s="1"/>
  <c r="AE291" i="3315" s="1"/>
  <c r="V483" i="3315"/>
  <c r="X483" i="3315" s="1"/>
  <c r="AE483" i="3315" s="1"/>
  <c r="V523" i="3315"/>
  <c r="X523" i="3315" s="1"/>
  <c r="AE523" i="3315" s="1"/>
  <c r="V548" i="3315"/>
  <c r="X548" i="3315" s="1"/>
  <c r="AE548" i="3315" s="1"/>
  <c r="V576" i="3315"/>
  <c r="X576" i="3315" s="1"/>
  <c r="AE576" i="3315" s="1"/>
  <c r="V620" i="3315"/>
  <c r="X620" i="3315" s="1"/>
  <c r="AE620" i="3315" s="1"/>
  <c r="V658" i="3315"/>
  <c r="X658" i="3315" s="1"/>
  <c r="AE658" i="3315" s="1"/>
  <c r="V670" i="3315"/>
  <c r="X670" i="3315" s="1"/>
  <c r="AE670" i="3315" s="1"/>
  <c r="V682" i="3315"/>
  <c r="X682" i="3315" s="1"/>
  <c r="AE682" i="3315" s="1"/>
  <c r="V698" i="3315"/>
  <c r="X698" i="3315" s="1"/>
  <c r="AE698" i="3315" s="1"/>
  <c r="V711" i="3315"/>
  <c r="X711" i="3315" s="1"/>
  <c r="AE711" i="3315" s="1"/>
  <c r="V727" i="3315"/>
  <c r="X727" i="3315" s="1"/>
  <c r="AE727" i="3315" s="1"/>
  <c r="V757" i="3315"/>
  <c r="X757" i="3315" s="1"/>
  <c r="AE757" i="3315" s="1"/>
  <c r="V806" i="3315"/>
  <c r="X806" i="3315" s="1"/>
  <c r="AE806" i="3315" s="1"/>
  <c r="V92" i="3315"/>
  <c r="X92" i="3315" s="1"/>
  <c r="AE92" i="3315" s="1"/>
  <c r="V462" i="3315"/>
  <c r="X462" i="3315" s="1"/>
  <c r="AE462" i="3315" s="1"/>
  <c r="V478" i="3315"/>
  <c r="X478" i="3315" s="1"/>
  <c r="AE478" i="3315" s="1"/>
  <c r="V506" i="3315"/>
  <c r="X506" i="3315" s="1"/>
  <c r="AE506" i="3315" s="1"/>
  <c r="V539" i="3315"/>
  <c r="X539" i="3315" s="1"/>
  <c r="AE539" i="3315" s="1"/>
  <c r="V567" i="3315"/>
  <c r="X567" i="3315" s="1"/>
  <c r="AE567" i="3315" s="1"/>
  <c r="V583" i="3315"/>
  <c r="X583" i="3315" s="1"/>
  <c r="AE583" i="3315" s="1"/>
  <c r="V603" i="3315"/>
  <c r="X603" i="3315" s="1"/>
  <c r="AE603" i="3315" s="1"/>
  <c r="V615" i="3315"/>
  <c r="X615" i="3315" s="1"/>
  <c r="AE615" i="3315" s="1"/>
  <c r="V669" i="3315"/>
  <c r="X669" i="3315" s="1"/>
  <c r="AE669" i="3315" s="1"/>
  <c r="V685" i="3315"/>
  <c r="X685" i="3315" s="1"/>
  <c r="AE685" i="3315" s="1"/>
  <c r="V726" i="3315"/>
  <c r="X726" i="3315" s="1"/>
  <c r="AE726" i="3315" s="1"/>
  <c r="V762" i="3315"/>
  <c r="X762" i="3315" s="1"/>
  <c r="AE762" i="3315" s="1"/>
  <c r="V809" i="3315"/>
  <c r="X809" i="3315" s="1"/>
  <c r="AE809" i="3315" s="1"/>
  <c r="V925" i="3315"/>
  <c r="X925" i="3315" s="1"/>
  <c r="AE925" i="3315" s="1"/>
  <c r="V95" i="3315"/>
  <c r="X95" i="3315" s="1"/>
  <c r="AE95" i="3315" s="1"/>
  <c r="V270" i="3315"/>
  <c r="X270" i="3315" s="1"/>
  <c r="AE270" i="3315" s="1"/>
  <c r="V477" i="3315"/>
  <c r="X477" i="3315" s="1"/>
  <c r="AE477" i="3315" s="1"/>
  <c r="V493" i="3315"/>
  <c r="X493" i="3315" s="1"/>
  <c r="AE493" i="3315" s="1"/>
  <c r="V505" i="3315"/>
  <c r="X505" i="3315" s="1"/>
  <c r="AE505" i="3315" s="1"/>
  <c r="V550" i="3315"/>
  <c r="X550" i="3315" s="1"/>
  <c r="AE550" i="3315" s="1"/>
  <c r="V570" i="3315"/>
  <c r="X570" i="3315" s="1"/>
  <c r="AE570" i="3315" s="1"/>
  <c r="V606" i="3315"/>
  <c r="X606" i="3315" s="1"/>
  <c r="AE606" i="3315" s="1"/>
  <c r="V631" i="3315"/>
  <c r="X631" i="3315" s="1"/>
  <c r="AE631" i="3315" s="1"/>
  <c r="V639" i="3315"/>
  <c r="X639" i="3315" s="1"/>
  <c r="AE639" i="3315" s="1"/>
  <c r="V647" i="3315"/>
  <c r="X647" i="3315" s="1"/>
  <c r="AE647" i="3315" s="1"/>
  <c r="V660" i="3315"/>
  <c r="X660" i="3315" s="1"/>
  <c r="AE660" i="3315" s="1"/>
  <c r="V717" i="3315"/>
  <c r="X717" i="3315" s="1"/>
  <c r="AE717" i="3315" s="1"/>
  <c r="V733" i="3315"/>
  <c r="X733" i="3315" s="1"/>
  <c r="AE733" i="3315" s="1"/>
  <c r="V763" i="3315"/>
  <c r="X763" i="3315" s="1"/>
  <c r="AE763" i="3315" s="1"/>
  <c r="V799" i="3315"/>
  <c r="X799" i="3315" s="1"/>
  <c r="AE799" i="3315" s="1"/>
  <c r="V820" i="3315"/>
  <c r="X820" i="3315" s="1"/>
  <c r="AE820" i="3315" s="1"/>
  <c r="V844" i="3315"/>
  <c r="X844" i="3315" s="1"/>
  <c r="AE844" i="3315" s="1"/>
  <c r="V468" i="3315"/>
  <c r="X468" i="3315" s="1"/>
  <c r="AE468" i="3315" s="1"/>
  <c r="V528" i="3315"/>
  <c r="X528" i="3315" s="1"/>
  <c r="AE528" i="3315" s="1"/>
  <c r="V541" i="3315"/>
  <c r="X541" i="3315" s="1"/>
  <c r="AE541" i="3315" s="1"/>
  <c r="V565" i="3315"/>
  <c r="X565" i="3315" s="1"/>
  <c r="AE565" i="3315" s="1"/>
  <c r="V609" i="3315"/>
  <c r="X609" i="3315" s="1"/>
  <c r="AE609" i="3315" s="1"/>
  <c r="V695" i="3315"/>
  <c r="X695" i="3315" s="1"/>
  <c r="AE695" i="3315" s="1"/>
  <c r="V732" i="3315"/>
  <c r="X732" i="3315" s="1"/>
  <c r="AE732" i="3315" s="1"/>
  <c r="V780" i="3315"/>
  <c r="X780" i="3315" s="1"/>
  <c r="AE780" i="3315" s="1"/>
  <c r="V839" i="3315"/>
  <c r="X839" i="3315" s="1"/>
  <c r="AE839" i="3315" s="1"/>
  <c r="V931" i="3315"/>
  <c r="X931" i="3315" s="1"/>
  <c r="AE931" i="3315" s="1"/>
  <c r="V581" i="3315"/>
  <c r="X581" i="3315" s="1"/>
  <c r="AE581" i="3315" s="1"/>
  <c r="V663" i="3315"/>
  <c r="X663" i="3315" s="1"/>
  <c r="AE663" i="3315" s="1"/>
  <c r="V720" i="3315"/>
  <c r="X720" i="3315" s="1"/>
  <c r="AE720" i="3315" s="1"/>
  <c r="V756" i="3315"/>
  <c r="X756" i="3315" s="1"/>
  <c r="AE756" i="3315" s="1"/>
  <c r="V790" i="3315"/>
  <c r="X790" i="3315" s="1"/>
  <c r="AE790" i="3315" s="1"/>
  <c r="V855" i="3315"/>
  <c r="X855" i="3315" s="1"/>
  <c r="AE855" i="3315" s="1"/>
  <c r="V90" i="3315"/>
  <c r="V103" i="3315"/>
  <c r="X103" i="3315" s="1"/>
  <c r="AE103" i="3315" s="1"/>
  <c r="V107" i="3315"/>
  <c r="X107" i="3315" s="1"/>
  <c r="AE107" i="3315" s="1"/>
  <c r="V116" i="3315"/>
  <c r="X116" i="3315" s="1"/>
  <c r="AE116" i="3315" s="1"/>
  <c r="V124" i="3315"/>
  <c r="X124" i="3315" s="1"/>
  <c r="AE124" i="3315" s="1"/>
  <c r="V130" i="3315"/>
  <c r="X130" i="3315" s="1"/>
  <c r="AE130" i="3315" s="1"/>
  <c r="V131" i="3315"/>
  <c r="X131" i="3315" s="1"/>
  <c r="AE131" i="3315" s="1"/>
  <c r="V135" i="3315"/>
  <c r="X135" i="3315" s="1"/>
  <c r="AE135" i="3315" s="1"/>
  <c r="V105" i="3315"/>
  <c r="X105" i="3315" s="1"/>
  <c r="AE105" i="3315" s="1"/>
  <c r="V109" i="3315"/>
  <c r="X109" i="3315" s="1"/>
  <c r="AE109" i="3315" s="1"/>
  <c r="V118" i="3315"/>
  <c r="X118" i="3315" s="1"/>
  <c r="AE118" i="3315" s="1"/>
  <c r="V128" i="3315"/>
  <c r="X128" i="3315" s="1"/>
  <c r="AE128" i="3315" s="1"/>
  <c r="V132" i="3315"/>
  <c r="X132" i="3315" s="1"/>
  <c r="AE132" i="3315" s="1"/>
  <c r="V136" i="3315"/>
  <c r="X136" i="3315" s="1"/>
  <c r="AE136" i="3315" s="1"/>
  <c r="V129" i="3315"/>
  <c r="X129" i="3315" s="1"/>
  <c r="AE129" i="3315" s="1"/>
  <c r="V133" i="3315"/>
  <c r="X133" i="3315" s="1"/>
  <c r="AE133" i="3315" s="1"/>
  <c r="W167" i="3315"/>
  <c r="W933" i="3315"/>
  <c r="W144" i="3315"/>
  <c r="U20" i="3315"/>
  <c r="U21" i="3315" s="1"/>
  <c r="AE943" i="3315"/>
  <c r="W1024" i="3315"/>
  <c r="V1022" i="3315" l="1"/>
  <c r="X1022" i="3315" s="1"/>
  <c r="AE1022" i="3315" s="1"/>
  <c r="V1046" i="3315"/>
  <c r="X1046" i="3315" s="1"/>
  <c r="AE1046" i="3315" s="1"/>
  <c r="V1043" i="3315"/>
  <c r="X1043" i="3315" s="1"/>
  <c r="AE1043" i="3315" s="1"/>
  <c r="V1099" i="3315"/>
  <c r="X1099" i="3315" s="1"/>
  <c r="AE1099" i="3315" s="1"/>
  <c r="V1063" i="3315"/>
  <c r="X1063" i="3315" s="1"/>
  <c r="AE1063" i="3315" s="1"/>
  <c r="V1051" i="3315"/>
  <c r="X1051" i="3315" s="1"/>
  <c r="AE1051" i="3315" s="1"/>
  <c r="V1068" i="3315"/>
  <c r="X1068" i="3315" s="1"/>
  <c r="AE1068" i="3315" s="1"/>
  <c r="V1026" i="3315"/>
  <c r="X1026" i="3315" s="1"/>
  <c r="AE1026" i="3315" s="1"/>
  <c r="W1044" i="3315"/>
  <c r="W1014" i="3315"/>
  <c r="W1050" i="3315"/>
  <c r="W1070" i="3315"/>
  <c r="W1100" i="3315"/>
  <c r="W1108" i="3315"/>
  <c r="W1005" i="3315"/>
  <c r="W1045" i="3315"/>
  <c r="W1065" i="3315"/>
  <c r="W1086" i="3315"/>
  <c r="W1154" i="3315"/>
  <c r="W1025" i="3315"/>
  <c r="W1048" i="3315"/>
  <c r="W1083" i="3315"/>
  <c r="W1133" i="3315"/>
  <c r="W1015" i="3315"/>
  <c r="W1055" i="3315"/>
  <c r="W1084" i="3315"/>
  <c r="W1109" i="3315"/>
  <c r="W1002" i="3315"/>
  <c r="W1098" i="3315"/>
  <c r="W1023" i="3315"/>
  <c r="W1054" i="3315"/>
  <c r="W1074" i="3315"/>
  <c r="W1123" i="3315"/>
  <c r="W1049" i="3315"/>
  <c r="W1073" i="3315"/>
  <c r="W1090" i="3315"/>
  <c r="W1111" i="3315"/>
  <c r="W1008" i="3315"/>
  <c r="W1029" i="3315"/>
  <c r="W1052" i="3315"/>
  <c r="W1087" i="3315"/>
  <c r="W1145" i="3315"/>
  <c r="W1030" i="3315"/>
  <c r="W1059" i="3315"/>
  <c r="W1092" i="3315"/>
  <c r="W1116" i="3315"/>
  <c r="W1006" i="3315"/>
  <c r="W1027" i="3315"/>
  <c r="W1058" i="3315"/>
  <c r="W1085" i="3315"/>
  <c r="W1143" i="3315"/>
  <c r="W1028" i="3315"/>
  <c r="W1053" i="3315"/>
  <c r="W1077" i="3315"/>
  <c r="W1101" i="3315"/>
  <c r="W1124" i="3315"/>
  <c r="W1016" i="3315"/>
  <c r="W1035" i="3315"/>
  <c r="W1060" i="3315"/>
  <c r="W1091" i="3315"/>
  <c r="W1102" i="3315"/>
  <c r="W1003" i="3315"/>
  <c r="W1038" i="3315"/>
  <c r="W1067" i="3315"/>
  <c r="W1126" i="3315"/>
  <c r="W1095" i="3315"/>
  <c r="W1010" i="3315"/>
  <c r="W1037" i="3315"/>
  <c r="W1066" i="3315"/>
  <c r="W1089" i="3315"/>
  <c r="W1104" i="3315"/>
  <c r="W1155" i="3315"/>
  <c r="W1036" i="3315"/>
  <c r="W1061" i="3315"/>
  <c r="W1082" i="3315"/>
  <c r="W1150" i="3315"/>
  <c r="W1021" i="3315"/>
  <c r="W1039" i="3315"/>
  <c r="W1064" i="3315"/>
  <c r="W1096" i="3315"/>
  <c r="W1106" i="3315"/>
  <c r="W1007" i="3315"/>
  <c r="W1047" i="3315"/>
  <c r="W1080" i="3315"/>
  <c r="W1105" i="3315"/>
  <c r="W1160" i="3315"/>
  <c r="U60" i="3315"/>
  <c r="U61" i="3315"/>
  <c r="U58" i="3315"/>
  <c r="X90" i="3315"/>
  <c r="AE90" i="3315" s="1"/>
  <c r="U1103" i="3315"/>
  <c r="U1069" i="3315"/>
  <c r="U1041" i="3315"/>
  <c r="U1076" i="3315"/>
  <c r="U1094" i="3315"/>
  <c r="U1075" i="3315"/>
  <c r="W70" i="3315" l="1"/>
  <c r="W16" i="3315"/>
  <c r="U75" i="3315"/>
  <c r="W17" i="3315"/>
  <c r="U192" i="3315"/>
  <c r="V222" i="3315"/>
  <c r="X222" i="3315" s="1"/>
  <c r="AE222" i="3315" s="1"/>
  <c r="V120" i="3315"/>
  <c r="X120" i="3315" s="1"/>
  <c r="AE120" i="3315" s="1"/>
  <c r="V121" i="3315"/>
  <c r="X121" i="3315" s="1"/>
  <c r="AE121" i="3315" s="1"/>
  <c r="V193" i="3315"/>
  <c r="X193" i="3315" s="1"/>
  <c r="AE193" i="3315" s="1"/>
  <c r="V122" i="3315"/>
  <c r="X122" i="3315" s="1"/>
  <c r="AE122" i="3315" s="1"/>
  <c r="V123" i="3315"/>
  <c r="X123" i="3315" s="1"/>
  <c r="AE123" i="3315" s="1"/>
  <c r="V110" i="3315"/>
  <c r="X110" i="3315" s="1"/>
  <c r="AE110" i="3315" s="1"/>
  <c r="V125" i="3315"/>
  <c r="X125" i="3315" s="1"/>
  <c r="AE125" i="3315" s="1"/>
  <c r="V108" i="3315"/>
  <c r="X108" i="3315" s="1"/>
  <c r="AE108" i="3315" s="1"/>
  <c r="V282" i="3315"/>
  <c r="X282" i="3315" s="1"/>
  <c r="AE282" i="3315" s="1"/>
  <c r="U948" i="3315" l="1"/>
  <c r="U994" i="3315"/>
  <c r="U991" i="3315"/>
  <c r="U995" i="3315"/>
  <c r="U982" i="3315"/>
  <c r="U979" i="3315"/>
  <c r="U987" i="3315"/>
  <c r="U986" i="3315"/>
  <c r="U990" i="3315"/>
  <c r="U993" i="3315"/>
  <c r="U998" i="3315"/>
  <c r="U983" i="3315"/>
  <c r="U980" i="3315"/>
  <c r="U985" i="3315"/>
  <c r="U989" i="3315"/>
  <c r="U992" i="3315"/>
  <c r="U981" i="3315"/>
  <c r="U996" i="3315"/>
  <c r="U997" i="3315"/>
  <c r="U984" i="3315"/>
  <c r="U988" i="3315"/>
  <c r="U44" i="3315"/>
  <c r="V260" i="3315"/>
  <c r="X260" i="3315" s="1"/>
  <c r="AE260" i="3315" s="1"/>
  <c r="V814" i="3315"/>
  <c r="X814" i="3315" s="1"/>
  <c r="AE814" i="3315" s="1"/>
  <c r="V834" i="3315"/>
  <c r="X834" i="3315" s="1"/>
  <c r="AE834" i="3315" s="1"/>
  <c r="V486" i="3315"/>
  <c r="X486" i="3315" s="1"/>
  <c r="AE486" i="3315" s="1"/>
  <c r="V693" i="3315"/>
  <c r="X693" i="3315" s="1"/>
  <c r="AE693" i="3315" s="1"/>
  <c r="V821" i="3315"/>
  <c r="X821" i="3315" s="1"/>
  <c r="AE821" i="3315" s="1"/>
  <c r="V224" i="3315"/>
  <c r="X224" i="3315" s="1"/>
  <c r="AE224" i="3315" s="1"/>
  <c r="V713" i="3315"/>
  <c r="X713" i="3315" s="1"/>
  <c r="AE713" i="3315" s="1"/>
  <c r="V488" i="3315"/>
  <c r="X488" i="3315" s="1"/>
  <c r="AE488" i="3315" s="1"/>
  <c r="V768" i="3315"/>
  <c r="X768" i="3315" s="1"/>
  <c r="AE768" i="3315" s="1"/>
  <c r="V831" i="3315"/>
  <c r="X831" i="3315" s="1"/>
  <c r="AE831" i="3315" s="1"/>
  <c r="V773" i="3315"/>
  <c r="X773" i="3315" s="1"/>
  <c r="AE773" i="3315" s="1"/>
  <c r="V818" i="3315"/>
  <c r="X818" i="3315" s="1"/>
  <c r="AE818" i="3315" s="1"/>
  <c r="V627" i="3315"/>
  <c r="X627" i="3315" s="1"/>
  <c r="AE627" i="3315" s="1"/>
  <c r="V750" i="3315"/>
  <c r="X750" i="3315" s="1"/>
  <c r="AE750" i="3315" s="1"/>
  <c r="V111" i="3315"/>
  <c r="X111" i="3315" s="1"/>
  <c r="AE111" i="3315" s="1"/>
  <c r="V513" i="3315"/>
  <c r="X513" i="3315" s="1"/>
  <c r="AE513" i="3315" s="1"/>
  <c r="V816" i="3315"/>
  <c r="X816" i="3315" s="1"/>
  <c r="AE816" i="3315" s="1"/>
  <c r="V484" i="3315"/>
  <c r="X484" i="3315" s="1"/>
  <c r="AE484" i="3315" s="1"/>
  <c r="V683" i="3315"/>
  <c r="X683" i="3315" s="1"/>
  <c r="AE683" i="3315" s="1"/>
  <c r="V823" i="3315"/>
  <c r="X823" i="3315" s="1"/>
  <c r="AE823" i="3315" s="1"/>
  <c r="V436" i="3315"/>
  <c r="V630" i="3315"/>
  <c r="X630" i="3315" s="1"/>
  <c r="AE630" i="3315" s="1"/>
  <c r="V464" i="3315"/>
  <c r="X464" i="3315" s="1"/>
  <c r="AE464" i="3315" s="1"/>
  <c r="V83" i="3315"/>
  <c r="X83" i="3315" s="1"/>
  <c r="AE83" i="3315" s="1"/>
  <c r="V71" i="3315"/>
  <c r="X71" i="3315" s="1"/>
  <c r="V51" i="3315"/>
  <c r="V537" i="3315"/>
  <c r="X537" i="3315" s="1"/>
  <c r="AE537" i="3315" s="1"/>
  <c r="V84" i="3315"/>
  <c r="X84" i="3315" s="1"/>
  <c r="AE84" i="3315" s="1"/>
  <c r="V226" i="3315"/>
  <c r="X226" i="3315" s="1"/>
  <c r="AE226" i="3315" s="1"/>
  <c r="V234" i="3315"/>
  <c r="X234" i="3315" s="1"/>
  <c r="AE234" i="3315" s="1"/>
  <c r="V272" i="3315"/>
  <c r="X272" i="3315" s="1"/>
  <c r="AE272" i="3315" s="1"/>
  <c r="V295" i="3315"/>
  <c r="X295" i="3315" s="1"/>
  <c r="AE295" i="3315" s="1"/>
  <c r="V350" i="3315"/>
  <c r="X350" i="3315" s="1"/>
  <c r="AE350" i="3315" s="1"/>
  <c r="V427" i="3315"/>
  <c r="X427" i="3315" s="1"/>
  <c r="AE427" i="3315" s="1"/>
  <c r="V475" i="3315"/>
  <c r="X475" i="3315" s="1"/>
  <c r="AE475" i="3315" s="1"/>
  <c r="V507" i="3315"/>
  <c r="X507" i="3315" s="1"/>
  <c r="AE507" i="3315" s="1"/>
  <c r="V519" i="3315"/>
  <c r="X519" i="3315" s="1"/>
  <c r="AE519" i="3315" s="1"/>
  <c r="V531" i="3315"/>
  <c r="X531" i="3315" s="1"/>
  <c r="AE531" i="3315" s="1"/>
  <c r="V544" i="3315"/>
  <c r="X544" i="3315" s="1"/>
  <c r="AE544" i="3315" s="1"/>
  <c r="V564" i="3315"/>
  <c r="X564" i="3315" s="1"/>
  <c r="AE564" i="3315" s="1"/>
  <c r="V580" i="3315"/>
  <c r="X580" i="3315" s="1"/>
  <c r="AE580" i="3315" s="1"/>
  <c r="V588" i="3315"/>
  <c r="X588" i="3315" s="1"/>
  <c r="AE588" i="3315" s="1"/>
  <c r="V600" i="3315"/>
  <c r="X600" i="3315" s="1"/>
  <c r="AE600" i="3315" s="1"/>
  <c r="V628" i="3315"/>
  <c r="X628" i="3315" s="1"/>
  <c r="AE628" i="3315" s="1"/>
  <c r="V637" i="3315"/>
  <c r="X637" i="3315" s="1"/>
  <c r="AE637" i="3315" s="1"/>
  <c r="V645" i="3315"/>
  <c r="X645" i="3315" s="1"/>
  <c r="AE645" i="3315" s="1"/>
  <c r="V678" i="3315"/>
  <c r="X678" i="3315" s="1"/>
  <c r="AE678" i="3315" s="1"/>
  <c r="V694" i="3315"/>
  <c r="X694" i="3315" s="1"/>
  <c r="AE694" i="3315" s="1"/>
  <c r="V735" i="3315"/>
  <c r="X735" i="3315" s="1"/>
  <c r="AE735" i="3315" s="1"/>
  <c r="V747" i="3315"/>
  <c r="X747" i="3315" s="1"/>
  <c r="AE747" i="3315" s="1"/>
  <c r="V765" i="3315"/>
  <c r="X765" i="3315" s="1"/>
  <c r="AE765" i="3315" s="1"/>
  <c r="V777" i="3315"/>
  <c r="X777" i="3315" s="1"/>
  <c r="AE777" i="3315" s="1"/>
  <c r="V785" i="3315"/>
  <c r="X785" i="3315" s="1"/>
  <c r="AE785" i="3315" s="1"/>
  <c r="V797" i="3315"/>
  <c r="X797" i="3315" s="1"/>
  <c r="AE797" i="3315" s="1"/>
  <c r="V822" i="3315"/>
  <c r="X822" i="3315" s="1"/>
  <c r="AE822" i="3315" s="1"/>
  <c r="V842" i="3315"/>
  <c r="X842" i="3315" s="1"/>
  <c r="AE842" i="3315" s="1"/>
  <c r="V854" i="3315"/>
  <c r="X854" i="3315" s="1"/>
  <c r="AE854" i="3315" s="1"/>
  <c r="V802" i="3315"/>
  <c r="X802" i="3315" s="1"/>
  <c r="AE802" i="3315" s="1"/>
  <c r="V100" i="3315"/>
  <c r="X100" i="3315" s="1"/>
  <c r="AE100" i="3315" s="1"/>
  <c r="V158" i="3315"/>
  <c r="V166" i="3315"/>
  <c r="X166" i="3315" s="1"/>
  <c r="AE166" i="3315" s="1"/>
  <c r="V198" i="3315"/>
  <c r="X198" i="3315" s="1"/>
  <c r="AE198" i="3315" s="1"/>
  <c r="V233" i="3315"/>
  <c r="X233" i="3315" s="1"/>
  <c r="AE233" i="3315" s="1"/>
  <c r="V271" i="3315"/>
  <c r="X271" i="3315" s="1"/>
  <c r="AE271" i="3315" s="1"/>
  <c r="V470" i="3315"/>
  <c r="X470" i="3315" s="1"/>
  <c r="AE470" i="3315" s="1"/>
  <c r="V494" i="3315"/>
  <c r="X494" i="3315" s="1"/>
  <c r="AE494" i="3315" s="1"/>
  <c r="V510" i="3315"/>
  <c r="X510" i="3315" s="1"/>
  <c r="AE510" i="3315" s="1"/>
  <c r="V526" i="3315"/>
  <c r="X526" i="3315" s="1"/>
  <c r="AE526" i="3315" s="1"/>
  <c r="V543" i="3315"/>
  <c r="X543" i="3315" s="1"/>
  <c r="AE543" i="3315" s="1"/>
  <c r="V555" i="3315"/>
  <c r="X555" i="3315" s="1"/>
  <c r="AE555" i="3315" s="1"/>
  <c r="V623" i="3315"/>
  <c r="X623" i="3315" s="1"/>
  <c r="AE623" i="3315" s="1"/>
  <c r="V657" i="3315"/>
  <c r="X657" i="3315" s="1"/>
  <c r="AE657" i="3315" s="1"/>
  <c r="V677" i="3315"/>
  <c r="X677" i="3315" s="1"/>
  <c r="AE677" i="3315" s="1"/>
  <c r="V697" i="3315"/>
  <c r="X697" i="3315" s="1"/>
  <c r="AE697" i="3315" s="1"/>
  <c r="V709" i="3315"/>
  <c r="X709" i="3315" s="1"/>
  <c r="AE709" i="3315" s="1"/>
  <c r="V734" i="3315"/>
  <c r="X734" i="3315" s="1"/>
  <c r="AE734" i="3315" s="1"/>
  <c r="V742" i="3315"/>
  <c r="X742" i="3315" s="1"/>
  <c r="AE742" i="3315" s="1"/>
  <c r="V754" i="3315"/>
  <c r="X754" i="3315" s="1"/>
  <c r="AE754" i="3315" s="1"/>
  <c r="V770" i="3315"/>
  <c r="X770" i="3315" s="1"/>
  <c r="AE770" i="3315" s="1"/>
  <c r="V778" i="3315"/>
  <c r="X778" i="3315" s="1"/>
  <c r="AE778" i="3315" s="1"/>
  <c r="V800" i="3315"/>
  <c r="X800" i="3315" s="1"/>
  <c r="AE800" i="3315" s="1"/>
  <c r="V833" i="3315"/>
  <c r="X833" i="3315" s="1"/>
  <c r="AE833" i="3315" s="1"/>
  <c r="V845" i="3315"/>
  <c r="X845" i="3315" s="1"/>
  <c r="AE845" i="3315" s="1"/>
  <c r="V857" i="3315"/>
  <c r="X857" i="3315" s="1"/>
  <c r="AE857" i="3315" s="1"/>
  <c r="V56" i="3315"/>
  <c r="X56" i="3315" s="1"/>
  <c r="V82" i="3315"/>
  <c r="X82" i="3315" s="1"/>
  <c r="AE82" i="3315" s="1"/>
  <c r="V159" i="3315"/>
  <c r="X159" i="3315" s="1"/>
  <c r="AE159" i="3315" s="1"/>
  <c r="V205" i="3315"/>
  <c r="X205" i="3315" s="1"/>
  <c r="AE205" i="3315" s="1"/>
  <c r="V228" i="3315"/>
  <c r="X228" i="3315" s="1"/>
  <c r="AE228" i="3315" s="1"/>
  <c r="V236" i="3315"/>
  <c r="X236" i="3315" s="1"/>
  <c r="AE236" i="3315" s="1"/>
  <c r="V262" i="3315"/>
  <c r="X262" i="3315" s="1"/>
  <c r="AE262" i="3315" s="1"/>
  <c r="V274" i="3315"/>
  <c r="X274" i="3315" s="1"/>
  <c r="AE274" i="3315" s="1"/>
  <c r="V309" i="3315"/>
  <c r="X309" i="3315" s="1"/>
  <c r="AE309" i="3315" s="1"/>
  <c r="V317" i="3315"/>
  <c r="X317" i="3315" s="1"/>
  <c r="AE317" i="3315" s="1"/>
  <c r="V348" i="3315"/>
  <c r="X348" i="3315" s="1"/>
  <c r="AE348" i="3315" s="1"/>
  <c r="V473" i="3315"/>
  <c r="X473" i="3315" s="1"/>
  <c r="AE473" i="3315" s="1"/>
  <c r="V517" i="3315"/>
  <c r="X517" i="3315" s="1"/>
  <c r="AE517" i="3315" s="1"/>
  <c r="V542" i="3315"/>
  <c r="X542" i="3315" s="1"/>
  <c r="AE542" i="3315" s="1"/>
  <c r="V558" i="3315"/>
  <c r="X558" i="3315" s="1"/>
  <c r="AE558" i="3315" s="1"/>
  <c r="V578" i="3315"/>
  <c r="X578" i="3315" s="1"/>
  <c r="AE578" i="3315" s="1"/>
  <c r="V586" i="3315"/>
  <c r="X586" i="3315" s="1"/>
  <c r="AE586" i="3315" s="1"/>
  <c r="V594" i="3315"/>
  <c r="X594" i="3315" s="1"/>
  <c r="AE594" i="3315" s="1"/>
  <c r="V622" i="3315"/>
  <c r="X622" i="3315" s="1"/>
  <c r="AE622" i="3315" s="1"/>
  <c r="V672" i="3315"/>
  <c r="X672" i="3315" s="1"/>
  <c r="AE672" i="3315" s="1"/>
  <c r="V684" i="3315"/>
  <c r="X684" i="3315" s="1"/>
  <c r="AE684" i="3315" s="1"/>
  <c r="V692" i="3315"/>
  <c r="X692" i="3315" s="1"/>
  <c r="AE692" i="3315" s="1"/>
  <c r="V708" i="3315"/>
  <c r="X708" i="3315" s="1"/>
  <c r="AE708" i="3315" s="1"/>
  <c r="V729" i="3315"/>
  <c r="X729" i="3315" s="1"/>
  <c r="AE729" i="3315" s="1"/>
  <c r="V741" i="3315"/>
  <c r="X741" i="3315" s="1"/>
  <c r="AE741" i="3315" s="1"/>
  <c r="V751" i="3315"/>
  <c r="X751" i="3315" s="1"/>
  <c r="AE751" i="3315" s="1"/>
  <c r="V771" i="3315"/>
  <c r="X771" i="3315" s="1"/>
  <c r="AE771" i="3315" s="1"/>
  <c r="V787" i="3315"/>
  <c r="X787" i="3315" s="1"/>
  <c r="AE787" i="3315" s="1"/>
  <c r="V795" i="3315"/>
  <c r="X795" i="3315" s="1"/>
  <c r="AE795" i="3315" s="1"/>
  <c r="V812" i="3315"/>
  <c r="X812" i="3315" s="1"/>
  <c r="AE812" i="3315" s="1"/>
  <c r="V828" i="3315"/>
  <c r="X828" i="3315" s="1"/>
  <c r="AE828" i="3315" s="1"/>
  <c r="V836" i="3315"/>
  <c r="X836" i="3315" s="1"/>
  <c r="AE836" i="3315" s="1"/>
  <c r="V856" i="3315"/>
  <c r="X856" i="3315" s="1"/>
  <c r="AE856" i="3315" s="1"/>
  <c r="V922" i="3315"/>
  <c r="X922" i="3315" s="1"/>
  <c r="AE922" i="3315" s="1"/>
  <c r="V930" i="3315"/>
  <c r="X930" i="3315" s="1"/>
  <c r="AE930" i="3315" s="1"/>
  <c r="V43" i="3315"/>
  <c r="X43" i="3315" s="1"/>
  <c r="V94" i="3315"/>
  <c r="X94" i="3315" s="1"/>
  <c r="AE94" i="3315" s="1"/>
  <c r="V104" i="3315"/>
  <c r="X104" i="3315" s="1"/>
  <c r="AE104" i="3315" s="1"/>
  <c r="V164" i="3315"/>
  <c r="X164" i="3315" s="1"/>
  <c r="AE164" i="3315" s="1"/>
  <c r="V200" i="3315"/>
  <c r="X200" i="3315" s="1"/>
  <c r="AE200" i="3315" s="1"/>
  <c r="V223" i="3315"/>
  <c r="X223" i="3315" s="1"/>
  <c r="AE223" i="3315" s="1"/>
  <c r="V235" i="3315"/>
  <c r="X235" i="3315" s="1"/>
  <c r="AE235" i="3315" s="1"/>
  <c r="V265" i="3315"/>
  <c r="X265" i="3315" s="1"/>
  <c r="AE265" i="3315" s="1"/>
  <c r="V273" i="3315"/>
  <c r="X273" i="3315" s="1"/>
  <c r="AE273" i="3315" s="1"/>
  <c r="V310" i="3315"/>
  <c r="X310" i="3315" s="1"/>
  <c r="AE310" i="3315" s="1"/>
  <c r="V424" i="3315"/>
  <c r="X424" i="3315" s="1"/>
  <c r="AE424" i="3315" s="1"/>
  <c r="V476" i="3315"/>
  <c r="X476" i="3315" s="1"/>
  <c r="AE476" i="3315" s="1"/>
  <c r="V496" i="3315"/>
  <c r="X496" i="3315" s="1"/>
  <c r="AE496" i="3315" s="1"/>
  <c r="V508" i="3315"/>
  <c r="X508" i="3315" s="1"/>
  <c r="AE508" i="3315" s="1"/>
  <c r="V520" i="3315"/>
  <c r="X520" i="3315" s="1"/>
  <c r="AE520" i="3315" s="1"/>
  <c r="V553" i="3315"/>
  <c r="X553" i="3315" s="1"/>
  <c r="AE553" i="3315" s="1"/>
  <c r="V577" i="3315"/>
  <c r="X577" i="3315" s="1"/>
  <c r="AE577" i="3315" s="1"/>
  <c r="V597" i="3315"/>
  <c r="X597" i="3315" s="1"/>
  <c r="AE597" i="3315" s="1"/>
  <c r="V605" i="3315"/>
  <c r="X605" i="3315" s="1"/>
  <c r="AE605" i="3315" s="1"/>
  <c r="V629" i="3315"/>
  <c r="X629" i="3315" s="1"/>
  <c r="AE629" i="3315" s="1"/>
  <c r="V638" i="3315"/>
  <c r="X638" i="3315" s="1"/>
  <c r="AE638" i="3315" s="1"/>
  <c r="V646" i="3315"/>
  <c r="X646" i="3315" s="1"/>
  <c r="AE646" i="3315" s="1"/>
  <c r="V659" i="3315"/>
  <c r="X659" i="3315" s="1"/>
  <c r="AE659" i="3315" s="1"/>
  <c r="V675" i="3315"/>
  <c r="X675" i="3315" s="1"/>
  <c r="AE675" i="3315" s="1"/>
  <c r="V687" i="3315"/>
  <c r="X687" i="3315" s="1"/>
  <c r="AE687" i="3315" s="1"/>
  <c r="V703" i="3315"/>
  <c r="X703" i="3315" s="1"/>
  <c r="AE703" i="3315" s="1"/>
  <c r="V728" i="3315"/>
  <c r="X728" i="3315" s="1"/>
  <c r="AE728" i="3315" s="1"/>
  <c r="V744" i="3315"/>
  <c r="X744" i="3315" s="1"/>
  <c r="AE744" i="3315" s="1"/>
  <c r="V752" i="3315"/>
  <c r="X752" i="3315" s="1"/>
  <c r="AE752" i="3315" s="1"/>
  <c r="V772" i="3315"/>
  <c r="X772" i="3315" s="1"/>
  <c r="AE772" i="3315" s="1"/>
  <c r="V798" i="3315"/>
  <c r="X798" i="3315" s="1"/>
  <c r="AE798" i="3315" s="1"/>
  <c r="V835" i="3315"/>
  <c r="X835" i="3315" s="1"/>
  <c r="AE835" i="3315" s="1"/>
  <c r="V851" i="3315"/>
  <c r="X851" i="3315" s="1"/>
  <c r="AE851" i="3315" s="1"/>
  <c r="V923" i="3315"/>
  <c r="X923" i="3315" s="1"/>
  <c r="AE923" i="3315" s="1"/>
  <c r="V460" i="3315"/>
  <c r="V217" i="3315"/>
  <c r="X217" i="3315" s="1"/>
  <c r="AE217" i="3315" s="1"/>
  <c r="V79" i="3315"/>
  <c r="V126" i="3315"/>
  <c r="X126" i="3315" s="1"/>
  <c r="AE126" i="3315" s="1"/>
  <c r="V654" i="3315"/>
  <c r="X654" i="3315" s="1"/>
  <c r="AE654" i="3315" s="1"/>
  <c r="V73" i="3315"/>
  <c r="X73" i="3315" s="1"/>
  <c r="V19" i="3315"/>
  <c r="X19" i="3315" s="1"/>
  <c r="AE19" i="3315" s="1"/>
  <c r="V85" i="3315"/>
  <c r="X85" i="3315" s="1"/>
  <c r="AE85" i="3315" s="1"/>
  <c r="V91" i="3315"/>
  <c r="V74" i="3315"/>
  <c r="X74" i="3315" s="1"/>
  <c r="V52" i="3315"/>
  <c r="X52" i="3315" s="1"/>
  <c r="V113" i="3315"/>
  <c r="X113" i="3315" s="1"/>
  <c r="AE113" i="3315" s="1"/>
  <c r="V161" i="3315"/>
  <c r="X161" i="3315" s="1"/>
  <c r="AE161" i="3315" s="1"/>
  <c r="V230" i="3315"/>
  <c r="X230" i="3315" s="1"/>
  <c r="AE230" i="3315" s="1"/>
  <c r="V264" i="3315"/>
  <c r="X264" i="3315" s="1"/>
  <c r="AE264" i="3315" s="1"/>
  <c r="V279" i="3315"/>
  <c r="X279" i="3315" s="1"/>
  <c r="AE279" i="3315" s="1"/>
  <c r="V303" i="3315"/>
  <c r="X303" i="3315" s="1"/>
  <c r="AE303" i="3315" s="1"/>
  <c r="V346" i="3315"/>
  <c r="X346" i="3315" s="1"/>
  <c r="AE346" i="3315" s="1"/>
  <c r="V404" i="3315"/>
  <c r="X404" i="3315" s="1"/>
  <c r="AE404" i="3315" s="1"/>
  <c r="V471" i="3315"/>
  <c r="X471" i="3315" s="1"/>
  <c r="AE471" i="3315" s="1"/>
  <c r="V491" i="3315"/>
  <c r="X491" i="3315" s="1"/>
  <c r="AE491" i="3315" s="1"/>
  <c r="V515" i="3315"/>
  <c r="X515" i="3315" s="1"/>
  <c r="AE515" i="3315" s="1"/>
  <c r="V527" i="3315"/>
  <c r="X527" i="3315" s="1"/>
  <c r="AE527" i="3315" s="1"/>
  <c r="V540" i="3315"/>
  <c r="X540" i="3315" s="1"/>
  <c r="AE540" i="3315" s="1"/>
  <c r="V552" i="3315"/>
  <c r="X552" i="3315" s="1"/>
  <c r="AE552" i="3315" s="1"/>
  <c r="V572" i="3315"/>
  <c r="X572" i="3315" s="1"/>
  <c r="AE572" i="3315" s="1"/>
  <c r="V584" i="3315"/>
  <c r="X584" i="3315" s="1"/>
  <c r="AE584" i="3315" s="1"/>
  <c r="V592" i="3315"/>
  <c r="X592" i="3315" s="1"/>
  <c r="AE592" i="3315" s="1"/>
  <c r="V608" i="3315"/>
  <c r="X608" i="3315" s="1"/>
  <c r="AE608" i="3315" s="1"/>
  <c r="V633" i="3315"/>
  <c r="X633" i="3315" s="1"/>
  <c r="AE633" i="3315" s="1"/>
  <c r="V641" i="3315"/>
  <c r="X641" i="3315" s="1"/>
  <c r="AE641" i="3315" s="1"/>
  <c r="V662" i="3315"/>
  <c r="X662" i="3315" s="1"/>
  <c r="AE662" i="3315" s="1"/>
  <c r="V690" i="3315"/>
  <c r="X690" i="3315" s="1"/>
  <c r="AE690" i="3315" s="1"/>
  <c r="V723" i="3315"/>
  <c r="X723" i="3315" s="1"/>
  <c r="AE723" i="3315" s="1"/>
  <c r="V743" i="3315"/>
  <c r="X743" i="3315" s="1"/>
  <c r="AE743" i="3315" s="1"/>
  <c r="V753" i="3315"/>
  <c r="X753" i="3315" s="1"/>
  <c r="AE753" i="3315" s="1"/>
  <c r="V769" i="3315"/>
  <c r="X769" i="3315" s="1"/>
  <c r="AE769" i="3315" s="1"/>
  <c r="V781" i="3315"/>
  <c r="X781" i="3315" s="1"/>
  <c r="AE781" i="3315" s="1"/>
  <c r="V789" i="3315"/>
  <c r="X789" i="3315" s="1"/>
  <c r="AE789" i="3315" s="1"/>
  <c r="V801" i="3315"/>
  <c r="X801" i="3315" s="1"/>
  <c r="AE801" i="3315" s="1"/>
  <c r="V830" i="3315"/>
  <c r="X830" i="3315" s="1"/>
  <c r="AE830" i="3315" s="1"/>
  <c r="V846" i="3315"/>
  <c r="X846" i="3315" s="1"/>
  <c r="AE846" i="3315" s="1"/>
  <c r="V858" i="3315"/>
  <c r="X858" i="3315" s="1"/>
  <c r="AE858" i="3315" s="1"/>
  <c r="V55" i="3315"/>
  <c r="X55" i="3315" s="1"/>
  <c r="V96" i="3315"/>
  <c r="X96" i="3315" s="1"/>
  <c r="AE96" i="3315" s="1"/>
  <c r="V106" i="3315"/>
  <c r="X106" i="3315" s="1"/>
  <c r="AE106" i="3315" s="1"/>
  <c r="V162" i="3315"/>
  <c r="X162" i="3315" s="1"/>
  <c r="AE162" i="3315" s="1"/>
  <c r="V194" i="3315"/>
  <c r="X194" i="3315" s="1"/>
  <c r="AE194" i="3315" s="1"/>
  <c r="V202" i="3315"/>
  <c r="X202" i="3315" s="1"/>
  <c r="AE202" i="3315" s="1"/>
  <c r="V263" i="3315"/>
  <c r="X263" i="3315" s="1"/>
  <c r="AE263" i="3315" s="1"/>
  <c r="V292" i="3315"/>
  <c r="X292" i="3315" s="1"/>
  <c r="AE292" i="3315" s="1"/>
  <c r="V426" i="3315"/>
  <c r="X426" i="3315" s="1"/>
  <c r="AE426" i="3315" s="1"/>
  <c r="V474" i="3315"/>
  <c r="X474" i="3315" s="1"/>
  <c r="AE474" i="3315" s="1"/>
  <c r="V498" i="3315"/>
  <c r="X498" i="3315" s="1"/>
  <c r="AE498" i="3315" s="1"/>
  <c r="V522" i="3315"/>
  <c r="X522" i="3315" s="1"/>
  <c r="AE522" i="3315" s="1"/>
  <c r="V534" i="3315"/>
  <c r="X534" i="3315" s="1"/>
  <c r="AE534" i="3315" s="1"/>
  <c r="V551" i="3315"/>
  <c r="X551" i="3315" s="1"/>
  <c r="AE551" i="3315" s="1"/>
  <c r="V599" i="3315"/>
  <c r="X599" i="3315" s="1"/>
  <c r="AE599" i="3315" s="1"/>
  <c r="V648" i="3315"/>
  <c r="X648" i="3315" s="1"/>
  <c r="AE648" i="3315" s="1"/>
  <c r="V665" i="3315"/>
  <c r="X665" i="3315" s="1"/>
  <c r="AE665" i="3315" s="1"/>
  <c r="V689" i="3315"/>
  <c r="X689" i="3315" s="1"/>
  <c r="AE689" i="3315" s="1"/>
  <c r="V705" i="3315"/>
  <c r="X705" i="3315" s="1"/>
  <c r="AE705" i="3315" s="1"/>
  <c r="V722" i="3315"/>
  <c r="X722" i="3315" s="1"/>
  <c r="AE722" i="3315" s="1"/>
  <c r="V738" i="3315"/>
  <c r="X738" i="3315" s="1"/>
  <c r="AE738" i="3315" s="1"/>
  <c r="V746" i="3315"/>
  <c r="X746" i="3315" s="1"/>
  <c r="AE746" i="3315" s="1"/>
  <c r="V766" i="3315"/>
  <c r="X766" i="3315" s="1"/>
  <c r="AE766" i="3315" s="1"/>
  <c r="V774" i="3315"/>
  <c r="X774" i="3315" s="1"/>
  <c r="AE774" i="3315" s="1"/>
  <c r="V796" i="3315"/>
  <c r="X796" i="3315" s="1"/>
  <c r="AE796" i="3315" s="1"/>
  <c r="V829" i="3315"/>
  <c r="X829" i="3315" s="1"/>
  <c r="AE829" i="3315" s="1"/>
  <c r="V837" i="3315"/>
  <c r="X837" i="3315" s="1"/>
  <c r="AE837" i="3315" s="1"/>
  <c r="V849" i="3315"/>
  <c r="X849" i="3315" s="1"/>
  <c r="AE849" i="3315" s="1"/>
  <c r="V163" i="3315"/>
  <c r="X163" i="3315" s="1"/>
  <c r="AE163" i="3315" s="1"/>
  <c r="V209" i="3315"/>
  <c r="X209" i="3315" s="1"/>
  <c r="AE209" i="3315" s="1"/>
  <c r="V232" i="3315"/>
  <c r="X232" i="3315" s="1"/>
  <c r="AE232" i="3315" s="1"/>
  <c r="V258" i="3315"/>
  <c r="X258" i="3315" s="1"/>
  <c r="AE258" i="3315" s="1"/>
  <c r="V266" i="3315"/>
  <c r="X266" i="3315" s="1"/>
  <c r="AE266" i="3315" s="1"/>
  <c r="V297" i="3315"/>
  <c r="X297" i="3315" s="1"/>
  <c r="AE297" i="3315" s="1"/>
  <c r="V313" i="3315"/>
  <c r="X313" i="3315" s="1"/>
  <c r="AE313" i="3315" s="1"/>
  <c r="V340" i="3315"/>
  <c r="X340" i="3315" s="1"/>
  <c r="AE340" i="3315" s="1"/>
  <c r="V425" i="3315"/>
  <c r="X425" i="3315" s="1"/>
  <c r="AE425" i="3315" s="1"/>
  <c r="V469" i="3315"/>
  <c r="X469" i="3315" s="1"/>
  <c r="AE469" i="3315" s="1"/>
  <c r="V509" i="3315"/>
  <c r="X509" i="3315" s="1"/>
  <c r="AE509" i="3315" s="1"/>
  <c r="V521" i="3315"/>
  <c r="X521" i="3315" s="1"/>
  <c r="AE521" i="3315" s="1"/>
  <c r="V546" i="3315"/>
  <c r="X546" i="3315" s="1"/>
  <c r="AE546" i="3315" s="1"/>
  <c r="V566" i="3315"/>
  <c r="X566" i="3315" s="1"/>
  <c r="AE566" i="3315" s="1"/>
  <c r="V582" i="3315"/>
  <c r="X582" i="3315" s="1"/>
  <c r="AE582" i="3315" s="1"/>
  <c r="V590" i="3315"/>
  <c r="X590" i="3315" s="1"/>
  <c r="AE590" i="3315" s="1"/>
  <c r="V598" i="3315"/>
  <c r="X598" i="3315" s="1"/>
  <c r="AE598" i="3315" s="1"/>
  <c r="V651" i="3315"/>
  <c r="X651" i="3315" s="1"/>
  <c r="AE651" i="3315" s="1"/>
  <c r="V676" i="3315"/>
  <c r="X676" i="3315" s="1"/>
  <c r="AE676" i="3315" s="1"/>
  <c r="V688" i="3315"/>
  <c r="X688" i="3315" s="1"/>
  <c r="AE688" i="3315" s="1"/>
  <c r="V700" i="3315"/>
  <c r="X700" i="3315" s="1"/>
  <c r="AE700" i="3315" s="1"/>
  <c r="V721" i="3315"/>
  <c r="X721" i="3315" s="1"/>
  <c r="AE721" i="3315" s="1"/>
  <c r="V737" i="3315"/>
  <c r="X737" i="3315" s="1"/>
  <c r="AE737" i="3315" s="1"/>
  <c r="V745" i="3315"/>
  <c r="X745" i="3315" s="1"/>
  <c r="AE745" i="3315" s="1"/>
  <c r="V767" i="3315"/>
  <c r="X767" i="3315" s="1"/>
  <c r="AE767" i="3315" s="1"/>
  <c r="V775" i="3315"/>
  <c r="X775" i="3315" s="1"/>
  <c r="AE775" i="3315" s="1"/>
  <c r="V791" i="3315"/>
  <c r="X791" i="3315" s="1"/>
  <c r="AE791" i="3315" s="1"/>
  <c r="V804" i="3315"/>
  <c r="X804" i="3315" s="1"/>
  <c r="AE804" i="3315" s="1"/>
  <c r="V824" i="3315"/>
  <c r="X824" i="3315" s="1"/>
  <c r="AE824" i="3315" s="1"/>
  <c r="V832" i="3315"/>
  <c r="X832" i="3315" s="1"/>
  <c r="AE832" i="3315" s="1"/>
  <c r="V848" i="3315"/>
  <c r="X848" i="3315" s="1"/>
  <c r="AE848" i="3315" s="1"/>
  <c r="V921" i="3315"/>
  <c r="V926" i="3315"/>
  <c r="X926" i="3315" s="1"/>
  <c r="AE926" i="3315" s="1"/>
  <c r="V57" i="3315"/>
  <c r="X57" i="3315" s="1"/>
  <c r="V86" i="3315"/>
  <c r="X86" i="3315" s="1"/>
  <c r="AE86" i="3315" s="1"/>
  <c r="V98" i="3315"/>
  <c r="X98" i="3315" s="1"/>
  <c r="AE98" i="3315" s="1"/>
  <c r="V112" i="3315"/>
  <c r="X112" i="3315" s="1"/>
  <c r="AE112" i="3315" s="1"/>
  <c r="V160" i="3315"/>
  <c r="X160" i="3315" s="1"/>
  <c r="AE160" i="3315" s="1"/>
  <c r="V196" i="3315"/>
  <c r="X196" i="3315" s="1"/>
  <c r="AE196" i="3315" s="1"/>
  <c r="V219" i="3315"/>
  <c r="X219" i="3315" s="1"/>
  <c r="AE219" i="3315" s="1"/>
  <c r="V227" i="3315"/>
  <c r="X227" i="3315" s="1"/>
  <c r="AE227" i="3315" s="1"/>
  <c r="V261" i="3315"/>
  <c r="X261" i="3315" s="1"/>
  <c r="AE261" i="3315" s="1"/>
  <c r="V269" i="3315"/>
  <c r="X269" i="3315" s="1"/>
  <c r="AE269" i="3315" s="1"/>
  <c r="V306" i="3315"/>
  <c r="X306" i="3315" s="1"/>
  <c r="AE306" i="3315" s="1"/>
  <c r="V341" i="3315"/>
  <c r="X341" i="3315" s="1"/>
  <c r="AE341" i="3315" s="1"/>
  <c r="V428" i="3315"/>
  <c r="X428" i="3315" s="1"/>
  <c r="AE428" i="3315" s="1"/>
  <c r="V472" i="3315"/>
  <c r="X472" i="3315" s="1"/>
  <c r="AE472" i="3315" s="1"/>
  <c r="V480" i="3315"/>
  <c r="X480" i="3315" s="1"/>
  <c r="AE480" i="3315" s="1"/>
  <c r="V500" i="3315"/>
  <c r="X500" i="3315" s="1"/>
  <c r="AE500" i="3315" s="1"/>
  <c r="V516" i="3315"/>
  <c r="X516" i="3315" s="1"/>
  <c r="AE516" i="3315" s="1"/>
  <c r="V524" i="3315"/>
  <c r="X524" i="3315" s="1"/>
  <c r="AE524" i="3315" s="1"/>
  <c r="V561" i="3315"/>
  <c r="X561" i="3315" s="1"/>
  <c r="AE561" i="3315" s="1"/>
  <c r="V589" i="3315"/>
  <c r="X589" i="3315" s="1"/>
  <c r="AE589" i="3315" s="1"/>
  <c r="V601" i="3315"/>
  <c r="X601" i="3315" s="1"/>
  <c r="AE601" i="3315" s="1"/>
  <c r="V617" i="3315"/>
  <c r="X617" i="3315" s="1"/>
  <c r="AE617" i="3315" s="1"/>
  <c r="V634" i="3315"/>
  <c r="X634" i="3315" s="1"/>
  <c r="AE634" i="3315" s="1"/>
  <c r="V642" i="3315"/>
  <c r="X642" i="3315" s="1"/>
  <c r="AE642" i="3315" s="1"/>
  <c r="V655" i="3315"/>
  <c r="X655" i="3315" s="1"/>
  <c r="AE655" i="3315" s="1"/>
  <c r="V671" i="3315"/>
  <c r="X671" i="3315" s="1"/>
  <c r="AE671" i="3315" s="1"/>
  <c r="V679" i="3315"/>
  <c r="X679" i="3315" s="1"/>
  <c r="AE679" i="3315" s="1"/>
  <c r="V691" i="3315"/>
  <c r="X691" i="3315" s="1"/>
  <c r="AE691" i="3315" s="1"/>
  <c r="V707" i="3315"/>
  <c r="X707" i="3315" s="1"/>
  <c r="AE707" i="3315" s="1"/>
  <c r="V736" i="3315"/>
  <c r="X736" i="3315" s="1"/>
  <c r="AE736" i="3315" s="1"/>
  <c r="V748" i="3315"/>
  <c r="X748" i="3315" s="1"/>
  <c r="AE748" i="3315" s="1"/>
  <c r="V764" i="3315"/>
  <c r="X764" i="3315" s="1"/>
  <c r="AE764" i="3315" s="1"/>
  <c r="V794" i="3315"/>
  <c r="X794" i="3315" s="1"/>
  <c r="AE794" i="3315" s="1"/>
  <c r="V803" i="3315"/>
  <c r="X803" i="3315" s="1"/>
  <c r="AE803" i="3315" s="1"/>
  <c r="V847" i="3315"/>
  <c r="X847" i="3315" s="1"/>
  <c r="AE847" i="3315" s="1"/>
  <c r="V927" i="3315"/>
  <c r="X927" i="3315" s="1"/>
  <c r="AE927" i="3315" s="1"/>
  <c r="V278" i="3315"/>
  <c r="X278" i="3315" s="1"/>
  <c r="V141" i="3315"/>
  <c r="V72" i="3315"/>
  <c r="X72" i="3315" s="1"/>
  <c r="V69" i="3315"/>
  <c r="X69" i="3315" s="1"/>
  <c r="V1104" i="3315"/>
  <c r="X1104" i="3315" s="1"/>
  <c r="AE1104" i="3315" s="1"/>
  <c r="V1015" i="3315"/>
  <c r="X1015" i="3315" s="1"/>
  <c r="AE1015" i="3315" s="1"/>
  <c r="V1049" i="3315"/>
  <c r="X1049" i="3315" s="1"/>
  <c r="AE1049" i="3315" s="1"/>
  <c r="V1087" i="3315"/>
  <c r="X1087" i="3315" s="1"/>
  <c r="AE1087" i="3315" s="1"/>
  <c r="V1106" i="3315"/>
  <c r="X1106" i="3315" s="1"/>
  <c r="AE1106" i="3315" s="1"/>
  <c r="V1016" i="3315"/>
  <c r="X1016" i="3315" s="1"/>
  <c r="AE1016" i="3315" s="1"/>
  <c r="V1050" i="3315"/>
  <c r="X1050" i="3315" s="1"/>
  <c r="AE1050" i="3315" s="1"/>
  <c r="V1077" i="3315"/>
  <c r="X1077" i="3315" s="1"/>
  <c r="AE1077" i="3315" s="1"/>
  <c r="V1098" i="3315"/>
  <c r="X1098" i="3315" s="1"/>
  <c r="AE1098" i="3315" s="1"/>
  <c r="V1111" i="3315"/>
  <c r="X1111" i="3315" s="1"/>
  <c r="AE1111" i="3315" s="1"/>
  <c r="V1005" i="3315"/>
  <c r="X1005" i="3315" s="1"/>
  <c r="AE1005" i="3315" s="1"/>
  <c r="V1039" i="3315"/>
  <c r="X1039" i="3315" s="1"/>
  <c r="AE1039" i="3315" s="1"/>
  <c r="V1064" i="3315"/>
  <c r="X1064" i="3315" s="1"/>
  <c r="AE1064" i="3315" s="1"/>
  <c r="V1101" i="3315"/>
  <c r="X1101" i="3315" s="1"/>
  <c r="AE1101" i="3315" s="1"/>
  <c r="V1123" i="3315"/>
  <c r="X1123" i="3315" s="1"/>
  <c r="AE1123" i="3315" s="1"/>
  <c r="V1010" i="3315"/>
  <c r="X1010" i="3315" s="1"/>
  <c r="AE1010" i="3315" s="1"/>
  <c r="V1036" i="3315"/>
  <c r="X1036" i="3315" s="1"/>
  <c r="AE1036" i="3315" s="1"/>
  <c r="V1060" i="3315"/>
  <c r="X1060" i="3315" s="1"/>
  <c r="AE1060" i="3315" s="1"/>
  <c r="V1080" i="3315"/>
  <c r="X1080" i="3315" s="1"/>
  <c r="AE1080" i="3315" s="1"/>
  <c r="V1100" i="3315"/>
  <c r="X1100" i="3315" s="1"/>
  <c r="AE1100" i="3315" s="1"/>
  <c r="V1109" i="3315"/>
  <c r="X1109" i="3315" s="1"/>
  <c r="AE1109" i="3315" s="1"/>
  <c r="V1002" i="3315"/>
  <c r="V1061" i="3315"/>
  <c r="X1061" i="3315" s="1"/>
  <c r="AE1061" i="3315" s="1"/>
  <c r="V1027" i="3315"/>
  <c r="X1027" i="3315" s="1"/>
  <c r="AE1027" i="3315" s="1"/>
  <c r="V1053" i="3315"/>
  <c r="X1053" i="3315" s="1"/>
  <c r="AE1053" i="3315" s="1"/>
  <c r="V1091" i="3315"/>
  <c r="X1091" i="3315" s="1"/>
  <c r="AE1091" i="3315" s="1"/>
  <c r="V1133" i="3315"/>
  <c r="X1133" i="3315" s="1"/>
  <c r="AE1133" i="3315" s="1"/>
  <c r="V1021" i="3315"/>
  <c r="X1021" i="3315" s="1"/>
  <c r="AE1021" i="3315" s="1"/>
  <c r="V1054" i="3315"/>
  <c r="X1054" i="3315" s="1"/>
  <c r="AE1054" i="3315" s="1"/>
  <c r="V1082" i="3315"/>
  <c r="X1082" i="3315" s="1"/>
  <c r="AE1082" i="3315" s="1"/>
  <c r="V1124" i="3315"/>
  <c r="X1124" i="3315" s="1"/>
  <c r="AE1124" i="3315" s="1"/>
  <c r="V1025" i="3315"/>
  <c r="X1025" i="3315" s="1"/>
  <c r="AE1025" i="3315" s="1"/>
  <c r="V1047" i="3315"/>
  <c r="X1047" i="3315" s="1"/>
  <c r="AE1047" i="3315" s="1"/>
  <c r="V1073" i="3315"/>
  <c r="X1073" i="3315" s="1"/>
  <c r="AE1073" i="3315" s="1"/>
  <c r="V1143" i="3315"/>
  <c r="X1143" i="3315" s="1"/>
  <c r="AE1143" i="3315" s="1"/>
  <c r="V1014" i="3315"/>
  <c r="X1014" i="3315" s="1"/>
  <c r="AE1014" i="3315" s="1"/>
  <c r="V1044" i="3315"/>
  <c r="X1044" i="3315" s="1"/>
  <c r="AE1044" i="3315" s="1"/>
  <c r="V1065" i="3315"/>
  <c r="X1065" i="3315" s="1"/>
  <c r="AE1065" i="3315" s="1"/>
  <c r="V1084" i="3315"/>
  <c r="X1084" i="3315" s="1"/>
  <c r="AE1084" i="3315" s="1"/>
  <c r="V1116" i="3315"/>
  <c r="X1116" i="3315" s="1"/>
  <c r="AE1116" i="3315" s="1"/>
  <c r="V1003" i="3315"/>
  <c r="X1003" i="3315" s="1"/>
  <c r="AE1003" i="3315" s="1"/>
  <c r="V1037" i="3315"/>
  <c r="X1037" i="3315" s="1"/>
  <c r="AE1037" i="3315" s="1"/>
  <c r="V1066" i="3315"/>
  <c r="X1066" i="3315" s="1"/>
  <c r="AE1066" i="3315" s="1"/>
  <c r="V1095" i="3315"/>
  <c r="X1095" i="3315" s="1"/>
  <c r="AE1095" i="3315" s="1"/>
  <c r="V1145" i="3315"/>
  <c r="X1145" i="3315" s="1"/>
  <c r="AE1145" i="3315" s="1"/>
  <c r="V1030" i="3315"/>
  <c r="X1030" i="3315" s="1"/>
  <c r="AE1030" i="3315" s="1"/>
  <c r="V1058" i="3315"/>
  <c r="X1058" i="3315" s="1"/>
  <c r="AE1058" i="3315" s="1"/>
  <c r="V1086" i="3315"/>
  <c r="X1086" i="3315" s="1"/>
  <c r="AE1086" i="3315" s="1"/>
  <c r="V1150" i="3315"/>
  <c r="X1150" i="3315" s="1"/>
  <c r="AE1150" i="3315" s="1"/>
  <c r="V1029" i="3315"/>
  <c r="X1029" i="3315" s="1"/>
  <c r="AE1029" i="3315" s="1"/>
  <c r="V1055" i="3315"/>
  <c r="X1055" i="3315" s="1"/>
  <c r="AE1055" i="3315" s="1"/>
  <c r="V1085" i="3315"/>
  <c r="X1085" i="3315" s="1"/>
  <c r="AE1085" i="3315" s="1"/>
  <c r="V1155" i="3315"/>
  <c r="X1155" i="3315" s="1"/>
  <c r="AE1155" i="3315" s="1"/>
  <c r="V1023" i="3315"/>
  <c r="X1023" i="3315" s="1"/>
  <c r="AE1023" i="3315" s="1"/>
  <c r="V1048" i="3315"/>
  <c r="X1048" i="3315" s="1"/>
  <c r="AE1048" i="3315" s="1"/>
  <c r="V1070" i="3315"/>
  <c r="X1070" i="3315" s="1"/>
  <c r="AE1070" i="3315" s="1"/>
  <c r="V1092" i="3315"/>
  <c r="X1092" i="3315" s="1"/>
  <c r="AE1092" i="3315" s="1"/>
  <c r="V1126" i="3315"/>
  <c r="X1126" i="3315" s="1"/>
  <c r="AE1126" i="3315" s="1"/>
  <c r="V1024" i="3315"/>
  <c r="X1024" i="3315" s="1"/>
  <c r="AE1024" i="3315" s="1"/>
  <c r="V1007" i="3315"/>
  <c r="X1007" i="3315" s="1"/>
  <c r="AE1007" i="3315" s="1"/>
  <c r="V1045" i="3315"/>
  <c r="X1045" i="3315" s="1"/>
  <c r="AE1045" i="3315" s="1"/>
  <c r="V1083" i="3315"/>
  <c r="X1083" i="3315" s="1"/>
  <c r="AE1083" i="3315" s="1"/>
  <c r="V1008" i="3315"/>
  <c r="X1008" i="3315" s="1"/>
  <c r="AE1008" i="3315" s="1"/>
  <c r="V1038" i="3315"/>
  <c r="X1038" i="3315" s="1"/>
  <c r="AE1038" i="3315" s="1"/>
  <c r="V1067" i="3315"/>
  <c r="X1067" i="3315" s="1"/>
  <c r="AE1067" i="3315" s="1"/>
  <c r="V1090" i="3315"/>
  <c r="X1090" i="3315" s="1"/>
  <c r="AE1090" i="3315" s="1"/>
  <c r="V1102" i="3315"/>
  <c r="X1102" i="3315" s="1"/>
  <c r="AE1102" i="3315" s="1"/>
  <c r="V1154" i="3315"/>
  <c r="X1154" i="3315" s="1"/>
  <c r="AE1154" i="3315" s="1"/>
  <c r="V1035" i="3315"/>
  <c r="X1035" i="3315" s="1"/>
  <c r="AE1035" i="3315" s="1"/>
  <c r="V1059" i="3315"/>
  <c r="X1059" i="3315" s="1"/>
  <c r="AE1059" i="3315" s="1"/>
  <c r="V1089" i="3315"/>
  <c r="X1089" i="3315" s="1"/>
  <c r="AE1089" i="3315" s="1"/>
  <c r="V1108" i="3315"/>
  <c r="X1108" i="3315" s="1"/>
  <c r="AE1108" i="3315" s="1"/>
  <c r="V1006" i="3315"/>
  <c r="X1006" i="3315" s="1"/>
  <c r="AE1006" i="3315" s="1"/>
  <c r="V1028" i="3315"/>
  <c r="X1028" i="3315" s="1"/>
  <c r="AE1028" i="3315" s="1"/>
  <c r="V1052" i="3315"/>
  <c r="X1052" i="3315" s="1"/>
  <c r="AE1052" i="3315" s="1"/>
  <c r="V1074" i="3315"/>
  <c r="X1074" i="3315" s="1"/>
  <c r="AE1074" i="3315" s="1"/>
  <c r="V1096" i="3315"/>
  <c r="X1096" i="3315" s="1"/>
  <c r="AE1096" i="3315" s="1"/>
  <c r="V1105" i="3315"/>
  <c r="X1105" i="3315" s="1"/>
  <c r="AE1105" i="3315" s="1"/>
  <c r="V1160" i="3315"/>
  <c r="X1160" i="3315" s="1"/>
  <c r="AE1160" i="3315" s="1"/>
  <c r="W20" i="3315"/>
  <c r="W21" i="3315" s="1"/>
  <c r="U999" i="3315" l="1"/>
  <c r="X1002" i="3315"/>
  <c r="AE1002" i="3315" s="1"/>
  <c r="W1069" i="3315"/>
  <c r="W1075" i="3315"/>
  <c r="W1094" i="3315"/>
  <c r="W1041" i="3315"/>
  <c r="W1103" i="3315"/>
  <c r="W1076" i="3315"/>
  <c r="V144" i="3315"/>
  <c r="X141" i="3315"/>
  <c r="V87" i="3315"/>
  <c r="X79" i="3315"/>
  <c r="X460" i="3315"/>
  <c r="V454" i="3315"/>
  <c r="X436" i="3315"/>
  <c r="U45" i="3315"/>
  <c r="AE278" i="3315"/>
  <c r="V933" i="3315"/>
  <c r="X921" i="3315"/>
  <c r="X91" i="3315"/>
  <c r="AE43" i="3315"/>
  <c r="V167" i="3315"/>
  <c r="X158" i="3315"/>
  <c r="X51" i="3315"/>
  <c r="U1071" i="3315"/>
  <c r="U1042" i="3315"/>
  <c r="U1138" i="3315"/>
  <c r="U1020" i="3315"/>
  <c r="U1057" i="3315"/>
  <c r="U1097" i="3315"/>
  <c r="U1078" i="3315"/>
  <c r="U1079" i="3315"/>
  <c r="U1031" i="3315"/>
  <c r="U1004" i="3315"/>
  <c r="U1040" i="3315"/>
  <c r="U1062" i="3315"/>
  <c r="U1056" i="3315"/>
  <c r="AE91" i="3315" l="1"/>
  <c r="W192" i="3315"/>
  <c r="X454" i="3315"/>
  <c r="AE436" i="3315"/>
  <c r="AE460" i="3315"/>
  <c r="AE79" i="3315"/>
  <c r="X87" i="3315"/>
  <c r="AE87" i="3315" s="1"/>
  <c r="AE141" i="3315"/>
  <c r="X144" i="3315"/>
  <c r="AE144" i="3315" s="1"/>
  <c r="AE158" i="3315"/>
  <c r="X167" i="3315"/>
  <c r="AE167" i="3315" s="1"/>
  <c r="AE921" i="3315"/>
  <c r="X933" i="3315"/>
  <c r="W58" i="3315"/>
  <c r="W60" i="3315"/>
  <c r="W61" i="3315"/>
  <c r="W1062" i="3315" l="1"/>
  <c r="W1057" i="3315"/>
  <c r="W1071" i="3315"/>
  <c r="W1031" i="3315"/>
  <c r="W1040" i="3315"/>
  <c r="W1042" i="3315"/>
  <c r="W1079" i="3315"/>
  <c r="W1020" i="3315"/>
  <c r="W1056" i="3315"/>
  <c r="W1138" i="3315"/>
  <c r="W1078" i="3315"/>
  <c r="W1004" i="3315"/>
  <c r="W1097" i="3315"/>
  <c r="V1041" i="3315"/>
  <c r="X1041" i="3315" s="1"/>
  <c r="AE1041" i="3315" s="1"/>
  <c r="V1075" i="3315"/>
  <c r="X1075" i="3315" s="1"/>
  <c r="AE1075" i="3315" s="1"/>
  <c r="V1094" i="3315"/>
  <c r="X1094" i="3315" s="1"/>
  <c r="AE1094" i="3315" s="1"/>
  <c r="V1076" i="3315"/>
  <c r="X1076" i="3315" s="1"/>
  <c r="AE1076" i="3315" s="1"/>
  <c r="V1069" i="3315"/>
  <c r="X1069" i="3315" s="1"/>
  <c r="AE1069" i="3315" s="1"/>
  <c r="V1103" i="3315"/>
  <c r="X1103" i="3315" s="1"/>
  <c r="AE1103" i="3315" s="1"/>
  <c r="V17" i="3315"/>
  <c r="AE454" i="3315"/>
  <c r="W75" i="3315"/>
  <c r="U32" i="3315"/>
  <c r="U33" i="3315" s="1"/>
  <c r="U326" i="3315"/>
  <c r="U374" i="3315"/>
  <c r="U398" i="3315"/>
  <c r="U414" i="3315"/>
  <c r="U429" i="3315"/>
  <c r="U817" i="3315"/>
  <c r="U345" i="3315"/>
  <c r="U385" i="3315"/>
  <c r="U401" i="3315"/>
  <c r="U417" i="3315"/>
  <c r="U569" i="3315"/>
  <c r="U231" i="3315"/>
  <c r="U332" i="3315"/>
  <c r="U384" i="3315"/>
  <c r="U408" i="3315"/>
  <c r="U714" i="3315"/>
  <c r="U323" i="3315"/>
  <c r="U339" i="3315"/>
  <c r="U383" i="3315"/>
  <c r="U403" i="3315"/>
  <c r="U419" i="3315"/>
  <c r="U489" i="3315"/>
  <c r="U137" i="3315"/>
  <c r="U334" i="3315"/>
  <c r="U378" i="3315"/>
  <c r="U402" i="3315"/>
  <c r="U418" i="3315"/>
  <c r="U492" i="3315"/>
  <c r="U850" i="3315"/>
  <c r="U329" i="3315"/>
  <c r="U369" i="3315"/>
  <c r="U389" i="3315"/>
  <c r="U405" i="3315"/>
  <c r="U626" i="3315"/>
  <c r="U336" i="3315"/>
  <c r="U388" i="3315"/>
  <c r="U412" i="3315"/>
  <c r="U423" i="3315"/>
  <c r="U815" i="3315"/>
  <c r="U327" i="3315"/>
  <c r="U371" i="3315"/>
  <c r="U387" i="3315"/>
  <c r="U407" i="3315"/>
  <c r="U704" i="3315"/>
  <c r="U485" i="3315"/>
  <c r="U201" i="3315"/>
  <c r="U338" i="3315"/>
  <c r="U386" i="3315"/>
  <c r="U406" i="3315"/>
  <c r="U805" i="3315"/>
  <c r="U174" i="3315"/>
  <c r="U333" i="3315"/>
  <c r="U373" i="3315"/>
  <c r="U393" i="3315"/>
  <c r="U409" i="3315"/>
  <c r="U681" i="3315"/>
  <c r="U324" i="3315"/>
  <c r="U372" i="3315"/>
  <c r="U396" i="3315"/>
  <c r="U416" i="3315"/>
  <c r="U568" i="3315"/>
  <c r="U819" i="3315"/>
  <c r="U331" i="3315"/>
  <c r="U375" i="3315"/>
  <c r="U395" i="3315"/>
  <c r="U411" i="3315"/>
  <c r="U422" i="3315"/>
  <c r="U810" i="3315"/>
  <c r="U213" i="3315"/>
  <c r="U370" i="3315"/>
  <c r="U394" i="3315"/>
  <c r="U410" i="3315"/>
  <c r="U421" i="3315"/>
  <c r="U813" i="3315"/>
  <c r="U238" i="3315"/>
  <c r="U337" i="3315"/>
  <c r="U377" i="3315"/>
  <c r="U397" i="3315"/>
  <c r="U413" i="3315"/>
  <c r="U487" i="3315"/>
  <c r="U853" i="3315"/>
  <c r="U328" i="3315"/>
  <c r="U376" i="3315"/>
  <c r="U400" i="3315"/>
  <c r="U420" i="3315"/>
  <c r="U680" i="3315"/>
  <c r="U101" i="3315"/>
  <c r="U335" i="3315"/>
  <c r="U379" i="3315"/>
  <c r="U399" i="3315"/>
  <c r="U415" i="3315"/>
  <c r="U322" i="3315"/>
  <c r="AE933" i="3315"/>
  <c r="V70" i="3315"/>
  <c r="X70" i="3315" s="1"/>
  <c r="V16" i="3315" l="1"/>
  <c r="W44" i="3315"/>
  <c r="W45" i="3315" s="1"/>
  <c r="U138" i="3315"/>
  <c r="U319" i="3315"/>
  <c r="U210" i="3315"/>
  <c r="U859" i="3315"/>
  <c r="U945" i="3315" s="1"/>
  <c r="V20" i="3315"/>
  <c r="X17" i="3315"/>
  <c r="U433" i="3315"/>
  <c r="U243" i="3315"/>
  <c r="U48" i="3315"/>
  <c r="U456" i="3315" l="1"/>
  <c r="V21" i="3315"/>
  <c r="V1031" i="3315"/>
  <c r="X1031" i="3315" s="1"/>
  <c r="AE1031" i="3315" s="1"/>
  <c r="V1004" i="3315"/>
  <c r="V1097" i="3315"/>
  <c r="X1097" i="3315" s="1"/>
  <c r="AE1097" i="3315" s="1"/>
  <c r="V1079" i="3315"/>
  <c r="X1079" i="3315" s="1"/>
  <c r="AE1079" i="3315" s="1"/>
  <c r="V1071" i="3315"/>
  <c r="X1071" i="3315" s="1"/>
  <c r="AE1071" i="3315" s="1"/>
  <c r="V1078" i="3315"/>
  <c r="X1078" i="3315" s="1"/>
  <c r="AE1078" i="3315" s="1"/>
  <c r="V1138" i="3315"/>
  <c r="X1138" i="3315" s="1"/>
  <c r="AE1138" i="3315" s="1"/>
  <c r="V1020" i="3315"/>
  <c r="X1020" i="3315" s="1"/>
  <c r="AE1020" i="3315" s="1"/>
  <c r="V1057" i="3315"/>
  <c r="X1057" i="3315" s="1"/>
  <c r="AE1057" i="3315" s="1"/>
  <c r="V1040" i="3315"/>
  <c r="X1040" i="3315" s="1"/>
  <c r="AE1040" i="3315" s="1"/>
  <c r="V1062" i="3315"/>
  <c r="X1062" i="3315" s="1"/>
  <c r="AE1062" i="3315" s="1"/>
  <c r="V1056" i="3315"/>
  <c r="X1056" i="3315" s="1"/>
  <c r="AE1056" i="3315" s="1"/>
  <c r="V1042" i="3315"/>
  <c r="X1042" i="3315" s="1"/>
  <c r="AE1042" i="3315" s="1"/>
  <c r="V58" i="3315"/>
  <c r="V60" i="3315"/>
  <c r="X60" i="3315" s="1"/>
  <c r="V61" i="3315"/>
  <c r="X61" i="3315" s="1"/>
  <c r="AE17" i="3315"/>
  <c r="X20" i="3315"/>
  <c r="V192" i="3315"/>
  <c r="X16" i="3315"/>
  <c r="X21" i="3315" l="1"/>
  <c r="AE16" i="3315"/>
  <c r="X192" i="3315"/>
  <c r="AE192" i="3315" s="1"/>
  <c r="AE20" i="3315"/>
  <c r="W811" i="3315"/>
  <c r="W490" i="3315"/>
  <c r="W99" i="3315"/>
  <c r="W246" i="3315"/>
  <c r="W275" i="3315" s="1"/>
  <c r="W381" i="3315"/>
  <c r="W702" i="3315"/>
  <c r="W237" i="3315"/>
  <c r="W712" i="3315"/>
  <c r="X58" i="3315"/>
  <c r="V75" i="3315"/>
  <c r="X1004" i="3315"/>
  <c r="AE1004" i="3315" s="1"/>
  <c r="U1019" i="3315"/>
  <c r="U1129" i="3315"/>
  <c r="U1134" i="3315"/>
  <c r="U1115" i="3315"/>
  <c r="U1072" i="3315"/>
  <c r="U1093" i="3315"/>
  <c r="X75" i="3315" l="1"/>
  <c r="V44" i="3315"/>
  <c r="AE21" i="3315"/>
  <c r="W238" i="3315"/>
  <c r="W331" i="3315"/>
  <c r="W375" i="3315"/>
  <c r="W395" i="3315"/>
  <c r="W411" i="3315"/>
  <c r="W422" i="3315"/>
  <c r="W568" i="3315"/>
  <c r="W714" i="3315"/>
  <c r="W201" i="3315"/>
  <c r="W324" i="3315"/>
  <c r="W334" i="3315"/>
  <c r="W372" i="3315"/>
  <c r="W384" i="3315"/>
  <c r="W396" i="3315"/>
  <c r="W408" i="3315"/>
  <c r="W416" i="3315"/>
  <c r="W485" i="3315"/>
  <c r="W569" i="3315"/>
  <c r="W815" i="3315"/>
  <c r="W337" i="3315"/>
  <c r="W377" i="3315"/>
  <c r="W397" i="3315"/>
  <c r="W413" i="3315"/>
  <c r="W626" i="3315"/>
  <c r="W326" i="3315"/>
  <c r="W374" i="3315"/>
  <c r="W398" i="3315"/>
  <c r="W414" i="3315"/>
  <c r="W429" i="3315"/>
  <c r="W817" i="3315"/>
  <c r="W213" i="3315"/>
  <c r="W339" i="3315"/>
  <c r="W383" i="3315"/>
  <c r="W403" i="3315"/>
  <c r="W419" i="3315"/>
  <c r="W492" i="3315"/>
  <c r="W680" i="3315"/>
  <c r="W101" i="3315"/>
  <c r="W231" i="3315"/>
  <c r="W328" i="3315"/>
  <c r="W338" i="3315"/>
  <c r="W376" i="3315"/>
  <c r="W388" i="3315"/>
  <c r="W400" i="3315"/>
  <c r="W412" i="3315"/>
  <c r="W420" i="3315"/>
  <c r="W423" i="3315"/>
  <c r="W489" i="3315"/>
  <c r="W681" i="3315"/>
  <c r="W819" i="3315"/>
  <c r="W323" i="3315"/>
  <c r="W333" i="3315"/>
  <c r="W345" i="3315"/>
  <c r="W373" i="3315"/>
  <c r="W385" i="3315"/>
  <c r="W393" i="3315"/>
  <c r="W401" i="3315"/>
  <c r="W409" i="3315"/>
  <c r="W417" i="3315"/>
  <c r="W810" i="3315"/>
  <c r="W137" i="3315"/>
  <c r="W332" i="3315"/>
  <c r="W370" i="3315"/>
  <c r="W378" i="3315"/>
  <c r="W394" i="3315"/>
  <c r="W402" i="3315"/>
  <c r="W410" i="3315"/>
  <c r="W418" i="3315"/>
  <c r="W421" i="3315"/>
  <c r="W487" i="3315"/>
  <c r="W813" i="3315"/>
  <c r="W853" i="3315"/>
  <c r="W174" i="3315"/>
  <c r="W704" i="3315"/>
  <c r="W329" i="3315"/>
  <c r="W369" i="3315"/>
  <c r="W389" i="3315"/>
  <c r="W405" i="3315"/>
  <c r="W850" i="3315"/>
  <c r="W336" i="3315"/>
  <c r="W386" i="3315"/>
  <c r="W406" i="3315"/>
  <c r="W805" i="3315"/>
  <c r="W322" i="3315"/>
  <c r="W415" i="3315"/>
  <c r="W399" i="3315"/>
  <c r="W379" i="3315"/>
  <c r="W335" i="3315"/>
  <c r="W407" i="3315"/>
  <c r="W387" i="3315"/>
  <c r="W371" i="3315"/>
  <c r="W327" i="3315"/>
  <c r="W32" i="3315"/>
  <c r="U1112" i="3315"/>
  <c r="U1161" i="3315"/>
  <c r="W210" i="3315" l="1"/>
  <c r="W138" i="3315"/>
  <c r="W33" i="3315"/>
  <c r="W48" i="3315" s="1"/>
  <c r="V45" i="3315"/>
  <c r="X44" i="3315"/>
  <c r="W1093" i="3315"/>
  <c r="W1134" i="3315"/>
  <c r="W1072" i="3315"/>
  <c r="W1115" i="3315"/>
  <c r="W1129" i="3315"/>
  <c r="W1019" i="3315"/>
  <c r="AE75" i="3315"/>
  <c r="W433" i="3315"/>
  <c r="W859" i="3315"/>
  <c r="W945" i="3315" s="1"/>
  <c r="W981" i="3315"/>
  <c r="W997" i="3315"/>
  <c r="W994" i="3315"/>
  <c r="W987" i="3315"/>
  <c r="W984" i="3315"/>
  <c r="W948" i="3315"/>
  <c r="W993" i="3315"/>
  <c r="W990" i="3315"/>
  <c r="W983" i="3315"/>
  <c r="W980" i="3315"/>
  <c r="W996" i="3315"/>
  <c r="W992" i="3315"/>
  <c r="W982" i="3315"/>
  <c r="W991" i="3315"/>
  <c r="W988" i="3315"/>
  <c r="W989" i="3315"/>
  <c r="W986" i="3315"/>
  <c r="W979" i="3315"/>
  <c r="W995" i="3315"/>
  <c r="W985" i="3315"/>
  <c r="W998" i="3315"/>
  <c r="U1163" i="3315"/>
  <c r="U1165" i="3315" s="1"/>
  <c r="U1167" i="3315" s="1"/>
  <c r="W243" i="3315"/>
  <c r="U1198" i="3315" l="1"/>
  <c r="U1199" i="3315" s="1"/>
  <c r="W1112" i="3315"/>
  <c r="W999" i="3315"/>
  <c r="AE44" i="3315"/>
  <c r="X45" i="3315"/>
  <c r="W1161" i="3315"/>
  <c r="U1202" i="3315" l="1"/>
  <c r="W1163" i="3315"/>
  <c r="AE45" i="3315"/>
  <c r="V1072" i="3315"/>
  <c r="X1072" i="3315" s="1"/>
  <c r="AE1072" i="3315" s="1"/>
  <c r="V1019" i="3315"/>
  <c r="V1093" i="3315"/>
  <c r="X1093" i="3315" s="1"/>
  <c r="AE1093" i="3315" s="1"/>
  <c r="V1134" i="3315"/>
  <c r="X1134" i="3315" s="1"/>
  <c r="AE1134" i="3315" s="1"/>
  <c r="V1129" i="3315"/>
  <c r="X1129" i="3315" s="1"/>
  <c r="AE1129" i="3315" s="1"/>
  <c r="V1115" i="3315"/>
  <c r="V213" i="3315"/>
  <c r="X213" i="3315" s="1"/>
  <c r="V101" i="3315"/>
  <c r="X101" i="3315" s="1"/>
  <c r="AE101" i="3315" s="1"/>
  <c r="V238" i="3315"/>
  <c r="X238" i="3315" s="1"/>
  <c r="AE238" i="3315" s="1"/>
  <c r="V328" i="3315"/>
  <c r="X328" i="3315" s="1"/>
  <c r="AE328" i="3315" s="1"/>
  <c r="V338" i="3315"/>
  <c r="X338" i="3315" s="1"/>
  <c r="AE338" i="3315" s="1"/>
  <c r="V376" i="3315"/>
  <c r="X376" i="3315" s="1"/>
  <c r="AE376" i="3315" s="1"/>
  <c r="V388" i="3315"/>
  <c r="X388" i="3315" s="1"/>
  <c r="AE388" i="3315" s="1"/>
  <c r="V400" i="3315"/>
  <c r="X400" i="3315" s="1"/>
  <c r="AE400" i="3315" s="1"/>
  <c r="V412" i="3315"/>
  <c r="X412" i="3315" s="1"/>
  <c r="AE412" i="3315" s="1"/>
  <c r="V420" i="3315"/>
  <c r="X420" i="3315" s="1"/>
  <c r="AE420" i="3315" s="1"/>
  <c r="V423" i="3315"/>
  <c r="X423" i="3315" s="1"/>
  <c r="AE423" i="3315" s="1"/>
  <c r="V568" i="3315"/>
  <c r="X568" i="3315" s="1"/>
  <c r="AE568" i="3315" s="1"/>
  <c r="V850" i="3315"/>
  <c r="X850" i="3315" s="1"/>
  <c r="AE850" i="3315" s="1"/>
  <c r="V327" i="3315"/>
  <c r="X327" i="3315" s="1"/>
  <c r="AE327" i="3315" s="1"/>
  <c r="V335" i="3315"/>
  <c r="X335" i="3315" s="1"/>
  <c r="AE335" i="3315" s="1"/>
  <c r="V371" i="3315"/>
  <c r="X371" i="3315" s="1"/>
  <c r="AE371" i="3315" s="1"/>
  <c r="V379" i="3315"/>
  <c r="X379" i="3315" s="1"/>
  <c r="AE379" i="3315" s="1"/>
  <c r="V387" i="3315"/>
  <c r="X387" i="3315" s="1"/>
  <c r="AE387" i="3315" s="1"/>
  <c r="V399" i="3315"/>
  <c r="X399" i="3315" s="1"/>
  <c r="AE399" i="3315" s="1"/>
  <c r="V407" i="3315"/>
  <c r="X407" i="3315" s="1"/>
  <c r="AE407" i="3315" s="1"/>
  <c r="V415" i="3315"/>
  <c r="X415" i="3315" s="1"/>
  <c r="AE415" i="3315" s="1"/>
  <c r="V681" i="3315"/>
  <c r="X681" i="3315" s="1"/>
  <c r="AE681" i="3315" s="1"/>
  <c r="V805" i="3315"/>
  <c r="X805" i="3315" s="1"/>
  <c r="AE805" i="3315" s="1"/>
  <c r="V817" i="3315"/>
  <c r="X817" i="3315" s="1"/>
  <c r="AE817" i="3315" s="1"/>
  <c r="V201" i="3315"/>
  <c r="X201" i="3315" s="1"/>
  <c r="AE201" i="3315" s="1"/>
  <c r="V326" i="3315"/>
  <c r="X326" i="3315" s="1"/>
  <c r="AE326" i="3315" s="1"/>
  <c r="V336" i="3315"/>
  <c r="X336" i="3315" s="1"/>
  <c r="AE336" i="3315" s="1"/>
  <c r="V374" i="3315"/>
  <c r="X374" i="3315" s="1"/>
  <c r="AE374" i="3315" s="1"/>
  <c r="V386" i="3315"/>
  <c r="X386" i="3315" s="1"/>
  <c r="AE386" i="3315" s="1"/>
  <c r="V398" i="3315"/>
  <c r="X398" i="3315" s="1"/>
  <c r="AE398" i="3315" s="1"/>
  <c r="V406" i="3315"/>
  <c r="X406" i="3315" s="1"/>
  <c r="AE406" i="3315" s="1"/>
  <c r="V414" i="3315"/>
  <c r="X414" i="3315" s="1"/>
  <c r="AE414" i="3315" s="1"/>
  <c r="V429" i="3315"/>
  <c r="X429" i="3315" s="1"/>
  <c r="AE429" i="3315" s="1"/>
  <c r="V489" i="3315"/>
  <c r="X489" i="3315" s="1"/>
  <c r="AE489" i="3315" s="1"/>
  <c r="V680" i="3315"/>
  <c r="X680" i="3315" s="1"/>
  <c r="AE680" i="3315" s="1"/>
  <c r="V231" i="3315"/>
  <c r="X231" i="3315" s="1"/>
  <c r="AE231" i="3315" s="1"/>
  <c r="V323" i="3315"/>
  <c r="X323" i="3315" s="1"/>
  <c r="AE323" i="3315" s="1"/>
  <c r="V333" i="3315"/>
  <c r="X333" i="3315" s="1"/>
  <c r="AE333" i="3315" s="1"/>
  <c r="V345" i="3315"/>
  <c r="X345" i="3315" s="1"/>
  <c r="AE345" i="3315" s="1"/>
  <c r="V373" i="3315"/>
  <c r="X373" i="3315" s="1"/>
  <c r="AE373" i="3315" s="1"/>
  <c r="V385" i="3315"/>
  <c r="X385" i="3315" s="1"/>
  <c r="AE385" i="3315" s="1"/>
  <c r="V393" i="3315"/>
  <c r="X393" i="3315" s="1"/>
  <c r="AE393" i="3315" s="1"/>
  <c r="V401" i="3315"/>
  <c r="X401" i="3315" s="1"/>
  <c r="AE401" i="3315" s="1"/>
  <c r="V409" i="3315"/>
  <c r="X409" i="3315" s="1"/>
  <c r="AE409" i="3315" s="1"/>
  <c r="V417" i="3315"/>
  <c r="X417" i="3315" s="1"/>
  <c r="AE417" i="3315" s="1"/>
  <c r="V569" i="3315"/>
  <c r="X569" i="3315" s="1"/>
  <c r="AE569" i="3315" s="1"/>
  <c r="V819" i="3315"/>
  <c r="X819" i="3315" s="1"/>
  <c r="AE819" i="3315" s="1"/>
  <c r="V174" i="3315"/>
  <c r="V32" i="3315"/>
  <c r="V33" i="3315" s="1"/>
  <c r="V137" i="3315"/>
  <c r="X137" i="3315" s="1"/>
  <c r="AE137" i="3315" s="1"/>
  <c r="V324" i="3315"/>
  <c r="X324" i="3315" s="1"/>
  <c r="AE324" i="3315" s="1"/>
  <c r="V334" i="3315"/>
  <c r="X334" i="3315" s="1"/>
  <c r="AE334" i="3315" s="1"/>
  <c r="V372" i="3315"/>
  <c r="X372" i="3315" s="1"/>
  <c r="AE372" i="3315" s="1"/>
  <c r="V384" i="3315"/>
  <c r="X384" i="3315" s="1"/>
  <c r="AE384" i="3315" s="1"/>
  <c r="V396" i="3315"/>
  <c r="X396" i="3315" s="1"/>
  <c r="AE396" i="3315" s="1"/>
  <c r="V408" i="3315"/>
  <c r="X408" i="3315" s="1"/>
  <c r="AE408" i="3315" s="1"/>
  <c r="V416" i="3315"/>
  <c r="X416" i="3315" s="1"/>
  <c r="AE416" i="3315" s="1"/>
  <c r="V487" i="3315"/>
  <c r="X487" i="3315" s="1"/>
  <c r="AE487" i="3315" s="1"/>
  <c r="V810" i="3315"/>
  <c r="X810" i="3315" s="1"/>
  <c r="AE810" i="3315" s="1"/>
  <c r="V331" i="3315"/>
  <c r="X331" i="3315" s="1"/>
  <c r="AE331" i="3315" s="1"/>
  <c r="V339" i="3315"/>
  <c r="X339" i="3315" s="1"/>
  <c r="AE339" i="3315" s="1"/>
  <c r="V375" i="3315"/>
  <c r="X375" i="3315" s="1"/>
  <c r="AE375" i="3315" s="1"/>
  <c r="V383" i="3315"/>
  <c r="X383" i="3315" s="1"/>
  <c r="AE383" i="3315" s="1"/>
  <c r="V395" i="3315"/>
  <c r="X395" i="3315" s="1"/>
  <c r="AE395" i="3315" s="1"/>
  <c r="V403" i="3315"/>
  <c r="X403" i="3315" s="1"/>
  <c r="AE403" i="3315" s="1"/>
  <c r="V411" i="3315"/>
  <c r="X411" i="3315" s="1"/>
  <c r="AE411" i="3315" s="1"/>
  <c r="V419" i="3315"/>
  <c r="X419" i="3315" s="1"/>
  <c r="AE419" i="3315" s="1"/>
  <c r="V422" i="3315"/>
  <c r="X422" i="3315" s="1"/>
  <c r="AE422" i="3315" s="1"/>
  <c r="V714" i="3315"/>
  <c r="X714" i="3315" s="1"/>
  <c r="AE714" i="3315" s="1"/>
  <c r="V813" i="3315"/>
  <c r="X813" i="3315" s="1"/>
  <c r="AE813" i="3315" s="1"/>
  <c r="V853" i="3315"/>
  <c r="X853" i="3315" s="1"/>
  <c r="AE853" i="3315" s="1"/>
  <c r="V332" i="3315"/>
  <c r="X332" i="3315" s="1"/>
  <c r="AE332" i="3315" s="1"/>
  <c r="V370" i="3315"/>
  <c r="X370" i="3315" s="1"/>
  <c r="AE370" i="3315" s="1"/>
  <c r="V378" i="3315"/>
  <c r="X378" i="3315" s="1"/>
  <c r="AE378" i="3315" s="1"/>
  <c r="V394" i="3315"/>
  <c r="X394" i="3315" s="1"/>
  <c r="AE394" i="3315" s="1"/>
  <c r="V402" i="3315"/>
  <c r="X402" i="3315" s="1"/>
  <c r="AE402" i="3315" s="1"/>
  <c r="V410" i="3315"/>
  <c r="X410" i="3315" s="1"/>
  <c r="AE410" i="3315" s="1"/>
  <c r="V418" i="3315"/>
  <c r="X418" i="3315" s="1"/>
  <c r="AE418" i="3315" s="1"/>
  <c r="V421" i="3315"/>
  <c r="X421" i="3315" s="1"/>
  <c r="AE421" i="3315" s="1"/>
  <c r="V485" i="3315"/>
  <c r="V626" i="3315"/>
  <c r="X626" i="3315" s="1"/>
  <c r="AE626" i="3315" s="1"/>
  <c r="V704" i="3315"/>
  <c r="X704" i="3315" s="1"/>
  <c r="AE704" i="3315" s="1"/>
  <c r="V329" i="3315"/>
  <c r="X329" i="3315" s="1"/>
  <c r="AE329" i="3315" s="1"/>
  <c r="V337" i="3315"/>
  <c r="X337" i="3315" s="1"/>
  <c r="AE337" i="3315" s="1"/>
  <c r="V369" i="3315"/>
  <c r="X369" i="3315" s="1"/>
  <c r="AE369" i="3315" s="1"/>
  <c r="V377" i="3315"/>
  <c r="X377" i="3315" s="1"/>
  <c r="AE377" i="3315" s="1"/>
  <c r="V389" i="3315"/>
  <c r="X389" i="3315" s="1"/>
  <c r="AE389" i="3315" s="1"/>
  <c r="V397" i="3315"/>
  <c r="X397" i="3315" s="1"/>
  <c r="AE397" i="3315" s="1"/>
  <c r="V405" i="3315"/>
  <c r="X405" i="3315" s="1"/>
  <c r="AE405" i="3315" s="1"/>
  <c r="V413" i="3315"/>
  <c r="X413" i="3315" s="1"/>
  <c r="AE413" i="3315" s="1"/>
  <c r="V492" i="3315"/>
  <c r="X492" i="3315" s="1"/>
  <c r="AE492" i="3315" s="1"/>
  <c r="V815" i="3315"/>
  <c r="X815" i="3315" s="1"/>
  <c r="AE815" i="3315" s="1"/>
  <c r="V322" i="3315"/>
  <c r="V237" i="3315"/>
  <c r="V490" i="3315"/>
  <c r="X490" i="3315" s="1"/>
  <c r="AE490" i="3315" s="1"/>
  <c r="V381" i="3315"/>
  <c r="X381" i="3315" s="1"/>
  <c r="AE381" i="3315" s="1"/>
  <c r="V811" i="3315"/>
  <c r="X811" i="3315" s="1"/>
  <c r="AE811" i="3315" s="1"/>
  <c r="V702" i="3315"/>
  <c r="X702" i="3315" s="1"/>
  <c r="AE702" i="3315" s="1"/>
  <c r="V99" i="3315"/>
  <c r="V712" i="3315"/>
  <c r="X712" i="3315" s="1"/>
  <c r="AE712" i="3315" s="1"/>
  <c r="V246" i="3315"/>
  <c r="V983" i="3315"/>
  <c r="X983" i="3315" s="1"/>
  <c r="AE983" i="3315" s="1"/>
  <c r="V987" i="3315"/>
  <c r="X987" i="3315" s="1"/>
  <c r="AE987" i="3315" s="1"/>
  <c r="V984" i="3315"/>
  <c r="X984" i="3315" s="1"/>
  <c r="AE984" i="3315" s="1"/>
  <c r="V988" i="3315"/>
  <c r="X988" i="3315" s="1"/>
  <c r="AE988" i="3315" s="1"/>
  <c r="V998" i="3315"/>
  <c r="X998" i="3315" s="1"/>
  <c r="AE998" i="3315" s="1"/>
  <c r="V986" i="3315"/>
  <c r="X986" i="3315" s="1"/>
  <c r="AE986" i="3315" s="1"/>
  <c r="V997" i="3315"/>
  <c r="X997" i="3315" s="1"/>
  <c r="AE997" i="3315" s="1"/>
  <c r="V990" i="3315"/>
  <c r="X990" i="3315" s="1"/>
  <c r="AE990" i="3315" s="1"/>
  <c r="V979" i="3315"/>
  <c r="X979" i="3315" s="1"/>
  <c r="AE979" i="3315" s="1"/>
  <c r="V981" i="3315"/>
  <c r="X981" i="3315" s="1"/>
  <c r="AE981" i="3315" s="1"/>
  <c r="V996" i="3315"/>
  <c r="X996" i="3315" s="1"/>
  <c r="AE996" i="3315" s="1"/>
  <c r="V993" i="3315"/>
  <c r="X993" i="3315" s="1"/>
  <c r="AE993" i="3315" s="1"/>
  <c r="V992" i="3315"/>
  <c r="X992" i="3315" s="1"/>
  <c r="AE992" i="3315" s="1"/>
  <c r="V980" i="3315"/>
  <c r="X980" i="3315" s="1"/>
  <c r="AE980" i="3315" s="1"/>
  <c r="V991" i="3315"/>
  <c r="X991" i="3315" s="1"/>
  <c r="AE991" i="3315" s="1"/>
  <c r="V985" i="3315"/>
  <c r="X985" i="3315" s="1"/>
  <c r="AE985" i="3315" s="1"/>
  <c r="V995" i="3315"/>
  <c r="X995" i="3315" s="1"/>
  <c r="AE995" i="3315" s="1"/>
  <c r="V982" i="3315"/>
  <c r="X982" i="3315" s="1"/>
  <c r="AE982" i="3315" s="1"/>
  <c r="V948" i="3315"/>
  <c r="V989" i="3315"/>
  <c r="X989" i="3315" s="1"/>
  <c r="AE989" i="3315" s="1"/>
  <c r="V994" i="3315"/>
  <c r="X994" i="3315" s="1"/>
  <c r="AE994" i="3315" s="1"/>
  <c r="V999" i="3315" l="1"/>
  <c r="X948" i="3315"/>
  <c r="V433" i="3315"/>
  <c r="X322" i="3315"/>
  <c r="V48" i="3315"/>
  <c r="X32" i="3315"/>
  <c r="X33" i="3315" s="1"/>
  <c r="AE213" i="3315"/>
  <c r="V1112" i="3315"/>
  <c r="X1019" i="3315"/>
  <c r="W319" i="3315"/>
  <c r="V275" i="3315"/>
  <c r="X246" i="3315"/>
  <c r="X99" i="3315"/>
  <c r="V138" i="3315"/>
  <c r="V243" i="3315"/>
  <c r="X237" i="3315"/>
  <c r="AE237" i="3315" s="1"/>
  <c r="V859" i="3315"/>
  <c r="V945" i="3315" s="1"/>
  <c r="X485" i="3315"/>
  <c r="X174" i="3315"/>
  <c r="V210" i="3315"/>
  <c r="V1161" i="3315"/>
  <c r="X1115" i="3315"/>
  <c r="V1163" i="3315" l="1"/>
  <c r="W456" i="3315"/>
  <c r="W1165" i="3315" s="1"/>
  <c r="W1167" i="3315" s="1"/>
  <c r="X210" i="3315"/>
  <c r="AE174" i="3315"/>
  <c r="X1161" i="3315"/>
  <c r="AE1115" i="3315"/>
  <c r="AE485" i="3315"/>
  <c r="X859" i="3315"/>
  <c r="X945" i="3315" s="1"/>
  <c r="AE246" i="3315"/>
  <c r="X275" i="3315"/>
  <c r="AE275" i="3315" s="1"/>
  <c r="AE99" i="3315"/>
  <c r="X138" i="3315"/>
  <c r="AE138" i="3315" s="1"/>
  <c r="AE1019" i="3315"/>
  <c r="X1112" i="3315"/>
  <c r="AE1112" i="3315" s="1"/>
  <c r="AE32" i="3315"/>
  <c r="X48" i="3315"/>
  <c r="X433" i="3315"/>
  <c r="AE322" i="3315"/>
  <c r="X999" i="3315"/>
  <c r="AE999" i="3315" s="1"/>
  <c r="AE948" i="3315"/>
  <c r="X243" i="3315"/>
  <c r="AE243" i="3315" s="1"/>
  <c r="AE33" i="3315" l="1"/>
  <c r="W1198" i="3315"/>
  <c r="W1199" i="3315" s="1"/>
  <c r="AE433" i="3315"/>
  <c r="X1163" i="3315"/>
  <c r="AE1161" i="3315"/>
  <c r="AE210" i="3315"/>
  <c r="AE859" i="3315"/>
  <c r="AE945" i="3315" l="1"/>
  <c r="W1202" i="3315"/>
  <c r="AE1163" i="3315"/>
  <c r="AE48" i="3315"/>
  <c r="V319" i="3315" l="1"/>
  <c r="V456" i="3315" l="1"/>
  <c r="V1165" i="3315" s="1"/>
  <c r="V1167" i="3315" s="1"/>
  <c r="X319" i="3315"/>
  <c r="X456" i="3315" s="1"/>
  <c r="X1165" i="3315" s="1"/>
  <c r="X1167" i="3315" s="1"/>
  <c r="V1198" i="3315" l="1"/>
  <c r="V1199" i="3315" s="1"/>
  <c r="AE319" i="3315"/>
  <c r="X1198" i="3315"/>
  <c r="X1199" i="3315" s="1"/>
  <c r="AE456" i="3315" l="1"/>
  <c r="X1202" i="3315"/>
  <c r="V1202" i="3315"/>
  <c r="AE1165" i="3315" l="1"/>
  <c r="AE1167" i="3315" s="1"/>
  <c r="AE1198" i="3315" l="1"/>
  <c r="AE1199" i="3315" s="1"/>
  <c r="AE1202" i="3315" s="1"/>
</calcChain>
</file>

<file path=xl/sharedStrings.xml><?xml version="1.0" encoding="utf-8"?>
<sst xmlns="http://schemas.openxmlformats.org/spreadsheetml/2006/main" count="2509" uniqueCount="1317">
  <si>
    <t>Revised Gross Annual gas Savings</t>
  </si>
  <si>
    <t>Revised Gross kWh</t>
  </si>
  <si>
    <t>Program</t>
  </si>
  <si>
    <t>Total</t>
  </si>
  <si>
    <t>Calculated</t>
  </si>
  <si>
    <t>Free rider %</t>
  </si>
  <si>
    <t>Annual unit gas savings</t>
  </si>
  <si>
    <t>Net annual gas savings</t>
  </si>
  <si>
    <t>Net m3</t>
  </si>
  <si>
    <t>Measure Life</t>
  </si>
  <si>
    <t>NPV Gas</t>
  </si>
  <si>
    <t>NPV Electric</t>
  </si>
  <si>
    <t>NPV Water</t>
  </si>
  <si>
    <t>NPV benefits</t>
  </si>
  <si>
    <t>Total incentive payments</t>
  </si>
  <si>
    <t>s</t>
  </si>
  <si>
    <t>discount rate</t>
  </si>
  <si>
    <t>water heating</t>
  </si>
  <si>
    <t>gas</t>
  </si>
  <si>
    <t>energy</t>
  </si>
  <si>
    <t>year</t>
  </si>
  <si>
    <t>NPV</t>
  </si>
  <si>
    <t>space heating</t>
  </si>
  <si>
    <t>combined space &amp;</t>
  </si>
  <si>
    <t xml:space="preserve">  water heating</t>
  </si>
  <si>
    <t>industrial</t>
  </si>
  <si>
    <t>AC Load type</t>
  </si>
  <si>
    <t>Total TRC Costs</t>
  </si>
  <si>
    <t>DSM O&amp;M</t>
  </si>
  <si>
    <t>Unit Incremental costs</t>
  </si>
  <si>
    <t>Water Conservation</t>
  </si>
  <si>
    <t>electricity</t>
  </si>
  <si>
    <t>Space &amp; Water Heating</t>
  </si>
  <si>
    <t>¢/Kwh</t>
  </si>
  <si>
    <t>FY</t>
  </si>
  <si>
    <t>wholesale</t>
  </si>
  <si>
    <t>Participants</t>
  </si>
  <si>
    <t>$ / 1000 litres</t>
  </si>
  <si>
    <t>S.BM.SC.AIR.2</t>
  </si>
  <si>
    <t>Air Doors (Double)</t>
  </si>
  <si>
    <t>S.BM.SC.ERV</t>
  </si>
  <si>
    <t>S.BM.SC.HRV</t>
  </si>
  <si>
    <t>S.BM.SC.INFRD</t>
  </si>
  <si>
    <t>S.BM.SC.PRSP.2</t>
  </si>
  <si>
    <t>S.BM.SC.PRSP.3</t>
  </si>
  <si>
    <t>S.BM.SC.PRSP.4</t>
  </si>
  <si>
    <t>S.BM.SC.PRSP.5</t>
  </si>
  <si>
    <t>S.BM.SC.PRSP.6</t>
  </si>
  <si>
    <t>S.BM.SC.TSTAT.2</t>
  </si>
  <si>
    <t>S.BM.SC.TSTAT.3</t>
  </si>
  <si>
    <t>S.BM.SC.TSTAT.4</t>
  </si>
  <si>
    <t>Air Doors (Single)</t>
  </si>
  <si>
    <t xml:space="preserve">Demand Control Kitchen Ventilation (0 - 4999 CFM) </t>
  </si>
  <si>
    <t xml:space="preserve">Demand Control Kitchen Ventilation (5000 - 9999 CFM) </t>
  </si>
  <si>
    <t xml:space="preserve">Demand Control Kitchen Ventilation (10000 - 15000 CFM) </t>
  </si>
  <si>
    <t>Energy Recovery Ventilators (ERV)</t>
  </si>
  <si>
    <t>Heat Recovery Ventilator (HRV)</t>
  </si>
  <si>
    <t>Infrared Heaters</t>
  </si>
  <si>
    <t>Pre-Rinse Spray Nozzle (1.24 GPM) (Full Service)</t>
  </si>
  <si>
    <t>Pre-Rinse Spray Nozzle (1.24 GPM) (Limited)</t>
  </si>
  <si>
    <t>Pre-Rinse Spray Nozzle (1.24 GPM) (Other)</t>
  </si>
  <si>
    <t>Program Development - Mass Markets</t>
  </si>
  <si>
    <t>Address</t>
  </si>
  <si>
    <t>Gross annual gas savings</t>
  </si>
  <si>
    <t>Gross kWh</t>
  </si>
  <si>
    <t>Commercial - Hotel/Motel - S.BM.CM.HTL</t>
  </si>
  <si>
    <t>Commercial - College/University - S.BM.CM.UNIV</t>
  </si>
  <si>
    <t>Commercial - Hospitals - S.BM.CM.HOS</t>
  </si>
  <si>
    <t>Reduction Factor %</t>
  </si>
  <si>
    <t>Total Net Incremental costs</t>
  </si>
  <si>
    <t>SMALL COMMERCIAL</t>
  </si>
  <si>
    <t>Industrial - Other Industrial - S.BM.IND.ALL</t>
  </si>
  <si>
    <t>Market Research - Mass Markets</t>
  </si>
  <si>
    <t>New Construction Res Program Development</t>
  </si>
  <si>
    <t>Commercial - Long Term Health Care - S.BM.CM.LTCARE</t>
  </si>
  <si>
    <t>TAPS Partners Program - Kitchen Aerators</t>
  </si>
  <si>
    <t>TAPS Partners Program - Bathroom Aerators</t>
  </si>
  <si>
    <t xml:space="preserve">LI TAPS Partners Program - Bag test </t>
  </si>
  <si>
    <t>LI TAPS Partners Program - Kitchen Aerators</t>
  </si>
  <si>
    <t>LI TAPS Partners Program - Bathroom Aerators</t>
  </si>
  <si>
    <t>LI Prog Thermostats</t>
  </si>
  <si>
    <t xml:space="preserve">LI Weatherization program </t>
  </si>
  <si>
    <t>LI TAPS Partners Program - Showerheads 2.5+</t>
  </si>
  <si>
    <t>RE.LIHP.WE</t>
  </si>
  <si>
    <t>RE.NOVI</t>
  </si>
  <si>
    <t>RE.LIHP.TH</t>
  </si>
  <si>
    <t>RE.TAPS.BT</t>
  </si>
  <si>
    <t>RE.LIHP.BT</t>
  </si>
  <si>
    <t>RE.TAPS.2.1</t>
  </si>
  <si>
    <t>RE.TAPS.AER BATH</t>
  </si>
  <si>
    <t>RE.TAPS.AER KIT</t>
  </si>
  <si>
    <t>RE.LIHP.AER BATH</t>
  </si>
  <si>
    <t>RE.LIHP.AER KIT</t>
  </si>
  <si>
    <t>RE.LIHP.SH</t>
  </si>
  <si>
    <t>RE.LIHP.SH.2.1</t>
  </si>
  <si>
    <t>S.BM.SC.AIR</t>
  </si>
  <si>
    <t>S.BM.SC.DCKV</t>
  </si>
  <si>
    <t>S.BM.SC.DCKV2</t>
  </si>
  <si>
    <t>S.BM.SC.DCKV3</t>
  </si>
  <si>
    <t>S.BM.SC.GEN</t>
  </si>
  <si>
    <t>Small Commercial General</t>
  </si>
  <si>
    <t>S.BM.SC.PRSP</t>
  </si>
  <si>
    <t>S.BM.SC.REST</t>
  </si>
  <si>
    <t>Small Commercial Restaurants</t>
  </si>
  <si>
    <t>S.BM.SC.RTOP</t>
  </si>
  <si>
    <t>S.BM.SC.TKL</t>
  </si>
  <si>
    <t>S.BM.SC.TSTAT</t>
  </si>
  <si>
    <t>S.BM.CM.LTCARE</t>
  </si>
  <si>
    <t>S.BM.CM.RECOM</t>
  </si>
  <si>
    <t>S.BM.CM.FLW</t>
  </si>
  <si>
    <t>S.BM.CM.SHA</t>
  </si>
  <si>
    <t>S.BM.CM.OTHER</t>
  </si>
  <si>
    <t>RE.CHNL.MT</t>
  </si>
  <si>
    <t>RE.HPC.MT</t>
  </si>
  <si>
    <t>RE.LIHP.MT</t>
  </si>
  <si>
    <t>Multi - Residential Private</t>
  </si>
  <si>
    <t>Multi - Residential Non Profit</t>
  </si>
  <si>
    <t xml:space="preserve">TOTAL PORTFOLIO (LESS PROGRAM ADMIN) + MARKET TRANSFORMATION </t>
  </si>
  <si>
    <t>CM.MULTI-NP</t>
  </si>
  <si>
    <t>CM.MULTI-PRIV</t>
  </si>
  <si>
    <t>TAPS Partners Program - Showerheads over 2.5</t>
  </si>
  <si>
    <t>Total Multi-Residential Water Conservation</t>
  </si>
  <si>
    <t>AGRICULTURE</t>
  </si>
  <si>
    <t>RN.MM.ESH.V4</t>
  </si>
  <si>
    <t>RE.TAPS.CFL</t>
  </si>
  <si>
    <t>TAPS Partners - 13W CFLs (4 bulbs)</t>
  </si>
  <si>
    <t>RE.LIHP.CFL.13</t>
  </si>
  <si>
    <t>RE.LIHP.CFL.23</t>
  </si>
  <si>
    <t>Commercial - Government - S.BM.CM.MUN</t>
  </si>
  <si>
    <t>Agriculture - S.BM.IND.AGR</t>
  </si>
  <si>
    <t>Commercial - Multi-Res Non-Profit - S.BM.CM.MULTI-NP</t>
  </si>
  <si>
    <t>EXISTING HOMES</t>
  </si>
  <si>
    <t>Home Performance Contractors</t>
  </si>
  <si>
    <t>Total Existing Homes</t>
  </si>
  <si>
    <t>Long Term Care</t>
  </si>
  <si>
    <t>Municipalities</t>
  </si>
  <si>
    <t>Universities</t>
  </si>
  <si>
    <t>Hospitals</t>
  </si>
  <si>
    <t>S.BM.CM.MUN</t>
  </si>
  <si>
    <t>S.BM.CM.UNIV</t>
  </si>
  <si>
    <t>S.BM.CM.SCH</t>
  </si>
  <si>
    <t>S.BM.CM.HOS</t>
  </si>
  <si>
    <t>S.BM.CM.HTL</t>
  </si>
  <si>
    <t>S.BM.CM.WHS</t>
  </si>
  <si>
    <t>Warehouses</t>
  </si>
  <si>
    <t>S.BM.CM.RET</t>
  </si>
  <si>
    <t>Retail</t>
  </si>
  <si>
    <t>S.BM.CM.OFF</t>
  </si>
  <si>
    <t>Offices</t>
  </si>
  <si>
    <t>Total Multi-Residential</t>
  </si>
  <si>
    <t>Total Industrial</t>
  </si>
  <si>
    <t>S.BM.CM.NC</t>
  </si>
  <si>
    <t>Mass Markets</t>
  </si>
  <si>
    <t>i</t>
  </si>
  <si>
    <t>RESIDENTIAL NEW CONSTRUCTION</t>
  </si>
  <si>
    <t>COMMERCIAL</t>
  </si>
  <si>
    <t>MULTI RESIDENTIAL</t>
  </si>
  <si>
    <t>LARGE NEW CONSTRUCTION</t>
  </si>
  <si>
    <t>INDUSTRIAL</t>
  </si>
  <si>
    <t>PROGRAM DEVELOPMENT</t>
  </si>
  <si>
    <t>MARKET RESEARCH</t>
  </si>
  <si>
    <t>Total Program Development</t>
  </si>
  <si>
    <t>TOTAL MASS MARKETS AND BUSINESS MARKETS</t>
  </si>
  <si>
    <t>Total Market Research</t>
  </si>
  <si>
    <t>TOTAL PORTFOLIO (LESS PORTFOLIO ADMIN)</t>
  </si>
  <si>
    <t>Channel Market Support</t>
  </si>
  <si>
    <t>Commercial - Other Commercial - S.BM.CM.OTHER</t>
  </si>
  <si>
    <t>w</t>
  </si>
  <si>
    <t xml:space="preserve"> </t>
  </si>
  <si>
    <t>Total New Construction</t>
  </si>
  <si>
    <t>Portfolio Administration</t>
  </si>
  <si>
    <t>Total Business Markets</t>
  </si>
  <si>
    <t>Schools</t>
  </si>
  <si>
    <t>Program codes</t>
  </si>
  <si>
    <t>Equipment Replacement</t>
  </si>
  <si>
    <t>RE2R38S</t>
  </si>
  <si>
    <t>RE3R41S</t>
  </si>
  <si>
    <t>RE3R44S</t>
  </si>
  <si>
    <t>Total Large New Construction</t>
  </si>
  <si>
    <t>Total Mass Markets MT</t>
  </si>
  <si>
    <t>Total Mass Markets PD</t>
  </si>
  <si>
    <t>Total Mass Markets MR</t>
  </si>
  <si>
    <t>Drain Water Heat Recovery</t>
  </si>
  <si>
    <t>Hotels/Motels</t>
  </si>
  <si>
    <t>Other Commercial</t>
  </si>
  <si>
    <t>Commercial - School - S.BM.CM.SCH</t>
  </si>
  <si>
    <t>Total Residential</t>
  </si>
  <si>
    <t>Demand Side Management</t>
  </si>
  <si>
    <t>Hampton Methodologies - Unit Cost Saved ($/E3M3)</t>
  </si>
  <si>
    <t>Water Heating</t>
  </si>
  <si>
    <t>Fiscal Year</t>
  </si>
  <si>
    <t>Jan 02</t>
  </si>
  <si>
    <t>May 01</t>
  </si>
  <si>
    <t>Industrial Process</t>
  </si>
  <si>
    <t>Space Heating</t>
  </si>
  <si>
    <t>Commercial - Multi-Res Private - S.BM.CM.MULTI-PRIV</t>
  </si>
  <si>
    <t>Unit kWh</t>
  </si>
  <si>
    <t>Net kWh</t>
  </si>
  <si>
    <t>-</t>
  </si>
  <si>
    <t>c</t>
  </si>
  <si>
    <t xml:space="preserve">"Direct" Program costs </t>
  </si>
  <si>
    <t>Water</t>
  </si>
  <si>
    <t>RN.MM.ESH</t>
  </si>
  <si>
    <t>S.BM.IND.ALL</t>
  </si>
  <si>
    <t>S.BM.IND.AGR</t>
  </si>
  <si>
    <t>Commercial - Office - S.BM.CM.OFF</t>
  </si>
  <si>
    <t>2009 Ontario CPI</t>
  </si>
  <si>
    <t>2009 Wholesale water rates ¢/1000 litres</t>
  </si>
  <si>
    <t>Source:Muhammad Akhtar, November 2008</t>
  </si>
  <si>
    <t>Rates</t>
  </si>
  <si>
    <t>Pre-Rinse Spray Nozzle (0.64 GPM) (Full Service)</t>
  </si>
  <si>
    <t>Pre-Rinse Spray Nozzle (0.64 GPM) (Limited)</t>
  </si>
  <si>
    <t>Pre-Rinse Spray Nozzle (0.64 GPM) (Other)</t>
  </si>
  <si>
    <t>Programmable thermostats (Warehouse, Industrial, Recreation, Agriculture)</t>
  </si>
  <si>
    <t>Programmable thermostats (Multi-family, Food Service)</t>
  </si>
  <si>
    <t>Programmable thermostats (Office, Information and Cultural, Educational Services)</t>
  </si>
  <si>
    <t>Programmable thermostats (Retail, Hotels/Motels)</t>
  </si>
  <si>
    <t>S.BM.CM.SHA.10</t>
  </si>
  <si>
    <t>Condo Bathroom Aerator 1.5</t>
  </si>
  <si>
    <t>S.BM.CM.SHA.19</t>
  </si>
  <si>
    <t>Rental Kitchen Aerator 1.5</t>
  </si>
  <si>
    <t>S.BM.CM.SHA.20</t>
  </si>
  <si>
    <t>Rental Kitchen Aerator 1.0</t>
  </si>
  <si>
    <t>S.BM.CM.SHA.22</t>
  </si>
  <si>
    <t>Rental Bathroom Aerator 1.0</t>
  </si>
  <si>
    <t>S.BM.CM.SHA.8</t>
  </si>
  <si>
    <t>Condo Kitchen Aerator 1.5</t>
  </si>
  <si>
    <t>TOTAL PROGRAMS + PROGRAM DEVELOPMENT + MARKET RESEARCH DSM PLAN</t>
  </si>
  <si>
    <t xml:space="preserve">LOW INCOME </t>
  </si>
  <si>
    <t>Total Low Income</t>
  </si>
  <si>
    <t>MARKET TRANSFORMATION</t>
  </si>
  <si>
    <t>Total Market Transformation</t>
  </si>
  <si>
    <t>Nominal Growth Rate, Dec 2004</t>
  </si>
  <si>
    <t xml:space="preserve">TAPS Partners Program - 2.1 - 2.5 </t>
  </si>
  <si>
    <t xml:space="preserve">Furnace Replacements </t>
  </si>
  <si>
    <t>Thermostats ($15)</t>
  </si>
  <si>
    <t xml:space="preserve">TAPS Partners Program - Bag test </t>
  </si>
  <si>
    <t>Commercial - Retail - S.BM.CM.RET</t>
  </si>
  <si>
    <t>Rooftop Units</t>
  </si>
  <si>
    <t>Tankless Water Heaters</t>
  </si>
  <si>
    <t>Commercial - Warehouses - S.BM.CM.WHS</t>
  </si>
  <si>
    <t>Total Small Commercial</t>
  </si>
  <si>
    <t>Total Large Commercial</t>
  </si>
  <si>
    <t>Name</t>
  </si>
  <si>
    <t>Net TRC Benefits</t>
  </si>
  <si>
    <t>Enbridge Gas Distribution 2010 DSM Results</t>
  </si>
  <si>
    <t>Avoided Gas Costs, 2010-2018</t>
  </si>
  <si>
    <t>Indicates updated inputs (January 2010)</t>
  </si>
  <si>
    <t>IESO, Nov., 2009</t>
  </si>
  <si>
    <t>2010</t>
  </si>
  <si>
    <t>2009</t>
  </si>
  <si>
    <t>2008</t>
  </si>
  <si>
    <t>Energy Star Home (version 3)</t>
  </si>
  <si>
    <t>Energy Star Home (version 4)</t>
  </si>
  <si>
    <t>RE.ESK.CFL.4</t>
  </si>
  <si>
    <t>TAPS ESK CFL 13w (4 bulbs)</t>
  </si>
  <si>
    <t>RN.ESK.CFL.6</t>
  </si>
  <si>
    <t>ESK CFL (13w) 6 bulbs</t>
  </si>
  <si>
    <t>RN.ESK.CFL.8</t>
  </si>
  <si>
    <t>ESK CFL (13w) 8 bulbs</t>
  </si>
  <si>
    <t>Reflector Panels</t>
  </si>
  <si>
    <t>RN.ESK.PSTAT</t>
  </si>
  <si>
    <t>ESK Programmable Thermostat</t>
  </si>
  <si>
    <t>RE.ESK.AER.BATH</t>
  </si>
  <si>
    <t>ESK Bathroom Aerator</t>
  </si>
  <si>
    <t>RE.ESK.AER.KIT</t>
  </si>
  <si>
    <t>ESK Kitchen Aerator</t>
  </si>
  <si>
    <t>RE.ESK.SH.2.2</t>
  </si>
  <si>
    <t>TAPS ESK Showerheads 2.1 - 2.5</t>
  </si>
  <si>
    <t>RN.ESK</t>
  </si>
  <si>
    <t>RN.ESK.AER BATH</t>
  </si>
  <si>
    <t>RN.ESK.SH.1.25</t>
  </si>
  <si>
    <t>ESK Showerhead 1.25</t>
  </si>
  <si>
    <t>RN.ESK.SH.1.5</t>
  </si>
  <si>
    <t>ESK Showerhead 1.5 Handheld</t>
  </si>
  <si>
    <t>Condensing Boiler</t>
  </si>
  <si>
    <t>Condensing Unit Heater</t>
  </si>
  <si>
    <t>S.BM.CM.UNIV.001.10</t>
  </si>
  <si>
    <t>S.BM.CM.UNIV.003.10M</t>
  </si>
  <si>
    <t>S.BM.CM.UNIV.004.10M</t>
  </si>
  <si>
    <t>S.BM.CM.UNIV.005.10M</t>
  </si>
  <si>
    <t>S.BM.CM.UNIV.006.10</t>
  </si>
  <si>
    <t>S.BM.CM.UNIV.007.10</t>
  </si>
  <si>
    <t>S.BM.CM.UNIV.009.10A</t>
  </si>
  <si>
    <t>S.BM.CM.UNIV.009.10B</t>
  </si>
  <si>
    <t>S.BM.CM.UNIV.009.10C</t>
  </si>
  <si>
    <t>S.BM.CM.UNIV.009.10M</t>
  </si>
  <si>
    <t>S.BM.CM.UNIV.010.10</t>
  </si>
  <si>
    <t>S.BM.CM.UNIV.011.10HEBO</t>
  </si>
  <si>
    <t>S.BM.CM.UNIV.012.10</t>
  </si>
  <si>
    <t>S.BM.CM.UNIV.013.10</t>
  </si>
  <si>
    <t>S.BM.CM.UNIV.014.10HEBO</t>
  </si>
  <si>
    <t>S.BM.CM.UNIV.015.10</t>
  </si>
  <si>
    <t>S.BM.CM.UNIV.DCKV.001.10P</t>
  </si>
  <si>
    <t>S.BM.CM.UNIV.DCKV.002.10P</t>
  </si>
  <si>
    <t>S.BM.CM.MUN.001.10A</t>
  </si>
  <si>
    <t>S.BM.CM.MUN.001.10B</t>
  </si>
  <si>
    <t>S.BM.CM.MUN.001.10M</t>
  </si>
  <si>
    <t>S.BM.CM.MUN.002.10A</t>
  </si>
  <si>
    <t>S.BM.CM.MUN.002.10B</t>
  </si>
  <si>
    <t>S.BM.CM.MUN.002.10M</t>
  </si>
  <si>
    <t>S.BM.CM.MUN.003.10</t>
  </si>
  <si>
    <t>S.BM.CM.MUN.004.10</t>
  </si>
  <si>
    <t>S.BM.CM.MUN.005.10</t>
  </si>
  <si>
    <t>S.BM.CM.MUN.006.10</t>
  </si>
  <si>
    <t>S.BM.CM.MUN.007.10</t>
  </si>
  <si>
    <t>S.BM.CM.MUN.008.10</t>
  </si>
  <si>
    <t>S.BM.CM.MUN.009.10</t>
  </si>
  <si>
    <t>S.BM.CM.MUN.011.10</t>
  </si>
  <si>
    <t>S.BM.CM.MUN.012.10</t>
  </si>
  <si>
    <t>S.BM.CM.MUN.013.10</t>
  </si>
  <si>
    <t>S.BM.CM.MUN.014.10</t>
  </si>
  <si>
    <t>S.BM.CM.MUN.015.10</t>
  </si>
  <si>
    <t>S.BM.CM.MUN.016.10</t>
  </si>
  <si>
    <t>S.BM.CM.MUN.017.10</t>
  </si>
  <si>
    <t>S.BM.CM.MUN.018.10</t>
  </si>
  <si>
    <t>S.BM.CM.MUN.019.10</t>
  </si>
  <si>
    <t>S.BM.CM.MUN.020.10</t>
  </si>
  <si>
    <t>S.BM.CM.MUN.021.10</t>
  </si>
  <si>
    <t>S.BM.CM.MUN.022.10</t>
  </si>
  <si>
    <t>S.BM.CM.MUN.023.10</t>
  </si>
  <si>
    <t>S.BM.CM.MUN.024.10</t>
  </si>
  <si>
    <t>S.BM.CM.MUN.025.10</t>
  </si>
  <si>
    <t>S.BM.CM.MUN.026.10HEBO</t>
  </si>
  <si>
    <t>S.BM.CM.MUN.027.10</t>
  </si>
  <si>
    <t>S.BM.CM.MUN.028.10</t>
  </si>
  <si>
    <t>S.BM.CM.MUN.029.10</t>
  </si>
  <si>
    <t>S.BM.CM.MUN.030.10A</t>
  </si>
  <si>
    <t>S.BM.CM.MUN.030.10M</t>
  </si>
  <si>
    <t>S.BM.CM.MUN.032.10A</t>
  </si>
  <si>
    <t>S.BM.CM.MUN.032.10M</t>
  </si>
  <si>
    <t>S.BM.CM.MUN.033.10</t>
  </si>
  <si>
    <t>S.BM.CM.MUN.034.10</t>
  </si>
  <si>
    <t>S.BM.CM.MUN.035.10A</t>
  </si>
  <si>
    <t>S.BM.CM.MUN.035.10M</t>
  </si>
  <si>
    <t>S.BM.CM.MUN.036.10</t>
  </si>
  <si>
    <t>S.BM.CM.HOS.001.10</t>
  </si>
  <si>
    <t>S.BM.CM.HOS.002.10</t>
  </si>
  <si>
    <t>S.BM.CM.HOS.003.10</t>
  </si>
  <si>
    <t>S.BM.CM.HOS.004.10</t>
  </si>
  <si>
    <t>S.BM.CM.HOS.005.10</t>
  </si>
  <si>
    <t>S.BM.CM.HOS.006.10</t>
  </si>
  <si>
    <t>S.BM.CM.HOS.007.10</t>
  </si>
  <si>
    <t>S.BM.CM.HOS.008.10</t>
  </si>
  <si>
    <t>S.BM.CM.HOS.009.10</t>
  </si>
  <si>
    <t>S.BM.CM.HOS.010.10</t>
  </si>
  <si>
    <t>S.BM.CM.HOS.011.10</t>
  </si>
  <si>
    <t>S.BM.CM.HOS.012.10</t>
  </si>
  <si>
    <t>S.BM.CM.HOS.013.10A</t>
  </si>
  <si>
    <t>S.BM.CM.HOS.013.10M</t>
  </si>
  <si>
    <t>S.BM.CM.HOS.014.10</t>
  </si>
  <si>
    <t>S.BM.CM.HOS.015.10A</t>
  </si>
  <si>
    <t>S.BM.CM.HOS.015.10M</t>
  </si>
  <si>
    <t>S.BM.CM.HOS.016.10</t>
  </si>
  <si>
    <t>S.BM.CM.HOS.017.10</t>
  </si>
  <si>
    <t>S.BM.CM.HOS.018.10</t>
  </si>
  <si>
    <t>S.BM.CM.HOS.019.10</t>
  </si>
  <si>
    <t>S.BM.CM.HOS.020.10</t>
  </si>
  <si>
    <t>S.BM.CM.HOS.021.10</t>
  </si>
  <si>
    <t>S.BM.CM.HOS.022.10</t>
  </si>
  <si>
    <t>S.BM.CM.HOS.023.10</t>
  </si>
  <si>
    <t>S.BM.CM.HOS.024.10</t>
  </si>
  <si>
    <t>S.BM.CM.HOS.025.10</t>
  </si>
  <si>
    <t>S.BM.CM.HOS.026.10</t>
  </si>
  <si>
    <t>S.BM.CM.HOS.027.10</t>
  </si>
  <si>
    <t>S.BM.CM.HOS.028.10</t>
  </si>
  <si>
    <t>S.BM.CM.HTL.001.10</t>
  </si>
  <si>
    <t>S.BM.CM.HTL.002.10A</t>
  </si>
  <si>
    <t>S.BM.CM.HTL.002.10M</t>
  </si>
  <si>
    <t>S.BM.CM.HTL.003.10HEBO A</t>
  </si>
  <si>
    <t>S.BM.CM.HTL.003.10HEBO M</t>
  </si>
  <si>
    <t>S.BM.CM.HTL.004.10</t>
  </si>
  <si>
    <t>S.BM.CM.HTL.DCKV.001.10P</t>
  </si>
  <si>
    <t>S.BM.CM.HTL.DCKV.002.10P</t>
  </si>
  <si>
    <t>S.BM.CM.LTCARE.003.10</t>
  </si>
  <si>
    <t>S.BM.CM.LTCARE.004.10HEBO A</t>
  </si>
  <si>
    <t>S.BM.CM.LTCARE.004.10HEBO M</t>
  </si>
  <si>
    <t>S.BM.CM.LTCARE.005.10HEBO A</t>
  </si>
  <si>
    <t>S.BM.CM.LTCARE.005.10HEBO M</t>
  </si>
  <si>
    <t>S.BM.CM.LTCARE.006.10HEBO</t>
  </si>
  <si>
    <t>S.BM.CM.LTCARE.007.10A</t>
  </si>
  <si>
    <t>S.BM.CM.LTCARE.007.10M</t>
  </si>
  <si>
    <t>S.BM.CM.LTCARE.008.10A</t>
  </si>
  <si>
    <t>S.BM.CM.LTCARE.008.10B</t>
  </si>
  <si>
    <t>S.BM.CM.LTCARE.008.10M</t>
  </si>
  <si>
    <t>S.BM.CM.LTCARE.009.10HEBO</t>
  </si>
  <si>
    <t>S.BM.CM.LTCARE.010.10</t>
  </si>
  <si>
    <t>S.BM.CM.LTCARE.011.10</t>
  </si>
  <si>
    <t>S.BM.CM.LTCARE.012.10A</t>
  </si>
  <si>
    <t>S.BM.CM.LTCARE.012.10M</t>
  </si>
  <si>
    <t>S.BM.CM.LTCARE.013.10</t>
  </si>
  <si>
    <t>S.BM.CM.LTCARE.015.10</t>
  </si>
  <si>
    <t>S.BM.CM.LTCARE.016.10</t>
  </si>
  <si>
    <t>S.BM.CM.LTCARE.DCKV.001.10P</t>
  </si>
  <si>
    <t>S.BM.CM.LTCARE.DCKV.002.10P</t>
  </si>
  <si>
    <t>S.BM.CM.LTCARE.DCKV.003.10P</t>
  </si>
  <si>
    <t>S.BM.CM.LTCARE.DCKV.004.10P</t>
  </si>
  <si>
    <t>S.BM.CM.LTCARE.DCKV.005.10P</t>
  </si>
  <si>
    <t>S.BM.CM.LTCARE.DCKV.006.10P</t>
  </si>
  <si>
    <t>S.BM.CM.LTCARE.DCKV.007.10P</t>
  </si>
  <si>
    <t>S.BM.CM.LTCARE.DCKV.008.10P</t>
  </si>
  <si>
    <t>S.BM.CM.LTCARE.DCKV.010.10P</t>
  </si>
  <si>
    <t>S.BM.CM.MULTI-NP.001.10A</t>
  </si>
  <si>
    <t>S.BM.CM.MULTI-NP.001.10M</t>
  </si>
  <si>
    <t>S.BM.CM.MULTI-NP.002.10</t>
  </si>
  <si>
    <t>S.BM.CM.MULTI-NP.003.10A</t>
  </si>
  <si>
    <t>S.BM.CM.MULTI-NP.003.10M</t>
  </si>
  <si>
    <t>S.BM.CM.MULTI-NP.004.10A</t>
  </si>
  <si>
    <t>S.BM.CM.MULTI-NP.004.10M</t>
  </si>
  <si>
    <t>S.BM.CM.MULTI-NP.005.10A</t>
  </si>
  <si>
    <t>S.BM.CM.MULTI-NP.005.10B</t>
  </si>
  <si>
    <t>S.BM.CM.MULTI-NP.005.10C</t>
  </si>
  <si>
    <t>S.BM.CM.MULTI-NP.005.10M</t>
  </si>
  <si>
    <t>S.BM.CM.MULTI-NP.006.10delete</t>
  </si>
  <si>
    <t>S.BM.CM.MULTI-NP.007.10deleted</t>
  </si>
  <si>
    <t>S.BM.CM.MULTI-NP.008.10deleted</t>
  </si>
  <si>
    <t>S.BM.CM.MULTI-NP.009.10</t>
  </si>
  <si>
    <t>S.BM.CM.MULTI-NP.010.10HEBO</t>
  </si>
  <si>
    <t>S.BM.CM.MULTI-NP.011.10A</t>
  </si>
  <si>
    <t>S.BM.CM.MULTI-NP.011.10M</t>
  </si>
  <si>
    <t>S.BM.CM.MULTI-NP.012.10A</t>
  </si>
  <si>
    <t>S.BM.CM.MULTI-NP.012.10M</t>
  </si>
  <si>
    <t>S.BM.CM.MULTI-NP.013.10A</t>
  </si>
  <si>
    <t>S.BM.CM.MULTI-NP.013.10M</t>
  </si>
  <si>
    <t>S.BM.CM.MULTI-NP.014.10DELETE</t>
  </si>
  <si>
    <t>S.BM.CM.MULTI-NP.015.10A</t>
  </si>
  <si>
    <t>S.BM.CM.MULTI-NP.015.10M</t>
  </si>
  <si>
    <t>S.BM.CM.MULTI-NP.016.10</t>
  </si>
  <si>
    <t>S.BM.CM.MULTI-NP.017.10</t>
  </si>
  <si>
    <t>S.BM.CM.MULTI-NP.018.10</t>
  </si>
  <si>
    <t>S.BM.CM.MULTI-NP.019.10</t>
  </si>
  <si>
    <t>S.BM.CM.MULTI-NP.020.10</t>
  </si>
  <si>
    <t>S.BM.CM.MULTI-NP.021.10</t>
  </si>
  <si>
    <t>S.BM.CM.MULTI-NP.022.10</t>
  </si>
  <si>
    <t>S.BM.CM.MULTI-NP.023.10</t>
  </si>
  <si>
    <t>S.BM.CM.MULTI-NP.024.10</t>
  </si>
  <si>
    <t>S.BM.CM.MULTI-NP.025.10</t>
  </si>
  <si>
    <t>S.BM.CM.MULTI-NP.026.10</t>
  </si>
  <si>
    <t>S.BM.CM.MULTI-NP.027.10</t>
  </si>
  <si>
    <t>S.BM.CM.MULTI-NP.028.10</t>
  </si>
  <si>
    <t>S.BM.CM.MULTI-NP.029.10</t>
  </si>
  <si>
    <t>S.BM.CM.MULTI-NP.030.10</t>
  </si>
  <si>
    <t>S.BM.CM.MULTI-NP.031.10</t>
  </si>
  <si>
    <t>S.BM.CM.MULTI-NP.032.10</t>
  </si>
  <si>
    <t>S.BM.CM.MULTI-NP.033.10</t>
  </si>
  <si>
    <t>S.BM.CM.MULTI-NP.034.10</t>
  </si>
  <si>
    <t>S.BM.CM.MULTI-NP.035.10</t>
  </si>
  <si>
    <t>S.BM.CM.MULTI-NP.036.10</t>
  </si>
  <si>
    <t>S.BM.CM.MULTI-NP.037.10</t>
  </si>
  <si>
    <t>S.BM.CM.MULTI-NP.039.10</t>
  </si>
  <si>
    <t>S.BM.CM.MULTI-NP.040.10</t>
  </si>
  <si>
    <t>S.BM.CM.MULTI-NP.041.10A</t>
  </si>
  <si>
    <t>S.BM.CM.MULTI-NP.041.10M</t>
  </si>
  <si>
    <t>S.BM.CM.MULTI-NP.042.10HEBO</t>
  </si>
  <si>
    <t>S.BM.CM.MULTI-NP.043.10A</t>
  </si>
  <si>
    <t>S.BM.CM.MULTI-NP.043.10B</t>
  </si>
  <si>
    <t>S.BM.CM.MULTI-NP.043.10M</t>
  </si>
  <si>
    <t>S.BM.CM.MULTI-NP.044.10A</t>
  </si>
  <si>
    <t>S.BM.CM.MULTI-NP.044.10M</t>
  </si>
  <si>
    <t>S.BM.CM.MULTI-NP.045.10</t>
  </si>
  <si>
    <t>S.BM.CM.MULTI-NP.046.10</t>
  </si>
  <si>
    <t>S.BM.CM.MULTI-NP.047.10</t>
  </si>
  <si>
    <t>S.BM.CM.MULTI-NP.050.10</t>
  </si>
  <si>
    <t>S.BM.CM.MULTI-NP.051.10</t>
  </si>
  <si>
    <t>S.BM.CM.MULTI-NP.052.10</t>
  </si>
  <si>
    <t>S.BM.CM.MULTI-NP.053.10</t>
  </si>
  <si>
    <t>S.BM.CM.MULTI-NP.054.10</t>
  </si>
  <si>
    <t>S.BM.CM.MULTI-NP.055.10</t>
  </si>
  <si>
    <t>S.BM.CM.MULTI-NP.056.10</t>
  </si>
  <si>
    <t>S.BM.CM.MULTI-NP.057.10</t>
  </si>
  <si>
    <t>S.BM.CM.MULTI-NP.058.10</t>
  </si>
  <si>
    <t>S.BM.CM.MULTI-NP.059.10</t>
  </si>
  <si>
    <t>S.BM.CM.MULTI-NP.060.10HEBO</t>
  </si>
  <si>
    <t>S.BM.CM.MULTI-PRIV.001.10</t>
  </si>
  <si>
    <t>S.BM.CM.MULTI-PRIV.002.10</t>
  </si>
  <si>
    <t>S.BM.CM.MULTI-PRIV.003.10</t>
  </si>
  <si>
    <t>S.BM.CM.MULTI-PRIV.004.10</t>
  </si>
  <si>
    <t>S.BM.CM.MULTI-PRIV.005.10</t>
  </si>
  <si>
    <t>S.BM.CM.MULTI-PRIV.006.10</t>
  </si>
  <si>
    <t>S.BM.CM.MULTI-PRIV.007.10</t>
  </si>
  <si>
    <t>S.BM.CM.MULTI-PRIV.008.10</t>
  </si>
  <si>
    <t>S.BM.CM.MULTI-PRIV.009.10</t>
  </si>
  <si>
    <t>S.BM.CM.MULTI-PRIV.010.10</t>
  </si>
  <si>
    <t>S.BM.CM.MULTI-PRIV.012.10</t>
  </si>
  <si>
    <t>S.BM.CM.MULTI-PRIV.013.10</t>
  </si>
  <si>
    <t>S.BM.CM.MULTI-PRIV.014.10</t>
  </si>
  <si>
    <t>S.BM.CM.MULTI-PRIV.015.10A</t>
  </si>
  <si>
    <t>S.BM.CM.MULTI-PRIV.015.10M</t>
  </si>
  <si>
    <t>S.BM.CM.MULTI-PRIV.016.10</t>
  </si>
  <si>
    <t>S.BM.CM.MULTI-PRIV.017.10</t>
  </si>
  <si>
    <t>S.BM.CM.MULTI-PRIV.018.10</t>
  </si>
  <si>
    <t>S.BM.CM.MULTI-PRIV.019.10</t>
  </si>
  <si>
    <t>S.BM.CM.MULTI-PRIV.020.10A</t>
  </si>
  <si>
    <t>S.BM.CM.MULTI-PRIV.020.10M</t>
  </si>
  <si>
    <t>S.BM.CM.MULTI-PRIV.021.10</t>
  </si>
  <si>
    <t>S.BM.CM.MULTI-PRIV.022.10</t>
  </si>
  <si>
    <t>S.BM.CM.MULTI-PRIV.023.10A</t>
  </si>
  <si>
    <t>S.BM.CM.MULTI-PRIV.023.10M</t>
  </si>
  <si>
    <t>S.BM.CM.MULTI-PRIV.024.10</t>
  </si>
  <si>
    <t>S.BM.CM.MULTI-PRIV.025.10</t>
  </si>
  <si>
    <t>S.BM.CM.MULTI-PRIV.026.10</t>
  </si>
  <si>
    <t>S.BM.CM.MULTI-PRIV.027.10</t>
  </si>
  <si>
    <t>S.BM.CM.MULTI-PRIV.028.10A</t>
  </si>
  <si>
    <t>S.BM.CM.MULTI-PRIV.028.10M</t>
  </si>
  <si>
    <t>S.BM.CM.MULTI-PRIV.029.10A</t>
  </si>
  <si>
    <t>S.BM.CM.MULTI-PRIV.029.10M</t>
  </si>
  <si>
    <t>S.BM.CM.MULTI-PRIV.030.10A</t>
  </si>
  <si>
    <t>S.BM.CM.MULTI-PRIV.030.10M</t>
  </si>
  <si>
    <t>S.BM.CM.MULTI-PRIV.031.10A</t>
  </si>
  <si>
    <t>S.BM.CM.MULTI-PRIV.031.10B</t>
  </si>
  <si>
    <t>S.BM.CM.MULTI-PRIV.031.10M</t>
  </si>
  <si>
    <t>S.BM.CM.MULTI-PRIV.032.10</t>
  </si>
  <si>
    <t>S.BM.CM.MULTI-PRIV.033.10</t>
  </si>
  <si>
    <t>S.BM.CM.MULTI-PRIV.034.10A</t>
  </si>
  <si>
    <t>S.BM.CM.MULTI-PRIV.034.10M</t>
  </si>
  <si>
    <t>S.BM.CM.MULTI-PRIV.035.10</t>
  </si>
  <si>
    <t>S.BM.CM.MULTI-PRIV.036.10</t>
  </si>
  <si>
    <t>S.BM.CM.MULTI-PRIV.037.10A</t>
  </si>
  <si>
    <t>S.BM.CM.MULTI-PRIV.037.10M</t>
  </si>
  <si>
    <t>S.BM.CM.MULTI-PRIV.038.10</t>
  </si>
  <si>
    <t>S.BM.CM.MULTI-PRIV.039.10M</t>
  </si>
  <si>
    <t>S.BM.CM.MULTI-PRIV.040.10</t>
  </si>
  <si>
    <t>S.BM.CM.MULTI-PRIV.041.10</t>
  </si>
  <si>
    <t>S.BM.CM.MULTI-PRIV.042.10</t>
  </si>
  <si>
    <t>S.BM.CM.MULTI-PRIV.043.10A</t>
  </si>
  <si>
    <t>S.BM.CM.MULTI-PRIV.043.10M</t>
  </si>
  <si>
    <t>S.BM.CM.MULTI-PRIV.044.10</t>
  </si>
  <si>
    <t>S.BM.CM.MULTI-PRIV.045.10</t>
  </si>
  <si>
    <t>S.BM.CM.MULTI-PRIV.046.10M</t>
  </si>
  <si>
    <t>S.BM.CM.MULTI-PRIV.047.10A</t>
  </si>
  <si>
    <t>S.BM.CM.MULTI-PRIV.047.10M</t>
  </si>
  <si>
    <t>S.BM.CM.MULTI-PRIV.048.10</t>
  </si>
  <si>
    <t>S.BM.CM.MULTI-PRIV.049.10</t>
  </si>
  <si>
    <t>S.BM.CM.MULTI-PRIV.050.10</t>
  </si>
  <si>
    <t>S.BM.CM.MULTI-PRIV.051.10A</t>
  </si>
  <si>
    <t>S.BM.CM.MULTI-PRIV.051.10M</t>
  </si>
  <si>
    <t>S.BM.CM.MULTI-PRIV.052.10A</t>
  </si>
  <si>
    <t>S.BM.CM.MULTI-PRIV.052.10B</t>
  </si>
  <si>
    <t>S.BM.CM.MULTI-PRIV.052.10M</t>
  </si>
  <si>
    <t>S.BM.CM.MULTI-PRIV.053.10A</t>
  </si>
  <si>
    <t>S.BM.CM.MULTI-PRIV.053.10B</t>
  </si>
  <si>
    <t>S.BM.CM.MULTI-PRIV.053.10C</t>
  </si>
  <si>
    <t>S.BM.CM.MULTI-PRIV.053.10M</t>
  </si>
  <si>
    <t>S.BM.CM.MULTI-PRIV.055.10Delete</t>
  </si>
  <si>
    <t>S.BM.CM.MULTI-PRIV.056.10A</t>
  </si>
  <si>
    <t>S.BM.CM.MULTI-PRIV.056.10B</t>
  </si>
  <si>
    <t>S.BM.CM.MULTI-PRIV.056.10M</t>
  </si>
  <si>
    <t>S.BM.CM.MULTI-PRIV.057.10</t>
  </si>
  <si>
    <t>S.BM.CM.MULTI-PRIV.058.10M</t>
  </si>
  <si>
    <t>S.BM.CM.MULTI-PRIV.059.10</t>
  </si>
  <si>
    <t>S.BM.CM.MULTI-PRIV.060.10</t>
  </si>
  <si>
    <t>S.BM.CM.MULTI-PRIV.061.10A</t>
  </si>
  <si>
    <t>S.BM.CM.MULTI-PRIV.061.10M</t>
  </si>
  <si>
    <t>S.BM.CM.MULTI-PRIV.062.10</t>
  </si>
  <si>
    <t>S.BM.CM.MULTI-PRIV.063.10A</t>
  </si>
  <si>
    <t>S.BM.CM.MULTI-PRIV.063.10M</t>
  </si>
  <si>
    <t>S.BM.CM.MULTI-PRIV.064.10</t>
  </si>
  <si>
    <t>S.BM.CM.MULTI-PRIV.065.10A</t>
  </si>
  <si>
    <t>S.BM.CM.MULTI-PRIV.065.10B</t>
  </si>
  <si>
    <t>S.BM.CM.MULTI-PRIV.065.10M</t>
  </si>
  <si>
    <t>S.BM.CM.MULTI-PRIV.066.10M</t>
  </si>
  <si>
    <t>S.BM.CM.MULTI-PRIV.067.10</t>
  </si>
  <si>
    <t>S.BM.CM.MULTI-PRIV.068.10M</t>
  </si>
  <si>
    <t>S.BM.CM.MULTI-PRIV.069.10</t>
  </si>
  <si>
    <t>S.BM.CM.MULTI-PRIV.070.10A</t>
  </si>
  <si>
    <t>S.BM.CM.MULTI-PRIV.070.10M</t>
  </si>
  <si>
    <t>S.BM.CM.MULTI-PRIV.071.10</t>
  </si>
  <si>
    <t>S.BM.CM.MULTI-PRIV.072.10</t>
  </si>
  <si>
    <t>S.BM.CM.MULTI-PRIV.073.10Delete</t>
  </si>
  <si>
    <t>S.BM.CM.MULTI-PRIV.074.10</t>
  </si>
  <si>
    <t>S.BM.CM.MULTI-PRIV.075.10</t>
  </si>
  <si>
    <t>S.BM.CM.MULTI-PRIV.076.10</t>
  </si>
  <si>
    <t>S.BM.CM.MULTI-PRIV.077.10A</t>
  </si>
  <si>
    <t>S.BM.CM.MULTI-PRIV.077.10M</t>
  </si>
  <si>
    <t>S.BM.CM.MULTI-PRIV.078.10</t>
  </si>
  <si>
    <t>S.BM.CM.MULTI-PRIV.079.10A</t>
  </si>
  <si>
    <t>S.BM.CM.MULTI-PRIV.079.10M</t>
  </si>
  <si>
    <t>S.BM.CM.MULTI-PRIV.080.10A</t>
  </si>
  <si>
    <t>S.BM.CM.MULTI-PRIV.080.10M</t>
  </si>
  <si>
    <t>S.BM.CM.MULTI-PRIV.081.10A</t>
  </si>
  <si>
    <t>S.BM.CM.MULTI-PRIV.081.10M</t>
  </si>
  <si>
    <t>S.BM.CM.MULTI-PRIV.082.10A</t>
  </si>
  <si>
    <t>S.BM.CM.MULTI-PRIV.082.10M</t>
  </si>
  <si>
    <t>S.BM.CM.MULTI-PRIV.083.10A</t>
  </si>
  <si>
    <t>S.BM.CM.MULTI-PRIV.083.10M</t>
  </si>
  <si>
    <t>S.BM.CM.MULTI-PRIV.084.10</t>
  </si>
  <si>
    <t>S.BM.CM.MULTI-PRIV.085.10</t>
  </si>
  <si>
    <t>S.BM.CM.MULTI-PRIV.086.10DELETE</t>
  </si>
  <si>
    <t>S.BM.CM.MULTI-PRIV.087.10</t>
  </si>
  <si>
    <t>S.BM.CM.MULTI-PRIV.088.10</t>
  </si>
  <si>
    <t>S.BM.CM.MULTI-PRIV.089.10</t>
  </si>
  <si>
    <t>S.BM.CM.MULTI-PRIV.090.10A</t>
  </si>
  <si>
    <t>S.BM.CM.MULTI-PRIV.090.10B</t>
  </si>
  <si>
    <t>S.BM.CM.MULTI-PRIV.090.10M</t>
  </si>
  <si>
    <t>S.BM.CM.MULTI-PRIV.091.10A</t>
  </si>
  <si>
    <t>S.BM.CM.MULTI-PRIV.091.10M</t>
  </si>
  <si>
    <t>S.BM.CM.MULTI-PRIV.092.10</t>
  </si>
  <si>
    <t>S.BM.CM.MULTI-PRIV.093.10</t>
  </si>
  <si>
    <t>S.BM.CM.MULTI-PRIV.094.10A</t>
  </si>
  <si>
    <t>S.BM.CM.MULTI-PRIV.094.10B</t>
  </si>
  <si>
    <t>S.BM.CM.MULTI-PRIV.094.10M</t>
  </si>
  <si>
    <t>S.BM.CM.MULTI-PRIV.096.10A</t>
  </si>
  <si>
    <t>S.BM.CM.MULTI-PRIV.096.10B</t>
  </si>
  <si>
    <t>S.BM.CM.MULTI-PRIV.096.10M</t>
  </si>
  <si>
    <t>S.BM.CM.MULTI-PRIV.097.10</t>
  </si>
  <si>
    <t>S.BM.CM.MULTI-PRIV.098.10</t>
  </si>
  <si>
    <t>S.BM.CM.MULTI-PRIV.099.10</t>
  </si>
  <si>
    <t>S.BM.CM.MULTI-PRIV.100.10</t>
  </si>
  <si>
    <t>S.BM.CM.MULTI-PRIV.101.10</t>
  </si>
  <si>
    <t>S.BM.CM.MULTI-PRIV.102.10</t>
  </si>
  <si>
    <t>S.BM.CM.MULTI-PRIV.103.10</t>
  </si>
  <si>
    <t>S.BM.CM.MULTI-PRIV.104.10HEBO</t>
  </si>
  <si>
    <t>S.BM.CM.MULTI-PRIV.105.10HEBO A</t>
  </si>
  <si>
    <t>S.BM.CM.MULTI-PRIV.105.10HEBO M</t>
  </si>
  <si>
    <t>S.BM.CM.MULTI-PRIV.106.10HEBO - deleted</t>
  </si>
  <si>
    <t>S.BM.CM.MULTI-PRIV.107.10</t>
  </si>
  <si>
    <t>S.BM.CM.MULTI-PRIV.108.10</t>
  </si>
  <si>
    <t>S.BM.CM.MULTI-PRIV.109.10</t>
  </si>
  <si>
    <t>S.BM.CM.MULTI-PRIV.110.10A</t>
  </si>
  <si>
    <t>S.BM.CM.MULTI-PRIV.110.10M</t>
  </si>
  <si>
    <t>S.BM.CM.MULTI-PRIV.111.10A</t>
  </si>
  <si>
    <t>S.BM.CM.MULTI-PRIV.111.10M</t>
  </si>
  <si>
    <t>S.BM.CM.MULTI-PRIV.112.10</t>
  </si>
  <si>
    <t>S.BM.CM.MULTI-PRIV.113.10</t>
  </si>
  <si>
    <t>S.BM.CM.MULTI-PRIV.114.10A</t>
  </si>
  <si>
    <t>S.BM.CM.MULTI-PRIV.114.10B</t>
  </si>
  <si>
    <t>S.BM.CM.MULTI-PRIV.114.10M</t>
  </si>
  <si>
    <t>S.BM.CM.MULTI-PRIV.115.10A</t>
  </si>
  <si>
    <t>S.BM.CM.MULTI-PRIV.115.10M</t>
  </si>
  <si>
    <t>S.BM.CM.MULTI-PRIV.116.10A</t>
  </si>
  <si>
    <t>S.BM.CM.MULTI-PRIV.116.10M</t>
  </si>
  <si>
    <t>S.BM.CM.MULTI-PRIV.117.10A</t>
  </si>
  <si>
    <t>S.BM.CM.MULTI-PRIV.117.10B</t>
  </si>
  <si>
    <t>S.BM.CM.MULTI-PRIV.117.10M</t>
  </si>
  <si>
    <t>S.BM.CM.MULTI-PRIV.118.10A</t>
  </si>
  <si>
    <t>S.BM.CM.MULTI-PRIV.118.10M</t>
  </si>
  <si>
    <t>S.BM.CM.MULTI-PRIV.119.10A</t>
  </si>
  <si>
    <t>S.BM.CM.MULTI-PRIV.119.10M</t>
  </si>
  <si>
    <t>S.BM.CM.MULTI-PRIV.120.10A</t>
  </si>
  <si>
    <t>S.BM.CM.MULTI-PRIV.120.10B</t>
  </si>
  <si>
    <t>S.BM.CM.MULTI-PRIV.120.10M</t>
  </si>
  <si>
    <t>S.BM.CM.MULTI-PRIV.121.10A</t>
  </si>
  <si>
    <t>S.BM.CM.MULTI-PRIV.121.10M</t>
  </si>
  <si>
    <t>S.BM.CM.MULTI-PRIV.122.10A</t>
  </si>
  <si>
    <t>S.BM.CM.MULTI-PRIV.122.10M</t>
  </si>
  <si>
    <t>S.BM.CM.MULTI-PRIV.123.10A</t>
  </si>
  <si>
    <t>S.BM.CM.MULTI-PRIV.123.10M</t>
  </si>
  <si>
    <t>S.BM.CM.MULTI-PRIV.124.10A</t>
  </si>
  <si>
    <t>S.BM.CM.MULTI-PRIV.124.10B</t>
  </si>
  <si>
    <t>S.BM.CM.MULTI-PRIV.124.10M</t>
  </si>
  <si>
    <t>S.BM.CM.MULTI-PRIV.125.10A</t>
  </si>
  <si>
    <t>S.BM.CM.MULTI-PRIV.125.10B</t>
  </si>
  <si>
    <t>S.BM.CM.MULTI-PRIV.125.10M</t>
  </si>
  <si>
    <t>S.BM.CM.MULTI-PRIV.126.10HEBO</t>
  </si>
  <si>
    <t>S.BM.CM.MULTI-PRIV.127.10</t>
  </si>
  <si>
    <t>S.BM.CM.MULTI-PRIV.128.10A</t>
  </si>
  <si>
    <t>S.BM.CM.MULTI-PRIV.128.10M</t>
  </si>
  <si>
    <t>S.BM.CM.MULTI-PRIV.129.10A</t>
  </si>
  <si>
    <t>S.BM.CM.MULTI-PRIV.129.10B</t>
  </si>
  <si>
    <t>S.BM.CM.MULTI-PRIV.129.10M</t>
  </si>
  <si>
    <t>S.BM.CM.MULTI-PRIV.130.10</t>
  </si>
  <si>
    <t>S.BM.CM.MULTI-PRIV.131.10</t>
  </si>
  <si>
    <t>S.BM.CM.MULTI-PRIV.132.10</t>
  </si>
  <si>
    <t>S.BM.CM.MULTI-PRIV.133.10</t>
  </si>
  <si>
    <t>S.BM.CM.MULTI-PRIV.134.10</t>
  </si>
  <si>
    <t>S.BM.CM.MULTI-PRIV.135.10</t>
  </si>
  <si>
    <t>S.BM.CM.MULTI-PRIV.136.10</t>
  </si>
  <si>
    <t>S.BM.CM.MULTI-PRIV.137.10</t>
  </si>
  <si>
    <t>S.BM.CM.MULTI-PRIV.138.10</t>
  </si>
  <si>
    <t>S.BM.CM.MULTI-PRIV.139.10</t>
  </si>
  <si>
    <t>S.BM.CM.MULTI-PRIV.140.10</t>
  </si>
  <si>
    <t>S.BM.CM.MULTI-PRIV.141.10</t>
  </si>
  <si>
    <t>S.BM.CM.MULTI-PRIV.142.10</t>
  </si>
  <si>
    <t>S.BM.CM.MULTI-PRIV.143.10</t>
  </si>
  <si>
    <t>S.BM.CM.MULTI-PRIV.144.10A</t>
  </si>
  <si>
    <t>S.BM.CM.MULTI-PRIV.144.10B</t>
  </si>
  <si>
    <t>S.BM.CM.MULTI-PRIV.144.10M</t>
  </si>
  <si>
    <t>S.BM.CM.MULTI-PRIV.145.10</t>
  </si>
  <si>
    <t>S.BM.CM.MULTI-PRIV.146.10</t>
  </si>
  <si>
    <t>S.BM.CM.MULTI-PRIV.147.10</t>
  </si>
  <si>
    <t>S.BM.CM.MULTI-PRIV.148.10</t>
  </si>
  <si>
    <t>S.BM.CM.MULTI-PRIV.149.10</t>
  </si>
  <si>
    <t>S.BM.CM.MULTI-PRIV.150.10</t>
  </si>
  <si>
    <t>S.BM.CM.MULTI-PRIV.151.10A</t>
  </si>
  <si>
    <t>S.BM.CM.MULTI-PRIV.151.10M</t>
  </si>
  <si>
    <t>S.BM.CM.MULTI-PRIV.152.10</t>
  </si>
  <si>
    <t>S.BM.CM.MULTI-PRIV.153.10</t>
  </si>
  <si>
    <t>S.BM.CM.MULTI-PRIV.154.10HEBO</t>
  </si>
  <si>
    <t>S.BM.CM.MULTI-PRIV.155.10HEBO</t>
  </si>
  <si>
    <t>S.BM.CM.MULTI-PRIV.156.10</t>
  </si>
  <si>
    <t>S.BM.CM.MULTI-PRIV.157.10</t>
  </si>
  <si>
    <t>S.BM.CM.MULTI-PRIV.158.10</t>
  </si>
  <si>
    <t>S.BM.CM.MULTI-PRIV.159.10</t>
  </si>
  <si>
    <t>S.BM.CM.MULTI-PRIV.160.10</t>
  </si>
  <si>
    <t>S.BM.CM.MULTI-PRIV.161.10</t>
  </si>
  <si>
    <t>S.BM.CM.MULTI-PRIV.162.10</t>
  </si>
  <si>
    <t>S.BM.CM.MULTI-PRIV.163.10</t>
  </si>
  <si>
    <t>S.BM.CM.MULTI-PRIV.164.10</t>
  </si>
  <si>
    <t>S.BM.CM.MULTI-PRIV.165.10</t>
  </si>
  <si>
    <t>S.BM.CM.MULTI-PRIV.167.10HEBO</t>
  </si>
  <si>
    <t>S.BM.CM.MULTI-PRIV.168.10HEBO</t>
  </si>
  <si>
    <t>S.BM.CM.MULTI-PRIV.169.10HEBO</t>
  </si>
  <si>
    <t>S.BM.CM.MULTI-PRIV.170.10Delete</t>
  </si>
  <si>
    <t>S.BM.CM.MULTI-PRIV.171.10</t>
  </si>
  <si>
    <t>S.BM.CM.MULTI-PRIV.172.10A</t>
  </si>
  <si>
    <t>S.BM.CM.MULTI-PRIV.172.10M</t>
  </si>
  <si>
    <t>S.BM.CM.MULTI-PRIV.173.10A</t>
  </si>
  <si>
    <t>S.BM.CM.MULTI-PRIV.173.10M</t>
  </si>
  <si>
    <t>S.BM.CM.MULTI-PRIV.174.10</t>
  </si>
  <si>
    <t>S.BM.CM.MULTI-PRIV.175.10</t>
  </si>
  <si>
    <t>S.BM.CM.MULTI-PRIV.176.10</t>
  </si>
  <si>
    <t>S.BM.CM.MULTI-PRIV.177.10</t>
  </si>
  <si>
    <t>S.BM.CM.MULTI-PRIV.178.10</t>
  </si>
  <si>
    <t>S.BM.CM.MULTI-PRIV.179.10</t>
  </si>
  <si>
    <t>S.BM.CM.MULTI-PRIV.180.10</t>
  </si>
  <si>
    <t>S.BM.CM.MULTI-PRIV.181.10A</t>
  </si>
  <si>
    <t>S.BM.CM.MULTI-PRIV.181.10M</t>
  </si>
  <si>
    <t>S.BM.CM.MULTI-PRIV.182.10</t>
  </si>
  <si>
    <t>S.BM.CM.MULTI-PRIV.183.10HEBO A</t>
  </si>
  <si>
    <t>S.BM.CM.MULTI-PRIV.183.10HEBO M</t>
  </si>
  <si>
    <t>S.BM.CM.MULTI-PRIV.184.10HEBO</t>
  </si>
  <si>
    <t>S.BM.CM.MULTI-PRIV.185.10HEBO</t>
  </si>
  <si>
    <t>S.BM.CM.MULTI-PRIV.186.10A</t>
  </si>
  <si>
    <t>S.BM.CM.MULTI-PRIV.186.10B</t>
  </si>
  <si>
    <t>S.BM.CM.MULTI-PRIV.186.10M</t>
  </si>
  <si>
    <t>S.BM.CM.MULTI-PRIV.187.10</t>
  </si>
  <si>
    <t>S.BM.CM.MULTI-PRIV.188.10A</t>
  </si>
  <si>
    <t>S.BM.CM.MULTI-PRIV.188.10M</t>
  </si>
  <si>
    <t>S.BM.CM.MULTI-PRIV.189.10HEBO</t>
  </si>
  <si>
    <t>S.BM.CM.MULTI-PRIV.190.10HEBO</t>
  </si>
  <si>
    <t>S.BM.CM.MULTI-PRIV.191.10HEBO</t>
  </si>
  <si>
    <t>S.BM.CM.MULTI-PRIV.192.10HEBO</t>
  </si>
  <si>
    <t>S.BM.CM.MULTI-PRIV.193.10</t>
  </si>
  <si>
    <t>S.BM.CM.MULTI-PRIV.194.10</t>
  </si>
  <si>
    <t>S.BM.CM.MULTI-PRIV.195.10A</t>
  </si>
  <si>
    <t>S.BM.CM.MULTI-PRIV.195.10M</t>
  </si>
  <si>
    <t>S.BM.CM.MULTI-PRIV.196.10</t>
  </si>
  <si>
    <t>S.BM.CM.MULTI-PRIV.197.10</t>
  </si>
  <si>
    <t>S.BM.CM.MULTI-PRIV.198.10</t>
  </si>
  <si>
    <t>S.BM.CM.MULTI-PRIV.199.10</t>
  </si>
  <si>
    <t>S.BM.CM.MULTI-PRIV.200.10Delete</t>
  </si>
  <si>
    <t>S.BM.CM.MULTI-PRIV.201.10</t>
  </si>
  <si>
    <t>S.BM.CM.MULTI-PRIV.202.10A</t>
  </si>
  <si>
    <t>S.BM.CM.MULTI-PRIV.202.10M</t>
  </si>
  <si>
    <t>S.BM.CM.MULTI-PRIV.203.10</t>
  </si>
  <si>
    <t>S.BM.CM.MULTI-PRIV.204.10A</t>
  </si>
  <si>
    <t>S.BM.CM.MULTI-PRIV.204.10B</t>
  </si>
  <si>
    <t>S.BM.CM.MULTI-PRIV.204.10M</t>
  </si>
  <si>
    <t>S.BM.CM.MULTI-PRIV.205.10</t>
  </si>
  <si>
    <t>S.BM.CM.MULTI-PRIV.206.10</t>
  </si>
  <si>
    <t>S.BM.CM.MULTI-PRIV.207.10HEBO</t>
  </si>
  <si>
    <t>S.BM.CM.MULTI-PRIV.208.10HEBO</t>
  </si>
  <si>
    <t>S.BM.CM.MULTI-PRIV.209.10</t>
  </si>
  <si>
    <t>S.BM.CM.MULTI-PRIV.210.10</t>
  </si>
  <si>
    <t>S.BM.CM.MULTI-PRIV.211.10</t>
  </si>
  <si>
    <t>S.BM.CM.MULTI-PRIV.212.10</t>
  </si>
  <si>
    <t>S.BM.CM.MULTI-PRIV.213.10A</t>
  </si>
  <si>
    <t>S.BM.CM.MULTI-PRIV.213.10M</t>
  </si>
  <si>
    <t>S.BM.CM.MULTI-PRIV.214.10</t>
  </si>
  <si>
    <t>S.BM.CM.MULTI-PRIV.215.10DELETE</t>
  </si>
  <si>
    <t>S.BM.CM.MULTI-PRIV.216.10A</t>
  </si>
  <si>
    <t>S.BM.CM.MULTI-PRIV.216.10M</t>
  </si>
  <si>
    <t>S.BM.CM.MULTI-PRIV.217.10</t>
  </si>
  <si>
    <t>S.BM.CM.MULTI-PRIV.218.10</t>
  </si>
  <si>
    <t>S.BM.CM.MULTI-PRIV.219.10</t>
  </si>
  <si>
    <t>S.BM.CM.MULTI-PRIV.220.10A</t>
  </si>
  <si>
    <t>S.BM.CM.MULTI-PRIV.220.10B</t>
  </si>
  <si>
    <t>S.BM.CM.MULTI-PRIV.220.10M</t>
  </si>
  <si>
    <t>S.BM.CM.MULTI-PRIV.221.10A</t>
  </si>
  <si>
    <t>S.BM.CM.MULTI-PRIV.221.10B</t>
  </si>
  <si>
    <t>S.BM.CM.MULTI-PRIV.221.10M</t>
  </si>
  <si>
    <t>S.BM.CM.MULTI-PRIV.222.10A</t>
  </si>
  <si>
    <t>S.BM.CM.MULTI-PRIV.222.10B</t>
  </si>
  <si>
    <t>S.BM.CM.MULTI-PRIV.222.10M</t>
  </si>
  <si>
    <t>S.BM.CM.MULTI-PRIV.223.10HEBO A</t>
  </si>
  <si>
    <t>S.BM.CM.MULTI-PRIV.223.10HEBO M</t>
  </si>
  <si>
    <t>S.BM.CM.MULTI-PRIV.224.10HEBO A</t>
  </si>
  <si>
    <t>S.BM.CM.MULTI-PRIV.224.10HEBO M</t>
  </si>
  <si>
    <t>S.BM.CM.MULTI-PRIV.225.10</t>
  </si>
  <si>
    <t>S.BM.CM.MULTI-PRIV.226.10A</t>
  </si>
  <si>
    <t>S.BM.CM.MULTI-PRIV.226.10B</t>
  </si>
  <si>
    <t>S.BM.CM.MULTI-PRIV.226.10M</t>
  </si>
  <si>
    <t>S.BM.CM.MULTI-PRIV.227.10</t>
  </si>
  <si>
    <t>S.BM.CM.MULTI-PRIV.228.10</t>
  </si>
  <si>
    <t>S.BM.CM.MULTI-PRIV.229.10</t>
  </si>
  <si>
    <t>S.BM.CM.MULTI-PRIV.230.10</t>
  </si>
  <si>
    <t>S.BM.CM.MULTI-PRIV.231.10A</t>
  </si>
  <si>
    <t>S.BM.CM.MULTI-PRIV.231.10B</t>
  </si>
  <si>
    <t>S.BM.CM.MULTI-PRIV.231.10M</t>
  </si>
  <si>
    <t>S.BM.CM.MULTI-PRIV.232.10Delete</t>
  </si>
  <si>
    <t>S.BM.CM.MULTI-PRIV.233.10Delete</t>
  </si>
  <si>
    <t>S.BM.CM.MULTI-PRIV.234.10</t>
  </si>
  <si>
    <t>S.BM.CM.MULTI-PRIV.235.10A</t>
  </si>
  <si>
    <t>S.BM.CM.MULTI-PRIV.235.10M</t>
  </si>
  <si>
    <t>S.BM.CM.MULTI-PRIV.236.10A</t>
  </si>
  <si>
    <t>S.BM.CM.MULTI-PRIV.236.10B</t>
  </si>
  <si>
    <t>S.BM.CM.MULTI-PRIV.236.10M</t>
  </si>
  <si>
    <t>S.BM.CM.MULTI-PRIV.237.10</t>
  </si>
  <si>
    <t>S.BM.CM.MULTI-PRIV.238.10A</t>
  </si>
  <si>
    <t>S.BM.CM.MULTI-PRIV.238.10M</t>
  </si>
  <si>
    <t>S.BM.CM.MULTI-PRIV.239.10</t>
  </si>
  <si>
    <t>S.BM.CM.MULTI-PRIV.240.10HEBO</t>
  </si>
  <si>
    <t>S.BM.CM.MULTI-PRIV.241.10HEBO A</t>
  </si>
  <si>
    <t>S.BM.CM.MULTI-PRIV.241.10HEBO M</t>
  </si>
  <si>
    <t>S.BM.CM.MULTI-PRIV.242.10HEBO A</t>
  </si>
  <si>
    <t>S.BM.CM.MULTI-PRIV.242.10HEBO B</t>
  </si>
  <si>
    <t>S.BM.CM.MULTI-PRIV.242.10HEBO M</t>
  </si>
  <si>
    <t>S.BM.CM.MULTI-PRIV.243.10HEBO</t>
  </si>
  <si>
    <t>S.BM.CM.MULTI-PRIV.244.10HEBO</t>
  </si>
  <si>
    <t>S.BM.CM.MULTI-PRIV.245.10A</t>
  </si>
  <si>
    <t>S.BM.CM.MULTI-PRIV.245.10M</t>
  </si>
  <si>
    <t>S.BM.CM.MULTI-PRIV.246.10A</t>
  </si>
  <si>
    <t>S.BM.CM.MULTI-PRIV.246.10B</t>
  </si>
  <si>
    <t>S.BM.CM.MULTI-PRIV.246.10M</t>
  </si>
  <si>
    <t>S.BM.CM.MULTI-PRIV.247.10</t>
  </si>
  <si>
    <t>S.BM.CM.MULTI-PRIV.248.10HEBO A</t>
  </si>
  <si>
    <t>S.BM.CM.MULTI-PRIV.248.10HEBO M</t>
  </si>
  <si>
    <t>S.BM.CM.MULTI-PRIV.249.10Delete</t>
  </si>
  <si>
    <t>S.BM.CM.MULTI-PRIV.250.10Delete</t>
  </si>
  <si>
    <t>S.BM.CM.MULTI-PRIV.251.10HEBO A</t>
  </si>
  <si>
    <t>S.BM.CM.MULTI-PRIV.251.10HEBO M</t>
  </si>
  <si>
    <t>S.BM.CM.MULTI-PRIV.252.10HEBO</t>
  </si>
  <si>
    <t>S.BM.CM.MULTI-PRIV.253.10HEBO</t>
  </si>
  <si>
    <t>S.BM.CM.MULTI-PRIV.254.10HEBO</t>
  </si>
  <si>
    <t>S.BM.CM.MULTI-PRIV.255.10</t>
  </si>
  <si>
    <t>S.BM.CM.MULTI-PRIV.256.10HEBO</t>
  </si>
  <si>
    <t>S.BM.CM.MULTI-PRIV.257.10</t>
  </si>
  <si>
    <t>S.BM.CM.MULTI-PRIV.258.10HEBO A</t>
  </si>
  <si>
    <t>S.BM.CM.MULTI-PRIV.258.10HEBO M</t>
  </si>
  <si>
    <t>S.BM.CM.MULTI-PRIV.259.10HEBO</t>
  </si>
  <si>
    <t>S.BM.CM.MULTI-PRIV.260.10HEBO</t>
  </si>
  <si>
    <t>S.BM.CM.MULTI-PRIV.261.10HEBO</t>
  </si>
  <si>
    <t>S.BM.CM.MULTI-PRIV.262.10HEBO A</t>
  </si>
  <si>
    <t>S.BM.CM.MULTI-PRIV.262.10HEBO M</t>
  </si>
  <si>
    <t>S.BM.CM.MULTI-PRIV.263.10HEBO</t>
  </si>
  <si>
    <t>S.BM.CM.MULTI-PRIV.264.10HEBO</t>
  </si>
  <si>
    <t>S.BM.CM.MULTI-PRIV.265.10HEBO</t>
  </si>
  <si>
    <t>S.BM.CM.MULTI-PRIV.266.10HEBO</t>
  </si>
  <si>
    <t>S.BM.CM.MULTI-PRIV.267.10</t>
  </si>
  <si>
    <t>S.BM.CM.MULTI-PRIV.268.10HEBO</t>
  </si>
  <si>
    <t>S.BM.CM.MULTI-PRIV.269.10HEBO</t>
  </si>
  <si>
    <t>S.BM.CM.MULTI-PRIV.270.10HEBO A</t>
  </si>
  <si>
    <t>S.BM.CM.MULTI-PRIV.270.10HEBO M</t>
  </si>
  <si>
    <t>S.BM.CM.MULTI-PRIV.271.10A</t>
  </si>
  <si>
    <t>S.BM.CM.MULTI-PRIV.271.10M</t>
  </si>
  <si>
    <t>S.BM.CM.MULTI-PRIV.272.10A</t>
  </si>
  <si>
    <t>S.BM.CM.MULTI-PRIV.272.10M</t>
  </si>
  <si>
    <t>S.BM.CM.MULTI-PRIV.273.10</t>
  </si>
  <si>
    <t>S.BM.CM.MULTI-PRIV.274.10</t>
  </si>
  <si>
    <t>S.BM.CM.MULTI-PRIV.275.10A</t>
  </si>
  <si>
    <t>S.BM.CM.MULTI-PRIV.275.10M</t>
  </si>
  <si>
    <t>S.BM.CM.MULTI-PRIV.276.10</t>
  </si>
  <si>
    <t>S.BM.CM.MULTI-PRIV.277.10A</t>
  </si>
  <si>
    <t>S.BM.CM.MULTI-PRIV.277.10M</t>
  </si>
  <si>
    <t>S.BM.CM.MULTI-PRIV.278.10HEBO</t>
  </si>
  <si>
    <t>S.BM.CM.MULTI-PRIV.279.10HEBO</t>
  </si>
  <si>
    <t>S.BM.CM.MULTI-PRIV.280.10A</t>
  </si>
  <si>
    <t>S.BM.CM.MULTI-PRIV.280.10M</t>
  </si>
  <si>
    <t>S.BM.CM.MULTI-PRIV.281.10HEBO A</t>
  </si>
  <si>
    <t>S.BM.CM.MULTI-PRIV.281.10HEBO M</t>
  </si>
  <si>
    <t>S.BM.CM.MULTI-PRIV.282.10HEBO</t>
  </si>
  <si>
    <t>S.BM.CM.MULTI-PRIV.283.10A</t>
  </si>
  <si>
    <t>S.BM.CM.MULTI-PRIV.283.10B</t>
  </si>
  <si>
    <t>S.BM.CM.MULTI-PRIV.283.10M</t>
  </si>
  <si>
    <t>S.BM.CM.MULTI-PRIV.284.10</t>
  </si>
  <si>
    <t>S.BM.CM.MULTI-PRIV.285.10HEBO</t>
  </si>
  <si>
    <t>S.BM.CM.MULTI-PRIV.286.10HEBO</t>
  </si>
  <si>
    <t>S.BM.CM.MULTI-PRIV.287.10HEBO A</t>
  </si>
  <si>
    <t>S.BM.CM.MULTI-PRIV.287.10HEBO M</t>
  </si>
  <si>
    <t>S.BM.CM.MULTI-PRIV.288.09</t>
  </si>
  <si>
    <t>S.BM.CM.MULTI-PRIV.TSTAT.001.10P</t>
  </si>
  <si>
    <t>S.BM.CM.MULTI-PRIV.TSTAT.002.10P</t>
  </si>
  <si>
    <t>Energy Efficient Washers</t>
  </si>
  <si>
    <t>S.BM.CM.SHA.CONDO</t>
  </si>
  <si>
    <t>Multi-Res Showerheads Condo</t>
  </si>
  <si>
    <t>S.BM.CM.OFF.001.10</t>
  </si>
  <si>
    <t>S.BM.CM.OFF.002.10</t>
  </si>
  <si>
    <t>S.BM.CM.OFF.003.10</t>
  </si>
  <si>
    <t>S.BM.CM.OFF.004.10</t>
  </si>
  <si>
    <t>S.BM.CM.OFF.005.10</t>
  </si>
  <si>
    <t>S.BM.CM.OFF.006.10</t>
  </si>
  <si>
    <t>S.BM.CM.OFF.007.10A</t>
  </si>
  <si>
    <t>S.BM.CM.OFF.007.10M</t>
  </si>
  <si>
    <t>S.BM.CM.OFF.008.10</t>
  </si>
  <si>
    <t>S.BM.CM.OFF.009.10</t>
  </si>
  <si>
    <t>S.BM.CM.OFF.010.10</t>
  </si>
  <si>
    <t>S.BM.CM.OFF.011.10</t>
  </si>
  <si>
    <t>S.BM.CM.OFF.012.10</t>
  </si>
  <si>
    <t>S.BM.CM.OFF.013.10</t>
  </si>
  <si>
    <t>S.BM.CM.OFF.014.10</t>
  </si>
  <si>
    <t>S.BM.CM.OFF.015.10</t>
  </si>
  <si>
    <t>S.BM.CM.OFF.016.10</t>
  </si>
  <si>
    <t>S.BM.CM.OFF.017.10</t>
  </si>
  <si>
    <t>S.BM.CM.OFF.018.10</t>
  </si>
  <si>
    <t>S.BM.CM.OFF.019.10</t>
  </si>
  <si>
    <t>S.BM.CM.OFF.020.10</t>
  </si>
  <si>
    <t>S.BM.CM.OFF.021.10</t>
  </si>
  <si>
    <t>S.BM.CM.OFF.022.10HEBO</t>
  </si>
  <si>
    <t>S.BM.CM.OFF.023.10</t>
  </si>
  <si>
    <t>S.BM.CM.OFF.024.10</t>
  </si>
  <si>
    <t>S.BM.CM.OFF.025.10A</t>
  </si>
  <si>
    <t>S.BM.CM.OFF.025.10M</t>
  </si>
  <si>
    <t>S.BM.CM.OFF.026.10</t>
  </si>
  <si>
    <t>S.BM.CM.OFF.027.10</t>
  </si>
  <si>
    <t>S.BM.CM.OFF.028.10</t>
  </si>
  <si>
    <t>S.BM.CM.OFF.029.10</t>
  </si>
  <si>
    <t>S.BM.CM.OFF.030.10</t>
  </si>
  <si>
    <t>S.BM.CM.OFF.031.10</t>
  </si>
  <si>
    <t>S.BM.CM.OFF.032.10</t>
  </si>
  <si>
    <t>S.BM.CM.OFF.033.10A</t>
  </si>
  <si>
    <t>S.BM.CM.OFF.033.10M</t>
  </si>
  <si>
    <t>S.BM.CM.OFF.034.10</t>
  </si>
  <si>
    <t>S.BM.CM.OFF.035.10</t>
  </si>
  <si>
    <t>S.BM.CM.OFF.036.10</t>
  </si>
  <si>
    <t>S.BM.CM.OFF.037.10</t>
  </si>
  <si>
    <t>S.BM.CM.OFF.038.10</t>
  </si>
  <si>
    <t>S.BM.CM.OFF.039.10</t>
  </si>
  <si>
    <t>S.BM.CM.OFF.040.10</t>
  </si>
  <si>
    <t>S.BM.CM.OFF.041.10</t>
  </si>
  <si>
    <t>S.BM.CM.OFF.042.10</t>
  </si>
  <si>
    <t>S.BM.CM.OFF.043.10</t>
  </si>
  <si>
    <t>S.BM.CM.OFF.044.10HEBO</t>
  </si>
  <si>
    <t>S.BM.CM.OFF.045.10</t>
  </si>
  <si>
    <t>S.BM.CM.OTHER.001.10</t>
  </si>
  <si>
    <t>S.BM.CM.OTHER.002.10</t>
  </si>
  <si>
    <t>S.BM.CM.OTHER.003.10</t>
  </si>
  <si>
    <t>S.BM.CM.OTHER.004.10</t>
  </si>
  <si>
    <t>S.BM.CM.OTHER.005.10</t>
  </si>
  <si>
    <t>S.BM.CM.OTHER.006.10</t>
  </si>
  <si>
    <t>S.BM.CM.OTHER.007.10A</t>
  </si>
  <si>
    <t>S.BM.CM.OTHER.007.10M</t>
  </si>
  <si>
    <t>S.BM.CM.OTHER.008.10</t>
  </si>
  <si>
    <t>S.BM.CM.OTHER.009.10A</t>
  </si>
  <si>
    <t>S.BM.CM.OTHER.009.10B</t>
  </si>
  <si>
    <t>S.BM.CM.OTHER.009.10M</t>
  </si>
  <si>
    <t>S.BM.CM.OTHER.010.10</t>
  </si>
  <si>
    <t>S.BM.CM.OTHER.011.10</t>
  </si>
  <si>
    <t>S.BM.CM.OTHER.012.10</t>
  </si>
  <si>
    <t>S.BM.CM.OTHER.013.10HEBO</t>
  </si>
  <si>
    <t>S.BM.CM.OTHER.014.10A</t>
  </si>
  <si>
    <t>S.BM.CM.OTHER.014.10M</t>
  </si>
  <si>
    <t>S.BM.CM.OTHER.015.10A</t>
  </si>
  <si>
    <t>S.BM.CM.OTHER.015.10M</t>
  </si>
  <si>
    <t>S.BM.CM.OTHER.017.10</t>
  </si>
  <si>
    <t>S.BM.CM.OTHER.018.10</t>
  </si>
  <si>
    <t>S.BM.CM.OTHER.019.10</t>
  </si>
  <si>
    <t>S.BM.CM.OTHER.020.10HEBO</t>
  </si>
  <si>
    <t>S.BM.CM.OTHER.021.10</t>
  </si>
  <si>
    <t>S.BM.CM.OTHER.022.10</t>
  </si>
  <si>
    <t>S.BM.CM.OTHER.023.10</t>
  </si>
  <si>
    <t>S.BM.CM.OTHER.024.10</t>
  </si>
  <si>
    <t>S.BM.CM.OTHER.025.10Delete</t>
  </si>
  <si>
    <t>S.BM.CM.OTHER.026.10HEBO</t>
  </si>
  <si>
    <t>S.BM.CM.OTHER.027.10</t>
  </si>
  <si>
    <t>S.BM.CM.OTHER.028.10HEBO</t>
  </si>
  <si>
    <t>S.BM.CM.OTHER.029.10HEBO</t>
  </si>
  <si>
    <t>S.BM.CM.OTHER.030.10HEBO</t>
  </si>
  <si>
    <t>S.BM.CM.OTHER.031.10</t>
  </si>
  <si>
    <t>S.BM.CM.OTHER.032.11</t>
  </si>
  <si>
    <t>S.BM.CM.RECOM.001.10</t>
  </si>
  <si>
    <t>S.BM.CM.RET.001.10</t>
  </si>
  <si>
    <t>S.BM.CM.RET.002.10A</t>
  </si>
  <si>
    <t>S.BM.CM.RET.002.10M</t>
  </si>
  <si>
    <t>S.BM.CM.SCH.001.10</t>
  </si>
  <si>
    <t>S.BM.CM.SCH.002.10P</t>
  </si>
  <si>
    <t>S.BM.CM.SCH.003.10P</t>
  </si>
  <si>
    <t>S.BM.CM.SCH.004.10P</t>
  </si>
  <si>
    <t>S.BM.CM.SCH.006.10</t>
  </si>
  <si>
    <t>S.BM.CM.SCH.007.10</t>
  </si>
  <si>
    <t>S.BM.CM.SCH.008.10</t>
  </si>
  <si>
    <t>S.BM.CM.SCH.009.10</t>
  </si>
  <si>
    <t>S.BM.CM.SCH.010.10</t>
  </si>
  <si>
    <t>S.BM.CM.SCH.011.10</t>
  </si>
  <si>
    <t>S.BM.CM.SCH.012.10</t>
  </si>
  <si>
    <t>S.BM.CM.SCH.013.10P</t>
  </si>
  <si>
    <t>S.BM.CM.SCH.014.10P</t>
  </si>
  <si>
    <t>S.BM.CM.SCH.015.10P</t>
  </si>
  <si>
    <t>S.BM.CM.SCH.016.10P</t>
  </si>
  <si>
    <t>S.BM.CM.SCH.017.10</t>
  </si>
  <si>
    <t>S.BM.CM.SCH.018.10</t>
  </si>
  <si>
    <t>S.BM.CM.SCH.019.10</t>
  </si>
  <si>
    <t>S.BM.CM.SCH.020.10</t>
  </si>
  <si>
    <t>S.BM.CM.SCH.021.10P</t>
  </si>
  <si>
    <t>S.BM.CM.SCH.022.10P</t>
  </si>
  <si>
    <t>S.BM.CM.SCH.023.10P</t>
  </si>
  <si>
    <t>S.BM.CM.SCH.024.10P</t>
  </si>
  <si>
    <t>S.BM.CM.SCH.025.10P</t>
  </si>
  <si>
    <t>S.BM.CM.SCH.026.10P</t>
  </si>
  <si>
    <t>S.BM.CM.SCH.027.10P</t>
  </si>
  <si>
    <t>S.BM.CM.SCH.028.10Deleted</t>
  </si>
  <si>
    <t>S.BM.CM.SCH.029.10P</t>
  </si>
  <si>
    <t>S.BM.CM.SCH.030.10P</t>
  </si>
  <si>
    <t>S.BM.CM.SCH.031.10P</t>
  </si>
  <si>
    <t>S.BM.CM.SCH.032.10P</t>
  </si>
  <si>
    <t>S.BM.CM.SCH.033.10Delete</t>
  </si>
  <si>
    <t>S.BM.CM.SCH.034.10DELETE</t>
  </si>
  <si>
    <t>S.BM.CM.SCH.035.10P</t>
  </si>
  <si>
    <t>S.BM.CM.SCH.036.10DELETE</t>
  </si>
  <si>
    <t>S.BM.CM.SCH.037.10P</t>
  </si>
  <si>
    <t>S.BM.CM.SCH.038.10P</t>
  </si>
  <si>
    <t>S.BM.CM.SCH.039.10P</t>
  </si>
  <si>
    <t>S.BM.CM.SCH.040.10P</t>
  </si>
  <si>
    <t>S.BM.CM.SCH.041.10P</t>
  </si>
  <si>
    <t>S.BM.CM.SCH.042.10P</t>
  </si>
  <si>
    <t>S.BM.CM.SCH.043.10P</t>
  </si>
  <si>
    <t>S.BM.CM.SCH.044.10P</t>
  </si>
  <si>
    <t>S.BM.CM.SCH.045.10P</t>
  </si>
  <si>
    <t>S.BM.CM.SCH.046.10P</t>
  </si>
  <si>
    <t>S.BM.CM.SCH.047.10</t>
  </si>
  <si>
    <t>S.BM.CM.SCH.048.10</t>
  </si>
  <si>
    <t>S.BM.CM.SCH.049.10</t>
  </si>
  <si>
    <t>S.BM.CM.SCH.050.10P</t>
  </si>
  <si>
    <t>S.BM.CM.SCH.051.10P</t>
  </si>
  <si>
    <t>S.BM.CM.SCH.052.10P</t>
  </si>
  <si>
    <t>S.BM.CM.SCH.053.10</t>
  </si>
  <si>
    <t>S.BM.CM.SCH.054.10Delete</t>
  </si>
  <si>
    <t>S.BM.CM.SCH.055.10P</t>
  </si>
  <si>
    <t>S.BM.CM.SCH.056.10P</t>
  </si>
  <si>
    <t>S.BM.CM.SCH.057.10</t>
  </si>
  <si>
    <t>S.BM.CM.SCH.058.10</t>
  </si>
  <si>
    <t>S.BM.CM.SCH.059.10P</t>
  </si>
  <si>
    <t>S.BM.CM.SCH.060.10P</t>
  </si>
  <si>
    <t>S.BM.CM.SCH.061.10P</t>
  </si>
  <si>
    <t>S.BM.CM.SCH.062.10P</t>
  </si>
  <si>
    <t>S.BM.CM.SCH.063.10P</t>
  </si>
  <si>
    <t>S.BM.CM.SCH.064.10P</t>
  </si>
  <si>
    <t>S.BM.CM.SCH.065.10P</t>
  </si>
  <si>
    <t>S.BM.CM.SCH.066.10P</t>
  </si>
  <si>
    <t>S.BM.CM.SCH.067.10P</t>
  </si>
  <si>
    <t>S.BM.CM.SCH.068.10P</t>
  </si>
  <si>
    <t>S.BM.CM.SCH.069.10P</t>
  </si>
  <si>
    <t>S.BM.CM.SCH.070.10P</t>
  </si>
  <si>
    <t>S.BM.CM.SCH.071.10P</t>
  </si>
  <si>
    <t>S.BM.CM.SCH.072.10Delete</t>
  </si>
  <si>
    <t>S.BM.CM.SCH.073.10P</t>
  </si>
  <si>
    <t>S.BM.CM.SCH.074.10P</t>
  </si>
  <si>
    <t>S.BM.CM.SCH.075.10P</t>
  </si>
  <si>
    <t>S.BM.CM.SCH.076.10P</t>
  </si>
  <si>
    <t>S.BM.CM.SCH.077.10P</t>
  </si>
  <si>
    <t>S.BM.CM.SCH.078.10P</t>
  </si>
  <si>
    <t>S.BM.CM.SCH.079.10P</t>
  </si>
  <si>
    <t>S.BM.CM.SCH.080.10P</t>
  </si>
  <si>
    <t>S.BM.CM.SCH.081.10P</t>
  </si>
  <si>
    <t>S.BM.CM.SCH.082.10P</t>
  </si>
  <si>
    <t>S.BM.CM.SCH.083.10P</t>
  </si>
  <si>
    <t>S.BM.CM.SCH.084.10P</t>
  </si>
  <si>
    <t>S.BM.CM.SCH.085.10P</t>
  </si>
  <si>
    <t>S.BM.CM.SCH.086.10</t>
  </si>
  <si>
    <t>S.BM.CM.SCH.087.10</t>
  </si>
  <si>
    <t>S.BM.CM.SCH.088.10</t>
  </si>
  <si>
    <t>S.BM.CM.SCH.089.10</t>
  </si>
  <si>
    <t>S.BM.CM.SCH.090.10</t>
  </si>
  <si>
    <t>S.BM.CM.SCH.091.10</t>
  </si>
  <si>
    <t>S.BM.CM.SCH.092.10</t>
  </si>
  <si>
    <t>S.BM.CM.SCH.093.10</t>
  </si>
  <si>
    <t>S.BM.CM.SCH.094.10</t>
  </si>
  <si>
    <t>S.BM.CM.SCH.095.10</t>
  </si>
  <si>
    <t>S.BM.CM.SCH.096.10</t>
  </si>
  <si>
    <t>S.BM.CM.SCH.097.10P</t>
  </si>
  <si>
    <t>S.BM.CM.SCH.098.10P</t>
  </si>
  <si>
    <t>S.BM.CM.SCH.099.10P</t>
  </si>
  <si>
    <t>S.BM.CM.SCH.100.10P</t>
  </si>
  <si>
    <t>S.BM.CM.SCH.101.10P</t>
  </si>
  <si>
    <t>S.BM.CM.SCH.102.10P</t>
  </si>
  <si>
    <t>S.BM.CM.SCH.103.10P</t>
  </si>
  <si>
    <t>S.BM.CM.SCH.104.10P</t>
  </si>
  <si>
    <t>S.BM.CM.SCH.105.10P</t>
  </si>
  <si>
    <t>S.BM.CM.SCH.106.10P</t>
  </si>
  <si>
    <t>S.BM.CM.SCH.107.10P</t>
  </si>
  <si>
    <t>S.BM.CM.SCH.108.10P</t>
  </si>
  <si>
    <t>S.BM.CM.SCH.109.10P</t>
  </si>
  <si>
    <t>S.BM.CM.SCH.110.10</t>
  </si>
  <si>
    <t>S.BM.CM.SCH.RTU.001.10P</t>
  </si>
  <si>
    <t>S.BM.CM.SCH.TSTAT.001.10P</t>
  </si>
  <si>
    <t>S.BM.CM.WHS.001.10</t>
  </si>
  <si>
    <t>S.BM.CM.WHS.002.10</t>
  </si>
  <si>
    <t>S.BM.CM.WHS.003.10</t>
  </si>
  <si>
    <t>S.BM.CM.WHS.004.10</t>
  </si>
  <si>
    <t>S.BM.CM.WHS.005.10</t>
  </si>
  <si>
    <t>S.BM.CM.WHS.006.10A</t>
  </si>
  <si>
    <t>S.BM.CM.WHS.006.10M</t>
  </si>
  <si>
    <t>S.BM.CM.WHS.007.10</t>
  </si>
  <si>
    <t>S.BM.CM.WHS.008.10A</t>
  </si>
  <si>
    <t>S.BM.CM.WHS.008.10M</t>
  </si>
  <si>
    <t>S.BM.CM.WHS.009.10A</t>
  </si>
  <si>
    <t>S.BM.CM.WHS.009.10M</t>
  </si>
  <si>
    <t>S.BM.CM.WHS.010.10</t>
  </si>
  <si>
    <t>S.BM.CM.WHS.011.10A</t>
  </si>
  <si>
    <t>S.BM.CM.WHS.011.10M</t>
  </si>
  <si>
    <t>S.BM.CM.WHS.012.10</t>
  </si>
  <si>
    <t>S.BM.CM.WHS.013.10</t>
  </si>
  <si>
    <t>S.BM.CM.WHS.014.10</t>
  </si>
  <si>
    <t>S.BM.CM.WHS.015.10</t>
  </si>
  <si>
    <t>S.BM.CM.WHS.016.10</t>
  </si>
  <si>
    <t>S.BM.CM.NC.001.10</t>
  </si>
  <si>
    <t>S.BM.CM.NC.002.10</t>
  </si>
  <si>
    <t>S.BM.CM.NC.003.10</t>
  </si>
  <si>
    <t>S.BM.CM.NC.004.10</t>
  </si>
  <si>
    <t>S.BM.CM.NC.005.10Delete</t>
  </si>
  <si>
    <t>S.BM.CM.NC.006.10</t>
  </si>
  <si>
    <t>S.BM.CM.NC.007.10</t>
  </si>
  <si>
    <t>S.BM.CM.NC.008.10DELETE</t>
  </si>
  <si>
    <t>S.BM.CM.NC.009.10</t>
  </si>
  <si>
    <t>S.BM.CM.NC.010.10</t>
  </si>
  <si>
    <t>S.BM.CM.NC.011.10</t>
  </si>
  <si>
    <t>S.BM.CM.NC.012.10</t>
  </si>
  <si>
    <t>S.BM.CM.NC.013.10</t>
  </si>
  <si>
    <t>S.BM.CM.NC.014.10A</t>
  </si>
  <si>
    <t>S.BM.CM.NC.014.10B</t>
  </si>
  <si>
    <t>S.BM.CM.NC.014.10C</t>
  </si>
  <si>
    <t>S.BM.CM.NC.014.10M</t>
  </si>
  <si>
    <t>S.BM.CM.NC.015.10</t>
  </si>
  <si>
    <t>S.BM.CM.NC.016.10</t>
  </si>
  <si>
    <t>S.BM.CM.NC.017.10</t>
  </si>
  <si>
    <t>S.BM.CM.NC.018.10</t>
  </si>
  <si>
    <t>S.BM.CM.NC.019.10</t>
  </si>
  <si>
    <t>S.BM.CM.NC.020.10</t>
  </si>
  <si>
    <t>S.BM.CM.NC.021.10</t>
  </si>
  <si>
    <t>S.BM.CM.NC.022.10</t>
  </si>
  <si>
    <t>S.BM.CM.NC.023.10</t>
  </si>
  <si>
    <t>S.BM.CM.NC.024.10</t>
  </si>
  <si>
    <t>S.BM.CM.NC.025.10</t>
  </si>
  <si>
    <t>S.BM.CM.NC.026.10</t>
  </si>
  <si>
    <t>S.BM.CM.NC.027.10HEBO</t>
  </si>
  <si>
    <t>S.BM.CM.NC.028.10</t>
  </si>
  <si>
    <t>S.BM.CM.NC.029.10</t>
  </si>
  <si>
    <t>S.BM.CM.NC.030.10</t>
  </si>
  <si>
    <t>S.BM.CM.NC.031.10</t>
  </si>
  <si>
    <t>S.BM.CM.NC.032.10</t>
  </si>
  <si>
    <t>S.BM.CM.NC.033.10</t>
  </si>
  <si>
    <t>S.BM.CM.NC.034.10</t>
  </si>
  <si>
    <t>S.BM.CM.NC.035.10</t>
  </si>
  <si>
    <t>S.BM.CM.NC.036.10</t>
  </si>
  <si>
    <t>S.BM.CM.NC.037.10</t>
  </si>
  <si>
    <t>S.BM.CM.NC.038.10</t>
  </si>
  <si>
    <t>S.BM.CM.NC.040.10</t>
  </si>
  <si>
    <t>S.BM.CM.NC.041.10</t>
  </si>
  <si>
    <t>S.BM.CM.NC.042.10</t>
  </si>
  <si>
    <t>S.BM.CM.NC.043.10</t>
  </si>
  <si>
    <t>S.BM.CM.NC.044.10DELETE</t>
  </si>
  <si>
    <t>S.BM.CM.NC.045.10HEBO A</t>
  </si>
  <si>
    <t>S.BM.CM.NC.045.10HEBO M</t>
  </si>
  <si>
    <t>S.BM.CM.NC.046.10HEBO A</t>
  </si>
  <si>
    <t>S.BM.CM.NC.046.10HEBO M</t>
  </si>
  <si>
    <t>S.BM.CM.NC.047.10</t>
  </si>
  <si>
    <t>S.BM.IND.AGR.001.10A</t>
  </si>
  <si>
    <t>S.BM.IND.AGR.001.10M</t>
  </si>
  <si>
    <t>S.BM.IND.AGR.002.10</t>
  </si>
  <si>
    <t>S.BM.IND.AGR.003.10</t>
  </si>
  <si>
    <t>S.BM.IND.AGR.004.10A</t>
  </si>
  <si>
    <t>S.BM.IND.AGR.004.10B</t>
  </si>
  <si>
    <t>S.BM.IND.AGR.004.10M</t>
  </si>
  <si>
    <t>S.BM.IND.AGR.005.10</t>
  </si>
  <si>
    <t>S.BM.IND.AGR.006.10A</t>
  </si>
  <si>
    <t>S.BM.IND.AGR.006.10M</t>
  </si>
  <si>
    <t>S.BM.IND.AGR.007.10</t>
  </si>
  <si>
    <t>S.BM.IND.AGR.008.10</t>
  </si>
  <si>
    <t>S.BM.IND.AGR.009.10</t>
  </si>
  <si>
    <t>S.BM.IND.AGR.010.10A</t>
  </si>
  <si>
    <t>S.BM.IND.AGR.010.10B</t>
  </si>
  <si>
    <t>S.BM.IND.AGR.010.10M</t>
  </si>
  <si>
    <t>S.BM.IND.AGR.011.10</t>
  </si>
  <si>
    <t>S.BM.IND.AGR.012.10</t>
  </si>
  <si>
    <t>S.BM.IND.AGR.013.10M</t>
  </si>
  <si>
    <t>S.BM.IND.AGR.014.10M</t>
  </si>
  <si>
    <t>S.BM.IND.AGR.015.10M</t>
  </si>
  <si>
    <t>S.BM.IND.AGR.016.10</t>
  </si>
  <si>
    <t>S.BM.IND.AGR.017.10</t>
  </si>
  <si>
    <t>S.BM.IND.AGR.018.10</t>
  </si>
  <si>
    <t>S.BM.IND.AGR.019.10</t>
  </si>
  <si>
    <t>S.BM.IND.AGR.020.10</t>
  </si>
  <si>
    <t>S.BM.IND.AGR.021.10A</t>
  </si>
  <si>
    <t>S.BM.IND.AGR.021.10B</t>
  </si>
  <si>
    <t>S.BM.IND.AGR.021.10M</t>
  </si>
  <si>
    <t>S.BM.IND.AGR.022.10</t>
  </si>
  <si>
    <t>S.BM.IND.AGR.023.10</t>
  </si>
  <si>
    <t>S.BM.IND.AGR.024.10A</t>
  </si>
  <si>
    <t>S.BM.IND.AGR.024.10M</t>
  </si>
  <si>
    <t>S.BM.IND.AGR.025.10A</t>
  </si>
  <si>
    <t>S.BM.IND.AGR.025.10B</t>
  </si>
  <si>
    <t>S.BM.IND.AGR.025.10C</t>
  </si>
  <si>
    <t>S.BM.IND.AGR.025.10M</t>
  </si>
  <si>
    <t>S.BM.IND.AGR.026.10</t>
  </si>
  <si>
    <t>S.BM.IND.AGR.027.10</t>
  </si>
  <si>
    <t>S.BM.IND.AGR.028.10</t>
  </si>
  <si>
    <t>S.BM.IND.AGR.029.10A</t>
  </si>
  <si>
    <t>S.BM.IND.AGR.029.10M</t>
  </si>
  <si>
    <t>S.BM.IND.AGR.030.10</t>
  </si>
  <si>
    <t>S.BM.IND.AGR.031.10</t>
  </si>
  <si>
    <t>S.BM.IND.AGR.032.10A</t>
  </si>
  <si>
    <t>S.BM.IND.AGR.032.10M</t>
  </si>
  <si>
    <t>S.BM.IND.ALL.001.10</t>
  </si>
  <si>
    <t>S.BM.IND.ALL.002.10</t>
  </si>
  <si>
    <t>S.BM.IND.ALL.003.10</t>
  </si>
  <si>
    <t>S.BM.IND.ALL.004.10</t>
  </si>
  <si>
    <t>S.BM.IND.ALL.005.10DELETED</t>
  </si>
  <si>
    <t>S.BM.IND.ALL.006.10</t>
  </si>
  <si>
    <t>S.BM.IND.ALL.007.10</t>
  </si>
  <si>
    <t>S.BM.IND.ALL.008.10</t>
  </si>
  <si>
    <t>S.BM.IND.ALL.009.10M</t>
  </si>
  <si>
    <t>S.BM.IND.ALL.010.10</t>
  </si>
  <si>
    <t>S.BM.IND.ALL.011.10</t>
  </si>
  <si>
    <t>S.BM.IND.ALL.012.10</t>
  </si>
  <si>
    <t>S.BM.IND.ALL.013.10DELETE</t>
  </si>
  <si>
    <t>S.BM.IND.ALL.014.10</t>
  </si>
  <si>
    <t>S.BM.IND.ALL.015.10DELETE</t>
  </si>
  <si>
    <t>S.BM.IND.ALL.016.10DELETE</t>
  </si>
  <si>
    <t>S.BM.IND.ALL.017.10</t>
  </si>
  <si>
    <t>S.BM.IND.ALL.018.10</t>
  </si>
  <si>
    <t>S.BM.IND.ALL.019.10</t>
  </si>
  <si>
    <t>S.BM.IND.ALL.020.10</t>
  </si>
  <si>
    <t>S.BM.IND.ALL.021.10</t>
  </si>
  <si>
    <t>S.BM.IND.ALL.022.10</t>
  </si>
  <si>
    <t>S.BM.IND.ALL.023.10</t>
  </si>
  <si>
    <t>S.BM.IND.ALL.024.10</t>
  </si>
  <si>
    <t>S.BM.IND.ALL.025.10</t>
  </si>
  <si>
    <t>S.BM.IND.ALL.026.10</t>
  </si>
  <si>
    <t>S.BM.IND.ALL.027.10</t>
  </si>
  <si>
    <t>S.BM.IND.ALL.028.10A</t>
  </si>
  <si>
    <t>S.BM.IND.ALL.028.10M</t>
  </si>
  <si>
    <t>S.BM.IND.ALL.029.10</t>
  </si>
  <si>
    <t>S.BM.IND.ALL.030.10</t>
  </si>
  <si>
    <t>S.BM.IND.ALL.031.10</t>
  </si>
  <si>
    <t>S.BM.IND.ALL.032.10</t>
  </si>
  <si>
    <t>S.BM.IND.ALL.033.10</t>
  </si>
  <si>
    <t>S.BM.IND.ALL.034.10</t>
  </si>
  <si>
    <t>S.BM.IND.ALL.035.10A</t>
  </si>
  <si>
    <t>S.BM.IND.ALL.035.10M</t>
  </si>
  <si>
    <t>S.BM.IND.ALL.036.10</t>
  </si>
  <si>
    <t>S.BM.IND.ALL.037.10</t>
  </si>
  <si>
    <t>S.BM.IND.ALL.038.10</t>
  </si>
  <si>
    <t>S.BM.IND.ALL.039.10A</t>
  </si>
  <si>
    <t>S.BM.IND.ALL.039.10M</t>
  </si>
  <si>
    <t>S.BM.IND.ALL.041.10</t>
  </si>
  <si>
    <t>S.BM.IND.ALL.042.10</t>
  </si>
  <si>
    <t>S.BM.IND.ALL.043.10</t>
  </si>
  <si>
    <t>S.BM.IND.ALL.044.10Deleted</t>
  </si>
  <si>
    <t>S.BM.IND.ALL.045.10</t>
  </si>
  <si>
    <t>S.BM.IND.ALL.046.10</t>
  </si>
  <si>
    <t>S.BM.IND.ALL.047.10</t>
  </si>
  <si>
    <t>S.BM.IND.ALL.048.10</t>
  </si>
  <si>
    <t>S.BM.IND.ALL.049.10Delete</t>
  </si>
  <si>
    <t>S.BM.IND.ALL.050.10A</t>
  </si>
  <si>
    <t>S.BM.IND.ALL.050.10M</t>
  </si>
  <si>
    <t>S.BM.IND.ALL.051.10</t>
  </si>
  <si>
    <t>S.BM.IND.ALL.052.10</t>
  </si>
  <si>
    <t>S.BM.IND.ALL.053.10</t>
  </si>
  <si>
    <t>S.BM.IND.ALL.054.10A</t>
  </si>
  <si>
    <t>S.BM.IND.ALL.054.10M</t>
  </si>
  <si>
    <t>S.BM.IND.ALL.055.10</t>
  </si>
  <si>
    <t>S.BM.IND.ALL.056.10</t>
  </si>
  <si>
    <t>S.BM.IND.ALL.057.10</t>
  </si>
  <si>
    <t>S.BM.IND.ALL.058.10</t>
  </si>
  <si>
    <t>S.BM.IND.ALL.059.10</t>
  </si>
  <si>
    <t>S.BM.IND.ALL.060.10</t>
  </si>
  <si>
    <t>S.BM.IND.ALL.061.10</t>
  </si>
  <si>
    <t>S.BM.IND.ALL.062.10</t>
  </si>
  <si>
    <t>S.BM.IND.ALL.063.10</t>
  </si>
  <si>
    <t>S.BM.IND.ALL.064.10</t>
  </si>
  <si>
    <t>S.BM.IND.ALL.065.10</t>
  </si>
  <si>
    <t>S.BM.IND.ALL.066.10</t>
  </si>
  <si>
    <t>S.BM.IND.ALL.067.10</t>
  </si>
  <si>
    <t>S.BM.IND.ALL.068.10</t>
  </si>
  <si>
    <t>S.BM.IND.ALL.069.10</t>
  </si>
  <si>
    <t>S.BM.IND.ALL.070.10</t>
  </si>
  <si>
    <t>S.BM.IND.ALL.071.10</t>
  </si>
  <si>
    <t>S.BM.IND.ALL.072.10</t>
  </si>
  <si>
    <t>S.BM.IND.ALL.073.10</t>
  </si>
  <si>
    <t>S.BM.IND.ALL.074.10DELETE</t>
  </si>
  <si>
    <t>S.BM.IND.ALL.076.10</t>
  </si>
  <si>
    <t>S.BM.IND.ALL.077.10</t>
  </si>
  <si>
    <t>S.BM.IND.ALL.078.10</t>
  </si>
  <si>
    <t>S.BM.IND.ALL.079.10</t>
  </si>
  <si>
    <t>S.BM.IND.ALL.080.10</t>
  </si>
  <si>
    <t>S.BM.IND.ALL.081.10</t>
  </si>
  <si>
    <t>S.BM.IND.ALL.082.10</t>
  </si>
  <si>
    <t>S.BM.IND.ALL.083.10</t>
  </si>
  <si>
    <t>S.BM.IND.ALL.084.10</t>
  </si>
  <si>
    <t>S.BM.IND.ALL.085.10A</t>
  </si>
  <si>
    <t>S.BM.IND.ALL.085.10B</t>
  </si>
  <si>
    <t>S.BM.IND.ALL.085.10M</t>
  </si>
  <si>
    <t>S.BM.IND.ALL.087.10</t>
  </si>
  <si>
    <t>S.BM.IND.ALL.089.10</t>
  </si>
  <si>
    <t>S.BM.IND.ALL.090.10</t>
  </si>
  <si>
    <t>S.BM.IND.ALL.091.10</t>
  </si>
  <si>
    <t>S.BM.IND.ALL.092.10</t>
  </si>
  <si>
    <t>S.BM.IND.ALL.093.10</t>
  </si>
  <si>
    <t>S.BM.IND.ALL.094.10</t>
  </si>
  <si>
    <t>S.BM.IND.ALL.095.10</t>
  </si>
  <si>
    <t>S.BM.IND.ALL.096.10Delete</t>
  </si>
  <si>
    <t>S.BM.IND.ALL.097.10A</t>
  </si>
  <si>
    <t>S.BM.IND.ALL.097.10M</t>
  </si>
  <si>
    <t>S.BM.IND.ALL.099.10</t>
  </si>
  <si>
    <t>S.BM.IND.ALL.100.10DELETE</t>
  </si>
  <si>
    <t>S.BM.IND.ALL.101.10DELETE</t>
  </si>
  <si>
    <t>S.BM.IND.ALL.102.10DELETE</t>
  </si>
  <si>
    <t>S.BM.IND.ALL.103.10</t>
  </si>
  <si>
    <t>S.BM.IND.ALL.104.10</t>
  </si>
  <si>
    <t>S.BM.IND.ALL.105.10</t>
  </si>
  <si>
    <t>S.BM.IND.ALL.106.10</t>
  </si>
  <si>
    <t>S.BM.IND.ALL.107.10</t>
  </si>
  <si>
    <t>RE.DWHR.MT</t>
  </si>
  <si>
    <t>Unit water m3</t>
  </si>
  <si>
    <t>Gross water m3</t>
  </si>
  <si>
    <t>Revised Gross water m3</t>
  </si>
  <si>
    <t>LI TAPS Partners Program - Showerheads 2.0 - 2.5</t>
  </si>
  <si>
    <t>TAPS Low Income - 13W CFLs (2)</t>
  </si>
  <si>
    <t>TAPS Low Income - 23W CFLs (2)</t>
  </si>
  <si>
    <t>LI Market Transformation</t>
  </si>
  <si>
    <t xml:space="preserve"> S.BM.SC.CONBO</t>
  </si>
  <si>
    <t>S.BM.SC.CONUH</t>
  </si>
  <si>
    <t>Recommissioning</t>
  </si>
  <si>
    <t>Commercial - Recommissioning - S.BM.CM.RECOM</t>
  </si>
  <si>
    <t>Multi-Res Showerheads</t>
  </si>
  <si>
    <t>S.BM.CM.LTCARE.014.10HEBO</t>
  </si>
  <si>
    <t>CCM</t>
  </si>
  <si>
    <t>Avoided Cost Benefits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</si>
</sst>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2">
    <numFmt numFmtId="164" formatCode="&quot;$&quot;#,##0.00_);[Red]\(&quot;$&quot;#,##0.00\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(* #,##0_);_(* \(#,##0\);_(* &quot;-&quot;??_);_(@_)"/>
    <numFmt numFmtId="169" formatCode="&quot;$&quot;#,##0.00"/>
    <numFmt numFmtId="170" formatCode="&quot;$&quot;#,##0.0000"/>
    <numFmt numFmtId="171" formatCode="&quot;$&quot;#,##0.0000_);[Red]\(&quot;$&quot;#,##0.0000\)"/>
    <numFmt numFmtId="172" formatCode="0.0%"/>
    <numFmt numFmtId="173" formatCode="0.0000"/>
    <numFmt numFmtId="174" formatCode="_(&quot;$&quot;* #,##0.0000_);_(&quot;$&quot;* \(#,##0.0000\);_(&quot;$&quot;* &quot;-&quot;??_);_(@_)"/>
    <numFmt numFmtId="175" formatCode="_(&quot;$&quot;* #,##0_);_(&quot;$&quot;* \(#,##0\);_(&quot;$&quot;* &quot;-&quot;??_);_(@_)"/>
    <numFmt numFmtId="176" formatCode="0.00000"/>
    <numFmt numFmtId="177" formatCode="_(* #,##0.0_);_(* \(#,##0.0\);_(* &quot;-&quot;_);_(@_)"/>
    <numFmt numFmtId="178" formatCode="_(* #,##0.00_);_(* \(#,##0.00\);_(* &quot;-&quot;_);_(@_)"/>
    <numFmt numFmtId="179" formatCode="#,##0.00;[Red]\(#,##0.00\)"/>
    <numFmt numFmtId="180" formatCode="#0.0%;[Red]\(#0.0%\)"/>
    <numFmt numFmtId="181" formatCode="0.000"/>
    <numFmt numFmtId="182" formatCode="_(* #,##0.000_);_(* \(#,##0.000\);_(* &quot;-&quot;??_);_(@_)"/>
    <numFmt numFmtId="183" formatCode="0.00_);[Red]\(0.00\)"/>
    <numFmt numFmtId="184" formatCode="0.0000000000"/>
    <numFmt numFmtId="185" formatCode="_(* #,##0.000_);_(* \(#,##0.000\);_(* &quot;-&quot;_);_(@_)"/>
  </numFmts>
  <fonts count="36" x14ac:knownFonts="1">
    <font>
      <sz val="10"/>
      <name val="Arial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8"/>
      <name val="Arial"/>
      <family val="2"/>
    </font>
    <font>
      <sz val="9"/>
      <name val="Arial"/>
      <family val="2"/>
    </font>
    <font>
      <sz val="8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u/>
      <sz val="10"/>
      <color theme="10"/>
      <name val="Arial"/>
      <family val="2"/>
    </font>
    <font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19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8"/>
      <color theme="0"/>
      <name val="Arial"/>
      <family val="2"/>
    </font>
    <font>
      <sz val="12"/>
      <name val="Arial"/>
      <family val="2"/>
    </font>
    <font>
      <i/>
      <sz val="8"/>
      <name val="Arial"/>
      <family val="2"/>
    </font>
    <font>
      <sz val="12"/>
      <name val="Times New Roman"/>
      <family val="1"/>
    </font>
    <font>
      <sz val="10"/>
      <name val="Times New Roman"/>
      <family val="1"/>
    </font>
  </fonts>
  <fills count="19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theme="7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14932">
    <xf numFmtId="0" fontId="0" fillId="0" borderId="0"/>
    <xf numFmtId="165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9" fillId="0" borderId="0"/>
    <xf numFmtId="9" fontId="7" fillId="0" borderId="0" applyFont="0" applyFill="0" applyBorder="0" applyAlignment="0" applyProtection="0"/>
    <xf numFmtId="0" fontId="7" fillId="0" borderId="0"/>
    <xf numFmtId="166" fontId="7" fillId="0" borderId="0" applyFont="0" applyFill="0" applyBorder="0" applyAlignment="0" applyProtection="0"/>
    <xf numFmtId="0" fontId="12" fillId="0" borderId="0"/>
    <xf numFmtId="167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7" fillId="0" borderId="0"/>
    <xf numFmtId="0" fontId="12" fillId="0" borderId="0"/>
    <xf numFmtId="167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166" fontId="7" fillId="0" borderId="0" applyFont="0" applyFill="0" applyBorder="0" applyAlignment="0" applyProtection="0"/>
    <xf numFmtId="0" fontId="14" fillId="2" borderId="0" applyNumberFormat="0" applyBorder="0" applyAlignment="0" applyProtection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4" borderId="0" applyNumberFormat="0" applyBorder="0" applyAlignment="0" applyProtection="0"/>
    <xf numFmtId="0" fontId="14" fillId="6" borderId="0" applyNumberFormat="0" applyBorder="0" applyAlignment="0" applyProtection="0"/>
    <xf numFmtId="0" fontId="14" fillId="3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6" borderId="0" applyNumberFormat="0" applyBorder="0" applyAlignment="0" applyProtection="0"/>
    <xf numFmtId="0" fontId="14" fillId="4" borderId="0" applyNumberFormat="0" applyBorder="0" applyAlignment="0" applyProtection="0"/>
    <xf numFmtId="0" fontId="15" fillId="6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8" borderId="0" applyNumberFormat="0" applyBorder="0" applyAlignment="0" applyProtection="0"/>
    <xf numFmtId="0" fontId="15" fillId="6" borderId="0" applyNumberFormat="0" applyBorder="0" applyAlignment="0" applyProtection="0"/>
    <xf numFmtId="0" fontId="15" fillId="3" borderId="0" applyNumberFormat="0" applyBorder="0" applyAlignment="0" applyProtection="0"/>
    <xf numFmtId="0" fontId="15" fillId="11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7" fillId="16" borderId="22" applyNumberFormat="0" applyAlignment="0" applyProtection="0"/>
    <xf numFmtId="0" fontId="18" fillId="17" borderId="23" applyNumberFormat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0" fillId="6" borderId="0" applyNumberFormat="0" applyBorder="0" applyAlignment="0" applyProtection="0"/>
    <xf numFmtId="0" fontId="21" fillId="0" borderId="24" applyNumberFormat="0" applyFill="0" applyAlignment="0" applyProtection="0"/>
    <xf numFmtId="0" fontId="22" fillId="0" borderId="25" applyNumberFormat="0" applyFill="0" applyAlignment="0" applyProtection="0"/>
    <xf numFmtId="0" fontId="23" fillId="0" borderId="26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0" fontId="25" fillId="7" borderId="22" applyNumberFormat="0" applyAlignment="0" applyProtection="0"/>
    <xf numFmtId="0" fontId="26" fillId="0" borderId="27" applyNumberFormat="0" applyFill="0" applyAlignment="0" applyProtection="0"/>
    <xf numFmtId="0" fontId="27" fillId="7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4" borderId="28" applyNumberFormat="0" applyFont="0" applyAlignment="0" applyProtection="0"/>
    <xf numFmtId="0" fontId="28" fillId="16" borderId="29" applyNumberFormat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30" applyNumberFormat="0" applyFill="0" applyAlignment="0" applyProtection="0"/>
    <xf numFmtId="0" fontId="26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1" fillId="18" borderId="0" applyNumberFormat="0" applyBorder="0" applyAlignment="0" applyProtection="0"/>
  </cellStyleXfs>
  <cellXfs count="266">
    <xf numFmtId="0" fontId="0" fillId="0" borderId="0" xfId="0"/>
    <xf numFmtId="0" fontId="8" fillId="0" borderId="0" xfId="0" applyFont="1" applyFill="1"/>
    <xf numFmtId="172" fontId="8" fillId="0" borderId="0" xfId="4" applyNumberFormat="1" applyFont="1" applyFill="1" applyAlignment="1">
      <alignment horizontal="right"/>
    </xf>
    <xf numFmtId="0" fontId="8" fillId="0" borderId="0" xfId="0" applyFont="1" applyFill="1" applyAlignment="1">
      <alignment horizontal="center"/>
    </xf>
    <xf numFmtId="0" fontId="8" fillId="0" borderId="0" xfId="0" applyFont="1" applyFill="1" applyBorder="1" applyAlignment="1"/>
    <xf numFmtId="0" fontId="8" fillId="0" borderId="0" xfId="0" applyFont="1" applyFill="1" applyBorder="1" applyAlignment="1">
      <alignment horizontal="center"/>
    </xf>
    <xf numFmtId="0" fontId="8" fillId="0" borderId="3" xfId="0" applyFont="1" applyFill="1" applyBorder="1" applyAlignment="1">
      <alignment horizontal="center"/>
    </xf>
    <xf numFmtId="0" fontId="8" fillId="0" borderId="4" xfId="0" applyFont="1" applyFill="1" applyBorder="1" applyAlignment="1">
      <alignment horizontal="center" wrapText="1"/>
    </xf>
    <xf numFmtId="172" fontId="8" fillId="0" borderId="4" xfId="4" applyNumberFormat="1" applyFont="1" applyFill="1" applyBorder="1" applyAlignment="1">
      <alignment horizontal="center" wrapText="1"/>
    </xf>
    <xf numFmtId="0" fontId="8" fillId="0" borderId="7" xfId="0" applyFont="1" applyFill="1" applyBorder="1" applyAlignment="1">
      <alignment horizontal="center"/>
    </xf>
    <xf numFmtId="0" fontId="8" fillId="0" borderId="4" xfId="0" applyFont="1" applyFill="1" applyBorder="1" applyAlignment="1">
      <alignment horizontal="center"/>
    </xf>
    <xf numFmtId="175" fontId="8" fillId="0" borderId="4" xfId="2" applyNumberFormat="1" applyFont="1" applyFill="1" applyBorder="1" applyAlignment="1">
      <alignment horizontal="center" wrapText="1"/>
    </xf>
    <xf numFmtId="0" fontId="8" fillId="0" borderId="8" xfId="0" applyFont="1" applyFill="1" applyBorder="1" applyAlignment="1">
      <alignment horizontal="center"/>
    </xf>
    <xf numFmtId="0" fontId="8" fillId="0" borderId="10" xfId="0" applyFont="1" applyFill="1" applyBorder="1" applyAlignment="1">
      <alignment horizontal="center"/>
    </xf>
    <xf numFmtId="175" fontId="8" fillId="0" borderId="4" xfId="2" applyNumberFormat="1" applyFont="1" applyFill="1" applyBorder="1" applyAlignment="1">
      <alignment horizontal="center"/>
    </xf>
    <xf numFmtId="175" fontId="8" fillId="0" borderId="0" xfId="2" applyNumberFormat="1" applyFont="1" applyFill="1" applyAlignment="1">
      <alignment wrapText="1"/>
    </xf>
    <xf numFmtId="175" fontId="8" fillId="0" borderId="11" xfId="2" applyNumberFormat="1" applyFont="1" applyFill="1" applyBorder="1" applyAlignment="1">
      <alignment horizontal="center" wrapText="1"/>
    </xf>
    <xf numFmtId="165" fontId="8" fillId="0" borderId="4" xfId="1" applyFont="1" applyFill="1" applyBorder="1" applyAlignment="1">
      <alignment horizontal="center" wrapText="1"/>
    </xf>
    <xf numFmtId="165" fontId="8" fillId="0" borderId="12" xfId="1" applyFont="1" applyFill="1" applyBorder="1" applyAlignment="1">
      <alignment horizontal="center" wrapText="1"/>
    </xf>
    <xf numFmtId="165" fontId="8" fillId="0" borderId="13" xfId="1" applyFont="1" applyFill="1" applyBorder="1" applyAlignment="1">
      <alignment horizontal="center" wrapText="1"/>
    </xf>
    <xf numFmtId="165" fontId="8" fillId="0" borderId="10" xfId="1" applyFont="1" applyFill="1" applyBorder="1" applyAlignment="1"/>
    <xf numFmtId="172" fontId="8" fillId="0" borderId="10" xfId="4" applyNumberFormat="1" applyFont="1" applyFill="1" applyBorder="1" applyAlignment="1"/>
    <xf numFmtId="175" fontId="8" fillId="0" borderId="15" xfId="2" applyNumberFormat="1" applyFont="1" applyFill="1" applyBorder="1" applyAlignment="1">
      <alignment horizontal="centerContinuous"/>
    </xf>
    <xf numFmtId="175" fontId="8" fillId="0" borderId="14" xfId="2" applyNumberFormat="1" applyFont="1" applyFill="1" applyBorder="1" applyAlignment="1">
      <alignment horizontal="centerContinuous"/>
    </xf>
    <xf numFmtId="0" fontId="8" fillId="0" borderId="16" xfId="0" applyFont="1" applyFill="1" applyBorder="1" applyAlignment="1">
      <alignment horizontal="center"/>
    </xf>
    <xf numFmtId="165" fontId="8" fillId="0" borderId="0" xfId="1" applyFont="1" applyFill="1" applyBorder="1" applyAlignment="1"/>
    <xf numFmtId="177" fontId="8" fillId="0" borderId="4" xfId="1" applyNumberFormat="1" applyFont="1" applyFill="1" applyBorder="1" applyAlignment="1">
      <alignment horizontal="center" wrapText="1"/>
    </xf>
    <xf numFmtId="177" fontId="8" fillId="0" borderId="10" xfId="1" applyNumberFormat="1" applyFont="1" applyFill="1" applyBorder="1" applyAlignment="1"/>
    <xf numFmtId="0" fontId="8" fillId="0" borderId="0" xfId="0" applyFont="1" applyFill="1" applyAlignment="1"/>
    <xf numFmtId="177" fontId="8" fillId="0" borderId="0" xfId="1" applyNumberFormat="1" applyFont="1" applyFill="1" applyBorder="1" applyAlignment="1"/>
    <xf numFmtId="172" fontId="8" fillId="0" borderId="0" xfId="4" applyNumberFormat="1" applyFont="1" applyFill="1" applyBorder="1" applyAlignment="1"/>
    <xf numFmtId="165" fontId="8" fillId="0" borderId="0" xfId="1" applyFont="1" applyFill="1" applyAlignment="1"/>
    <xf numFmtId="167" fontId="8" fillId="0" borderId="0" xfId="1" applyNumberFormat="1" applyFont="1" applyFill="1" applyAlignment="1"/>
    <xf numFmtId="175" fontId="8" fillId="0" borderId="0" xfId="2" applyNumberFormat="1" applyFont="1" applyFill="1" applyAlignment="1"/>
    <xf numFmtId="167" fontId="8" fillId="0" borderId="0" xfId="1" applyNumberFormat="1" applyFont="1" applyFill="1" applyBorder="1" applyAlignment="1"/>
    <xf numFmtId="165" fontId="8" fillId="0" borderId="5" xfId="1" applyFont="1" applyFill="1" applyBorder="1" applyAlignment="1">
      <alignment horizontal="center" wrapText="1"/>
    </xf>
    <xf numFmtId="167" fontId="8" fillId="0" borderId="5" xfId="1" applyNumberFormat="1" applyFont="1" applyFill="1" applyBorder="1" applyAlignment="1">
      <alignment horizontal="center" wrapText="1"/>
    </xf>
    <xf numFmtId="0" fontId="8" fillId="0" borderId="9" xfId="0" applyFont="1" applyFill="1" applyBorder="1" applyAlignment="1">
      <alignment horizontal="center"/>
    </xf>
    <xf numFmtId="175" fontId="8" fillId="0" borderId="6" xfId="2" applyNumberFormat="1" applyFont="1" applyFill="1" applyBorder="1" applyAlignment="1">
      <alignment horizontal="center"/>
    </xf>
    <xf numFmtId="175" fontId="8" fillId="0" borderId="12" xfId="2" applyNumberFormat="1" applyFont="1" applyFill="1" applyBorder="1" applyAlignment="1">
      <alignment horizontal="center" wrapText="1"/>
    </xf>
    <xf numFmtId="165" fontId="8" fillId="0" borderId="5" xfId="1" applyFont="1" applyFill="1" applyBorder="1" applyAlignment="1"/>
    <xf numFmtId="165" fontId="8" fillId="0" borderId="7" xfId="1" applyFont="1" applyFill="1" applyBorder="1" applyAlignment="1"/>
    <xf numFmtId="177" fontId="8" fillId="0" borderId="7" xfId="1" applyNumberFormat="1" applyFont="1" applyFill="1" applyBorder="1" applyAlignment="1"/>
    <xf numFmtId="172" fontId="8" fillId="0" borderId="7" xfId="4" applyNumberFormat="1" applyFont="1" applyFill="1" applyBorder="1" applyAlignment="1"/>
    <xf numFmtId="165" fontId="8" fillId="0" borderId="6" xfId="1" applyFont="1" applyFill="1" applyBorder="1" applyAlignment="1"/>
    <xf numFmtId="165" fontId="8" fillId="0" borderId="18" xfId="1" applyFont="1" applyFill="1" applyBorder="1" applyAlignment="1"/>
    <xf numFmtId="165" fontId="8" fillId="0" borderId="19" xfId="1" applyFont="1" applyFill="1" applyBorder="1" applyAlignment="1"/>
    <xf numFmtId="167" fontId="8" fillId="0" borderId="18" xfId="1" applyNumberFormat="1" applyFont="1" applyFill="1" applyBorder="1" applyAlignment="1"/>
    <xf numFmtId="172" fontId="8" fillId="0" borderId="0" xfId="4" applyNumberFormat="1" applyFont="1" applyFill="1" applyAlignment="1"/>
    <xf numFmtId="177" fontId="8" fillId="0" borderId="0" xfId="1" applyNumberFormat="1" applyFont="1" applyFill="1" applyAlignment="1"/>
    <xf numFmtId="168" fontId="8" fillId="0" borderId="0" xfId="1" applyNumberFormat="1" applyFont="1" applyFill="1" applyBorder="1" applyAlignment="1"/>
    <xf numFmtId="175" fontId="8" fillId="0" borderId="0" xfId="2" applyNumberFormat="1" applyFont="1" applyFill="1" applyBorder="1" applyAlignment="1"/>
    <xf numFmtId="177" fontId="8" fillId="0" borderId="16" xfId="1" applyNumberFormat="1" applyFont="1" applyFill="1" applyBorder="1" applyAlignment="1"/>
    <xf numFmtId="172" fontId="8" fillId="0" borderId="16" xfId="4" applyNumberFormat="1" applyFont="1" applyFill="1" applyBorder="1" applyAlignment="1"/>
    <xf numFmtId="165" fontId="8" fillId="0" borderId="16" xfId="1" applyFont="1" applyFill="1" applyBorder="1" applyAlignment="1"/>
    <xf numFmtId="0" fontId="8" fillId="0" borderId="3" xfId="0" applyFont="1" applyFill="1" applyBorder="1" applyAlignment="1"/>
    <xf numFmtId="172" fontId="8" fillId="0" borderId="3" xfId="4" applyNumberFormat="1" applyFont="1" applyFill="1" applyBorder="1" applyAlignment="1"/>
    <xf numFmtId="167" fontId="8" fillId="0" borderId="3" xfId="1" applyNumberFormat="1" applyFont="1" applyFill="1" applyBorder="1" applyAlignment="1"/>
    <xf numFmtId="165" fontId="8" fillId="0" borderId="3" xfId="1" applyFont="1" applyFill="1" applyBorder="1" applyAlignment="1"/>
    <xf numFmtId="165" fontId="8" fillId="0" borderId="0" xfId="1" applyNumberFormat="1" applyFont="1" applyFill="1" applyAlignment="1"/>
    <xf numFmtId="0" fontId="8" fillId="0" borderId="9" xfId="0" applyFont="1" applyFill="1" applyBorder="1" applyAlignment="1"/>
    <xf numFmtId="165" fontId="8" fillId="0" borderId="9" xfId="1" applyFont="1" applyFill="1" applyBorder="1" applyAlignment="1"/>
    <xf numFmtId="177" fontId="8" fillId="0" borderId="9" xfId="1" applyNumberFormat="1" applyFont="1" applyFill="1" applyBorder="1" applyAlignment="1"/>
    <xf numFmtId="172" fontId="8" fillId="0" borderId="9" xfId="4" applyNumberFormat="1" applyFont="1" applyFill="1" applyBorder="1" applyAlignment="1"/>
    <xf numFmtId="175" fontId="8" fillId="0" borderId="9" xfId="2" applyNumberFormat="1" applyFont="1" applyFill="1" applyBorder="1" applyAlignment="1"/>
    <xf numFmtId="0" fontId="8" fillId="0" borderId="8" xfId="0" applyFont="1" applyFill="1" applyBorder="1" applyAlignment="1"/>
    <xf numFmtId="177" fontId="8" fillId="0" borderId="8" xfId="1" applyNumberFormat="1" applyFont="1" applyFill="1" applyBorder="1" applyAlignment="1"/>
    <xf numFmtId="172" fontId="8" fillId="0" borderId="8" xfId="4" applyNumberFormat="1" applyFont="1" applyFill="1" applyBorder="1" applyAlignment="1"/>
    <xf numFmtId="165" fontId="8" fillId="0" borderId="8" xfId="1" applyFont="1" applyFill="1" applyBorder="1" applyAlignment="1"/>
    <xf numFmtId="177" fontId="8" fillId="0" borderId="3" xfId="1" applyNumberFormat="1" applyFont="1" applyFill="1" applyBorder="1" applyAlignment="1"/>
    <xf numFmtId="167" fontId="8" fillId="0" borderId="10" xfId="1" applyNumberFormat="1" applyFont="1" applyFill="1" applyBorder="1" applyAlignment="1"/>
    <xf numFmtId="175" fontId="8" fillId="0" borderId="10" xfId="2" applyNumberFormat="1" applyFont="1" applyFill="1" applyBorder="1" applyAlignment="1"/>
    <xf numFmtId="2" fontId="8" fillId="0" borderId="0" xfId="0" applyNumberFormat="1" applyFont="1" applyFill="1" applyAlignment="1">
      <alignment horizontal="center"/>
    </xf>
    <xf numFmtId="175" fontId="8" fillId="0" borderId="13" xfId="2" applyNumberFormat="1" applyFont="1" applyFill="1" applyBorder="1" applyAlignment="1">
      <alignment horizontal="center"/>
    </xf>
    <xf numFmtId="172" fontId="8" fillId="0" borderId="2" xfId="4" applyNumberFormat="1" applyFont="1" applyFill="1" applyBorder="1" applyAlignment="1"/>
    <xf numFmtId="177" fontId="8" fillId="0" borderId="2" xfId="1" applyNumberFormat="1" applyFont="1" applyFill="1" applyBorder="1" applyAlignment="1"/>
    <xf numFmtId="165" fontId="8" fillId="0" borderId="2" xfId="1" applyFont="1" applyFill="1" applyBorder="1" applyAlignment="1"/>
    <xf numFmtId="168" fontId="8" fillId="0" borderId="2" xfId="1" applyNumberFormat="1" applyFont="1" applyFill="1" applyBorder="1" applyAlignment="1"/>
    <xf numFmtId="175" fontId="8" fillId="0" borderId="2" xfId="2" applyNumberFormat="1" applyFont="1" applyFill="1" applyBorder="1" applyAlignment="1"/>
    <xf numFmtId="182" fontId="8" fillId="0" borderId="0" xfId="1" applyNumberFormat="1" applyFont="1" applyFill="1" applyAlignment="1"/>
    <xf numFmtId="182" fontId="8" fillId="0" borderId="0" xfId="1" applyNumberFormat="1" applyFont="1" applyFill="1" applyBorder="1" applyAlignment="1"/>
    <xf numFmtId="182" fontId="8" fillId="0" borderId="6" xfId="1" applyNumberFormat="1" applyFont="1" applyFill="1" applyBorder="1" applyAlignment="1"/>
    <xf numFmtId="182" fontId="8" fillId="0" borderId="12" xfId="1" applyNumberFormat="1" applyFont="1" applyFill="1" applyBorder="1" applyAlignment="1">
      <alignment horizontal="center" wrapText="1"/>
    </xf>
    <xf numFmtId="182" fontId="8" fillId="0" borderId="3" xfId="1" applyNumberFormat="1" applyFont="1" applyFill="1" applyBorder="1" applyAlignment="1"/>
    <xf numFmtId="182" fontId="8" fillId="0" borderId="8" xfId="1" applyNumberFormat="1" applyFont="1" applyFill="1" applyBorder="1" applyAlignment="1"/>
    <xf numFmtId="182" fontId="8" fillId="0" borderId="10" xfId="1" applyNumberFormat="1" applyFont="1" applyFill="1" applyBorder="1" applyAlignment="1"/>
    <xf numFmtId="0" fontId="8" fillId="0" borderId="2" xfId="0" applyFont="1" applyFill="1" applyBorder="1" applyAlignment="1"/>
    <xf numFmtId="0" fontId="8" fillId="0" borderId="2" xfId="0" applyFont="1" applyFill="1" applyBorder="1" applyAlignment="1">
      <alignment horizontal="center"/>
    </xf>
    <xf numFmtId="9" fontId="8" fillId="0" borderId="0" xfId="4" applyFont="1" applyFill="1" applyAlignment="1"/>
    <xf numFmtId="9" fontId="8" fillId="0" borderId="16" xfId="4" applyFont="1" applyFill="1" applyBorder="1" applyAlignment="1"/>
    <xf numFmtId="185" fontId="8" fillId="0" borderId="16" xfId="1" applyNumberFormat="1" applyFont="1" applyFill="1" applyBorder="1" applyAlignment="1"/>
    <xf numFmtId="165" fontId="8" fillId="0" borderId="16" xfId="1" applyNumberFormat="1" applyFont="1" applyFill="1" applyBorder="1" applyAlignment="1"/>
    <xf numFmtId="179" fontId="8" fillId="0" borderId="2" xfId="3" applyNumberFormat="1" applyFont="1" applyFill="1" applyBorder="1" applyAlignment="1">
      <alignment horizontal="right"/>
    </xf>
    <xf numFmtId="178" fontId="8" fillId="0" borderId="0" xfId="13" applyNumberFormat="1" applyFont="1" applyFill="1"/>
    <xf numFmtId="183" fontId="8" fillId="0" borderId="0" xfId="0" applyNumberFormat="1" applyFont="1" applyFill="1" applyAlignment="1">
      <alignment horizontal="center"/>
    </xf>
    <xf numFmtId="178" fontId="8" fillId="0" borderId="0" xfId="1" applyNumberFormat="1" applyFont="1" applyFill="1" applyAlignment="1"/>
    <xf numFmtId="185" fontId="8" fillId="0" borderId="0" xfId="1" applyNumberFormat="1" applyFont="1" applyFill="1" applyAlignment="1"/>
    <xf numFmtId="185" fontId="8" fillId="0" borderId="3" xfId="1" applyNumberFormat="1" applyFont="1" applyFill="1" applyBorder="1" applyAlignment="1"/>
    <xf numFmtId="179" fontId="8" fillId="0" borderId="2" xfId="0" applyNumberFormat="1" applyFont="1" applyFill="1" applyBorder="1" applyAlignment="1">
      <alignment horizontal="right"/>
    </xf>
    <xf numFmtId="0" fontId="8" fillId="0" borderId="10" xfId="0" applyFont="1" applyFill="1" applyBorder="1" applyAlignment="1"/>
    <xf numFmtId="175" fontId="8" fillId="0" borderId="7" xfId="2" applyNumberFormat="1" applyFont="1" applyFill="1" applyBorder="1" applyAlignment="1"/>
    <xf numFmtId="175" fontId="8" fillId="0" borderId="6" xfId="2" applyNumberFormat="1" applyFont="1" applyFill="1" applyBorder="1" applyAlignment="1"/>
    <xf numFmtId="175" fontId="8" fillId="0" borderId="16" xfId="2" applyNumberFormat="1" applyFont="1" applyFill="1" applyBorder="1" applyAlignment="1"/>
    <xf numFmtId="175" fontId="8" fillId="0" borderId="3" xfId="2" applyNumberFormat="1" applyFont="1" applyFill="1" applyBorder="1" applyAlignment="1"/>
    <xf numFmtId="175" fontId="8" fillId="0" borderId="8" xfId="2" applyNumberFormat="1" applyFont="1" applyFill="1" applyBorder="1" applyAlignment="1"/>
    <xf numFmtId="175" fontId="8" fillId="0" borderId="2" xfId="2" applyNumberFormat="1" applyFont="1" applyFill="1" applyBorder="1" applyAlignment="1">
      <alignment horizontal="right"/>
    </xf>
    <xf numFmtId="0" fontId="8" fillId="0" borderId="2" xfId="3" applyFont="1" applyFill="1" applyBorder="1" applyAlignment="1">
      <alignment horizontal="right"/>
    </xf>
    <xf numFmtId="165" fontId="8" fillId="0" borderId="2" xfId="1" applyFont="1" applyFill="1" applyBorder="1" applyAlignment="1">
      <alignment horizontal="right"/>
    </xf>
    <xf numFmtId="0" fontId="8" fillId="0" borderId="0" xfId="3" applyFont="1" applyFill="1" applyAlignment="1">
      <alignment horizontal="right"/>
    </xf>
    <xf numFmtId="0" fontId="7" fillId="0" borderId="0" xfId="0" applyFont="1" applyFill="1" applyAlignment="1"/>
    <xf numFmtId="165" fontId="8" fillId="0" borderId="5" xfId="1" applyFont="1" applyFill="1" applyBorder="1" applyAlignment="1">
      <alignment horizontal="center"/>
    </xf>
    <xf numFmtId="177" fontId="8" fillId="0" borderId="5" xfId="1" applyNumberFormat="1" applyFont="1" applyFill="1" applyBorder="1" applyAlignment="1">
      <alignment horizontal="center"/>
    </xf>
    <xf numFmtId="172" fontId="8" fillId="0" borderId="5" xfId="4" applyNumberFormat="1" applyFont="1" applyFill="1" applyBorder="1" applyAlignment="1">
      <alignment horizontal="center"/>
    </xf>
    <xf numFmtId="165" fontId="8" fillId="0" borderId="0" xfId="1" applyFont="1" applyFill="1" applyBorder="1" applyAlignment="1">
      <alignment horizontal="center"/>
    </xf>
    <xf numFmtId="182" fontId="8" fillId="0" borderId="0" xfId="1" applyNumberFormat="1" applyFont="1" applyFill="1" applyBorder="1" applyAlignment="1">
      <alignment horizontal="center"/>
    </xf>
    <xf numFmtId="167" fontId="8" fillId="0" borderId="0" xfId="1" applyNumberFormat="1" applyFont="1" applyFill="1" applyBorder="1" applyAlignment="1">
      <alignment horizontal="center"/>
    </xf>
    <xf numFmtId="165" fontId="8" fillId="0" borderId="0" xfId="1" applyFont="1" applyFill="1" applyAlignment="1">
      <alignment horizontal="center"/>
    </xf>
    <xf numFmtId="175" fontId="8" fillId="0" borderId="0" xfId="2" applyNumberFormat="1" applyFont="1" applyFill="1" applyAlignment="1">
      <alignment horizontal="center"/>
    </xf>
    <xf numFmtId="0" fontId="8" fillId="0" borderId="7" xfId="0" applyFont="1" applyFill="1" applyBorder="1" applyAlignment="1"/>
    <xf numFmtId="0" fontId="8" fillId="0" borderId="0" xfId="0" applyFont="1" applyFill="1" applyAlignment="1">
      <alignment horizontal="left"/>
    </xf>
    <xf numFmtId="0" fontId="8" fillId="0" borderId="0" xfId="0" applyFont="1" applyFill="1" applyBorder="1" applyAlignment="1">
      <alignment horizontal="left"/>
    </xf>
    <xf numFmtId="175" fontId="7" fillId="0" borderId="0" xfId="2" applyNumberFormat="1" applyFont="1" applyFill="1" applyAlignment="1"/>
    <xf numFmtId="0" fontId="8" fillId="0" borderId="9" xfId="0" applyFont="1" applyFill="1" applyBorder="1" applyAlignment="1">
      <alignment horizontal="left"/>
    </xf>
    <xf numFmtId="0" fontId="8" fillId="0" borderId="16" xfId="0" applyFont="1" applyFill="1" applyBorder="1" applyAlignment="1">
      <alignment horizontal="left"/>
    </xf>
    <xf numFmtId="3" fontId="10" fillId="0" borderId="2" xfId="0" applyNumberFormat="1" applyFont="1" applyFill="1" applyBorder="1" applyAlignment="1" applyProtection="1">
      <alignment horizontal="center" vertical="center"/>
      <protection locked="0"/>
    </xf>
    <xf numFmtId="0" fontId="8" fillId="0" borderId="2" xfId="14" applyFont="1" applyFill="1" applyBorder="1" applyAlignment="1">
      <alignment horizontal="left"/>
    </xf>
    <xf numFmtId="0" fontId="8" fillId="0" borderId="2" xfId="15" applyFont="1" applyFill="1" applyBorder="1" applyAlignment="1">
      <alignment horizontal="left"/>
    </xf>
    <xf numFmtId="175" fontId="8" fillId="0" borderId="0" xfId="14931" applyNumberFormat="1" applyFont="1" applyFill="1" applyAlignment="1">
      <alignment horizontal="center" wrapText="1"/>
    </xf>
    <xf numFmtId="0" fontId="8" fillId="0" borderId="0" xfId="14" applyFont="1" applyFill="1" applyBorder="1" applyAlignment="1">
      <alignment horizontal="left"/>
    </xf>
    <xf numFmtId="182" fontId="8" fillId="0" borderId="16" xfId="1" applyNumberFormat="1" applyFont="1" applyFill="1" applyBorder="1" applyAlignment="1"/>
    <xf numFmtId="0" fontId="8" fillId="0" borderId="2" xfId="14" applyFont="1" applyFill="1" applyBorder="1" applyAlignment="1">
      <alignment horizontal="right"/>
    </xf>
    <xf numFmtId="179" fontId="8" fillId="0" borderId="2" xfId="14" applyNumberFormat="1" applyFont="1" applyFill="1" applyBorder="1" applyAlignment="1">
      <alignment horizontal="right"/>
    </xf>
    <xf numFmtId="9" fontId="8" fillId="0" borderId="2" xfId="4" applyFont="1" applyFill="1" applyBorder="1" applyAlignment="1">
      <alignment horizontal="right"/>
    </xf>
    <xf numFmtId="38" fontId="10" fillId="0" borderId="2" xfId="0" applyNumberFormat="1" applyFont="1" applyFill="1" applyBorder="1" applyAlignment="1" applyProtection="1">
      <alignment horizontal="center" vertical="center"/>
      <protection locked="0"/>
    </xf>
    <xf numFmtId="0" fontId="8" fillId="0" borderId="2" xfId="0" applyFont="1" applyFill="1" applyBorder="1" applyAlignment="1">
      <alignment horizontal="left"/>
    </xf>
    <xf numFmtId="0" fontId="8" fillId="0" borderId="2" xfId="0" applyFont="1" applyFill="1" applyBorder="1" applyAlignment="1">
      <alignment horizontal="right"/>
    </xf>
    <xf numFmtId="180" fontId="8" fillId="0" borderId="2" xfId="0" applyNumberFormat="1" applyFont="1" applyFill="1" applyBorder="1" applyAlignment="1">
      <alignment horizontal="right"/>
    </xf>
    <xf numFmtId="38" fontId="10" fillId="0" borderId="2" xfId="0" applyNumberFormat="1" applyFont="1" applyFill="1" applyBorder="1"/>
    <xf numFmtId="0" fontId="8" fillId="0" borderId="2" xfId="15" applyFont="1" applyFill="1" applyBorder="1" applyAlignment="1">
      <alignment horizontal="right"/>
    </xf>
    <xf numFmtId="179" fontId="8" fillId="0" borderId="2" xfId="15" applyNumberFormat="1" applyFont="1" applyFill="1" applyBorder="1" applyAlignment="1">
      <alignment horizontal="right"/>
    </xf>
    <xf numFmtId="180" fontId="8" fillId="0" borderId="2" xfId="15" applyNumberFormat="1" applyFont="1" applyFill="1" applyBorder="1" applyAlignment="1">
      <alignment horizontal="right"/>
    </xf>
    <xf numFmtId="0" fontId="8" fillId="0" borderId="2" xfId="33" applyFont="1" applyFill="1" applyBorder="1" applyAlignment="1">
      <alignment horizontal="left"/>
    </xf>
    <xf numFmtId="0" fontId="8" fillId="0" borderId="2" xfId="33" applyFont="1" applyFill="1" applyBorder="1" applyAlignment="1">
      <alignment horizontal="right"/>
    </xf>
    <xf numFmtId="179" fontId="8" fillId="0" borderId="2" xfId="33" applyNumberFormat="1" applyFont="1" applyFill="1" applyBorder="1" applyAlignment="1">
      <alignment horizontal="right"/>
    </xf>
    <xf numFmtId="180" fontId="8" fillId="0" borderId="2" xfId="33" applyNumberFormat="1" applyFont="1" applyFill="1" applyBorder="1" applyAlignment="1">
      <alignment horizontal="right"/>
    </xf>
    <xf numFmtId="175" fontId="8" fillId="0" borderId="0" xfId="2" applyNumberFormat="1" applyFont="1" applyFill="1" applyBorder="1" applyAlignment="1">
      <alignment horizontal="right"/>
    </xf>
    <xf numFmtId="175" fontId="8" fillId="0" borderId="9" xfId="2" applyNumberFormat="1" applyFont="1" applyFill="1" applyBorder="1" applyAlignment="1">
      <alignment horizontal="right"/>
    </xf>
    <xf numFmtId="9" fontId="8" fillId="0" borderId="0" xfId="4" applyFont="1" applyFill="1" applyBorder="1" applyAlignment="1"/>
    <xf numFmtId="9" fontId="8" fillId="0" borderId="5" xfId="4" applyFont="1" applyFill="1" applyBorder="1" applyAlignment="1">
      <alignment horizontal="center"/>
    </xf>
    <xf numFmtId="9" fontId="8" fillId="0" borderId="7" xfId="4" applyFont="1" applyFill="1" applyBorder="1" applyAlignment="1"/>
    <xf numFmtId="9" fontId="8" fillId="0" borderId="4" xfId="4" applyFont="1" applyFill="1" applyBorder="1" applyAlignment="1">
      <alignment horizontal="center" wrapText="1"/>
    </xf>
    <xf numFmtId="9" fontId="8" fillId="0" borderId="3" xfId="4" applyFont="1" applyFill="1" applyBorder="1" applyAlignment="1"/>
    <xf numFmtId="9" fontId="8" fillId="0" borderId="2" xfId="4" applyFont="1" applyFill="1" applyBorder="1" applyAlignment="1"/>
    <xf numFmtId="9" fontId="8" fillId="0" borderId="9" xfId="4" applyFont="1" applyFill="1" applyBorder="1" applyAlignment="1"/>
    <xf numFmtId="9" fontId="8" fillId="0" borderId="10" xfId="4" applyFont="1" applyFill="1" applyBorder="1" applyAlignment="1"/>
    <xf numFmtId="9" fontId="8" fillId="0" borderId="8" xfId="4" applyFont="1" applyFill="1" applyBorder="1" applyAlignment="1"/>
    <xf numFmtId="9" fontId="8" fillId="0" borderId="0" xfId="4" applyFont="1" applyFill="1" applyAlignment="1">
      <alignment horizontal="right"/>
    </xf>
    <xf numFmtId="3" fontId="8" fillId="0" borderId="0" xfId="2" applyNumberFormat="1" applyFont="1" applyFill="1" applyAlignment="1"/>
    <xf numFmtId="3" fontId="8" fillId="0" borderId="0" xfId="14931" applyNumberFormat="1" applyFont="1" applyFill="1" applyAlignment="1">
      <alignment horizontal="center" wrapText="1"/>
    </xf>
    <xf numFmtId="3" fontId="8" fillId="0" borderId="0" xfId="2" applyNumberFormat="1" applyFont="1" applyFill="1" applyBorder="1" applyAlignment="1"/>
    <xf numFmtId="3" fontId="8" fillId="0" borderId="2" xfId="2" applyNumberFormat="1" applyFont="1" applyFill="1" applyBorder="1" applyAlignment="1">
      <alignment horizontal="right"/>
    </xf>
    <xf numFmtId="3" fontId="8" fillId="0" borderId="9" xfId="2" applyNumberFormat="1" applyFont="1" applyFill="1" applyBorder="1" applyAlignment="1"/>
    <xf numFmtId="3" fontId="8" fillId="0" borderId="4" xfId="2" applyNumberFormat="1" applyFont="1" applyFill="1" applyBorder="1" applyAlignment="1">
      <alignment horizontal="center" wrapText="1"/>
    </xf>
    <xf numFmtId="175" fontId="8" fillId="0" borderId="7" xfId="2" applyNumberFormat="1" applyFont="1" applyFill="1" applyBorder="1" applyAlignment="1">
      <alignment horizontal="center"/>
    </xf>
    <xf numFmtId="0" fontId="32" fillId="0" borderId="0" xfId="0" applyFont="1" applyFill="1" applyAlignment="1"/>
    <xf numFmtId="0" fontId="8" fillId="0" borderId="6" xfId="0" applyFont="1" applyFill="1" applyBorder="1" applyAlignment="1">
      <alignment horizontal="center"/>
    </xf>
    <xf numFmtId="168" fontId="8" fillId="0" borderId="4" xfId="1" applyNumberFormat="1" applyFont="1" applyFill="1" applyBorder="1" applyAlignment="1">
      <alignment horizontal="center" wrapText="1"/>
    </xf>
    <xf numFmtId="0" fontId="8" fillId="0" borderId="16" xfId="0" applyFont="1" applyFill="1" applyBorder="1" applyAlignment="1"/>
    <xf numFmtId="3" fontId="8" fillId="0" borderId="16" xfId="2" applyNumberFormat="1" applyFont="1" applyFill="1" applyBorder="1" applyAlignment="1"/>
    <xf numFmtId="3" fontId="8" fillId="0" borderId="3" xfId="2" applyNumberFormat="1" applyFont="1" applyFill="1" applyBorder="1" applyAlignment="1"/>
    <xf numFmtId="185" fontId="8" fillId="0" borderId="0" xfId="1" applyNumberFormat="1" applyFont="1" applyFill="1" applyBorder="1" applyAlignment="1"/>
    <xf numFmtId="165" fontId="33" fillId="0" borderId="0" xfId="1" applyFont="1" applyFill="1" applyBorder="1" applyAlignment="1"/>
    <xf numFmtId="181" fontId="8" fillId="0" borderId="0" xfId="1" applyNumberFormat="1" applyFont="1" applyFill="1" applyAlignment="1"/>
    <xf numFmtId="182" fontId="8" fillId="0" borderId="2" xfId="0" applyNumberFormat="1" applyFont="1" applyFill="1" applyBorder="1" applyAlignment="1">
      <alignment horizontal="right"/>
    </xf>
    <xf numFmtId="175" fontId="8" fillId="0" borderId="1" xfId="2" applyNumberFormat="1" applyFont="1" applyFill="1" applyBorder="1" applyAlignment="1">
      <alignment horizontal="right"/>
    </xf>
    <xf numFmtId="3" fontId="8" fillId="0" borderId="1" xfId="2" applyNumberFormat="1" applyFont="1" applyFill="1" applyBorder="1" applyAlignment="1">
      <alignment horizontal="right"/>
    </xf>
    <xf numFmtId="0" fontId="8" fillId="0" borderId="16" xfId="0" applyFont="1" applyFill="1" applyBorder="1" applyAlignment="1">
      <alignment horizontal="right"/>
    </xf>
    <xf numFmtId="179" fontId="8" fillId="0" borderId="16" xfId="0" applyNumberFormat="1" applyFont="1" applyFill="1" applyBorder="1" applyAlignment="1">
      <alignment horizontal="right"/>
    </xf>
    <xf numFmtId="180" fontId="8" fillId="0" borderId="16" xfId="0" applyNumberFormat="1" applyFont="1" applyFill="1" applyBorder="1" applyAlignment="1">
      <alignment horizontal="right"/>
    </xf>
    <xf numFmtId="9" fontId="8" fillId="0" borderId="16" xfId="4" applyFont="1" applyFill="1" applyBorder="1" applyAlignment="1">
      <alignment horizontal="right"/>
    </xf>
    <xf numFmtId="165" fontId="8" fillId="0" borderId="16" xfId="1" applyFont="1" applyFill="1" applyBorder="1" applyAlignment="1">
      <alignment horizontal="right"/>
    </xf>
    <xf numFmtId="182" fontId="8" fillId="0" borderId="16" xfId="0" applyNumberFormat="1" applyFont="1" applyFill="1" applyBorder="1" applyAlignment="1">
      <alignment horizontal="right"/>
    </xf>
    <xf numFmtId="175" fontId="8" fillId="0" borderId="16" xfId="2" applyNumberFormat="1" applyFont="1" applyFill="1" applyBorder="1" applyAlignment="1">
      <alignment horizontal="right"/>
    </xf>
    <xf numFmtId="3" fontId="8" fillId="0" borderId="16" xfId="2" applyNumberFormat="1" applyFont="1" applyFill="1" applyBorder="1" applyAlignment="1">
      <alignment horizontal="right"/>
    </xf>
    <xf numFmtId="0" fontId="8" fillId="0" borderId="20" xfId="0" applyFont="1" applyFill="1" applyBorder="1" applyAlignment="1">
      <alignment horizontal="left"/>
    </xf>
    <xf numFmtId="165" fontId="8" fillId="0" borderId="20" xfId="1" applyFont="1" applyFill="1" applyBorder="1" applyAlignment="1">
      <alignment horizontal="right"/>
    </xf>
    <xf numFmtId="179" fontId="8" fillId="0" borderId="20" xfId="0" applyNumberFormat="1" applyFont="1" applyFill="1" applyBorder="1" applyAlignment="1">
      <alignment horizontal="right"/>
    </xf>
    <xf numFmtId="180" fontId="8" fillId="0" borderId="20" xfId="0" applyNumberFormat="1" applyFont="1" applyFill="1" applyBorder="1" applyAlignment="1">
      <alignment horizontal="right"/>
    </xf>
    <xf numFmtId="9" fontId="8" fillId="0" borderId="20" xfId="4" applyFont="1" applyFill="1" applyBorder="1" applyAlignment="1">
      <alignment horizontal="right"/>
    </xf>
    <xf numFmtId="182" fontId="8" fillId="0" borderId="20" xfId="0" applyNumberFormat="1" applyFont="1" applyFill="1" applyBorder="1" applyAlignment="1">
      <alignment horizontal="right"/>
    </xf>
    <xf numFmtId="0" fontId="8" fillId="0" borderId="20" xfId="0" applyFont="1" applyFill="1" applyBorder="1" applyAlignment="1">
      <alignment horizontal="right"/>
    </xf>
    <xf numFmtId="175" fontId="8" fillId="0" borderId="20" xfId="2" applyNumberFormat="1" applyFont="1" applyFill="1" applyBorder="1" applyAlignment="1">
      <alignment horizontal="right"/>
    </xf>
    <xf numFmtId="175" fontId="8" fillId="0" borderId="21" xfId="2" applyNumberFormat="1" applyFont="1" applyFill="1" applyBorder="1" applyAlignment="1">
      <alignment horizontal="right"/>
    </xf>
    <xf numFmtId="3" fontId="8" fillId="0" borderId="21" xfId="2" applyNumberFormat="1" applyFont="1" applyFill="1" applyBorder="1" applyAlignment="1">
      <alignment horizontal="right"/>
    </xf>
    <xf numFmtId="165" fontId="8" fillId="0" borderId="0" xfId="0" applyNumberFormat="1" applyFont="1" applyFill="1" applyBorder="1" applyAlignment="1">
      <alignment horizontal="right"/>
    </xf>
    <xf numFmtId="179" fontId="8" fillId="0" borderId="0" xfId="0" applyNumberFormat="1" applyFont="1" applyFill="1" applyBorder="1" applyAlignment="1">
      <alignment horizontal="right"/>
    </xf>
    <xf numFmtId="180" fontId="8" fillId="0" borderId="0" xfId="0" applyNumberFormat="1" applyFont="1" applyFill="1" applyBorder="1" applyAlignment="1">
      <alignment horizontal="right"/>
    </xf>
    <xf numFmtId="9" fontId="8" fillId="0" borderId="0" xfId="4" applyFont="1" applyFill="1" applyBorder="1" applyAlignment="1">
      <alignment horizontal="right"/>
    </xf>
    <xf numFmtId="165" fontId="8" fillId="0" borderId="0" xfId="1" applyFont="1" applyFill="1" applyBorder="1" applyAlignment="1">
      <alignment horizontal="right"/>
    </xf>
    <xf numFmtId="182" fontId="8" fillId="0" borderId="0" xfId="0" applyNumberFormat="1" applyFont="1" applyFill="1" applyBorder="1" applyAlignment="1">
      <alignment horizontal="right"/>
    </xf>
    <xf numFmtId="0" fontId="8" fillId="0" borderId="0" xfId="0" applyFont="1" applyFill="1" applyBorder="1" applyAlignment="1">
      <alignment horizontal="right"/>
    </xf>
    <xf numFmtId="3" fontId="8" fillId="0" borderId="0" xfId="2" applyNumberFormat="1" applyFont="1" applyFill="1" applyBorder="1" applyAlignment="1">
      <alignment horizontal="right"/>
    </xf>
    <xf numFmtId="176" fontId="8" fillId="0" borderId="0" xfId="1" applyNumberFormat="1" applyFont="1" applyFill="1" applyAlignment="1"/>
    <xf numFmtId="0" fontId="8" fillId="0" borderId="10" xfId="0" applyFont="1" applyFill="1" applyBorder="1" applyAlignment="1">
      <alignment horizontal="left"/>
    </xf>
    <xf numFmtId="3" fontId="8" fillId="0" borderId="10" xfId="1" applyNumberFormat="1" applyFont="1" applyFill="1" applyBorder="1" applyAlignment="1"/>
    <xf numFmtId="0" fontId="8" fillId="0" borderId="17" xfId="0" applyFont="1" applyFill="1" applyBorder="1" applyAlignment="1">
      <alignment horizontal="left"/>
    </xf>
    <xf numFmtId="3" fontId="8" fillId="0" borderId="0" xfId="1" applyNumberFormat="1" applyFont="1" applyFill="1" applyBorder="1" applyAlignment="1"/>
    <xf numFmtId="0" fontId="8" fillId="0" borderId="8" xfId="0" applyFont="1" applyFill="1" applyBorder="1" applyAlignment="1">
      <alignment horizontal="left"/>
    </xf>
    <xf numFmtId="3" fontId="8" fillId="0" borderId="8" xfId="1" applyNumberFormat="1" applyFont="1" applyFill="1" applyBorder="1" applyAlignment="1"/>
    <xf numFmtId="3" fontId="8" fillId="0" borderId="10" xfId="2" applyNumberFormat="1" applyFont="1" applyFill="1" applyBorder="1" applyAlignment="1"/>
    <xf numFmtId="0" fontId="8" fillId="0" borderId="1" xfId="0" applyFont="1" applyFill="1" applyBorder="1" applyAlignment="1">
      <alignment horizontal="left" wrapText="1"/>
    </xf>
    <xf numFmtId="0" fontId="8" fillId="0" borderId="16" xfId="0" applyFont="1" applyFill="1" applyBorder="1" applyAlignment="1">
      <alignment horizontal="left" wrapText="1"/>
    </xf>
    <xf numFmtId="167" fontId="8" fillId="0" borderId="16" xfId="1" applyNumberFormat="1" applyFont="1" applyFill="1" applyBorder="1" applyAlignment="1"/>
    <xf numFmtId="0" fontId="10" fillId="0" borderId="10" xfId="0" applyFont="1" applyFill="1" applyBorder="1" applyAlignment="1">
      <alignment horizontal="left"/>
    </xf>
    <xf numFmtId="10" fontId="8" fillId="0" borderId="0" xfId="0" applyNumberFormat="1" applyFont="1" applyFill="1"/>
    <xf numFmtId="0" fontId="7" fillId="0" borderId="0" xfId="0" applyFont="1" applyFill="1"/>
    <xf numFmtId="165" fontId="8" fillId="0" borderId="0" xfId="13" applyFont="1" applyFill="1"/>
    <xf numFmtId="171" fontId="8" fillId="0" borderId="0" xfId="0" applyNumberFormat="1" applyFont="1" applyFill="1"/>
    <xf numFmtId="174" fontId="8" fillId="0" borderId="0" xfId="2" applyNumberFormat="1" applyFont="1" applyFill="1" applyAlignment="1">
      <alignment horizontal="center"/>
    </xf>
    <xf numFmtId="174" fontId="8" fillId="0" borderId="0" xfId="0" applyNumberFormat="1" applyFont="1" applyFill="1"/>
    <xf numFmtId="169" fontId="8" fillId="0" borderId="0" xfId="0" applyNumberFormat="1" applyFont="1" applyFill="1" applyAlignment="1">
      <alignment horizontal="right"/>
    </xf>
    <xf numFmtId="174" fontId="8" fillId="0" borderId="0" xfId="2" applyNumberFormat="1" applyFont="1" applyFill="1" applyBorder="1" applyProtection="1">
      <protection locked="0"/>
    </xf>
    <xf numFmtId="164" fontId="8" fillId="0" borderId="0" xfId="0" applyNumberFormat="1" applyFont="1" applyFill="1"/>
    <xf numFmtId="173" fontId="7" fillId="0" borderId="0" xfId="0" applyNumberFormat="1" applyFont="1" applyFill="1"/>
    <xf numFmtId="2" fontId="7" fillId="0" borderId="0" xfId="0" applyNumberFormat="1" applyFont="1" applyFill="1" applyAlignment="1">
      <alignment horizontal="center"/>
    </xf>
    <xf numFmtId="2" fontId="8" fillId="0" borderId="0" xfId="0" applyNumberFormat="1" applyFont="1" applyFill="1"/>
    <xf numFmtId="169" fontId="8" fillId="0" borderId="0" xfId="0" applyNumberFormat="1" applyFont="1" applyFill="1"/>
    <xf numFmtId="2" fontId="7" fillId="0" borderId="0" xfId="0" applyNumberFormat="1" applyFont="1" applyFill="1"/>
    <xf numFmtId="174" fontId="8" fillId="0" borderId="0" xfId="2" applyNumberFormat="1" applyFont="1" applyFill="1" applyBorder="1"/>
    <xf numFmtId="170" fontId="8" fillId="0" borderId="0" xfId="0" applyNumberFormat="1" applyFont="1" applyFill="1"/>
    <xf numFmtId="166" fontId="8" fillId="0" borderId="0" xfId="0" applyNumberFormat="1" applyFont="1" applyFill="1"/>
    <xf numFmtId="176" fontId="8" fillId="0" borderId="0" xfId="0" applyNumberFormat="1" applyFont="1" applyFill="1" applyAlignment="1">
      <alignment horizontal="center"/>
    </xf>
    <xf numFmtId="164" fontId="7" fillId="0" borderId="0" xfId="0" applyNumberFormat="1" applyFont="1" applyFill="1"/>
    <xf numFmtId="174" fontId="8" fillId="0" borderId="0" xfId="2" applyNumberFormat="1" applyFont="1" applyFill="1"/>
    <xf numFmtId="171" fontId="7" fillId="0" borderId="0" xfId="0" applyNumberFormat="1" applyFont="1" applyFill="1"/>
    <xf numFmtId="0" fontId="11" fillId="0" borderId="0" xfId="0" applyFont="1" applyFill="1"/>
    <xf numFmtId="177" fontId="8" fillId="0" borderId="0" xfId="13" applyNumberFormat="1" applyFont="1" applyFill="1"/>
    <xf numFmtId="0" fontId="8" fillId="0" borderId="0" xfId="0" applyFont="1" applyFill="1" applyAlignment="1">
      <alignment horizontal="center" wrapText="1"/>
    </xf>
    <xf numFmtId="172" fontId="8" fillId="0" borderId="0" xfId="4" applyNumberFormat="1" applyFont="1" applyFill="1"/>
    <xf numFmtId="178" fontId="8" fillId="0" borderId="0" xfId="0" applyNumberFormat="1" applyFont="1" applyFill="1"/>
    <xf numFmtId="178" fontId="8" fillId="0" borderId="0" xfId="1" applyNumberFormat="1" applyFont="1" applyFill="1"/>
    <xf numFmtId="177" fontId="8" fillId="0" borderId="0" xfId="1" applyNumberFormat="1" applyFont="1" applyFill="1"/>
    <xf numFmtId="0" fontId="8" fillId="0" borderId="1" xfId="0" applyFont="1" applyFill="1" applyBorder="1" applyAlignment="1">
      <alignment horizontal="center"/>
    </xf>
    <xf numFmtId="16" fontId="8" fillId="0" borderId="1" xfId="0" quotePrefix="1" applyNumberFormat="1" applyFont="1" applyFill="1" applyBorder="1" applyAlignment="1">
      <alignment horizontal="center"/>
    </xf>
    <xf numFmtId="16" fontId="8" fillId="0" borderId="1" xfId="0" applyNumberFormat="1" applyFont="1" applyFill="1" applyBorder="1" applyAlignment="1">
      <alignment horizontal="center"/>
    </xf>
    <xf numFmtId="49" fontId="8" fillId="0" borderId="2" xfId="0" applyNumberFormat="1" applyFont="1" applyFill="1" applyBorder="1" applyAlignment="1">
      <alignment horizontal="center"/>
    </xf>
    <xf numFmtId="0" fontId="33" fillId="0" borderId="0" xfId="0" applyFont="1" applyFill="1" applyAlignment="1">
      <alignment horizontal="center"/>
    </xf>
    <xf numFmtId="184" fontId="8" fillId="0" borderId="0" xfId="0" applyNumberFormat="1" applyFont="1" applyFill="1"/>
    <xf numFmtId="2" fontId="8" fillId="0" borderId="1" xfId="0" applyNumberFormat="1" applyFont="1" applyFill="1" applyBorder="1" applyAlignment="1">
      <alignment horizontal="center"/>
    </xf>
    <xf numFmtId="2" fontId="8" fillId="0" borderId="2" xfId="0" applyNumberFormat="1" applyFont="1" applyFill="1" applyBorder="1" applyAlignment="1">
      <alignment horizontal="center"/>
    </xf>
    <xf numFmtId="0" fontId="34" fillId="0" borderId="0" xfId="0" applyFont="1" applyFill="1"/>
    <xf numFmtId="0" fontId="35" fillId="0" borderId="0" xfId="0" applyFont="1" applyFill="1"/>
    <xf numFmtId="0" fontId="8" fillId="0" borderId="2" xfId="0" applyFont="1" applyFill="1" applyBorder="1" applyAlignment="1">
      <alignment horizontal="center" vertical="center" wrapText="1"/>
    </xf>
    <xf numFmtId="178" fontId="8" fillId="0" borderId="2" xfId="13" applyNumberFormat="1" applyFont="1" applyFill="1" applyBorder="1" applyAlignment="1">
      <alignment horizontal="center" vertical="center" wrapText="1"/>
    </xf>
    <xf numFmtId="177" fontId="8" fillId="0" borderId="2" xfId="13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183" fontId="8" fillId="0" borderId="0" xfId="0" quotePrefix="1" applyNumberFormat="1" applyFont="1" applyFill="1" applyAlignment="1">
      <alignment horizontal="center"/>
    </xf>
    <xf numFmtId="2" fontId="8" fillId="0" borderId="0" xfId="0" quotePrefix="1" applyNumberFormat="1" applyFont="1" applyFill="1" applyAlignment="1">
      <alignment horizontal="center"/>
    </xf>
    <xf numFmtId="0" fontId="8" fillId="0" borderId="2" xfId="14" applyFont="1" applyFill="1" applyBorder="1" applyAlignment="1">
      <alignment horizontal="center"/>
    </xf>
    <xf numFmtId="0" fontId="8" fillId="0" borderId="2" xfId="3" applyFont="1" applyFill="1" applyBorder="1" applyAlignment="1">
      <alignment horizontal="center"/>
    </xf>
    <xf numFmtId="0" fontId="8" fillId="0" borderId="20" xfId="0" applyFont="1" applyFill="1" applyBorder="1" applyAlignment="1">
      <alignment horizontal="center"/>
    </xf>
    <xf numFmtId="168" fontId="8" fillId="0" borderId="0" xfId="1" applyNumberFormat="1" applyFont="1" applyFill="1" applyAlignment="1">
      <alignment horizontal="center"/>
    </xf>
    <xf numFmtId="175" fontId="8" fillId="0" borderId="16" xfId="2" applyNumberFormat="1" applyFont="1" applyFill="1" applyBorder="1" applyAlignment="1">
      <alignment horizontal="center"/>
    </xf>
    <xf numFmtId="165" fontId="8" fillId="0" borderId="16" xfId="1" applyFont="1" applyFill="1" applyBorder="1" applyAlignment="1">
      <alignment horizontal="center"/>
    </xf>
    <xf numFmtId="175" fontId="7" fillId="0" borderId="14" xfId="2" applyNumberFormat="1" applyFont="1" applyFill="1" applyBorder="1" applyAlignment="1"/>
    <xf numFmtId="175" fontId="7" fillId="0" borderId="15" xfId="2" applyNumberFormat="1" applyFont="1" applyFill="1" applyBorder="1" applyAlignment="1"/>
  </cellXfs>
  <cellStyles count="14932">
    <cellStyle name="20% - Accent1 2" xfId="73"/>
    <cellStyle name="20% - Accent2 2" xfId="74"/>
    <cellStyle name="20% - Accent3 2" xfId="75"/>
    <cellStyle name="20% - Accent4 2" xfId="76"/>
    <cellStyle name="20% - Accent5 2" xfId="77"/>
    <cellStyle name="20% - Accent6 2" xfId="78"/>
    <cellStyle name="40% - Accent1 2" xfId="79"/>
    <cellStyle name="40% - Accent2 2" xfId="80"/>
    <cellStyle name="40% - Accent3 2" xfId="81"/>
    <cellStyle name="40% - Accent4 2" xfId="82"/>
    <cellStyle name="40% - Accent5 2" xfId="83"/>
    <cellStyle name="40% - Accent6 2" xfId="84"/>
    <cellStyle name="60% - Accent1 2" xfId="85"/>
    <cellStyle name="60% - Accent2 2" xfId="86"/>
    <cellStyle name="60% - Accent3 2" xfId="87"/>
    <cellStyle name="60% - Accent4 2" xfId="88"/>
    <cellStyle name="60% - Accent5 2" xfId="89"/>
    <cellStyle name="60% - Accent6 2" xfId="90"/>
    <cellStyle name="Accent1 2" xfId="91"/>
    <cellStyle name="Accent2 2" xfId="92"/>
    <cellStyle name="Accent3 2" xfId="93"/>
    <cellStyle name="Accent4" xfId="14931" builtinId="41"/>
    <cellStyle name="Accent4 2" xfId="94"/>
    <cellStyle name="Accent5 2" xfId="95"/>
    <cellStyle name="Accent6 2" xfId="96"/>
    <cellStyle name="Bad 2 10" xfId="97"/>
    <cellStyle name="Bad 2 100" xfId="98"/>
    <cellStyle name="Bad 2 101" xfId="99"/>
    <cellStyle name="Bad 2 102" xfId="100"/>
    <cellStyle name="Bad 2 103" xfId="101"/>
    <cellStyle name="Bad 2 104" xfId="102"/>
    <cellStyle name="Bad 2 105" xfId="103"/>
    <cellStyle name="Bad 2 106" xfId="104"/>
    <cellStyle name="Bad 2 107" xfId="105"/>
    <cellStyle name="Bad 2 108" xfId="106"/>
    <cellStyle name="Bad 2 109" xfId="107"/>
    <cellStyle name="Bad 2 11" xfId="108"/>
    <cellStyle name="Bad 2 110" xfId="109"/>
    <cellStyle name="Bad 2 12" xfId="110"/>
    <cellStyle name="Bad 2 13" xfId="111"/>
    <cellStyle name="Bad 2 14" xfId="112"/>
    <cellStyle name="Bad 2 15" xfId="113"/>
    <cellStyle name="Bad 2 16" xfId="114"/>
    <cellStyle name="Bad 2 17" xfId="115"/>
    <cellStyle name="Bad 2 18" xfId="116"/>
    <cellStyle name="Bad 2 19" xfId="117"/>
    <cellStyle name="Bad 2 2" xfId="118"/>
    <cellStyle name="Bad 2 20" xfId="119"/>
    <cellStyle name="Bad 2 21" xfId="120"/>
    <cellStyle name="Bad 2 22" xfId="121"/>
    <cellStyle name="Bad 2 23" xfId="122"/>
    <cellStyle name="Bad 2 24" xfId="123"/>
    <cellStyle name="Bad 2 25" xfId="124"/>
    <cellStyle name="Bad 2 26" xfId="125"/>
    <cellStyle name="Bad 2 27" xfId="126"/>
    <cellStyle name="Bad 2 28" xfId="127"/>
    <cellStyle name="Bad 2 29" xfId="128"/>
    <cellStyle name="Bad 2 3" xfId="129"/>
    <cellStyle name="Bad 2 30" xfId="130"/>
    <cellStyle name="Bad 2 31" xfId="131"/>
    <cellStyle name="Bad 2 32" xfId="132"/>
    <cellStyle name="Bad 2 33" xfId="133"/>
    <cellStyle name="Bad 2 34" xfId="134"/>
    <cellStyle name="Bad 2 35" xfId="135"/>
    <cellStyle name="Bad 2 36" xfId="136"/>
    <cellStyle name="Bad 2 37" xfId="137"/>
    <cellStyle name="Bad 2 38" xfId="138"/>
    <cellStyle name="Bad 2 39" xfId="139"/>
    <cellStyle name="Bad 2 4" xfId="140"/>
    <cellStyle name="Bad 2 40" xfId="141"/>
    <cellStyle name="Bad 2 41" xfId="142"/>
    <cellStyle name="Bad 2 42" xfId="143"/>
    <cellStyle name="Bad 2 43" xfId="144"/>
    <cellStyle name="Bad 2 44" xfId="145"/>
    <cellStyle name="Bad 2 45" xfId="146"/>
    <cellStyle name="Bad 2 46" xfId="147"/>
    <cellStyle name="Bad 2 47" xfId="148"/>
    <cellStyle name="Bad 2 48" xfId="149"/>
    <cellStyle name="Bad 2 49" xfId="150"/>
    <cellStyle name="Bad 2 5" xfId="151"/>
    <cellStyle name="Bad 2 50" xfId="152"/>
    <cellStyle name="Bad 2 51" xfId="153"/>
    <cellStyle name="Bad 2 52" xfId="154"/>
    <cellStyle name="Bad 2 53" xfId="155"/>
    <cellStyle name="Bad 2 54" xfId="156"/>
    <cellStyle name="Bad 2 55" xfId="157"/>
    <cellStyle name="Bad 2 56" xfId="158"/>
    <cellStyle name="Bad 2 57" xfId="159"/>
    <cellStyle name="Bad 2 58" xfId="160"/>
    <cellStyle name="Bad 2 59" xfId="161"/>
    <cellStyle name="Bad 2 6" xfId="162"/>
    <cellStyle name="Bad 2 60" xfId="163"/>
    <cellStyle name="Bad 2 61" xfId="164"/>
    <cellStyle name="Bad 2 62" xfId="165"/>
    <cellStyle name="Bad 2 63" xfId="166"/>
    <cellStyle name="Bad 2 64" xfId="167"/>
    <cellStyle name="Bad 2 65" xfId="168"/>
    <cellStyle name="Bad 2 66" xfId="169"/>
    <cellStyle name="Bad 2 67" xfId="170"/>
    <cellStyle name="Bad 2 68" xfId="171"/>
    <cellStyle name="Bad 2 69" xfId="172"/>
    <cellStyle name="Bad 2 7" xfId="173"/>
    <cellStyle name="Bad 2 70" xfId="174"/>
    <cellStyle name="Bad 2 71" xfId="175"/>
    <cellStyle name="Bad 2 72" xfId="176"/>
    <cellStyle name="Bad 2 73" xfId="177"/>
    <cellStyle name="Bad 2 74" xfId="178"/>
    <cellStyle name="Bad 2 75" xfId="179"/>
    <cellStyle name="Bad 2 76" xfId="180"/>
    <cellStyle name="Bad 2 77" xfId="181"/>
    <cellStyle name="Bad 2 78" xfId="182"/>
    <cellStyle name="Bad 2 79" xfId="183"/>
    <cellStyle name="Bad 2 8" xfId="184"/>
    <cellStyle name="Bad 2 80" xfId="185"/>
    <cellStyle name="Bad 2 81" xfId="186"/>
    <cellStyle name="Bad 2 82" xfId="187"/>
    <cellStyle name="Bad 2 83" xfId="188"/>
    <cellStyle name="Bad 2 84" xfId="189"/>
    <cellStyle name="Bad 2 85" xfId="190"/>
    <cellStyle name="Bad 2 86" xfId="191"/>
    <cellStyle name="Bad 2 87" xfId="192"/>
    <cellStyle name="Bad 2 88" xfId="193"/>
    <cellStyle name="Bad 2 89" xfId="194"/>
    <cellStyle name="Bad 2 9" xfId="195"/>
    <cellStyle name="Bad 2 90" xfId="196"/>
    <cellStyle name="Bad 2 91" xfId="197"/>
    <cellStyle name="Bad 2 92" xfId="198"/>
    <cellStyle name="Bad 2 93" xfId="199"/>
    <cellStyle name="Bad 2 94" xfId="200"/>
    <cellStyle name="Bad 2 95" xfId="201"/>
    <cellStyle name="Bad 2 96" xfId="202"/>
    <cellStyle name="Bad 2 97" xfId="203"/>
    <cellStyle name="Bad 2 98" xfId="204"/>
    <cellStyle name="Bad 2 99" xfId="205"/>
    <cellStyle name="Calculation 2" xfId="206"/>
    <cellStyle name="Check Cell 2" xfId="207"/>
    <cellStyle name="Comma" xfId="1" builtinId="3"/>
    <cellStyle name="Comma [0]" xfId="13" builtinId="6"/>
    <cellStyle name="Comma 105" xfId="208"/>
    <cellStyle name="Comma 11" xfId="209"/>
    <cellStyle name="Comma 11 10" xfId="210"/>
    <cellStyle name="Comma 11 100" xfId="211"/>
    <cellStyle name="Comma 11 101" xfId="212"/>
    <cellStyle name="Comma 11 102" xfId="213"/>
    <cellStyle name="Comma 11 103" xfId="214"/>
    <cellStyle name="Comma 11 104" xfId="215"/>
    <cellStyle name="Comma 11 105" xfId="216"/>
    <cellStyle name="Comma 11 106" xfId="217"/>
    <cellStyle name="Comma 11 107" xfId="218"/>
    <cellStyle name="Comma 11 108" xfId="219"/>
    <cellStyle name="Comma 11 109" xfId="220"/>
    <cellStyle name="Comma 11 11" xfId="221"/>
    <cellStyle name="Comma 11 110" xfId="222"/>
    <cellStyle name="Comma 11 12" xfId="223"/>
    <cellStyle name="Comma 11 13" xfId="224"/>
    <cellStyle name="Comma 11 14" xfId="225"/>
    <cellStyle name="Comma 11 15" xfId="226"/>
    <cellStyle name="Comma 11 16" xfId="227"/>
    <cellStyle name="Comma 11 17" xfId="228"/>
    <cellStyle name="Comma 11 18" xfId="229"/>
    <cellStyle name="Comma 11 19" xfId="230"/>
    <cellStyle name="Comma 11 2" xfId="231"/>
    <cellStyle name="Comma 11 20" xfId="232"/>
    <cellStyle name="Comma 11 21" xfId="233"/>
    <cellStyle name="Comma 11 22" xfId="234"/>
    <cellStyle name="Comma 11 23" xfId="235"/>
    <cellStyle name="Comma 11 24" xfId="236"/>
    <cellStyle name="Comma 11 25" xfId="237"/>
    <cellStyle name="Comma 11 26" xfId="238"/>
    <cellStyle name="Comma 11 27" xfId="239"/>
    <cellStyle name="Comma 11 28" xfId="240"/>
    <cellStyle name="Comma 11 29" xfId="241"/>
    <cellStyle name="Comma 11 3" xfId="242"/>
    <cellStyle name="Comma 11 30" xfId="243"/>
    <cellStyle name="Comma 11 31" xfId="244"/>
    <cellStyle name="Comma 11 32" xfId="245"/>
    <cellStyle name="Comma 11 33" xfId="246"/>
    <cellStyle name="Comma 11 34" xfId="247"/>
    <cellStyle name="Comma 11 35" xfId="248"/>
    <cellStyle name="Comma 11 36" xfId="249"/>
    <cellStyle name="Comma 11 37" xfId="250"/>
    <cellStyle name="Comma 11 38" xfId="251"/>
    <cellStyle name="Comma 11 39" xfId="252"/>
    <cellStyle name="Comma 11 4" xfId="253"/>
    <cellStyle name="Comma 11 40" xfId="254"/>
    <cellStyle name="Comma 11 41" xfId="255"/>
    <cellStyle name="Comma 11 42" xfId="256"/>
    <cellStyle name="Comma 11 43" xfId="257"/>
    <cellStyle name="Comma 11 44" xfId="258"/>
    <cellStyle name="Comma 11 45" xfId="259"/>
    <cellStyle name="Comma 11 46" xfId="260"/>
    <cellStyle name="Comma 11 47" xfId="261"/>
    <cellStyle name="Comma 11 48" xfId="262"/>
    <cellStyle name="Comma 11 49" xfId="263"/>
    <cellStyle name="Comma 11 5" xfId="264"/>
    <cellStyle name="Comma 11 50" xfId="265"/>
    <cellStyle name="Comma 11 51" xfId="266"/>
    <cellStyle name="Comma 11 52" xfId="267"/>
    <cellStyle name="Comma 11 53" xfId="268"/>
    <cellStyle name="Comma 11 54" xfId="269"/>
    <cellStyle name="Comma 11 55" xfId="270"/>
    <cellStyle name="Comma 11 56" xfId="271"/>
    <cellStyle name="Comma 11 57" xfId="272"/>
    <cellStyle name="Comma 11 58" xfId="273"/>
    <cellStyle name="Comma 11 59" xfId="274"/>
    <cellStyle name="Comma 11 6" xfId="275"/>
    <cellStyle name="Comma 11 60" xfId="276"/>
    <cellStyle name="Comma 11 61" xfId="277"/>
    <cellStyle name="Comma 11 62" xfId="278"/>
    <cellStyle name="Comma 11 63" xfId="279"/>
    <cellStyle name="Comma 11 64" xfId="280"/>
    <cellStyle name="Comma 11 65" xfId="281"/>
    <cellStyle name="Comma 11 66" xfId="282"/>
    <cellStyle name="Comma 11 67" xfId="283"/>
    <cellStyle name="Comma 11 68" xfId="284"/>
    <cellStyle name="Comma 11 69" xfId="285"/>
    <cellStyle name="Comma 11 7" xfId="286"/>
    <cellStyle name="Comma 11 70" xfId="287"/>
    <cellStyle name="Comma 11 71" xfId="288"/>
    <cellStyle name="Comma 11 72" xfId="289"/>
    <cellStyle name="Comma 11 73" xfId="290"/>
    <cellStyle name="Comma 11 74" xfId="291"/>
    <cellStyle name="Comma 11 75" xfId="292"/>
    <cellStyle name="Comma 11 76" xfId="293"/>
    <cellStyle name="Comma 11 77" xfId="294"/>
    <cellStyle name="Comma 11 78" xfId="295"/>
    <cellStyle name="Comma 11 79" xfId="296"/>
    <cellStyle name="Comma 11 8" xfId="297"/>
    <cellStyle name="Comma 11 80" xfId="298"/>
    <cellStyle name="Comma 11 81" xfId="299"/>
    <cellStyle name="Comma 11 82" xfId="300"/>
    <cellStyle name="Comma 11 83" xfId="301"/>
    <cellStyle name="Comma 11 84" xfId="302"/>
    <cellStyle name="Comma 11 85" xfId="303"/>
    <cellStyle name="Comma 11 86" xfId="304"/>
    <cellStyle name="Comma 11 87" xfId="305"/>
    <cellStyle name="Comma 11 88" xfId="306"/>
    <cellStyle name="Comma 11 89" xfId="307"/>
    <cellStyle name="Comma 11 9" xfId="308"/>
    <cellStyle name="Comma 11 90" xfId="309"/>
    <cellStyle name="Comma 11 91" xfId="310"/>
    <cellStyle name="Comma 11 92" xfId="311"/>
    <cellStyle name="Comma 11 93" xfId="312"/>
    <cellStyle name="Comma 11 94" xfId="313"/>
    <cellStyle name="Comma 11 95" xfId="314"/>
    <cellStyle name="Comma 11 96" xfId="315"/>
    <cellStyle name="Comma 11 97" xfId="316"/>
    <cellStyle name="Comma 11 98" xfId="317"/>
    <cellStyle name="Comma 11 99" xfId="318"/>
    <cellStyle name="Comma 112" xfId="319"/>
    <cellStyle name="Comma 116" xfId="320"/>
    <cellStyle name="Comma 12" xfId="321"/>
    <cellStyle name="Comma 12 10" xfId="322"/>
    <cellStyle name="Comma 12 100" xfId="323"/>
    <cellStyle name="Comma 12 101" xfId="324"/>
    <cellStyle name="Comma 12 102" xfId="325"/>
    <cellStyle name="Comma 12 103" xfId="326"/>
    <cellStyle name="Comma 12 104" xfId="327"/>
    <cellStyle name="Comma 12 105" xfId="328"/>
    <cellStyle name="Comma 12 106" xfId="329"/>
    <cellStyle name="Comma 12 107" xfId="330"/>
    <cellStyle name="Comma 12 108" xfId="331"/>
    <cellStyle name="Comma 12 109" xfId="332"/>
    <cellStyle name="Comma 12 11" xfId="333"/>
    <cellStyle name="Comma 12 110" xfId="334"/>
    <cellStyle name="Comma 12 12" xfId="335"/>
    <cellStyle name="Comma 12 13" xfId="336"/>
    <cellStyle name="Comma 12 14" xfId="337"/>
    <cellStyle name="Comma 12 15" xfId="338"/>
    <cellStyle name="Comma 12 16" xfId="339"/>
    <cellStyle name="Comma 12 17" xfId="340"/>
    <cellStyle name="Comma 12 18" xfId="341"/>
    <cellStyle name="Comma 12 19" xfId="342"/>
    <cellStyle name="Comma 12 2" xfId="343"/>
    <cellStyle name="Comma 12 20" xfId="344"/>
    <cellStyle name="Comma 12 21" xfId="345"/>
    <cellStyle name="Comma 12 22" xfId="346"/>
    <cellStyle name="Comma 12 23" xfId="347"/>
    <cellStyle name="Comma 12 24" xfId="348"/>
    <cellStyle name="Comma 12 25" xfId="349"/>
    <cellStyle name="Comma 12 26" xfId="350"/>
    <cellStyle name="Comma 12 27" xfId="351"/>
    <cellStyle name="Comma 12 28" xfId="352"/>
    <cellStyle name="Comma 12 29" xfId="353"/>
    <cellStyle name="Comma 12 3" xfId="354"/>
    <cellStyle name="Comma 12 30" xfId="355"/>
    <cellStyle name="Comma 12 31" xfId="356"/>
    <cellStyle name="Comma 12 32" xfId="357"/>
    <cellStyle name="Comma 12 33" xfId="358"/>
    <cellStyle name="Comma 12 34" xfId="359"/>
    <cellStyle name="Comma 12 35" xfId="360"/>
    <cellStyle name="Comma 12 36" xfId="361"/>
    <cellStyle name="Comma 12 37" xfId="362"/>
    <cellStyle name="Comma 12 38" xfId="363"/>
    <cellStyle name="Comma 12 39" xfId="364"/>
    <cellStyle name="Comma 12 4" xfId="365"/>
    <cellStyle name="Comma 12 40" xfId="366"/>
    <cellStyle name="Comma 12 41" xfId="367"/>
    <cellStyle name="Comma 12 42" xfId="368"/>
    <cellStyle name="Comma 12 43" xfId="369"/>
    <cellStyle name="Comma 12 44" xfId="370"/>
    <cellStyle name="Comma 12 45" xfId="371"/>
    <cellStyle name="Comma 12 46" xfId="372"/>
    <cellStyle name="Comma 12 47" xfId="373"/>
    <cellStyle name="Comma 12 48" xfId="374"/>
    <cellStyle name="Comma 12 49" xfId="375"/>
    <cellStyle name="Comma 12 5" xfId="376"/>
    <cellStyle name="Comma 12 50" xfId="377"/>
    <cellStyle name="Comma 12 51" xfId="378"/>
    <cellStyle name="Comma 12 52" xfId="379"/>
    <cellStyle name="Comma 12 53" xfId="380"/>
    <cellStyle name="Comma 12 54" xfId="381"/>
    <cellStyle name="Comma 12 55" xfId="382"/>
    <cellStyle name="Comma 12 56" xfId="383"/>
    <cellStyle name="Comma 12 57" xfId="384"/>
    <cellStyle name="Comma 12 58" xfId="385"/>
    <cellStyle name="Comma 12 59" xfId="386"/>
    <cellStyle name="Comma 12 6" xfId="387"/>
    <cellStyle name="Comma 12 60" xfId="388"/>
    <cellStyle name="Comma 12 61" xfId="389"/>
    <cellStyle name="Comma 12 62" xfId="390"/>
    <cellStyle name="Comma 12 63" xfId="391"/>
    <cellStyle name="Comma 12 64" xfId="392"/>
    <cellStyle name="Comma 12 65" xfId="393"/>
    <cellStyle name="Comma 12 66" xfId="394"/>
    <cellStyle name="Comma 12 67" xfId="395"/>
    <cellStyle name="Comma 12 68" xfId="396"/>
    <cellStyle name="Comma 12 69" xfId="397"/>
    <cellStyle name="Comma 12 7" xfId="398"/>
    <cellStyle name="Comma 12 70" xfId="399"/>
    <cellStyle name="Comma 12 71" xfId="400"/>
    <cellStyle name="Comma 12 72" xfId="401"/>
    <cellStyle name="Comma 12 73" xfId="402"/>
    <cellStyle name="Comma 12 74" xfId="403"/>
    <cellStyle name="Comma 12 75" xfId="404"/>
    <cellStyle name="Comma 12 76" xfId="405"/>
    <cellStyle name="Comma 12 77" xfId="406"/>
    <cellStyle name="Comma 12 78" xfId="407"/>
    <cellStyle name="Comma 12 79" xfId="408"/>
    <cellStyle name="Comma 12 8" xfId="409"/>
    <cellStyle name="Comma 12 80" xfId="410"/>
    <cellStyle name="Comma 12 81" xfId="411"/>
    <cellStyle name="Comma 12 82" xfId="412"/>
    <cellStyle name="Comma 12 83" xfId="413"/>
    <cellStyle name="Comma 12 84" xfId="414"/>
    <cellStyle name="Comma 12 85" xfId="415"/>
    <cellStyle name="Comma 12 86" xfId="416"/>
    <cellStyle name="Comma 12 87" xfId="417"/>
    <cellStyle name="Comma 12 88" xfId="418"/>
    <cellStyle name="Comma 12 89" xfId="419"/>
    <cellStyle name="Comma 12 9" xfId="420"/>
    <cellStyle name="Comma 12 90" xfId="421"/>
    <cellStyle name="Comma 12 91" xfId="422"/>
    <cellStyle name="Comma 12 92" xfId="423"/>
    <cellStyle name="Comma 12 93" xfId="424"/>
    <cellStyle name="Comma 12 94" xfId="425"/>
    <cellStyle name="Comma 12 95" xfId="426"/>
    <cellStyle name="Comma 12 96" xfId="427"/>
    <cellStyle name="Comma 12 97" xfId="428"/>
    <cellStyle name="Comma 12 98" xfId="429"/>
    <cellStyle name="Comma 12 99" xfId="430"/>
    <cellStyle name="Comma 120" xfId="431"/>
    <cellStyle name="Comma 124" xfId="432"/>
    <cellStyle name="Comma 127" xfId="433"/>
    <cellStyle name="Comma 130" xfId="434"/>
    <cellStyle name="Comma 15" xfId="435"/>
    <cellStyle name="Comma 15 10" xfId="436"/>
    <cellStyle name="Comma 15 100" xfId="437"/>
    <cellStyle name="Comma 15 101" xfId="438"/>
    <cellStyle name="Comma 15 102" xfId="439"/>
    <cellStyle name="Comma 15 103" xfId="440"/>
    <cellStyle name="Comma 15 104" xfId="441"/>
    <cellStyle name="Comma 15 105" xfId="442"/>
    <cellStyle name="Comma 15 106" xfId="443"/>
    <cellStyle name="Comma 15 107" xfId="444"/>
    <cellStyle name="Comma 15 108" xfId="445"/>
    <cellStyle name="Comma 15 109" xfId="446"/>
    <cellStyle name="Comma 15 11" xfId="447"/>
    <cellStyle name="Comma 15 110" xfId="448"/>
    <cellStyle name="Comma 15 12" xfId="449"/>
    <cellStyle name="Comma 15 13" xfId="450"/>
    <cellStyle name="Comma 15 14" xfId="451"/>
    <cellStyle name="Comma 15 15" xfId="452"/>
    <cellStyle name="Comma 15 16" xfId="453"/>
    <cellStyle name="Comma 15 17" xfId="454"/>
    <cellStyle name="Comma 15 18" xfId="455"/>
    <cellStyle name="Comma 15 19" xfId="456"/>
    <cellStyle name="Comma 15 2" xfId="457"/>
    <cellStyle name="Comma 15 20" xfId="458"/>
    <cellStyle name="Comma 15 21" xfId="459"/>
    <cellStyle name="Comma 15 22" xfId="460"/>
    <cellStyle name="Comma 15 23" xfId="461"/>
    <cellStyle name="Comma 15 24" xfId="462"/>
    <cellStyle name="Comma 15 25" xfId="463"/>
    <cellStyle name="Comma 15 26" xfId="464"/>
    <cellStyle name="Comma 15 27" xfId="465"/>
    <cellStyle name="Comma 15 28" xfId="466"/>
    <cellStyle name="Comma 15 29" xfId="467"/>
    <cellStyle name="Comma 15 3" xfId="468"/>
    <cellStyle name="Comma 15 30" xfId="469"/>
    <cellStyle name="Comma 15 31" xfId="470"/>
    <cellStyle name="Comma 15 32" xfId="471"/>
    <cellStyle name="Comma 15 33" xfId="472"/>
    <cellStyle name="Comma 15 34" xfId="473"/>
    <cellStyle name="Comma 15 35" xfId="474"/>
    <cellStyle name="Comma 15 36" xfId="475"/>
    <cellStyle name="Comma 15 37" xfId="476"/>
    <cellStyle name="Comma 15 38" xfId="477"/>
    <cellStyle name="Comma 15 39" xfId="478"/>
    <cellStyle name="Comma 15 4" xfId="479"/>
    <cellStyle name="Comma 15 40" xfId="480"/>
    <cellStyle name="Comma 15 41" xfId="481"/>
    <cellStyle name="Comma 15 42" xfId="482"/>
    <cellStyle name="Comma 15 43" xfId="483"/>
    <cellStyle name="Comma 15 44" xfId="484"/>
    <cellStyle name="Comma 15 45" xfId="485"/>
    <cellStyle name="Comma 15 46" xfId="486"/>
    <cellStyle name="Comma 15 47" xfId="487"/>
    <cellStyle name="Comma 15 48" xfId="488"/>
    <cellStyle name="Comma 15 49" xfId="489"/>
    <cellStyle name="Comma 15 5" xfId="490"/>
    <cellStyle name="Comma 15 50" xfId="491"/>
    <cellStyle name="Comma 15 51" xfId="492"/>
    <cellStyle name="Comma 15 52" xfId="493"/>
    <cellStyle name="Comma 15 53" xfId="494"/>
    <cellStyle name="Comma 15 54" xfId="495"/>
    <cellStyle name="Comma 15 55" xfId="496"/>
    <cellStyle name="Comma 15 56" xfId="497"/>
    <cellStyle name="Comma 15 57" xfId="498"/>
    <cellStyle name="Comma 15 58" xfId="499"/>
    <cellStyle name="Comma 15 59" xfId="500"/>
    <cellStyle name="Comma 15 6" xfId="501"/>
    <cellStyle name="Comma 15 60" xfId="502"/>
    <cellStyle name="Comma 15 61" xfId="503"/>
    <cellStyle name="Comma 15 62" xfId="504"/>
    <cellStyle name="Comma 15 63" xfId="505"/>
    <cellStyle name="Comma 15 64" xfId="506"/>
    <cellStyle name="Comma 15 65" xfId="507"/>
    <cellStyle name="Comma 15 66" xfId="508"/>
    <cellStyle name="Comma 15 67" xfId="509"/>
    <cellStyle name="Comma 15 68" xfId="510"/>
    <cellStyle name="Comma 15 69" xfId="511"/>
    <cellStyle name="Comma 15 7" xfId="512"/>
    <cellStyle name="Comma 15 70" xfId="513"/>
    <cellStyle name="Comma 15 71" xfId="514"/>
    <cellStyle name="Comma 15 72" xfId="515"/>
    <cellStyle name="Comma 15 73" xfId="516"/>
    <cellStyle name="Comma 15 74" xfId="517"/>
    <cellStyle name="Comma 15 75" xfId="518"/>
    <cellStyle name="Comma 15 76" xfId="519"/>
    <cellStyle name="Comma 15 77" xfId="520"/>
    <cellStyle name="Comma 15 78" xfId="521"/>
    <cellStyle name="Comma 15 79" xfId="522"/>
    <cellStyle name="Comma 15 8" xfId="523"/>
    <cellStyle name="Comma 15 80" xfId="524"/>
    <cellStyle name="Comma 15 81" xfId="525"/>
    <cellStyle name="Comma 15 82" xfId="526"/>
    <cellStyle name="Comma 15 83" xfId="527"/>
    <cellStyle name="Comma 15 84" xfId="528"/>
    <cellStyle name="Comma 15 85" xfId="529"/>
    <cellStyle name="Comma 15 86" xfId="530"/>
    <cellStyle name="Comma 15 87" xfId="531"/>
    <cellStyle name="Comma 15 88" xfId="532"/>
    <cellStyle name="Comma 15 89" xfId="533"/>
    <cellStyle name="Comma 15 9" xfId="534"/>
    <cellStyle name="Comma 15 90" xfId="535"/>
    <cellStyle name="Comma 15 91" xfId="536"/>
    <cellStyle name="Comma 15 92" xfId="537"/>
    <cellStyle name="Comma 15 93" xfId="538"/>
    <cellStyle name="Comma 15 94" xfId="539"/>
    <cellStyle name="Comma 15 95" xfId="540"/>
    <cellStyle name="Comma 15 96" xfId="541"/>
    <cellStyle name="Comma 15 97" xfId="542"/>
    <cellStyle name="Comma 15 98" xfId="543"/>
    <cellStyle name="Comma 15 99" xfId="544"/>
    <cellStyle name="Comma 16" xfId="545"/>
    <cellStyle name="Comma 16 10" xfId="546"/>
    <cellStyle name="Comma 16 100" xfId="547"/>
    <cellStyle name="Comma 16 101" xfId="548"/>
    <cellStyle name="Comma 16 102" xfId="549"/>
    <cellStyle name="Comma 16 103" xfId="550"/>
    <cellStyle name="Comma 16 104" xfId="551"/>
    <cellStyle name="Comma 16 105" xfId="552"/>
    <cellStyle name="Comma 16 106" xfId="553"/>
    <cellStyle name="Comma 16 107" xfId="554"/>
    <cellStyle name="Comma 16 108" xfId="555"/>
    <cellStyle name="Comma 16 109" xfId="556"/>
    <cellStyle name="Comma 16 11" xfId="557"/>
    <cellStyle name="Comma 16 110" xfId="558"/>
    <cellStyle name="Comma 16 12" xfId="559"/>
    <cellStyle name="Comma 16 13" xfId="560"/>
    <cellStyle name="Comma 16 14" xfId="561"/>
    <cellStyle name="Comma 16 15" xfId="562"/>
    <cellStyle name="Comma 16 16" xfId="563"/>
    <cellStyle name="Comma 16 17" xfId="564"/>
    <cellStyle name="Comma 16 18" xfId="565"/>
    <cellStyle name="Comma 16 19" xfId="566"/>
    <cellStyle name="Comma 16 2" xfId="567"/>
    <cellStyle name="Comma 16 20" xfId="568"/>
    <cellStyle name="Comma 16 21" xfId="569"/>
    <cellStyle name="Comma 16 22" xfId="570"/>
    <cellStyle name="Comma 16 23" xfId="571"/>
    <cellStyle name="Comma 16 24" xfId="572"/>
    <cellStyle name="Comma 16 25" xfId="573"/>
    <cellStyle name="Comma 16 26" xfId="574"/>
    <cellStyle name="Comma 16 27" xfId="575"/>
    <cellStyle name="Comma 16 28" xfId="576"/>
    <cellStyle name="Comma 16 29" xfId="577"/>
    <cellStyle name="Comma 16 3" xfId="578"/>
    <cellStyle name="Comma 16 30" xfId="579"/>
    <cellStyle name="Comma 16 31" xfId="580"/>
    <cellStyle name="Comma 16 32" xfId="581"/>
    <cellStyle name="Comma 16 33" xfId="582"/>
    <cellStyle name="Comma 16 34" xfId="583"/>
    <cellStyle name="Comma 16 35" xfId="584"/>
    <cellStyle name="Comma 16 36" xfId="585"/>
    <cellStyle name="Comma 16 37" xfId="586"/>
    <cellStyle name="Comma 16 38" xfId="587"/>
    <cellStyle name="Comma 16 39" xfId="588"/>
    <cellStyle name="Comma 16 4" xfId="589"/>
    <cellStyle name="Comma 16 40" xfId="590"/>
    <cellStyle name="Comma 16 41" xfId="591"/>
    <cellStyle name="Comma 16 42" xfId="592"/>
    <cellStyle name="Comma 16 43" xfId="593"/>
    <cellStyle name="Comma 16 44" xfId="594"/>
    <cellStyle name="Comma 16 45" xfId="595"/>
    <cellStyle name="Comma 16 46" xfId="596"/>
    <cellStyle name="Comma 16 47" xfId="597"/>
    <cellStyle name="Comma 16 48" xfId="598"/>
    <cellStyle name="Comma 16 49" xfId="599"/>
    <cellStyle name="Comma 16 5" xfId="600"/>
    <cellStyle name="Comma 16 50" xfId="601"/>
    <cellStyle name="Comma 16 51" xfId="602"/>
    <cellStyle name="Comma 16 52" xfId="603"/>
    <cellStyle name="Comma 16 53" xfId="604"/>
    <cellStyle name="Comma 16 54" xfId="605"/>
    <cellStyle name="Comma 16 55" xfId="606"/>
    <cellStyle name="Comma 16 56" xfId="607"/>
    <cellStyle name="Comma 16 57" xfId="608"/>
    <cellStyle name="Comma 16 58" xfId="609"/>
    <cellStyle name="Comma 16 59" xfId="610"/>
    <cellStyle name="Comma 16 6" xfId="611"/>
    <cellStyle name="Comma 16 60" xfId="612"/>
    <cellStyle name="Comma 16 61" xfId="613"/>
    <cellStyle name="Comma 16 62" xfId="614"/>
    <cellStyle name="Comma 16 63" xfId="615"/>
    <cellStyle name="Comma 16 64" xfId="616"/>
    <cellStyle name="Comma 16 65" xfId="617"/>
    <cellStyle name="Comma 16 66" xfId="618"/>
    <cellStyle name="Comma 16 67" xfId="619"/>
    <cellStyle name="Comma 16 68" xfId="620"/>
    <cellStyle name="Comma 16 69" xfId="621"/>
    <cellStyle name="Comma 16 7" xfId="622"/>
    <cellStyle name="Comma 16 70" xfId="623"/>
    <cellStyle name="Comma 16 71" xfId="624"/>
    <cellStyle name="Comma 16 72" xfId="625"/>
    <cellStyle name="Comma 16 73" xfId="626"/>
    <cellStyle name="Comma 16 74" xfId="627"/>
    <cellStyle name="Comma 16 75" xfId="628"/>
    <cellStyle name="Comma 16 76" xfId="629"/>
    <cellStyle name="Comma 16 77" xfId="630"/>
    <cellStyle name="Comma 16 78" xfId="631"/>
    <cellStyle name="Comma 16 79" xfId="632"/>
    <cellStyle name="Comma 16 8" xfId="633"/>
    <cellStyle name="Comma 16 80" xfId="634"/>
    <cellStyle name="Comma 16 81" xfId="635"/>
    <cellStyle name="Comma 16 82" xfId="636"/>
    <cellStyle name="Comma 16 83" xfId="637"/>
    <cellStyle name="Comma 16 84" xfId="638"/>
    <cellStyle name="Comma 16 85" xfId="639"/>
    <cellStyle name="Comma 16 86" xfId="640"/>
    <cellStyle name="Comma 16 87" xfId="641"/>
    <cellStyle name="Comma 16 88" xfId="642"/>
    <cellStyle name="Comma 16 89" xfId="643"/>
    <cellStyle name="Comma 16 9" xfId="644"/>
    <cellStyle name="Comma 16 90" xfId="645"/>
    <cellStyle name="Comma 16 91" xfId="646"/>
    <cellStyle name="Comma 16 92" xfId="647"/>
    <cellStyle name="Comma 16 93" xfId="648"/>
    <cellStyle name="Comma 16 94" xfId="649"/>
    <cellStyle name="Comma 16 95" xfId="650"/>
    <cellStyle name="Comma 16 96" xfId="651"/>
    <cellStyle name="Comma 16 97" xfId="652"/>
    <cellStyle name="Comma 16 98" xfId="653"/>
    <cellStyle name="Comma 16 99" xfId="654"/>
    <cellStyle name="Comma 17" xfId="655"/>
    <cellStyle name="Comma 17 10" xfId="656"/>
    <cellStyle name="Comma 17 100" xfId="657"/>
    <cellStyle name="Comma 17 101" xfId="658"/>
    <cellStyle name="Comma 17 102" xfId="659"/>
    <cellStyle name="Comma 17 103" xfId="660"/>
    <cellStyle name="Comma 17 104" xfId="661"/>
    <cellStyle name="Comma 17 105" xfId="662"/>
    <cellStyle name="Comma 17 106" xfId="663"/>
    <cellStyle name="Comma 17 107" xfId="664"/>
    <cellStyle name="Comma 17 108" xfId="665"/>
    <cellStyle name="Comma 17 109" xfId="666"/>
    <cellStyle name="Comma 17 11" xfId="667"/>
    <cellStyle name="Comma 17 110" xfId="668"/>
    <cellStyle name="Comma 17 12" xfId="669"/>
    <cellStyle name="Comma 17 13" xfId="670"/>
    <cellStyle name="Comma 17 14" xfId="671"/>
    <cellStyle name="Comma 17 15" xfId="672"/>
    <cellStyle name="Comma 17 16" xfId="673"/>
    <cellStyle name="Comma 17 17" xfId="674"/>
    <cellStyle name="Comma 17 18" xfId="675"/>
    <cellStyle name="Comma 17 19" xfId="676"/>
    <cellStyle name="Comma 17 2" xfId="677"/>
    <cellStyle name="Comma 17 20" xfId="678"/>
    <cellStyle name="Comma 17 21" xfId="679"/>
    <cellStyle name="Comma 17 22" xfId="680"/>
    <cellStyle name="Comma 17 23" xfId="681"/>
    <cellStyle name="Comma 17 24" xfId="682"/>
    <cellStyle name="Comma 17 25" xfId="683"/>
    <cellStyle name="Comma 17 26" xfId="684"/>
    <cellStyle name="Comma 17 27" xfId="685"/>
    <cellStyle name="Comma 17 28" xfId="686"/>
    <cellStyle name="Comma 17 29" xfId="687"/>
    <cellStyle name="Comma 17 3" xfId="688"/>
    <cellStyle name="Comma 17 30" xfId="689"/>
    <cellStyle name="Comma 17 31" xfId="690"/>
    <cellStyle name="Comma 17 32" xfId="691"/>
    <cellStyle name="Comma 17 33" xfId="692"/>
    <cellStyle name="Comma 17 34" xfId="693"/>
    <cellStyle name="Comma 17 35" xfId="694"/>
    <cellStyle name="Comma 17 36" xfId="695"/>
    <cellStyle name="Comma 17 37" xfId="696"/>
    <cellStyle name="Comma 17 38" xfId="697"/>
    <cellStyle name="Comma 17 39" xfId="698"/>
    <cellStyle name="Comma 17 4" xfId="699"/>
    <cellStyle name="Comma 17 40" xfId="700"/>
    <cellStyle name="Comma 17 41" xfId="701"/>
    <cellStyle name="Comma 17 42" xfId="702"/>
    <cellStyle name="Comma 17 43" xfId="703"/>
    <cellStyle name="Comma 17 44" xfId="704"/>
    <cellStyle name="Comma 17 45" xfId="705"/>
    <cellStyle name="Comma 17 46" xfId="706"/>
    <cellStyle name="Comma 17 47" xfId="707"/>
    <cellStyle name="Comma 17 48" xfId="708"/>
    <cellStyle name="Comma 17 49" xfId="709"/>
    <cellStyle name="Comma 17 5" xfId="710"/>
    <cellStyle name="Comma 17 50" xfId="711"/>
    <cellStyle name="Comma 17 51" xfId="712"/>
    <cellStyle name="Comma 17 52" xfId="713"/>
    <cellStyle name="Comma 17 53" xfId="714"/>
    <cellStyle name="Comma 17 54" xfId="715"/>
    <cellStyle name="Comma 17 55" xfId="716"/>
    <cellStyle name="Comma 17 56" xfId="717"/>
    <cellStyle name="Comma 17 57" xfId="718"/>
    <cellStyle name="Comma 17 58" xfId="719"/>
    <cellStyle name="Comma 17 59" xfId="720"/>
    <cellStyle name="Comma 17 6" xfId="721"/>
    <cellStyle name="Comma 17 60" xfId="722"/>
    <cellStyle name="Comma 17 61" xfId="723"/>
    <cellStyle name="Comma 17 62" xfId="724"/>
    <cellStyle name="Comma 17 63" xfId="725"/>
    <cellStyle name="Comma 17 64" xfId="726"/>
    <cellStyle name="Comma 17 65" xfId="727"/>
    <cellStyle name="Comma 17 66" xfId="728"/>
    <cellStyle name="Comma 17 67" xfId="729"/>
    <cellStyle name="Comma 17 68" xfId="730"/>
    <cellStyle name="Comma 17 69" xfId="731"/>
    <cellStyle name="Comma 17 7" xfId="732"/>
    <cellStyle name="Comma 17 70" xfId="733"/>
    <cellStyle name="Comma 17 71" xfId="734"/>
    <cellStyle name="Comma 17 72" xfId="735"/>
    <cellStyle name="Comma 17 73" xfId="736"/>
    <cellStyle name="Comma 17 74" xfId="737"/>
    <cellStyle name="Comma 17 75" xfId="738"/>
    <cellStyle name="Comma 17 76" xfId="739"/>
    <cellStyle name="Comma 17 77" xfId="740"/>
    <cellStyle name="Comma 17 78" xfId="741"/>
    <cellStyle name="Comma 17 79" xfId="742"/>
    <cellStyle name="Comma 17 8" xfId="743"/>
    <cellStyle name="Comma 17 80" xfId="744"/>
    <cellStyle name="Comma 17 81" xfId="745"/>
    <cellStyle name="Comma 17 82" xfId="746"/>
    <cellStyle name="Comma 17 83" xfId="747"/>
    <cellStyle name="Comma 17 84" xfId="748"/>
    <cellStyle name="Comma 17 85" xfId="749"/>
    <cellStyle name="Comma 17 86" xfId="750"/>
    <cellStyle name="Comma 17 87" xfId="751"/>
    <cellStyle name="Comma 17 88" xfId="752"/>
    <cellStyle name="Comma 17 89" xfId="753"/>
    <cellStyle name="Comma 17 9" xfId="754"/>
    <cellStyle name="Comma 17 90" xfId="755"/>
    <cellStyle name="Comma 17 91" xfId="756"/>
    <cellStyle name="Comma 17 92" xfId="757"/>
    <cellStyle name="Comma 17 93" xfId="758"/>
    <cellStyle name="Comma 17 94" xfId="759"/>
    <cellStyle name="Comma 17 95" xfId="760"/>
    <cellStyle name="Comma 17 96" xfId="761"/>
    <cellStyle name="Comma 17 97" xfId="762"/>
    <cellStyle name="Comma 17 98" xfId="763"/>
    <cellStyle name="Comma 17 99" xfId="764"/>
    <cellStyle name="Comma 18" xfId="765"/>
    <cellStyle name="Comma 18 10" xfId="766"/>
    <cellStyle name="Comma 18 100" xfId="767"/>
    <cellStyle name="Comma 18 101" xfId="768"/>
    <cellStyle name="Comma 18 102" xfId="769"/>
    <cellStyle name="Comma 18 103" xfId="770"/>
    <cellStyle name="Comma 18 104" xfId="771"/>
    <cellStyle name="Comma 18 105" xfId="772"/>
    <cellStyle name="Comma 18 106" xfId="773"/>
    <cellStyle name="Comma 18 107" xfId="774"/>
    <cellStyle name="Comma 18 108" xfId="775"/>
    <cellStyle name="Comma 18 109" xfId="776"/>
    <cellStyle name="Comma 18 11" xfId="777"/>
    <cellStyle name="Comma 18 110" xfId="778"/>
    <cellStyle name="Comma 18 12" xfId="779"/>
    <cellStyle name="Comma 18 13" xfId="780"/>
    <cellStyle name="Comma 18 14" xfId="781"/>
    <cellStyle name="Comma 18 15" xfId="782"/>
    <cellStyle name="Comma 18 16" xfId="783"/>
    <cellStyle name="Comma 18 17" xfId="784"/>
    <cellStyle name="Comma 18 18" xfId="785"/>
    <cellStyle name="Comma 18 19" xfId="786"/>
    <cellStyle name="Comma 18 2" xfId="787"/>
    <cellStyle name="Comma 18 20" xfId="788"/>
    <cellStyle name="Comma 18 21" xfId="789"/>
    <cellStyle name="Comma 18 22" xfId="790"/>
    <cellStyle name="Comma 18 23" xfId="791"/>
    <cellStyle name="Comma 18 24" xfId="792"/>
    <cellStyle name="Comma 18 25" xfId="793"/>
    <cellStyle name="Comma 18 26" xfId="794"/>
    <cellStyle name="Comma 18 27" xfId="795"/>
    <cellStyle name="Comma 18 28" xfId="796"/>
    <cellStyle name="Comma 18 29" xfId="797"/>
    <cellStyle name="Comma 18 3" xfId="798"/>
    <cellStyle name="Comma 18 30" xfId="799"/>
    <cellStyle name="Comma 18 31" xfId="800"/>
    <cellStyle name="Comma 18 32" xfId="801"/>
    <cellStyle name="Comma 18 33" xfId="802"/>
    <cellStyle name="Comma 18 34" xfId="803"/>
    <cellStyle name="Comma 18 35" xfId="804"/>
    <cellStyle name="Comma 18 36" xfId="805"/>
    <cellStyle name="Comma 18 37" xfId="806"/>
    <cellStyle name="Comma 18 38" xfId="807"/>
    <cellStyle name="Comma 18 39" xfId="808"/>
    <cellStyle name="Comma 18 4" xfId="809"/>
    <cellStyle name="Comma 18 40" xfId="810"/>
    <cellStyle name="Comma 18 41" xfId="811"/>
    <cellStyle name="Comma 18 42" xfId="812"/>
    <cellStyle name="Comma 18 43" xfId="813"/>
    <cellStyle name="Comma 18 44" xfId="814"/>
    <cellStyle name="Comma 18 45" xfId="815"/>
    <cellStyle name="Comma 18 46" xfId="816"/>
    <cellStyle name="Comma 18 47" xfId="817"/>
    <cellStyle name="Comma 18 48" xfId="818"/>
    <cellStyle name="Comma 18 49" xfId="819"/>
    <cellStyle name="Comma 18 5" xfId="820"/>
    <cellStyle name="Comma 18 50" xfId="821"/>
    <cellStyle name="Comma 18 51" xfId="822"/>
    <cellStyle name="Comma 18 52" xfId="823"/>
    <cellStyle name="Comma 18 53" xfId="824"/>
    <cellStyle name="Comma 18 54" xfId="825"/>
    <cellStyle name="Comma 18 55" xfId="826"/>
    <cellStyle name="Comma 18 56" xfId="827"/>
    <cellStyle name="Comma 18 57" xfId="828"/>
    <cellStyle name="Comma 18 58" xfId="829"/>
    <cellStyle name="Comma 18 59" xfId="830"/>
    <cellStyle name="Comma 18 6" xfId="831"/>
    <cellStyle name="Comma 18 60" xfId="832"/>
    <cellStyle name="Comma 18 61" xfId="833"/>
    <cellStyle name="Comma 18 62" xfId="834"/>
    <cellStyle name="Comma 18 63" xfId="835"/>
    <cellStyle name="Comma 18 64" xfId="836"/>
    <cellStyle name="Comma 18 65" xfId="837"/>
    <cellStyle name="Comma 18 66" xfId="838"/>
    <cellStyle name="Comma 18 67" xfId="839"/>
    <cellStyle name="Comma 18 68" xfId="840"/>
    <cellStyle name="Comma 18 69" xfId="841"/>
    <cellStyle name="Comma 18 7" xfId="842"/>
    <cellStyle name="Comma 18 70" xfId="843"/>
    <cellStyle name="Comma 18 71" xfId="844"/>
    <cellStyle name="Comma 18 72" xfId="845"/>
    <cellStyle name="Comma 18 73" xfId="846"/>
    <cellStyle name="Comma 18 74" xfId="847"/>
    <cellStyle name="Comma 18 75" xfId="848"/>
    <cellStyle name="Comma 18 76" xfId="849"/>
    <cellStyle name="Comma 18 77" xfId="850"/>
    <cellStyle name="Comma 18 78" xfId="851"/>
    <cellStyle name="Comma 18 79" xfId="852"/>
    <cellStyle name="Comma 18 8" xfId="853"/>
    <cellStyle name="Comma 18 80" xfId="854"/>
    <cellStyle name="Comma 18 81" xfId="855"/>
    <cellStyle name="Comma 18 82" xfId="856"/>
    <cellStyle name="Comma 18 83" xfId="857"/>
    <cellStyle name="Comma 18 84" xfId="858"/>
    <cellStyle name="Comma 18 85" xfId="859"/>
    <cellStyle name="Comma 18 86" xfId="860"/>
    <cellStyle name="Comma 18 87" xfId="861"/>
    <cellStyle name="Comma 18 88" xfId="862"/>
    <cellStyle name="Comma 18 89" xfId="863"/>
    <cellStyle name="Comma 18 9" xfId="864"/>
    <cellStyle name="Comma 18 90" xfId="865"/>
    <cellStyle name="Comma 18 91" xfId="866"/>
    <cellStyle name="Comma 18 92" xfId="867"/>
    <cellStyle name="Comma 18 93" xfId="868"/>
    <cellStyle name="Comma 18 94" xfId="869"/>
    <cellStyle name="Comma 18 95" xfId="870"/>
    <cellStyle name="Comma 18 96" xfId="871"/>
    <cellStyle name="Comma 18 97" xfId="872"/>
    <cellStyle name="Comma 18 98" xfId="873"/>
    <cellStyle name="Comma 18 99" xfId="874"/>
    <cellStyle name="Comma 19" xfId="875"/>
    <cellStyle name="Comma 19 10" xfId="876"/>
    <cellStyle name="Comma 19 100" xfId="877"/>
    <cellStyle name="Comma 19 101" xfId="878"/>
    <cellStyle name="Comma 19 102" xfId="879"/>
    <cellStyle name="Comma 19 103" xfId="880"/>
    <cellStyle name="Comma 19 104" xfId="881"/>
    <cellStyle name="Comma 19 105" xfId="882"/>
    <cellStyle name="Comma 19 106" xfId="883"/>
    <cellStyle name="Comma 19 107" xfId="884"/>
    <cellStyle name="Comma 19 108" xfId="885"/>
    <cellStyle name="Comma 19 109" xfId="886"/>
    <cellStyle name="Comma 19 11" xfId="887"/>
    <cellStyle name="Comma 19 110" xfId="888"/>
    <cellStyle name="Comma 19 12" xfId="889"/>
    <cellStyle name="Comma 19 13" xfId="890"/>
    <cellStyle name="Comma 19 14" xfId="891"/>
    <cellStyle name="Comma 19 15" xfId="892"/>
    <cellStyle name="Comma 19 16" xfId="893"/>
    <cellStyle name="Comma 19 17" xfId="894"/>
    <cellStyle name="Comma 19 18" xfId="895"/>
    <cellStyle name="Comma 19 19" xfId="896"/>
    <cellStyle name="Comma 19 2" xfId="897"/>
    <cellStyle name="Comma 19 20" xfId="898"/>
    <cellStyle name="Comma 19 21" xfId="899"/>
    <cellStyle name="Comma 19 22" xfId="900"/>
    <cellStyle name="Comma 19 23" xfId="901"/>
    <cellStyle name="Comma 19 24" xfId="902"/>
    <cellStyle name="Comma 19 25" xfId="903"/>
    <cellStyle name="Comma 19 26" xfId="904"/>
    <cellStyle name="Comma 19 27" xfId="905"/>
    <cellStyle name="Comma 19 28" xfId="906"/>
    <cellStyle name="Comma 19 29" xfId="907"/>
    <cellStyle name="Comma 19 3" xfId="908"/>
    <cellStyle name="Comma 19 30" xfId="909"/>
    <cellStyle name="Comma 19 31" xfId="910"/>
    <cellStyle name="Comma 19 32" xfId="911"/>
    <cellStyle name="Comma 19 33" xfId="912"/>
    <cellStyle name="Comma 19 34" xfId="913"/>
    <cellStyle name="Comma 19 35" xfId="914"/>
    <cellStyle name="Comma 19 36" xfId="915"/>
    <cellStyle name="Comma 19 37" xfId="916"/>
    <cellStyle name="Comma 19 38" xfId="917"/>
    <cellStyle name="Comma 19 39" xfId="918"/>
    <cellStyle name="Comma 19 4" xfId="919"/>
    <cellStyle name="Comma 19 40" xfId="920"/>
    <cellStyle name="Comma 19 41" xfId="921"/>
    <cellStyle name="Comma 19 42" xfId="922"/>
    <cellStyle name="Comma 19 43" xfId="923"/>
    <cellStyle name="Comma 19 44" xfId="924"/>
    <cellStyle name="Comma 19 45" xfId="925"/>
    <cellStyle name="Comma 19 46" xfId="926"/>
    <cellStyle name="Comma 19 47" xfId="927"/>
    <cellStyle name="Comma 19 48" xfId="928"/>
    <cellStyle name="Comma 19 49" xfId="929"/>
    <cellStyle name="Comma 19 5" xfId="930"/>
    <cellStyle name="Comma 19 50" xfId="931"/>
    <cellStyle name="Comma 19 51" xfId="932"/>
    <cellStyle name="Comma 19 52" xfId="933"/>
    <cellStyle name="Comma 19 53" xfId="934"/>
    <cellStyle name="Comma 19 54" xfId="935"/>
    <cellStyle name="Comma 19 55" xfId="936"/>
    <cellStyle name="Comma 19 56" xfId="937"/>
    <cellStyle name="Comma 19 57" xfId="938"/>
    <cellStyle name="Comma 19 58" xfId="939"/>
    <cellStyle name="Comma 19 59" xfId="940"/>
    <cellStyle name="Comma 19 6" xfId="941"/>
    <cellStyle name="Comma 19 60" xfId="942"/>
    <cellStyle name="Comma 19 61" xfId="943"/>
    <cellStyle name="Comma 19 62" xfId="944"/>
    <cellStyle name="Comma 19 63" xfId="945"/>
    <cellStyle name="Comma 19 64" xfId="946"/>
    <cellStyle name="Comma 19 65" xfId="947"/>
    <cellStyle name="Comma 19 66" xfId="948"/>
    <cellStyle name="Comma 19 67" xfId="949"/>
    <cellStyle name="Comma 19 68" xfId="950"/>
    <cellStyle name="Comma 19 69" xfId="951"/>
    <cellStyle name="Comma 19 7" xfId="952"/>
    <cellStyle name="Comma 19 70" xfId="953"/>
    <cellStyle name="Comma 19 71" xfId="954"/>
    <cellStyle name="Comma 19 72" xfId="955"/>
    <cellStyle name="Comma 19 73" xfId="956"/>
    <cellStyle name="Comma 19 74" xfId="957"/>
    <cellStyle name="Comma 19 75" xfId="958"/>
    <cellStyle name="Comma 19 76" xfId="959"/>
    <cellStyle name="Comma 19 77" xfId="960"/>
    <cellStyle name="Comma 19 78" xfId="961"/>
    <cellStyle name="Comma 19 79" xfId="962"/>
    <cellStyle name="Comma 19 8" xfId="963"/>
    <cellStyle name="Comma 19 80" xfId="964"/>
    <cellStyle name="Comma 19 81" xfId="965"/>
    <cellStyle name="Comma 19 82" xfId="966"/>
    <cellStyle name="Comma 19 83" xfId="967"/>
    <cellStyle name="Comma 19 84" xfId="968"/>
    <cellStyle name="Comma 19 85" xfId="969"/>
    <cellStyle name="Comma 19 86" xfId="970"/>
    <cellStyle name="Comma 19 87" xfId="971"/>
    <cellStyle name="Comma 19 88" xfId="972"/>
    <cellStyle name="Comma 19 89" xfId="973"/>
    <cellStyle name="Comma 19 9" xfId="974"/>
    <cellStyle name="Comma 19 90" xfId="975"/>
    <cellStyle name="Comma 19 91" xfId="976"/>
    <cellStyle name="Comma 19 92" xfId="977"/>
    <cellStyle name="Comma 19 93" xfId="978"/>
    <cellStyle name="Comma 19 94" xfId="979"/>
    <cellStyle name="Comma 19 95" xfId="980"/>
    <cellStyle name="Comma 19 96" xfId="981"/>
    <cellStyle name="Comma 19 97" xfId="982"/>
    <cellStyle name="Comma 19 98" xfId="983"/>
    <cellStyle name="Comma 19 99" xfId="984"/>
    <cellStyle name="Comma 2" xfId="10"/>
    <cellStyle name="Comma 2 2" xfId="42"/>
    <cellStyle name="Comma 23" xfId="985"/>
    <cellStyle name="Comma 23 10" xfId="986"/>
    <cellStyle name="Comma 23 100" xfId="987"/>
    <cellStyle name="Comma 23 101" xfId="988"/>
    <cellStyle name="Comma 23 102" xfId="989"/>
    <cellStyle name="Comma 23 103" xfId="990"/>
    <cellStyle name="Comma 23 104" xfId="991"/>
    <cellStyle name="Comma 23 105" xfId="992"/>
    <cellStyle name="Comma 23 106" xfId="993"/>
    <cellStyle name="Comma 23 107" xfId="994"/>
    <cellStyle name="Comma 23 108" xfId="995"/>
    <cellStyle name="Comma 23 109" xfId="996"/>
    <cellStyle name="Comma 23 11" xfId="997"/>
    <cellStyle name="Comma 23 110" xfId="998"/>
    <cellStyle name="Comma 23 12" xfId="999"/>
    <cellStyle name="Comma 23 13" xfId="1000"/>
    <cellStyle name="Comma 23 14" xfId="1001"/>
    <cellStyle name="Comma 23 15" xfId="1002"/>
    <cellStyle name="Comma 23 16" xfId="1003"/>
    <cellStyle name="Comma 23 17" xfId="1004"/>
    <cellStyle name="Comma 23 18" xfId="1005"/>
    <cellStyle name="Comma 23 19" xfId="1006"/>
    <cellStyle name="Comma 23 2" xfId="1007"/>
    <cellStyle name="Comma 23 20" xfId="1008"/>
    <cellStyle name="Comma 23 21" xfId="1009"/>
    <cellStyle name="Comma 23 22" xfId="1010"/>
    <cellStyle name="Comma 23 23" xfId="1011"/>
    <cellStyle name="Comma 23 24" xfId="1012"/>
    <cellStyle name="Comma 23 25" xfId="1013"/>
    <cellStyle name="Comma 23 26" xfId="1014"/>
    <cellStyle name="Comma 23 27" xfId="1015"/>
    <cellStyle name="Comma 23 28" xfId="1016"/>
    <cellStyle name="Comma 23 29" xfId="1017"/>
    <cellStyle name="Comma 23 3" xfId="1018"/>
    <cellStyle name="Comma 23 30" xfId="1019"/>
    <cellStyle name="Comma 23 31" xfId="1020"/>
    <cellStyle name="Comma 23 32" xfId="1021"/>
    <cellStyle name="Comma 23 33" xfId="1022"/>
    <cellStyle name="Comma 23 34" xfId="1023"/>
    <cellStyle name="Comma 23 35" xfId="1024"/>
    <cellStyle name="Comma 23 36" xfId="1025"/>
    <cellStyle name="Comma 23 37" xfId="1026"/>
    <cellStyle name="Comma 23 38" xfId="1027"/>
    <cellStyle name="Comma 23 39" xfId="1028"/>
    <cellStyle name="Comma 23 4" xfId="1029"/>
    <cellStyle name="Comma 23 40" xfId="1030"/>
    <cellStyle name="Comma 23 41" xfId="1031"/>
    <cellStyle name="Comma 23 42" xfId="1032"/>
    <cellStyle name="Comma 23 43" xfId="1033"/>
    <cellStyle name="Comma 23 44" xfId="1034"/>
    <cellStyle name="Comma 23 45" xfId="1035"/>
    <cellStyle name="Comma 23 46" xfId="1036"/>
    <cellStyle name="Comma 23 47" xfId="1037"/>
    <cellStyle name="Comma 23 48" xfId="1038"/>
    <cellStyle name="Comma 23 49" xfId="1039"/>
    <cellStyle name="Comma 23 5" xfId="1040"/>
    <cellStyle name="Comma 23 50" xfId="1041"/>
    <cellStyle name="Comma 23 51" xfId="1042"/>
    <cellStyle name="Comma 23 52" xfId="1043"/>
    <cellStyle name="Comma 23 53" xfId="1044"/>
    <cellStyle name="Comma 23 54" xfId="1045"/>
    <cellStyle name="Comma 23 55" xfId="1046"/>
    <cellStyle name="Comma 23 56" xfId="1047"/>
    <cellStyle name="Comma 23 57" xfId="1048"/>
    <cellStyle name="Comma 23 58" xfId="1049"/>
    <cellStyle name="Comma 23 59" xfId="1050"/>
    <cellStyle name="Comma 23 6" xfId="1051"/>
    <cellStyle name="Comma 23 60" xfId="1052"/>
    <cellStyle name="Comma 23 61" xfId="1053"/>
    <cellStyle name="Comma 23 62" xfId="1054"/>
    <cellStyle name="Comma 23 63" xfId="1055"/>
    <cellStyle name="Comma 23 64" xfId="1056"/>
    <cellStyle name="Comma 23 65" xfId="1057"/>
    <cellStyle name="Comma 23 66" xfId="1058"/>
    <cellStyle name="Comma 23 67" xfId="1059"/>
    <cellStyle name="Comma 23 68" xfId="1060"/>
    <cellStyle name="Comma 23 69" xfId="1061"/>
    <cellStyle name="Comma 23 7" xfId="1062"/>
    <cellStyle name="Comma 23 70" xfId="1063"/>
    <cellStyle name="Comma 23 71" xfId="1064"/>
    <cellStyle name="Comma 23 72" xfId="1065"/>
    <cellStyle name="Comma 23 73" xfId="1066"/>
    <cellStyle name="Comma 23 74" xfId="1067"/>
    <cellStyle name="Comma 23 75" xfId="1068"/>
    <cellStyle name="Comma 23 76" xfId="1069"/>
    <cellStyle name="Comma 23 77" xfId="1070"/>
    <cellStyle name="Comma 23 78" xfId="1071"/>
    <cellStyle name="Comma 23 79" xfId="1072"/>
    <cellStyle name="Comma 23 8" xfId="1073"/>
    <cellStyle name="Comma 23 80" xfId="1074"/>
    <cellStyle name="Comma 23 81" xfId="1075"/>
    <cellStyle name="Comma 23 82" xfId="1076"/>
    <cellStyle name="Comma 23 83" xfId="1077"/>
    <cellStyle name="Comma 23 84" xfId="1078"/>
    <cellStyle name="Comma 23 85" xfId="1079"/>
    <cellStyle name="Comma 23 86" xfId="1080"/>
    <cellStyle name="Comma 23 87" xfId="1081"/>
    <cellStyle name="Comma 23 88" xfId="1082"/>
    <cellStyle name="Comma 23 89" xfId="1083"/>
    <cellStyle name="Comma 23 9" xfId="1084"/>
    <cellStyle name="Comma 23 90" xfId="1085"/>
    <cellStyle name="Comma 23 91" xfId="1086"/>
    <cellStyle name="Comma 23 92" xfId="1087"/>
    <cellStyle name="Comma 23 93" xfId="1088"/>
    <cellStyle name="Comma 23 94" xfId="1089"/>
    <cellStyle name="Comma 23 95" xfId="1090"/>
    <cellStyle name="Comma 23 96" xfId="1091"/>
    <cellStyle name="Comma 23 97" xfId="1092"/>
    <cellStyle name="Comma 23 98" xfId="1093"/>
    <cellStyle name="Comma 23 99" xfId="1094"/>
    <cellStyle name="Comma 3" xfId="8"/>
    <cellStyle name="Comma 3 10" xfId="1095"/>
    <cellStyle name="Comma 3 100" xfId="1096"/>
    <cellStyle name="Comma 3 101" xfId="1097"/>
    <cellStyle name="Comma 3 102" xfId="1098"/>
    <cellStyle name="Comma 3 103" xfId="1099"/>
    <cellStyle name="Comma 3 104" xfId="1100"/>
    <cellStyle name="Comma 3 105" xfId="1101"/>
    <cellStyle name="Comma 3 106" xfId="1102"/>
    <cellStyle name="Comma 3 107" xfId="1103"/>
    <cellStyle name="Comma 3 108" xfId="1104"/>
    <cellStyle name="Comma 3 109" xfId="1105"/>
    <cellStyle name="Comma 3 11" xfId="1106"/>
    <cellStyle name="Comma 3 110" xfId="1107"/>
    <cellStyle name="Comma 3 111" xfId="1108"/>
    <cellStyle name="Comma 3 12" xfId="1109"/>
    <cellStyle name="Comma 3 13" xfId="1110"/>
    <cellStyle name="Comma 3 14" xfId="1111"/>
    <cellStyle name="Comma 3 15" xfId="1112"/>
    <cellStyle name="Comma 3 16" xfId="1113"/>
    <cellStyle name="Comma 3 17" xfId="1114"/>
    <cellStyle name="Comma 3 18" xfId="1115"/>
    <cellStyle name="Comma 3 19" xfId="1116"/>
    <cellStyle name="Comma 3 2" xfId="1117"/>
    <cellStyle name="Comma 3 20" xfId="1118"/>
    <cellStyle name="Comma 3 21" xfId="1119"/>
    <cellStyle name="Comma 3 22" xfId="1120"/>
    <cellStyle name="Comma 3 23" xfId="1121"/>
    <cellStyle name="Comma 3 24" xfId="1122"/>
    <cellStyle name="Comma 3 25" xfId="1123"/>
    <cellStyle name="Comma 3 26" xfId="1124"/>
    <cellStyle name="Comma 3 27" xfId="1125"/>
    <cellStyle name="Comma 3 28" xfId="1126"/>
    <cellStyle name="Comma 3 29" xfId="1127"/>
    <cellStyle name="Comma 3 3" xfId="1128"/>
    <cellStyle name="Comma 3 30" xfId="1129"/>
    <cellStyle name="Comma 3 31" xfId="1130"/>
    <cellStyle name="Comma 3 32" xfId="1131"/>
    <cellStyle name="Comma 3 33" xfId="1132"/>
    <cellStyle name="Comma 3 34" xfId="1133"/>
    <cellStyle name="Comma 3 35" xfId="1134"/>
    <cellStyle name="Comma 3 36" xfId="1135"/>
    <cellStyle name="Comma 3 37" xfId="1136"/>
    <cellStyle name="Comma 3 38" xfId="1137"/>
    <cellStyle name="Comma 3 39" xfId="1138"/>
    <cellStyle name="Comma 3 4" xfId="1139"/>
    <cellStyle name="Comma 3 40" xfId="1140"/>
    <cellStyle name="Comma 3 41" xfId="1141"/>
    <cellStyle name="Comma 3 42" xfId="1142"/>
    <cellStyle name="Comma 3 43" xfId="1143"/>
    <cellStyle name="Comma 3 44" xfId="1144"/>
    <cellStyle name="Comma 3 45" xfId="1145"/>
    <cellStyle name="Comma 3 46" xfId="1146"/>
    <cellStyle name="Comma 3 47" xfId="1147"/>
    <cellStyle name="Comma 3 48" xfId="1148"/>
    <cellStyle name="Comma 3 49" xfId="1149"/>
    <cellStyle name="Comma 3 5" xfId="1150"/>
    <cellStyle name="Comma 3 50" xfId="1151"/>
    <cellStyle name="Comma 3 51" xfId="1152"/>
    <cellStyle name="Comma 3 52" xfId="1153"/>
    <cellStyle name="Comma 3 53" xfId="1154"/>
    <cellStyle name="Comma 3 54" xfId="1155"/>
    <cellStyle name="Comma 3 55" xfId="1156"/>
    <cellStyle name="Comma 3 56" xfId="1157"/>
    <cellStyle name="Comma 3 57" xfId="1158"/>
    <cellStyle name="Comma 3 58" xfId="1159"/>
    <cellStyle name="Comma 3 59" xfId="1160"/>
    <cellStyle name="Comma 3 6" xfId="1161"/>
    <cellStyle name="Comma 3 60" xfId="1162"/>
    <cellStyle name="Comma 3 61" xfId="1163"/>
    <cellStyle name="Comma 3 62" xfId="1164"/>
    <cellStyle name="Comma 3 63" xfId="1165"/>
    <cellStyle name="Comma 3 64" xfId="1166"/>
    <cellStyle name="Comma 3 65" xfId="1167"/>
    <cellStyle name="Comma 3 66" xfId="1168"/>
    <cellStyle name="Comma 3 67" xfId="1169"/>
    <cellStyle name="Comma 3 68" xfId="1170"/>
    <cellStyle name="Comma 3 69" xfId="1171"/>
    <cellStyle name="Comma 3 7" xfId="1172"/>
    <cellStyle name="Comma 3 70" xfId="1173"/>
    <cellStyle name="Comma 3 71" xfId="1174"/>
    <cellStyle name="Comma 3 72" xfId="1175"/>
    <cellStyle name="Comma 3 73" xfId="1176"/>
    <cellStyle name="Comma 3 74" xfId="1177"/>
    <cellStyle name="Comma 3 75" xfId="1178"/>
    <cellStyle name="Comma 3 76" xfId="1179"/>
    <cellStyle name="Comma 3 77" xfId="1180"/>
    <cellStyle name="Comma 3 78" xfId="1181"/>
    <cellStyle name="Comma 3 79" xfId="1182"/>
    <cellStyle name="Comma 3 8" xfId="1183"/>
    <cellStyle name="Comma 3 80" xfId="1184"/>
    <cellStyle name="Comma 3 81" xfId="1185"/>
    <cellStyle name="Comma 3 82" xfId="1186"/>
    <cellStyle name="Comma 3 83" xfId="1187"/>
    <cellStyle name="Comma 3 84" xfId="1188"/>
    <cellStyle name="Comma 3 85" xfId="1189"/>
    <cellStyle name="Comma 3 86" xfId="1190"/>
    <cellStyle name="Comma 3 87" xfId="1191"/>
    <cellStyle name="Comma 3 88" xfId="1192"/>
    <cellStyle name="Comma 3 89" xfId="1193"/>
    <cellStyle name="Comma 3 9" xfId="1194"/>
    <cellStyle name="Comma 3 90" xfId="1195"/>
    <cellStyle name="Comma 3 91" xfId="1196"/>
    <cellStyle name="Comma 3 92" xfId="1197"/>
    <cellStyle name="Comma 3 93" xfId="1198"/>
    <cellStyle name="Comma 3 94" xfId="1199"/>
    <cellStyle name="Comma 3 95" xfId="1200"/>
    <cellStyle name="Comma 3 96" xfId="1201"/>
    <cellStyle name="Comma 3 97" xfId="1202"/>
    <cellStyle name="Comma 3 98" xfId="1203"/>
    <cellStyle name="Comma 3 99" xfId="1204"/>
    <cellStyle name="Comma 4" xfId="1205"/>
    <cellStyle name="Comma 41" xfId="1206"/>
    <cellStyle name="Comma 44" xfId="1207"/>
    <cellStyle name="Comma 44 10" xfId="1208"/>
    <cellStyle name="Comma 44 100" xfId="1209"/>
    <cellStyle name="Comma 44 101" xfId="1210"/>
    <cellStyle name="Comma 44 102" xfId="1211"/>
    <cellStyle name="Comma 44 103" xfId="1212"/>
    <cellStyle name="Comma 44 104" xfId="1213"/>
    <cellStyle name="Comma 44 105" xfId="1214"/>
    <cellStyle name="Comma 44 106" xfId="1215"/>
    <cellStyle name="Comma 44 107" xfId="1216"/>
    <cellStyle name="Comma 44 108" xfId="1217"/>
    <cellStyle name="Comma 44 109" xfId="1218"/>
    <cellStyle name="Comma 44 11" xfId="1219"/>
    <cellStyle name="Comma 44 110" xfId="1220"/>
    <cellStyle name="Comma 44 12" xfId="1221"/>
    <cellStyle name="Comma 44 13" xfId="1222"/>
    <cellStyle name="Comma 44 14" xfId="1223"/>
    <cellStyle name="Comma 44 15" xfId="1224"/>
    <cellStyle name="Comma 44 16" xfId="1225"/>
    <cellStyle name="Comma 44 17" xfId="1226"/>
    <cellStyle name="Comma 44 18" xfId="1227"/>
    <cellStyle name="Comma 44 19" xfId="1228"/>
    <cellStyle name="Comma 44 2" xfId="1229"/>
    <cellStyle name="Comma 44 20" xfId="1230"/>
    <cellStyle name="Comma 44 21" xfId="1231"/>
    <cellStyle name="Comma 44 22" xfId="1232"/>
    <cellStyle name="Comma 44 23" xfId="1233"/>
    <cellStyle name="Comma 44 24" xfId="1234"/>
    <cellStyle name="Comma 44 25" xfId="1235"/>
    <cellStyle name="Comma 44 26" xfId="1236"/>
    <cellStyle name="Comma 44 27" xfId="1237"/>
    <cellStyle name="Comma 44 28" xfId="1238"/>
    <cellStyle name="Comma 44 29" xfId="1239"/>
    <cellStyle name="Comma 44 3" xfId="1240"/>
    <cellStyle name="Comma 44 30" xfId="1241"/>
    <cellStyle name="Comma 44 31" xfId="1242"/>
    <cellStyle name="Comma 44 32" xfId="1243"/>
    <cellStyle name="Comma 44 33" xfId="1244"/>
    <cellStyle name="Comma 44 34" xfId="1245"/>
    <cellStyle name="Comma 44 35" xfId="1246"/>
    <cellStyle name="Comma 44 36" xfId="1247"/>
    <cellStyle name="Comma 44 37" xfId="1248"/>
    <cellStyle name="Comma 44 38" xfId="1249"/>
    <cellStyle name="Comma 44 39" xfId="1250"/>
    <cellStyle name="Comma 44 4" xfId="1251"/>
    <cellStyle name="Comma 44 40" xfId="1252"/>
    <cellStyle name="Comma 44 41" xfId="1253"/>
    <cellStyle name="Comma 44 42" xfId="1254"/>
    <cellStyle name="Comma 44 43" xfId="1255"/>
    <cellStyle name="Comma 44 44" xfId="1256"/>
    <cellStyle name="Comma 44 45" xfId="1257"/>
    <cellStyle name="Comma 44 46" xfId="1258"/>
    <cellStyle name="Comma 44 47" xfId="1259"/>
    <cellStyle name="Comma 44 48" xfId="1260"/>
    <cellStyle name="Comma 44 49" xfId="1261"/>
    <cellStyle name="Comma 44 5" xfId="1262"/>
    <cellStyle name="Comma 44 50" xfId="1263"/>
    <cellStyle name="Comma 44 51" xfId="1264"/>
    <cellStyle name="Comma 44 52" xfId="1265"/>
    <cellStyle name="Comma 44 53" xfId="1266"/>
    <cellStyle name="Comma 44 54" xfId="1267"/>
    <cellStyle name="Comma 44 55" xfId="1268"/>
    <cellStyle name="Comma 44 56" xfId="1269"/>
    <cellStyle name="Comma 44 57" xfId="1270"/>
    <cellStyle name="Comma 44 58" xfId="1271"/>
    <cellStyle name="Comma 44 59" xfId="1272"/>
    <cellStyle name="Comma 44 6" xfId="1273"/>
    <cellStyle name="Comma 44 60" xfId="1274"/>
    <cellStyle name="Comma 44 61" xfId="1275"/>
    <cellStyle name="Comma 44 62" xfId="1276"/>
    <cellStyle name="Comma 44 63" xfId="1277"/>
    <cellStyle name="Comma 44 64" xfId="1278"/>
    <cellStyle name="Comma 44 65" xfId="1279"/>
    <cellStyle name="Comma 44 66" xfId="1280"/>
    <cellStyle name="Comma 44 67" xfId="1281"/>
    <cellStyle name="Comma 44 68" xfId="1282"/>
    <cellStyle name="Comma 44 69" xfId="1283"/>
    <cellStyle name="Comma 44 7" xfId="1284"/>
    <cellStyle name="Comma 44 70" xfId="1285"/>
    <cellStyle name="Comma 44 71" xfId="1286"/>
    <cellStyle name="Comma 44 72" xfId="1287"/>
    <cellStyle name="Comma 44 73" xfId="1288"/>
    <cellStyle name="Comma 44 74" xfId="1289"/>
    <cellStyle name="Comma 44 75" xfId="1290"/>
    <cellStyle name="Comma 44 76" xfId="1291"/>
    <cellStyle name="Comma 44 77" xfId="1292"/>
    <cellStyle name="Comma 44 78" xfId="1293"/>
    <cellStyle name="Comma 44 79" xfId="1294"/>
    <cellStyle name="Comma 44 8" xfId="1295"/>
    <cellStyle name="Comma 44 80" xfId="1296"/>
    <cellStyle name="Comma 44 81" xfId="1297"/>
    <cellStyle name="Comma 44 82" xfId="1298"/>
    <cellStyle name="Comma 44 83" xfId="1299"/>
    <cellStyle name="Comma 44 84" xfId="1300"/>
    <cellStyle name="Comma 44 85" xfId="1301"/>
    <cellStyle name="Comma 44 86" xfId="1302"/>
    <cellStyle name="Comma 44 87" xfId="1303"/>
    <cellStyle name="Comma 44 88" xfId="1304"/>
    <cellStyle name="Comma 44 89" xfId="1305"/>
    <cellStyle name="Comma 44 9" xfId="1306"/>
    <cellStyle name="Comma 44 90" xfId="1307"/>
    <cellStyle name="Comma 44 91" xfId="1308"/>
    <cellStyle name="Comma 44 92" xfId="1309"/>
    <cellStyle name="Comma 44 93" xfId="1310"/>
    <cellStyle name="Comma 44 94" xfId="1311"/>
    <cellStyle name="Comma 44 95" xfId="1312"/>
    <cellStyle name="Comma 44 96" xfId="1313"/>
    <cellStyle name="Comma 44 97" xfId="1314"/>
    <cellStyle name="Comma 44 98" xfId="1315"/>
    <cellStyle name="Comma 44 99" xfId="1316"/>
    <cellStyle name="Comma 48" xfId="1317"/>
    <cellStyle name="Comma 5" xfId="1318"/>
    <cellStyle name="Comma 5 10" xfId="1319"/>
    <cellStyle name="Comma 5 100" xfId="1320"/>
    <cellStyle name="Comma 5 101" xfId="1321"/>
    <cellStyle name="Comma 5 102" xfId="1322"/>
    <cellStyle name="Comma 5 103" xfId="1323"/>
    <cellStyle name="Comma 5 104" xfId="1324"/>
    <cellStyle name="Comma 5 105" xfId="1325"/>
    <cellStyle name="Comma 5 106" xfId="1326"/>
    <cellStyle name="Comma 5 107" xfId="1327"/>
    <cellStyle name="Comma 5 108" xfId="1328"/>
    <cellStyle name="Comma 5 109" xfId="1329"/>
    <cellStyle name="Comma 5 11" xfId="1330"/>
    <cellStyle name="Comma 5 110" xfId="1331"/>
    <cellStyle name="Comma 5 12" xfId="1332"/>
    <cellStyle name="Comma 5 13" xfId="1333"/>
    <cellStyle name="Comma 5 14" xfId="1334"/>
    <cellStyle name="Comma 5 15" xfId="1335"/>
    <cellStyle name="Comma 5 16" xfId="1336"/>
    <cellStyle name="Comma 5 17" xfId="1337"/>
    <cellStyle name="Comma 5 18" xfId="1338"/>
    <cellStyle name="Comma 5 19" xfId="1339"/>
    <cellStyle name="Comma 5 2" xfId="1340"/>
    <cellStyle name="Comma 5 20" xfId="1341"/>
    <cellStyle name="Comma 5 21" xfId="1342"/>
    <cellStyle name="Comma 5 22" xfId="1343"/>
    <cellStyle name="Comma 5 23" xfId="1344"/>
    <cellStyle name="Comma 5 24" xfId="1345"/>
    <cellStyle name="Comma 5 25" xfId="1346"/>
    <cellStyle name="Comma 5 26" xfId="1347"/>
    <cellStyle name="Comma 5 27" xfId="1348"/>
    <cellStyle name="Comma 5 28" xfId="1349"/>
    <cellStyle name="Comma 5 29" xfId="1350"/>
    <cellStyle name="Comma 5 3" xfId="1351"/>
    <cellStyle name="Comma 5 30" xfId="1352"/>
    <cellStyle name="Comma 5 31" xfId="1353"/>
    <cellStyle name="Comma 5 32" xfId="1354"/>
    <cellStyle name="Comma 5 33" xfId="1355"/>
    <cellStyle name="Comma 5 34" xfId="1356"/>
    <cellStyle name="Comma 5 35" xfId="1357"/>
    <cellStyle name="Comma 5 36" xfId="1358"/>
    <cellStyle name="Comma 5 37" xfId="1359"/>
    <cellStyle name="Comma 5 38" xfId="1360"/>
    <cellStyle name="Comma 5 39" xfId="1361"/>
    <cellStyle name="Comma 5 4" xfId="1362"/>
    <cellStyle name="Comma 5 40" xfId="1363"/>
    <cellStyle name="Comma 5 41" xfId="1364"/>
    <cellStyle name="Comma 5 42" xfId="1365"/>
    <cellStyle name="Comma 5 43" xfId="1366"/>
    <cellStyle name="Comma 5 44" xfId="1367"/>
    <cellStyle name="Comma 5 45" xfId="1368"/>
    <cellStyle name="Comma 5 46" xfId="1369"/>
    <cellStyle name="Comma 5 47" xfId="1370"/>
    <cellStyle name="Comma 5 48" xfId="1371"/>
    <cellStyle name="Comma 5 49" xfId="1372"/>
    <cellStyle name="Comma 5 5" xfId="1373"/>
    <cellStyle name="Comma 5 50" xfId="1374"/>
    <cellStyle name="Comma 5 51" xfId="1375"/>
    <cellStyle name="Comma 5 52" xfId="1376"/>
    <cellStyle name="Comma 5 53" xfId="1377"/>
    <cellStyle name="Comma 5 54" xfId="1378"/>
    <cellStyle name="Comma 5 55" xfId="1379"/>
    <cellStyle name="Comma 5 56" xfId="1380"/>
    <cellStyle name="Comma 5 57" xfId="1381"/>
    <cellStyle name="Comma 5 58" xfId="1382"/>
    <cellStyle name="Comma 5 59" xfId="1383"/>
    <cellStyle name="Comma 5 6" xfId="1384"/>
    <cellStyle name="Comma 5 60" xfId="1385"/>
    <cellStyle name="Comma 5 61" xfId="1386"/>
    <cellStyle name="Comma 5 62" xfId="1387"/>
    <cellStyle name="Comma 5 63" xfId="1388"/>
    <cellStyle name="Comma 5 64" xfId="1389"/>
    <cellStyle name="Comma 5 65" xfId="1390"/>
    <cellStyle name="Comma 5 66" xfId="1391"/>
    <cellStyle name="Comma 5 67" xfId="1392"/>
    <cellStyle name="Comma 5 68" xfId="1393"/>
    <cellStyle name="Comma 5 69" xfId="1394"/>
    <cellStyle name="Comma 5 7" xfId="1395"/>
    <cellStyle name="Comma 5 70" xfId="1396"/>
    <cellStyle name="Comma 5 71" xfId="1397"/>
    <cellStyle name="Comma 5 72" xfId="1398"/>
    <cellStyle name="Comma 5 73" xfId="1399"/>
    <cellStyle name="Comma 5 74" xfId="1400"/>
    <cellStyle name="Comma 5 75" xfId="1401"/>
    <cellStyle name="Comma 5 76" xfId="1402"/>
    <cellStyle name="Comma 5 77" xfId="1403"/>
    <cellStyle name="Comma 5 78" xfId="1404"/>
    <cellStyle name="Comma 5 79" xfId="1405"/>
    <cellStyle name="Comma 5 8" xfId="1406"/>
    <cellStyle name="Comma 5 80" xfId="1407"/>
    <cellStyle name="Comma 5 81" xfId="1408"/>
    <cellStyle name="Comma 5 82" xfId="1409"/>
    <cellStyle name="Comma 5 83" xfId="1410"/>
    <cellStyle name="Comma 5 84" xfId="1411"/>
    <cellStyle name="Comma 5 85" xfId="1412"/>
    <cellStyle name="Comma 5 86" xfId="1413"/>
    <cellStyle name="Comma 5 87" xfId="1414"/>
    <cellStyle name="Comma 5 88" xfId="1415"/>
    <cellStyle name="Comma 5 89" xfId="1416"/>
    <cellStyle name="Comma 5 9" xfId="1417"/>
    <cellStyle name="Comma 5 90" xfId="1418"/>
    <cellStyle name="Comma 5 91" xfId="1419"/>
    <cellStyle name="Comma 5 92" xfId="1420"/>
    <cellStyle name="Comma 5 93" xfId="1421"/>
    <cellStyle name="Comma 5 94" xfId="1422"/>
    <cellStyle name="Comma 5 95" xfId="1423"/>
    <cellStyle name="Comma 5 96" xfId="1424"/>
    <cellStyle name="Comma 5 97" xfId="1425"/>
    <cellStyle name="Comma 5 98" xfId="1426"/>
    <cellStyle name="Comma 5 99" xfId="1427"/>
    <cellStyle name="Comma 50" xfId="1428"/>
    <cellStyle name="Comma 53" xfId="1429"/>
    <cellStyle name="Comma 58" xfId="1430"/>
    <cellStyle name="Comma 61" xfId="1431"/>
    <cellStyle name="Comma 64" xfId="1432"/>
    <cellStyle name="Comma 66" xfId="1433"/>
    <cellStyle name="Comma 71" xfId="1434"/>
    <cellStyle name="Comma 75" xfId="1435"/>
    <cellStyle name="Comma 8" xfId="1436"/>
    <cellStyle name="Comma 8 10" xfId="1437"/>
    <cellStyle name="Comma 8 100" xfId="1438"/>
    <cellStyle name="Comma 8 101" xfId="1439"/>
    <cellStyle name="Comma 8 102" xfId="1440"/>
    <cellStyle name="Comma 8 103" xfId="1441"/>
    <cellStyle name="Comma 8 104" xfId="1442"/>
    <cellStyle name="Comma 8 105" xfId="1443"/>
    <cellStyle name="Comma 8 106" xfId="1444"/>
    <cellStyle name="Comma 8 107" xfId="1445"/>
    <cellStyle name="Comma 8 108" xfId="1446"/>
    <cellStyle name="Comma 8 109" xfId="1447"/>
    <cellStyle name="Comma 8 11" xfId="1448"/>
    <cellStyle name="Comma 8 110" xfId="1449"/>
    <cellStyle name="Comma 8 12" xfId="1450"/>
    <cellStyle name="Comma 8 13" xfId="1451"/>
    <cellStyle name="Comma 8 14" xfId="1452"/>
    <cellStyle name="Comma 8 15" xfId="1453"/>
    <cellStyle name="Comma 8 16" xfId="1454"/>
    <cellStyle name="Comma 8 17" xfId="1455"/>
    <cellStyle name="Comma 8 18" xfId="1456"/>
    <cellStyle name="Comma 8 19" xfId="1457"/>
    <cellStyle name="Comma 8 2" xfId="1458"/>
    <cellStyle name="Comma 8 20" xfId="1459"/>
    <cellStyle name="Comma 8 21" xfId="1460"/>
    <cellStyle name="Comma 8 22" xfId="1461"/>
    <cellStyle name="Comma 8 23" xfId="1462"/>
    <cellStyle name="Comma 8 24" xfId="1463"/>
    <cellStyle name="Comma 8 25" xfId="1464"/>
    <cellStyle name="Comma 8 26" xfId="1465"/>
    <cellStyle name="Comma 8 27" xfId="1466"/>
    <cellStyle name="Comma 8 28" xfId="1467"/>
    <cellStyle name="Comma 8 29" xfId="1468"/>
    <cellStyle name="Comma 8 3" xfId="1469"/>
    <cellStyle name="Comma 8 30" xfId="1470"/>
    <cellStyle name="Comma 8 31" xfId="1471"/>
    <cellStyle name="Comma 8 32" xfId="1472"/>
    <cellStyle name="Comma 8 33" xfId="1473"/>
    <cellStyle name="Comma 8 34" xfId="1474"/>
    <cellStyle name="Comma 8 35" xfId="1475"/>
    <cellStyle name="Comma 8 36" xfId="1476"/>
    <cellStyle name="Comma 8 37" xfId="1477"/>
    <cellStyle name="Comma 8 38" xfId="1478"/>
    <cellStyle name="Comma 8 39" xfId="1479"/>
    <cellStyle name="Comma 8 4" xfId="1480"/>
    <cellStyle name="Comma 8 40" xfId="1481"/>
    <cellStyle name="Comma 8 41" xfId="1482"/>
    <cellStyle name="Comma 8 42" xfId="1483"/>
    <cellStyle name="Comma 8 43" xfId="1484"/>
    <cellStyle name="Comma 8 44" xfId="1485"/>
    <cellStyle name="Comma 8 45" xfId="1486"/>
    <cellStyle name="Comma 8 46" xfId="1487"/>
    <cellStyle name="Comma 8 47" xfId="1488"/>
    <cellStyle name="Comma 8 48" xfId="1489"/>
    <cellStyle name="Comma 8 49" xfId="1490"/>
    <cellStyle name="Comma 8 5" xfId="1491"/>
    <cellStyle name="Comma 8 50" xfId="1492"/>
    <cellStyle name="Comma 8 51" xfId="1493"/>
    <cellStyle name="Comma 8 52" xfId="1494"/>
    <cellStyle name="Comma 8 53" xfId="1495"/>
    <cellStyle name="Comma 8 54" xfId="1496"/>
    <cellStyle name="Comma 8 55" xfId="1497"/>
    <cellStyle name="Comma 8 56" xfId="1498"/>
    <cellStyle name="Comma 8 57" xfId="1499"/>
    <cellStyle name="Comma 8 58" xfId="1500"/>
    <cellStyle name="Comma 8 59" xfId="1501"/>
    <cellStyle name="Comma 8 6" xfId="1502"/>
    <cellStyle name="Comma 8 60" xfId="1503"/>
    <cellStyle name="Comma 8 61" xfId="1504"/>
    <cellStyle name="Comma 8 62" xfId="1505"/>
    <cellStyle name="Comma 8 63" xfId="1506"/>
    <cellStyle name="Comma 8 64" xfId="1507"/>
    <cellStyle name="Comma 8 65" xfId="1508"/>
    <cellStyle name="Comma 8 66" xfId="1509"/>
    <cellStyle name="Comma 8 67" xfId="1510"/>
    <cellStyle name="Comma 8 68" xfId="1511"/>
    <cellStyle name="Comma 8 69" xfId="1512"/>
    <cellStyle name="Comma 8 7" xfId="1513"/>
    <cellStyle name="Comma 8 70" xfId="1514"/>
    <cellStyle name="Comma 8 71" xfId="1515"/>
    <cellStyle name="Comma 8 72" xfId="1516"/>
    <cellStyle name="Comma 8 73" xfId="1517"/>
    <cellStyle name="Comma 8 74" xfId="1518"/>
    <cellStyle name="Comma 8 75" xfId="1519"/>
    <cellStyle name="Comma 8 76" xfId="1520"/>
    <cellStyle name="Comma 8 77" xfId="1521"/>
    <cellStyle name="Comma 8 78" xfId="1522"/>
    <cellStyle name="Comma 8 79" xfId="1523"/>
    <cellStyle name="Comma 8 8" xfId="1524"/>
    <cellStyle name="Comma 8 80" xfId="1525"/>
    <cellStyle name="Comma 8 81" xfId="1526"/>
    <cellStyle name="Comma 8 82" xfId="1527"/>
    <cellStyle name="Comma 8 83" xfId="1528"/>
    <cellStyle name="Comma 8 84" xfId="1529"/>
    <cellStyle name="Comma 8 85" xfId="1530"/>
    <cellStyle name="Comma 8 86" xfId="1531"/>
    <cellStyle name="Comma 8 87" xfId="1532"/>
    <cellStyle name="Comma 8 88" xfId="1533"/>
    <cellStyle name="Comma 8 89" xfId="1534"/>
    <cellStyle name="Comma 8 9" xfId="1535"/>
    <cellStyle name="Comma 8 90" xfId="1536"/>
    <cellStyle name="Comma 8 91" xfId="1537"/>
    <cellStyle name="Comma 8 92" xfId="1538"/>
    <cellStyle name="Comma 8 93" xfId="1539"/>
    <cellStyle name="Comma 8 94" xfId="1540"/>
    <cellStyle name="Comma 8 95" xfId="1541"/>
    <cellStyle name="Comma 8 96" xfId="1542"/>
    <cellStyle name="Comma 8 97" xfId="1543"/>
    <cellStyle name="Comma 8 98" xfId="1544"/>
    <cellStyle name="Comma 8 99" xfId="1545"/>
    <cellStyle name="Comma 86" xfId="1546"/>
    <cellStyle name="Comma 91" xfId="1547"/>
    <cellStyle name="Comma 97" xfId="1548"/>
    <cellStyle name="Comma 98" xfId="1549"/>
    <cellStyle name="Currency" xfId="2" builtinId="4"/>
    <cellStyle name="Currency 12" xfId="1550"/>
    <cellStyle name="Currency 12 10" xfId="1551"/>
    <cellStyle name="Currency 12 100" xfId="1552"/>
    <cellStyle name="Currency 12 101" xfId="1553"/>
    <cellStyle name="Currency 12 102" xfId="1554"/>
    <cellStyle name="Currency 12 103" xfId="1555"/>
    <cellStyle name="Currency 12 104" xfId="1556"/>
    <cellStyle name="Currency 12 105" xfId="1557"/>
    <cellStyle name="Currency 12 106" xfId="1558"/>
    <cellStyle name="Currency 12 107" xfId="1559"/>
    <cellStyle name="Currency 12 108" xfId="1560"/>
    <cellStyle name="Currency 12 109" xfId="1561"/>
    <cellStyle name="Currency 12 11" xfId="1562"/>
    <cellStyle name="Currency 12 110" xfId="1563"/>
    <cellStyle name="Currency 12 12" xfId="1564"/>
    <cellStyle name="Currency 12 13" xfId="1565"/>
    <cellStyle name="Currency 12 14" xfId="1566"/>
    <cellStyle name="Currency 12 15" xfId="1567"/>
    <cellStyle name="Currency 12 16" xfId="1568"/>
    <cellStyle name="Currency 12 17" xfId="1569"/>
    <cellStyle name="Currency 12 18" xfId="1570"/>
    <cellStyle name="Currency 12 19" xfId="1571"/>
    <cellStyle name="Currency 12 2" xfId="1572"/>
    <cellStyle name="Currency 12 20" xfId="1573"/>
    <cellStyle name="Currency 12 21" xfId="1574"/>
    <cellStyle name="Currency 12 22" xfId="1575"/>
    <cellStyle name="Currency 12 23" xfId="1576"/>
    <cellStyle name="Currency 12 24" xfId="1577"/>
    <cellStyle name="Currency 12 25" xfId="1578"/>
    <cellStyle name="Currency 12 26" xfId="1579"/>
    <cellStyle name="Currency 12 27" xfId="1580"/>
    <cellStyle name="Currency 12 28" xfId="1581"/>
    <cellStyle name="Currency 12 29" xfId="1582"/>
    <cellStyle name="Currency 12 3" xfId="1583"/>
    <cellStyle name="Currency 12 30" xfId="1584"/>
    <cellStyle name="Currency 12 31" xfId="1585"/>
    <cellStyle name="Currency 12 32" xfId="1586"/>
    <cellStyle name="Currency 12 33" xfId="1587"/>
    <cellStyle name="Currency 12 34" xfId="1588"/>
    <cellStyle name="Currency 12 35" xfId="1589"/>
    <cellStyle name="Currency 12 36" xfId="1590"/>
    <cellStyle name="Currency 12 37" xfId="1591"/>
    <cellStyle name="Currency 12 38" xfId="1592"/>
    <cellStyle name="Currency 12 39" xfId="1593"/>
    <cellStyle name="Currency 12 4" xfId="1594"/>
    <cellStyle name="Currency 12 40" xfId="1595"/>
    <cellStyle name="Currency 12 41" xfId="1596"/>
    <cellStyle name="Currency 12 42" xfId="1597"/>
    <cellStyle name="Currency 12 43" xfId="1598"/>
    <cellStyle name="Currency 12 44" xfId="1599"/>
    <cellStyle name="Currency 12 45" xfId="1600"/>
    <cellStyle name="Currency 12 46" xfId="1601"/>
    <cellStyle name="Currency 12 47" xfId="1602"/>
    <cellStyle name="Currency 12 48" xfId="1603"/>
    <cellStyle name="Currency 12 49" xfId="1604"/>
    <cellStyle name="Currency 12 5" xfId="1605"/>
    <cellStyle name="Currency 12 50" xfId="1606"/>
    <cellStyle name="Currency 12 51" xfId="1607"/>
    <cellStyle name="Currency 12 52" xfId="1608"/>
    <cellStyle name="Currency 12 53" xfId="1609"/>
    <cellStyle name="Currency 12 54" xfId="1610"/>
    <cellStyle name="Currency 12 55" xfId="1611"/>
    <cellStyle name="Currency 12 56" xfId="1612"/>
    <cellStyle name="Currency 12 57" xfId="1613"/>
    <cellStyle name="Currency 12 58" xfId="1614"/>
    <cellStyle name="Currency 12 59" xfId="1615"/>
    <cellStyle name="Currency 12 6" xfId="1616"/>
    <cellStyle name="Currency 12 60" xfId="1617"/>
    <cellStyle name="Currency 12 61" xfId="1618"/>
    <cellStyle name="Currency 12 62" xfId="1619"/>
    <cellStyle name="Currency 12 63" xfId="1620"/>
    <cellStyle name="Currency 12 64" xfId="1621"/>
    <cellStyle name="Currency 12 65" xfId="1622"/>
    <cellStyle name="Currency 12 66" xfId="1623"/>
    <cellStyle name="Currency 12 67" xfId="1624"/>
    <cellStyle name="Currency 12 68" xfId="1625"/>
    <cellStyle name="Currency 12 69" xfId="1626"/>
    <cellStyle name="Currency 12 7" xfId="1627"/>
    <cellStyle name="Currency 12 70" xfId="1628"/>
    <cellStyle name="Currency 12 71" xfId="1629"/>
    <cellStyle name="Currency 12 72" xfId="1630"/>
    <cellStyle name="Currency 12 73" xfId="1631"/>
    <cellStyle name="Currency 12 74" xfId="1632"/>
    <cellStyle name="Currency 12 75" xfId="1633"/>
    <cellStyle name="Currency 12 76" xfId="1634"/>
    <cellStyle name="Currency 12 77" xfId="1635"/>
    <cellStyle name="Currency 12 78" xfId="1636"/>
    <cellStyle name="Currency 12 79" xfId="1637"/>
    <cellStyle name="Currency 12 8" xfId="1638"/>
    <cellStyle name="Currency 12 80" xfId="1639"/>
    <cellStyle name="Currency 12 81" xfId="1640"/>
    <cellStyle name="Currency 12 82" xfId="1641"/>
    <cellStyle name="Currency 12 83" xfId="1642"/>
    <cellStyle name="Currency 12 84" xfId="1643"/>
    <cellStyle name="Currency 12 85" xfId="1644"/>
    <cellStyle name="Currency 12 86" xfId="1645"/>
    <cellStyle name="Currency 12 87" xfId="1646"/>
    <cellStyle name="Currency 12 88" xfId="1647"/>
    <cellStyle name="Currency 12 89" xfId="1648"/>
    <cellStyle name="Currency 12 9" xfId="1649"/>
    <cellStyle name="Currency 12 90" xfId="1650"/>
    <cellStyle name="Currency 12 91" xfId="1651"/>
    <cellStyle name="Currency 12 92" xfId="1652"/>
    <cellStyle name="Currency 12 93" xfId="1653"/>
    <cellStyle name="Currency 12 94" xfId="1654"/>
    <cellStyle name="Currency 12 95" xfId="1655"/>
    <cellStyle name="Currency 12 96" xfId="1656"/>
    <cellStyle name="Currency 12 97" xfId="1657"/>
    <cellStyle name="Currency 12 98" xfId="1658"/>
    <cellStyle name="Currency 12 99" xfId="1659"/>
    <cellStyle name="Currency 2" xfId="11"/>
    <cellStyle name="Currency 2 2" xfId="43"/>
    <cellStyle name="Currency 20" xfId="1660"/>
    <cellStyle name="Currency 20 10" xfId="1661"/>
    <cellStyle name="Currency 20 100" xfId="1662"/>
    <cellStyle name="Currency 20 101" xfId="1663"/>
    <cellStyle name="Currency 20 102" xfId="1664"/>
    <cellStyle name="Currency 20 103" xfId="1665"/>
    <cellStyle name="Currency 20 104" xfId="1666"/>
    <cellStyle name="Currency 20 105" xfId="1667"/>
    <cellStyle name="Currency 20 106" xfId="1668"/>
    <cellStyle name="Currency 20 107" xfId="1669"/>
    <cellStyle name="Currency 20 108" xfId="1670"/>
    <cellStyle name="Currency 20 109" xfId="1671"/>
    <cellStyle name="Currency 20 11" xfId="1672"/>
    <cellStyle name="Currency 20 110" xfId="1673"/>
    <cellStyle name="Currency 20 12" xfId="1674"/>
    <cellStyle name="Currency 20 13" xfId="1675"/>
    <cellStyle name="Currency 20 14" xfId="1676"/>
    <cellStyle name="Currency 20 15" xfId="1677"/>
    <cellStyle name="Currency 20 16" xfId="1678"/>
    <cellStyle name="Currency 20 17" xfId="1679"/>
    <cellStyle name="Currency 20 18" xfId="1680"/>
    <cellStyle name="Currency 20 19" xfId="1681"/>
    <cellStyle name="Currency 20 2" xfId="1682"/>
    <cellStyle name="Currency 20 20" xfId="1683"/>
    <cellStyle name="Currency 20 21" xfId="1684"/>
    <cellStyle name="Currency 20 22" xfId="1685"/>
    <cellStyle name="Currency 20 23" xfId="1686"/>
    <cellStyle name="Currency 20 24" xfId="1687"/>
    <cellStyle name="Currency 20 25" xfId="1688"/>
    <cellStyle name="Currency 20 26" xfId="1689"/>
    <cellStyle name="Currency 20 27" xfId="1690"/>
    <cellStyle name="Currency 20 28" xfId="1691"/>
    <cellStyle name="Currency 20 29" xfId="1692"/>
    <cellStyle name="Currency 20 3" xfId="1693"/>
    <cellStyle name="Currency 20 30" xfId="1694"/>
    <cellStyle name="Currency 20 31" xfId="1695"/>
    <cellStyle name="Currency 20 32" xfId="1696"/>
    <cellStyle name="Currency 20 33" xfId="1697"/>
    <cellStyle name="Currency 20 34" xfId="1698"/>
    <cellStyle name="Currency 20 35" xfId="1699"/>
    <cellStyle name="Currency 20 36" xfId="1700"/>
    <cellStyle name="Currency 20 37" xfId="1701"/>
    <cellStyle name="Currency 20 38" xfId="1702"/>
    <cellStyle name="Currency 20 39" xfId="1703"/>
    <cellStyle name="Currency 20 4" xfId="1704"/>
    <cellStyle name="Currency 20 40" xfId="1705"/>
    <cellStyle name="Currency 20 41" xfId="1706"/>
    <cellStyle name="Currency 20 42" xfId="1707"/>
    <cellStyle name="Currency 20 43" xfId="1708"/>
    <cellStyle name="Currency 20 44" xfId="1709"/>
    <cellStyle name="Currency 20 45" xfId="1710"/>
    <cellStyle name="Currency 20 46" xfId="1711"/>
    <cellStyle name="Currency 20 47" xfId="1712"/>
    <cellStyle name="Currency 20 48" xfId="1713"/>
    <cellStyle name="Currency 20 49" xfId="1714"/>
    <cellStyle name="Currency 20 5" xfId="1715"/>
    <cellStyle name="Currency 20 50" xfId="1716"/>
    <cellStyle name="Currency 20 51" xfId="1717"/>
    <cellStyle name="Currency 20 52" xfId="1718"/>
    <cellStyle name="Currency 20 53" xfId="1719"/>
    <cellStyle name="Currency 20 54" xfId="1720"/>
    <cellStyle name="Currency 20 55" xfId="1721"/>
    <cellStyle name="Currency 20 56" xfId="1722"/>
    <cellStyle name="Currency 20 57" xfId="1723"/>
    <cellStyle name="Currency 20 58" xfId="1724"/>
    <cellStyle name="Currency 20 59" xfId="1725"/>
    <cellStyle name="Currency 20 6" xfId="1726"/>
    <cellStyle name="Currency 20 60" xfId="1727"/>
    <cellStyle name="Currency 20 61" xfId="1728"/>
    <cellStyle name="Currency 20 62" xfId="1729"/>
    <cellStyle name="Currency 20 63" xfId="1730"/>
    <cellStyle name="Currency 20 64" xfId="1731"/>
    <cellStyle name="Currency 20 65" xfId="1732"/>
    <cellStyle name="Currency 20 66" xfId="1733"/>
    <cellStyle name="Currency 20 67" xfId="1734"/>
    <cellStyle name="Currency 20 68" xfId="1735"/>
    <cellStyle name="Currency 20 69" xfId="1736"/>
    <cellStyle name="Currency 20 7" xfId="1737"/>
    <cellStyle name="Currency 20 70" xfId="1738"/>
    <cellStyle name="Currency 20 71" xfId="1739"/>
    <cellStyle name="Currency 20 72" xfId="1740"/>
    <cellStyle name="Currency 20 73" xfId="1741"/>
    <cellStyle name="Currency 20 74" xfId="1742"/>
    <cellStyle name="Currency 20 75" xfId="1743"/>
    <cellStyle name="Currency 20 76" xfId="1744"/>
    <cellStyle name="Currency 20 77" xfId="1745"/>
    <cellStyle name="Currency 20 78" xfId="1746"/>
    <cellStyle name="Currency 20 79" xfId="1747"/>
    <cellStyle name="Currency 20 8" xfId="1748"/>
    <cellStyle name="Currency 20 80" xfId="1749"/>
    <cellStyle name="Currency 20 81" xfId="1750"/>
    <cellStyle name="Currency 20 82" xfId="1751"/>
    <cellStyle name="Currency 20 83" xfId="1752"/>
    <cellStyle name="Currency 20 84" xfId="1753"/>
    <cellStyle name="Currency 20 85" xfId="1754"/>
    <cellStyle name="Currency 20 86" xfId="1755"/>
    <cellStyle name="Currency 20 87" xfId="1756"/>
    <cellStyle name="Currency 20 88" xfId="1757"/>
    <cellStyle name="Currency 20 89" xfId="1758"/>
    <cellStyle name="Currency 20 9" xfId="1759"/>
    <cellStyle name="Currency 20 90" xfId="1760"/>
    <cellStyle name="Currency 20 91" xfId="1761"/>
    <cellStyle name="Currency 20 92" xfId="1762"/>
    <cellStyle name="Currency 20 93" xfId="1763"/>
    <cellStyle name="Currency 20 94" xfId="1764"/>
    <cellStyle name="Currency 20 95" xfId="1765"/>
    <cellStyle name="Currency 20 96" xfId="1766"/>
    <cellStyle name="Currency 20 97" xfId="1767"/>
    <cellStyle name="Currency 20 98" xfId="1768"/>
    <cellStyle name="Currency 20 99" xfId="1769"/>
    <cellStyle name="Currency 28" xfId="1770"/>
    <cellStyle name="Currency 28 10" xfId="1771"/>
    <cellStyle name="Currency 28 100" xfId="1772"/>
    <cellStyle name="Currency 28 101" xfId="1773"/>
    <cellStyle name="Currency 28 102" xfId="1774"/>
    <cellStyle name="Currency 28 103" xfId="1775"/>
    <cellStyle name="Currency 28 104" xfId="1776"/>
    <cellStyle name="Currency 28 105" xfId="1777"/>
    <cellStyle name="Currency 28 106" xfId="1778"/>
    <cellStyle name="Currency 28 107" xfId="1779"/>
    <cellStyle name="Currency 28 108" xfId="1780"/>
    <cellStyle name="Currency 28 109" xfId="1781"/>
    <cellStyle name="Currency 28 11" xfId="1782"/>
    <cellStyle name="Currency 28 110" xfId="1783"/>
    <cellStyle name="Currency 28 12" xfId="1784"/>
    <cellStyle name="Currency 28 13" xfId="1785"/>
    <cellStyle name="Currency 28 14" xfId="1786"/>
    <cellStyle name="Currency 28 15" xfId="1787"/>
    <cellStyle name="Currency 28 16" xfId="1788"/>
    <cellStyle name="Currency 28 17" xfId="1789"/>
    <cellStyle name="Currency 28 18" xfId="1790"/>
    <cellStyle name="Currency 28 19" xfId="1791"/>
    <cellStyle name="Currency 28 2" xfId="1792"/>
    <cellStyle name="Currency 28 20" xfId="1793"/>
    <cellStyle name="Currency 28 21" xfId="1794"/>
    <cellStyle name="Currency 28 22" xfId="1795"/>
    <cellStyle name="Currency 28 23" xfId="1796"/>
    <cellStyle name="Currency 28 24" xfId="1797"/>
    <cellStyle name="Currency 28 25" xfId="1798"/>
    <cellStyle name="Currency 28 26" xfId="1799"/>
    <cellStyle name="Currency 28 27" xfId="1800"/>
    <cellStyle name="Currency 28 28" xfId="1801"/>
    <cellStyle name="Currency 28 29" xfId="1802"/>
    <cellStyle name="Currency 28 3" xfId="1803"/>
    <cellStyle name="Currency 28 30" xfId="1804"/>
    <cellStyle name="Currency 28 31" xfId="1805"/>
    <cellStyle name="Currency 28 32" xfId="1806"/>
    <cellStyle name="Currency 28 33" xfId="1807"/>
    <cellStyle name="Currency 28 34" xfId="1808"/>
    <cellStyle name="Currency 28 35" xfId="1809"/>
    <cellStyle name="Currency 28 36" xfId="1810"/>
    <cellStyle name="Currency 28 37" xfId="1811"/>
    <cellStyle name="Currency 28 38" xfId="1812"/>
    <cellStyle name="Currency 28 39" xfId="1813"/>
    <cellStyle name="Currency 28 4" xfId="1814"/>
    <cellStyle name="Currency 28 40" xfId="1815"/>
    <cellStyle name="Currency 28 41" xfId="1816"/>
    <cellStyle name="Currency 28 42" xfId="1817"/>
    <cellStyle name="Currency 28 43" xfId="1818"/>
    <cellStyle name="Currency 28 44" xfId="1819"/>
    <cellStyle name="Currency 28 45" xfId="1820"/>
    <cellStyle name="Currency 28 46" xfId="1821"/>
    <cellStyle name="Currency 28 47" xfId="1822"/>
    <cellStyle name="Currency 28 48" xfId="1823"/>
    <cellStyle name="Currency 28 49" xfId="1824"/>
    <cellStyle name="Currency 28 5" xfId="1825"/>
    <cellStyle name="Currency 28 50" xfId="1826"/>
    <cellStyle name="Currency 28 51" xfId="1827"/>
    <cellStyle name="Currency 28 52" xfId="1828"/>
    <cellStyle name="Currency 28 53" xfId="1829"/>
    <cellStyle name="Currency 28 54" xfId="1830"/>
    <cellStyle name="Currency 28 55" xfId="1831"/>
    <cellStyle name="Currency 28 56" xfId="1832"/>
    <cellStyle name="Currency 28 57" xfId="1833"/>
    <cellStyle name="Currency 28 58" xfId="1834"/>
    <cellStyle name="Currency 28 59" xfId="1835"/>
    <cellStyle name="Currency 28 6" xfId="1836"/>
    <cellStyle name="Currency 28 60" xfId="1837"/>
    <cellStyle name="Currency 28 61" xfId="1838"/>
    <cellStyle name="Currency 28 62" xfId="1839"/>
    <cellStyle name="Currency 28 63" xfId="1840"/>
    <cellStyle name="Currency 28 64" xfId="1841"/>
    <cellStyle name="Currency 28 65" xfId="1842"/>
    <cellStyle name="Currency 28 66" xfId="1843"/>
    <cellStyle name="Currency 28 67" xfId="1844"/>
    <cellStyle name="Currency 28 68" xfId="1845"/>
    <cellStyle name="Currency 28 69" xfId="1846"/>
    <cellStyle name="Currency 28 7" xfId="1847"/>
    <cellStyle name="Currency 28 70" xfId="1848"/>
    <cellStyle name="Currency 28 71" xfId="1849"/>
    <cellStyle name="Currency 28 72" xfId="1850"/>
    <cellStyle name="Currency 28 73" xfId="1851"/>
    <cellStyle name="Currency 28 74" xfId="1852"/>
    <cellStyle name="Currency 28 75" xfId="1853"/>
    <cellStyle name="Currency 28 76" xfId="1854"/>
    <cellStyle name="Currency 28 77" xfId="1855"/>
    <cellStyle name="Currency 28 78" xfId="1856"/>
    <cellStyle name="Currency 28 79" xfId="1857"/>
    <cellStyle name="Currency 28 8" xfId="1858"/>
    <cellStyle name="Currency 28 80" xfId="1859"/>
    <cellStyle name="Currency 28 81" xfId="1860"/>
    <cellStyle name="Currency 28 82" xfId="1861"/>
    <cellStyle name="Currency 28 83" xfId="1862"/>
    <cellStyle name="Currency 28 84" xfId="1863"/>
    <cellStyle name="Currency 28 85" xfId="1864"/>
    <cellStyle name="Currency 28 86" xfId="1865"/>
    <cellStyle name="Currency 28 87" xfId="1866"/>
    <cellStyle name="Currency 28 88" xfId="1867"/>
    <cellStyle name="Currency 28 89" xfId="1868"/>
    <cellStyle name="Currency 28 9" xfId="1869"/>
    <cellStyle name="Currency 28 90" xfId="1870"/>
    <cellStyle name="Currency 28 91" xfId="1871"/>
    <cellStyle name="Currency 28 92" xfId="1872"/>
    <cellStyle name="Currency 28 93" xfId="1873"/>
    <cellStyle name="Currency 28 94" xfId="1874"/>
    <cellStyle name="Currency 28 95" xfId="1875"/>
    <cellStyle name="Currency 28 96" xfId="1876"/>
    <cellStyle name="Currency 28 97" xfId="1877"/>
    <cellStyle name="Currency 28 98" xfId="1878"/>
    <cellStyle name="Currency 28 99" xfId="1879"/>
    <cellStyle name="Currency 3" xfId="6"/>
    <cellStyle name="Currency 3 10" xfId="1880"/>
    <cellStyle name="Currency 3 100" xfId="1881"/>
    <cellStyle name="Currency 3 101" xfId="1882"/>
    <cellStyle name="Currency 3 102" xfId="1883"/>
    <cellStyle name="Currency 3 103" xfId="1884"/>
    <cellStyle name="Currency 3 104" xfId="1885"/>
    <cellStyle name="Currency 3 105" xfId="1886"/>
    <cellStyle name="Currency 3 106" xfId="1887"/>
    <cellStyle name="Currency 3 107" xfId="1888"/>
    <cellStyle name="Currency 3 108" xfId="1889"/>
    <cellStyle name="Currency 3 109" xfId="1890"/>
    <cellStyle name="Currency 3 11" xfId="1891"/>
    <cellStyle name="Currency 3 110" xfId="1892"/>
    <cellStyle name="Currency 3 111" xfId="1893"/>
    <cellStyle name="Currency 3 12" xfId="1894"/>
    <cellStyle name="Currency 3 13" xfId="1895"/>
    <cellStyle name="Currency 3 14" xfId="1896"/>
    <cellStyle name="Currency 3 15" xfId="1897"/>
    <cellStyle name="Currency 3 16" xfId="1898"/>
    <cellStyle name="Currency 3 17" xfId="1899"/>
    <cellStyle name="Currency 3 18" xfId="1900"/>
    <cellStyle name="Currency 3 19" xfId="1901"/>
    <cellStyle name="Currency 3 2" xfId="72"/>
    <cellStyle name="Currency 3 20" xfId="1902"/>
    <cellStyle name="Currency 3 21" xfId="1903"/>
    <cellStyle name="Currency 3 22" xfId="1904"/>
    <cellStyle name="Currency 3 23" xfId="1905"/>
    <cellStyle name="Currency 3 24" xfId="1906"/>
    <cellStyle name="Currency 3 25" xfId="1907"/>
    <cellStyle name="Currency 3 26" xfId="1908"/>
    <cellStyle name="Currency 3 27" xfId="1909"/>
    <cellStyle name="Currency 3 28" xfId="1910"/>
    <cellStyle name="Currency 3 29" xfId="1911"/>
    <cellStyle name="Currency 3 3" xfId="1912"/>
    <cellStyle name="Currency 3 30" xfId="1913"/>
    <cellStyle name="Currency 3 31" xfId="1914"/>
    <cellStyle name="Currency 3 32" xfId="1915"/>
    <cellStyle name="Currency 3 33" xfId="1916"/>
    <cellStyle name="Currency 3 34" xfId="1917"/>
    <cellStyle name="Currency 3 35" xfId="1918"/>
    <cellStyle name="Currency 3 36" xfId="1919"/>
    <cellStyle name="Currency 3 37" xfId="1920"/>
    <cellStyle name="Currency 3 38" xfId="1921"/>
    <cellStyle name="Currency 3 39" xfId="1922"/>
    <cellStyle name="Currency 3 4" xfId="1923"/>
    <cellStyle name="Currency 3 40" xfId="1924"/>
    <cellStyle name="Currency 3 41" xfId="1925"/>
    <cellStyle name="Currency 3 42" xfId="1926"/>
    <cellStyle name="Currency 3 43" xfId="1927"/>
    <cellStyle name="Currency 3 44" xfId="1928"/>
    <cellStyle name="Currency 3 45" xfId="1929"/>
    <cellStyle name="Currency 3 46" xfId="1930"/>
    <cellStyle name="Currency 3 47" xfId="1931"/>
    <cellStyle name="Currency 3 48" xfId="1932"/>
    <cellStyle name="Currency 3 49" xfId="1933"/>
    <cellStyle name="Currency 3 5" xfId="1934"/>
    <cellStyle name="Currency 3 50" xfId="1935"/>
    <cellStyle name="Currency 3 51" xfId="1936"/>
    <cellStyle name="Currency 3 52" xfId="1937"/>
    <cellStyle name="Currency 3 53" xfId="1938"/>
    <cellStyle name="Currency 3 54" xfId="1939"/>
    <cellStyle name="Currency 3 55" xfId="1940"/>
    <cellStyle name="Currency 3 56" xfId="1941"/>
    <cellStyle name="Currency 3 57" xfId="1942"/>
    <cellStyle name="Currency 3 58" xfId="1943"/>
    <cellStyle name="Currency 3 59" xfId="1944"/>
    <cellStyle name="Currency 3 6" xfId="1945"/>
    <cellStyle name="Currency 3 60" xfId="1946"/>
    <cellStyle name="Currency 3 61" xfId="1947"/>
    <cellStyle name="Currency 3 62" xfId="1948"/>
    <cellStyle name="Currency 3 63" xfId="1949"/>
    <cellStyle name="Currency 3 64" xfId="1950"/>
    <cellStyle name="Currency 3 65" xfId="1951"/>
    <cellStyle name="Currency 3 66" xfId="1952"/>
    <cellStyle name="Currency 3 67" xfId="1953"/>
    <cellStyle name="Currency 3 68" xfId="1954"/>
    <cellStyle name="Currency 3 69" xfId="1955"/>
    <cellStyle name="Currency 3 7" xfId="1956"/>
    <cellStyle name="Currency 3 70" xfId="1957"/>
    <cellStyle name="Currency 3 71" xfId="1958"/>
    <cellStyle name="Currency 3 72" xfId="1959"/>
    <cellStyle name="Currency 3 73" xfId="1960"/>
    <cellStyle name="Currency 3 74" xfId="1961"/>
    <cellStyle name="Currency 3 75" xfId="1962"/>
    <cellStyle name="Currency 3 76" xfId="1963"/>
    <cellStyle name="Currency 3 77" xfId="1964"/>
    <cellStyle name="Currency 3 78" xfId="1965"/>
    <cellStyle name="Currency 3 79" xfId="1966"/>
    <cellStyle name="Currency 3 8" xfId="1967"/>
    <cellStyle name="Currency 3 80" xfId="1968"/>
    <cellStyle name="Currency 3 81" xfId="1969"/>
    <cellStyle name="Currency 3 82" xfId="1970"/>
    <cellStyle name="Currency 3 83" xfId="1971"/>
    <cellStyle name="Currency 3 84" xfId="1972"/>
    <cellStyle name="Currency 3 85" xfId="1973"/>
    <cellStyle name="Currency 3 86" xfId="1974"/>
    <cellStyle name="Currency 3 87" xfId="1975"/>
    <cellStyle name="Currency 3 88" xfId="1976"/>
    <cellStyle name="Currency 3 89" xfId="1977"/>
    <cellStyle name="Currency 3 9" xfId="1978"/>
    <cellStyle name="Currency 3 90" xfId="1979"/>
    <cellStyle name="Currency 3 91" xfId="1980"/>
    <cellStyle name="Currency 3 92" xfId="1981"/>
    <cellStyle name="Currency 3 93" xfId="1982"/>
    <cellStyle name="Currency 3 94" xfId="1983"/>
    <cellStyle name="Currency 3 95" xfId="1984"/>
    <cellStyle name="Currency 3 96" xfId="1985"/>
    <cellStyle name="Currency 3 97" xfId="1986"/>
    <cellStyle name="Currency 3 98" xfId="1987"/>
    <cellStyle name="Currency 3 99" xfId="1988"/>
    <cellStyle name="Currency 30" xfId="1989"/>
    <cellStyle name="Currency 30 10" xfId="1990"/>
    <cellStyle name="Currency 30 100" xfId="1991"/>
    <cellStyle name="Currency 30 101" xfId="1992"/>
    <cellStyle name="Currency 30 102" xfId="1993"/>
    <cellStyle name="Currency 30 103" xfId="1994"/>
    <cellStyle name="Currency 30 104" xfId="1995"/>
    <cellStyle name="Currency 30 105" xfId="1996"/>
    <cellStyle name="Currency 30 106" xfId="1997"/>
    <cellStyle name="Currency 30 107" xfId="1998"/>
    <cellStyle name="Currency 30 108" xfId="1999"/>
    <cellStyle name="Currency 30 109" xfId="2000"/>
    <cellStyle name="Currency 30 11" xfId="2001"/>
    <cellStyle name="Currency 30 110" xfId="2002"/>
    <cellStyle name="Currency 30 12" xfId="2003"/>
    <cellStyle name="Currency 30 13" xfId="2004"/>
    <cellStyle name="Currency 30 14" xfId="2005"/>
    <cellStyle name="Currency 30 15" xfId="2006"/>
    <cellStyle name="Currency 30 16" xfId="2007"/>
    <cellStyle name="Currency 30 17" xfId="2008"/>
    <cellStyle name="Currency 30 18" xfId="2009"/>
    <cellStyle name="Currency 30 19" xfId="2010"/>
    <cellStyle name="Currency 30 2" xfId="2011"/>
    <cellStyle name="Currency 30 20" xfId="2012"/>
    <cellStyle name="Currency 30 21" xfId="2013"/>
    <cellStyle name="Currency 30 22" xfId="2014"/>
    <cellStyle name="Currency 30 23" xfId="2015"/>
    <cellStyle name="Currency 30 24" xfId="2016"/>
    <cellStyle name="Currency 30 25" xfId="2017"/>
    <cellStyle name="Currency 30 26" xfId="2018"/>
    <cellStyle name="Currency 30 27" xfId="2019"/>
    <cellStyle name="Currency 30 28" xfId="2020"/>
    <cellStyle name="Currency 30 29" xfId="2021"/>
    <cellStyle name="Currency 30 3" xfId="2022"/>
    <cellStyle name="Currency 30 30" xfId="2023"/>
    <cellStyle name="Currency 30 31" xfId="2024"/>
    <cellStyle name="Currency 30 32" xfId="2025"/>
    <cellStyle name="Currency 30 33" xfId="2026"/>
    <cellStyle name="Currency 30 34" xfId="2027"/>
    <cellStyle name="Currency 30 35" xfId="2028"/>
    <cellStyle name="Currency 30 36" xfId="2029"/>
    <cellStyle name="Currency 30 37" xfId="2030"/>
    <cellStyle name="Currency 30 38" xfId="2031"/>
    <cellStyle name="Currency 30 39" xfId="2032"/>
    <cellStyle name="Currency 30 4" xfId="2033"/>
    <cellStyle name="Currency 30 40" xfId="2034"/>
    <cellStyle name="Currency 30 41" xfId="2035"/>
    <cellStyle name="Currency 30 42" xfId="2036"/>
    <cellStyle name="Currency 30 43" xfId="2037"/>
    <cellStyle name="Currency 30 44" xfId="2038"/>
    <cellStyle name="Currency 30 45" xfId="2039"/>
    <cellStyle name="Currency 30 46" xfId="2040"/>
    <cellStyle name="Currency 30 47" xfId="2041"/>
    <cellStyle name="Currency 30 48" xfId="2042"/>
    <cellStyle name="Currency 30 49" xfId="2043"/>
    <cellStyle name="Currency 30 5" xfId="2044"/>
    <cellStyle name="Currency 30 50" xfId="2045"/>
    <cellStyle name="Currency 30 51" xfId="2046"/>
    <cellStyle name="Currency 30 52" xfId="2047"/>
    <cellStyle name="Currency 30 53" xfId="2048"/>
    <cellStyle name="Currency 30 54" xfId="2049"/>
    <cellStyle name="Currency 30 55" xfId="2050"/>
    <cellStyle name="Currency 30 56" xfId="2051"/>
    <cellStyle name="Currency 30 57" xfId="2052"/>
    <cellStyle name="Currency 30 58" xfId="2053"/>
    <cellStyle name="Currency 30 59" xfId="2054"/>
    <cellStyle name="Currency 30 6" xfId="2055"/>
    <cellStyle name="Currency 30 60" xfId="2056"/>
    <cellStyle name="Currency 30 61" xfId="2057"/>
    <cellStyle name="Currency 30 62" xfId="2058"/>
    <cellStyle name="Currency 30 63" xfId="2059"/>
    <cellStyle name="Currency 30 64" xfId="2060"/>
    <cellStyle name="Currency 30 65" xfId="2061"/>
    <cellStyle name="Currency 30 66" xfId="2062"/>
    <cellStyle name="Currency 30 67" xfId="2063"/>
    <cellStyle name="Currency 30 68" xfId="2064"/>
    <cellStyle name="Currency 30 69" xfId="2065"/>
    <cellStyle name="Currency 30 7" xfId="2066"/>
    <cellStyle name="Currency 30 70" xfId="2067"/>
    <cellStyle name="Currency 30 71" xfId="2068"/>
    <cellStyle name="Currency 30 72" xfId="2069"/>
    <cellStyle name="Currency 30 73" xfId="2070"/>
    <cellStyle name="Currency 30 74" xfId="2071"/>
    <cellStyle name="Currency 30 75" xfId="2072"/>
    <cellStyle name="Currency 30 76" xfId="2073"/>
    <cellStyle name="Currency 30 77" xfId="2074"/>
    <cellStyle name="Currency 30 78" xfId="2075"/>
    <cellStyle name="Currency 30 79" xfId="2076"/>
    <cellStyle name="Currency 30 8" xfId="2077"/>
    <cellStyle name="Currency 30 80" xfId="2078"/>
    <cellStyle name="Currency 30 81" xfId="2079"/>
    <cellStyle name="Currency 30 82" xfId="2080"/>
    <cellStyle name="Currency 30 83" xfId="2081"/>
    <cellStyle name="Currency 30 84" xfId="2082"/>
    <cellStyle name="Currency 30 85" xfId="2083"/>
    <cellStyle name="Currency 30 86" xfId="2084"/>
    <cellStyle name="Currency 30 87" xfId="2085"/>
    <cellStyle name="Currency 30 88" xfId="2086"/>
    <cellStyle name="Currency 30 89" xfId="2087"/>
    <cellStyle name="Currency 30 9" xfId="2088"/>
    <cellStyle name="Currency 30 90" xfId="2089"/>
    <cellStyle name="Currency 30 91" xfId="2090"/>
    <cellStyle name="Currency 30 92" xfId="2091"/>
    <cellStyle name="Currency 30 93" xfId="2092"/>
    <cellStyle name="Currency 30 94" xfId="2093"/>
    <cellStyle name="Currency 30 95" xfId="2094"/>
    <cellStyle name="Currency 30 96" xfId="2095"/>
    <cellStyle name="Currency 30 97" xfId="2096"/>
    <cellStyle name="Currency 30 98" xfId="2097"/>
    <cellStyle name="Currency 30 99" xfId="2098"/>
    <cellStyle name="Currency 34" xfId="2099"/>
    <cellStyle name="Currency 34 10" xfId="2100"/>
    <cellStyle name="Currency 34 100" xfId="2101"/>
    <cellStyle name="Currency 34 101" xfId="2102"/>
    <cellStyle name="Currency 34 102" xfId="2103"/>
    <cellStyle name="Currency 34 103" xfId="2104"/>
    <cellStyle name="Currency 34 104" xfId="2105"/>
    <cellStyle name="Currency 34 105" xfId="2106"/>
    <cellStyle name="Currency 34 106" xfId="2107"/>
    <cellStyle name="Currency 34 107" xfId="2108"/>
    <cellStyle name="Currency 34 108" xfId="2109"/>
    <cellStyle name="Currency 34 109" xfId="2110"/>
    <cellStyle name="Currency 34 11" xfId="2111"/>
    <cellStyle name="Currency 34 110" xfId="2112"/>
    <cellStyle name="Currency 34 12" xfId="2113"/>
    <cellStyle name="Currency 34 13" xfId="2114"/>
    <cellStyle name="Currency 34 14" xfId="2115"/>
    <cellStyle name="Currency 34 15" xfId="2116"/>
    <cellStyle name="Currency 34 16" xfId="2117"/>
    <cellStyle name="Currency 34 17" xfId="2118"/>
    <cellStyle name="Currency 34 18" xfId="2119"/>
    <cellStyle name="Currency 34 19" xfId="2120"/>
    <cellStyle name="Currency 34 2" xfId="2121"/>
    <cellStyle name="Currency 34 20" xfId="2122"/>
    <cellStyle name="Currency 34 21" xfId="2123"/>
    <cellStyle name="Currency 34 22" xfId="2124"/>
    <cellStyle name="Currency 34 23" xfId="2125"/>
    <cellStyle name="Currency 34 24" xfId="2126"/>
    <cellStyle name="Currency 34 25" xfId="2127"/>
    <cellStyle name="Currency 34 26" xfId="2128"/>
    <cellStyle name="Currency 34 27" xfId="2129"/>
    <cellStyle name="Currency 34 28" xfId="2130"/>
    <cellStyle name="Currency 34 29" xfId="2131"/>
    <cellStyle name="Currency 34 3" xfId="2132"/>
    <cellStyle name="Currency 34 30" xfId="2133"/>
    <cellStyle name="Currency 34 31" xfId="2134"/>
    <cellStyle name="Currency 34 32" xfId="2135"/>
    <cellStyle name="Currency 34 33" xfId="2136"/>
    <cellStyle name="Currency 34 34" xfId="2137"/>
    <cellStyle name="Currency 34 35" xfId="2138"/>
    <cellStyle name="Currency 34 36" xfId="2139"/>
    <cellStyle name="Currency 34 37" xfId="2140"/>
    <cellStyle name="Currency 34 38" xfId="2141"/>
    <cellStyle name="Currency 34 39" xfId="2142"/>
    <cellStyle name="Currency 34 4" xfId="2143"/>
    <cellStyle name="Currency 34 40" xfId="2144"/>
    <cellStyle name="Currency 34 41" xfId="2145"/>
    <cellStyle name="Currency 34 42" xfId="2146"/>
    <cellStyle name="Currency 34 43" xfId="2147"/>
    <cellStyle name="Currency 34 44" xfId="2148"/>
    <cellStyle name="Currency 34 45" xfId="2149"/>
    <cellStyle name="Currency 34 46" xfId="2150"/>
    <cellStyle name="Currency 34 47" xfId="2151"/>
    <cellStyle name="Currency 34 48" xfId="2152"/>
    <cellStyle name="Currency 34 49" xfId="2153"/>
    <cellStyle name="Currency 34 5" xfId="2154"/>
    <cellStyle name="Currency 34 50" xfId="2155"/>
    <cellStyle name="Currency 34 51" xfId="2156"/>
    <cellStyle name="Currency 34 52" xfId="2157"/>
    <cellStyle name="Currency 34 53" xfId="2158"/>
    <cellStyle name="Currency 34 54" xfId="2159"/>
    <cellStyle name="Currency 34 55" xfId="2160"/>
    <cellStyle name="Currency 34 56" xfId="2161"/>
    <cellStyle name="Currency 34 57" xfId="2162"/>
    <cellStyle name="Currency 34 58" xfId="2163"/>
    <cellStyle name="Currency 34 59" xfId="2164"/>
    <cellStyle name="Currency 34 6" xfId="2165"/>
    <cellStyle name="Currency 34 60" xfId="2166"/>
    <cellStyle name="Currency 34 61" xfId="2167"/>
    <cellStyle name="Currency 34 62" xfId="2168"/>
    <cellStyle name="Currency 34 63" xfId="2169"/>
    <cellStyle name="Currency 34 64" xfId="2170"/>
    <cellStyle name="Currency 34 65" xfId="2171"/>
    <cellStyle name="Currency 34 66" xfId="2172"/>
    <cellStyle name="Currency 34 67" xfId="2173"/>
    <cellStyle name="Currency 34 68" xfId="2174"/>
    <cellStyle name="Currency 34 69" xfId="2175"/>
    <cellStyle name="Currency 34 7" xfId="2176"/>
    <cellStyle name="Currency 34 70" xfId="2177"/>
    <cellStyle name="Currency 34 71" xfId="2178"/>
    <cellStyle name="Currency 34 72" xfId="2179"/>
    <cellStyle name="Currency 34 73" xfId="2180"/>
    <cellStyle name="Currency 34 74" xfId="2181"/>
    <cellStyle name="Currency 34 75" xfId="2182"/>
    <cellStyle name="Currency 34 76" xfId="2183"/>
    <cellStyle name="Currency 34 77" xfId="2184"/>
    <cellStyle name="Currency 34 78" xfId="2185"/>
    <cellStyle name="Currency 34 79" xfId="2186"/>
    <cellStyle name="Currency 34 8" xfId="2187"/>
    <cellStyle name="Currency 34 80" xfId="2188"/>
    <cellStyle name="Currency 34 81" xfId="2189"/>
    <cellStyle name="Currency 34 82" xfId="2190"/>
    <cellStyle name="Currency 34 83" xfId="2191"/>
    <cellStyle name="Currency 34 84" xfId="2192"/>
    <cellStyle name="Currency 34 85" xfId="2193"/>
    <cellStyle name="Currency 34 86" xfId="2194"/>
    <cellStyle name="Currency 34 87" xfId="2195"/>
    <cellStyle name="Currency 34 88" xfId="2196"/>
    <cellStyle name="Currency 34 89" xfId="2197"/>
    <cellStyle name="Currency 34 9" xfId="2198"/>
    <cellStyle name="Currency 34 90" xfId="2199"/>
    <cellStyle name="Currency 34 91" xfId="2200"/>
    <cellStyle name="Currency 34 92" xfId="2201"/>
    <cellStyle name="Currency 34 93" xfId="2202"/>
    <cellStyle name="Currency 34 94" xfId="2203"/>
    <cellStyle name="Currency 34 95" xfId="2204"/>
    <cellStyle name="Currency 34 96" xfId="2205"/>
    <cellStyle name="Currency 34 97" xfId="2206"/>
    <cellStyle name="Currency 34 98" xfId="2207"/>
    <cellStyle name="Currency 34 99" xfId="2208"/>
    <cellStyle name="Currency 37" xfId="2209"/>
    <cellStyle name="Currency 37 10" xfId="2210"/>
    <cellStyle name="Currency 37 100" xfId="2211"/>
    <cellStyle name="Currency 37 101" xfId="2212"/>
    <cellStyle name="Currency 37 102" xfId="2213"/>
    <cellStyle name="Currency 37 103" xfId="2214"/>
    <cellStyle name="Currency 37 104" xfId="2215"/>
    <cellStyle name="Currency 37 105" xfId="2216"/>
    <cellStyle name="Currency 37 106" xfId="2217"/>
    <cellStyle name="Currency 37 107" xfId="2218"/>
    <cellStyle name="Currency 37 108" xfId="2219"/>
    <cellStyle name="Currency 37 109" xfId="2220"/>
    <cellStyle name="Currency 37 11" xfId="2221"/>
    <cellStyle name="Currency 37 110" xfId="2222"/>
    <cellStyle name="Currency 37 12" xfId="2223"/>
    <cellStyle name="Currency 37 13" xfId="2224"/>
    <cellStyle name="Currency 37 14" xfId="2225"/>
    <cellStyle name="Currency 37 15" xfId="2226"/>
    <cellStyle name="Currency 37 16" xfId="2227"/>
    <cellStyle name="Currency 37 17" xfId="2228"/>
    <cellStyle name="Currency 37 18" xfId="2229"/>
    <cellStyle name="Currency 37 19" xfId="2230"/>
    <cellStyle name="Currency 37 2" xfId="2231"/>
    <cellStyle name="Currency 37 20" xfId="2232"/>
    <cellStyle name="Currency 37 21" xfId="2233"/>
    <cellStyle name="Currency 37 22" xfId="2234"/>
    <cellStyle name="Currency 37 23" xfId="2235"/>
    <cellStyle name="Currency 37 24" xfId="2236"/>
    <cellStyle name="Currency 37 25" xfId="2237"/>
    <cellStyle name="Currency 37 26" xfId="2238"/>
    <cellStyle name="Currency 37 27" xfId="2239"/>
    <cellStyle name="Currency 37 28" xfId="2240"/>
    <cellStyle name="Currency 37 29" xfId="2241"/>
    <cellStyle name="Currency 37 3" xfId="2242"/>
    <cellStyle name="Currency 37 30" xfId="2243"/>
    <cellStyle name="Currency 37 31" xfId="2244"/>
    <cellStyle name="Currency 37 32" xfId="2245"/>
    <cellStyle name="Currency 37 33" xfId="2246"/>
    <cellStyle name="Currency 37 34" xfId="2247"/>
    <cellStyle name="Currency 37 35" xfId="2248"/>
    <cellStyle name="Currency 37 36" xfId="2249"/>
    <cellStyle name="Currency 37 37" xfId="2250"/>
    <cellStyle name="Currency 37 38" xfId="2251"/>
    <cellStyle name="Currency 37 39" xfId="2252"/>
    <cellStyle name="Currency 37 4" xfId="2253"/>
    <cellStyle name="Currency 37 40" xfId="2254"/>
    <cellStyle name="Currency 37 41" xfId="2255"/>
    <cellStyle name="Currency 37 42" xfId="2256"/>
    <cellStyle name="Currency 37 43" xfId="2257"/>
    <cellStyle name="Currency 37 44" xfId="2258"/>
    <cellStyle name="Currency 37 45" xfId="2259"/>
    <cellStyle name="Currency 37 46" xfId="2260"/>
    <cellStyle name="Currency 37 47" xfId="2261"/>
    <cellStyle name="Currency 37 48" xfId="2262"/>
    <cellStyle name="Currency 37 49" xfId="2263"/>
    <cellStyle name="Currency 37 5" xfId="2264"/>
    <cellStyle name="Currency 37 50" xfId="2265"/>
    <cellStyle name="Currency 37 51" xfId="2266"/>
    <cellStyle name="Currency 37 52" xfId="2267"/>
    <cellStyle name="Currency 37 53" xfId="2268"/>
    <cellStyle name="Currency 37 54" xfId="2269"/>
    <cellStyle name="Currency 37 55" xfId="2270"/>
    <cellStyle name="Currency 37 56" xfId="2271"/>
    <cellStyle name="Currency 37 57" xfId="2272"/>
    <cellStyle name="Currency 37 58" xfId="2273"/>
    <cellStyle name="Currency 37 59" xfId="2274"/>
    <cellStyle name="Currency 37 6" xfId="2275"/>
    <cellStyle name="Currency 37 60" xfId="2276"/>
    <cellStyle name="Currency 37 61" xfId="2277"/>
    <cellStyle name="Currency 37 62" xfId="2278"/>
    <cellStyle name="Currency 37 63" xfId="2279"/>
    <cellStyle name="Currency 37 64" xfId="2280"/>
    <cellStyle name="Currency 37 65" xfId="2281"/>
    <cellStyle name="Currency 37 66" xfId="2282"/>
    <cellStyle name="Currency 37 67" xfId="2283"/>
    <cellStyle name="Currency 37 68" xfId="2284"/>
    <cellStyle name="Currency 37 69" xfId="2285"/>
    <cellStyle name="Currency 37 7" xfId="2286"/>
    <cellStyle name="Currency 37 70" xfId="2287"/>
    <cellStyle name="Currency 37 71" xfId="2288"/>
    <cellStyle name="Currency 37 72" xfId="2289"/>
    <cellStyle name="Currency 37 73" xfId="2290"/>
    <cellStyle name="Currency 37 74" xfId="2291"/>
    <cellStyle name="Currency 37 75" xfId="2292"/>
    <cellStyle name="Currency 37 76" xfId="2293"/>
    <cellStyle name="Currency 37 77" xfId="2294"/>
    <cellStyle name="Currency 37 78" xfId="2295"/>
    <cellStyle name="Currency 37 79" xfId="2296"/>
    <cellStyle name="Currency 37 8" xfId="2297"/>
    <cellStyle name="Currency 37 80" xfId="2298"/>
    <cellStyle name="Currency 37 81" xfId="2299"/>
    <cellStyle name="Currency 37 82" xfId="2300"/>
    <cellStyle name="Currency 37 83" xfId="2301"/>
    <cellStyle name="Currency 37 84" xfId="2302"/>
    <cellStyle name="Currency 37 85" xfId="2303"/>
    <cellStyle name="Currency 37 86" xfId="2304"/>
    <cellStyle name="Currency 37 87" xfId="2305"/>
    <cellStyle name="Currency 37 88" xfId="2306"/>
    <cellStyle name="Currency 37 89" xfId="2307"/>
    <cellStyle name="Currency 37 9" xfId="2308"/>
    <cellStyle name="Currency 37 90" xfId="2309"/>
    <cellStyle name="Currency 37 91" xfId="2310"/>
    <cellStyle name="Currency 37 92" xfId="2311"/>
    <cellStyle name="Currency 37 93" xfId="2312"/>
    <cellStyle name="Currency 37 94" xfId="2313"/>
    <cellStyle name="Currency 37 95" xfId="2314"/>
    <cellStyle name="Currency 37 96" xfId="2315"/>
    <cellStyle name="Currency 37 97" xfId="2316"/>
    <cellStyle name="Currency 37 98" xfId="2317"/>
    <cellStyle name="Currency 37 99" xfId="2318"/>
    <cellStyle name="Currency 38" xfId="2319"/>
    <cellStyle name="Currency 38 10" xfId="2320"/>
    <cellStyle name="Currency 38 100" xfId="2321"/>
    <cellStyle name="Currency 38 101" xfId="2322"/>
    <cellStyle name="Currency 38 102" xfId="2323"/>
    <cellStyle name="Currency 38 103" xfId="2324"/>
    <cellStyle name="Currency 38 104" xfId="2325"/>
    <cellStyle name="Currency 38 105" xfId="2326"/>
    <cellStyle name="Currency 38 106" xfId="2327"/>
    <cellStyle name="Currency 38 107" xfId="2328"/>
    <cellStyle name="Currency 38 108" xfId="2329"/>
    <cellStyle name="Currency 38 109" xfId="2330"/>
    <cellStyle name="Currency 38 11" xfId="2331"/>
    <cellStyle name="Currency 38 110" xfId="2332"/>
    <cellStyle name="Currency 38 12" xfId="2333"/>
    <cellStyle name="Currency 38 13" xfId="2334"/>
    <cellStyle name="Currency 38 14" xfId="2335"/>
    <cellStyle name="Currency 38 15" xfId="2336"/>
    <cellStyle name="Currency 38 16" xfId="2337"/>
    <cellStyle name="Currency 38 17" xfId="2338"/>
    <cellStyle name="Currency 38 18" xfId="2339"/>
    <cellStyle name="Currency 38 19" xfId="2340"/>
    <cellStyle name="Currency 38 2" xfId="2341"/>
    <cellStyle name="Currency 38 20" xfId="2342"/>
    <cellStyle name="Currency 38 21" xfId="2343"/>
    <cellStyle name="Currency 38 22" xfId="2344"/>
    <cellStyle name="Currency 38 23" xfId="2345"/>
    <cellStyle name="Currency 38 24" xfId="2346"/>
    <cellStyle name="Currency 38 25" xfId="2347"/>
    <cellStyle name="Currency 38 26" xfId="2348"/>
    <cellStyle name="Currency 38 27" xfId="2349"/>
    <cellStyle name="Currency 38 28" xfId="2350"/>
    <cellStyle name="Currency 38 29" xfId="2351"/>
    <cellStyle name="Currency 38 3" xfId="2352"/>
    <cellStyle name="Currency 38 30" xfId="2353"/>
    <cellStyle name="Currency 38 31" xfId="2354"/>
    <cellStyle name="Currency 38 32" xfId="2355"/>
    <cellStyle name="Currency 38 33" xfId="2356"/>
    <cellStyle name="Currency 38 34" xfId="2357"/>
    <cellStyle name="Currency 38 35" xfId="2358"/>
    <cellStyle name="Currency 38 36" xfId="2359"/>
    <cellStyle name="Currency 38 37" xfId="2360"/>
    <cellStyle name="Currency 38 38" xfId="2361"/>
    <cellStyle name="Currency 38 39" xfId="2362"/>
    <cellStyle name="Currency 38 4" xfId="2363"/>
    <cellStyle name="Currency 38 40" xfId="2364"/>
    <cellStyle name="Currency 38 41" xfId="2365"/>
    <cellStyle name="Currency 38 42" xfId="2366"/>
    <cellStyle name="Currency 38 43" xfId="2367"/>
    <cellStyle name="Currency 38 44" xfId="2368"/>
    <cellStyle name="Currency 38 45" xfId="2369"/>
    <cellStyle name="Currency 38 46" xfId="2370"/>
    <cellStyle name="Currency 38 47" xfId="2371"/>
    <cellStyle name="Currency 38 48" xfId="2372"/>
    <cellStyle name="Currency 38 49" xfId="2373"/>
    <cellStyle name="Currency 38 5" xfId="2374"/>
    <cellStyle name="Currency 38 50" xfId="2375"/>
    <cellStyle name="Currency 38 51" xfId="2376"/>
    <cellStyle name="Currency 38 52" xfId="2377"/>
    <cellStyle name="Currency 38 53" xfId="2378"/>
    <cellStyle name="Currency 38 54" xfId="2379"/>
    <cellStyle name="Currency 38 55" xfId="2380"/>
    <cellStyle name="Currency 38 56" xfId="2381"/>
    <cellStyle name="Currency 38 57" xfId="2382"/>
    <cellStyle name="Currency 38 58" xfId="2383"/>
    <cellStyle name="Currency 38 59" xfId="2384"/>
    <cellStyle name="Currency 38 6" xfId="2385"/>
    <cellStyle name="Currency 38 60" xfId="2386"/>
    <cellStyle name="Currency 38 61" xfId="2387"/>
    <cellStyle name="Currency 38 62" xfId="2388"/>
    <cellStyle name="Currency 38 63" xfId="2389"/>
    <cellStyle name="Currency 38 64" xfId="2390"/>
    <cellStyle name="Currency 38 65" xfId="2391"/>
    <cellStyle name="Currency 38 66" xfId="2392"/>
    <cellStyle name="Currency 38 67" xfId="2393"/>
    <cellStyle name="Currency 38 68" xfId="2394"/>
    <cellStyle name="Currency 38 69" xfId="2395"/>
    <cellStyle name="Currency 38 7" xfId="2396"/>
    <cellStyle name="Currency 38 70" xfId="2397"/>
    <cellStyle name="Currency 38 71" xfId="2398"/>
    <cellStyle name="Currency 38 72" xfId="2399"/>
    <cellStyle name="Currency 38 73" xfId="2400"/>
    <cellStyle name="Currency 38 74" xfId="2401"/>
    <cellStyle name="Currency 38 75" xfId="2402"/>
    <cellStyle name="Currency 38 76" xfId="2403"/>
    <cellStyle name="Currency 38 77" xfId="2404"/>
    <cellStyle name="Currency 38 78" xfId="2405"/>
    <cellStyle name="Currency 38 79" xfId="2406"/>
    <cellStyle name="Currency 38 8" xfId="2407"/>
    <cellStyle name="Currency 38 80" xfId="2408"/>
    <cellStyle name="Currency 38 81" xfId="2409"/>
    <cellStyle name="Currency 38 82" xfId="2410"/>
    <cellStyle name="Currency 38 83" xfId="2411"/>
    <cellStyle name="Currency 38 84" xfId="2412"/>
    <cellStyle name="Currency 38 85" xfId="2413"/>
    <cellStyle name="Currency 38 86" xfId="2414"/>
    <cellStyle name="Currency 38 87" xfId="2415"/>
    <cellStyle name="Currency 38 88" xfId="2416"/>
    <cellStyle name="Currency 38 89" xfId="2417"/>
    <cellStyle name="Currency 38 9" xfId="2418"/>
    <cellStyle name="Currency 38 90" xfId="2419"/>
    <cellStyle name="Currency 38 91" xfId="2420"/>
    <cellStyle name="Currency 38 92" xfId="2421"/>
    <cellStyle name="Currency 38 93" xfId="2422"/>
    <cellStyle name="Currency 38 94" xfId="2423"/>
    <cellStyle name="Currency 38 95" xfId="2424"/>
    <cellStyle name="Currency 38 96" xfId="2425"/>
    <cellStyle name="Currency 38 97" xfId="2426"/>
    <cellStyle name="Currency 38 98" xfId="2427"/>
    <cellStyle name="Currency 38 99" xfId="2428"/>
    <cellStyle name="Currency 39" xfId="2429"/>
    <cellStyle name="Currency 39 10" xfId="2430"/>
    <cellStyle name="Currency 39 100" xfId="2431"/>
    <cellStyle name="Currency 39 101" xfId="2432"/>
    <cellStyle name="Currency 39 102" xfId="2433"/>
    <cellStyle name="Currency 39 103" xfId="2434"/>
    <cellStyle name="Currency 39 104" xfId="2435"/>
    <cellStyle name="Currency 39 105" xfId="2436"/>
    <cellStyle name="Currency 39 106" xfId="2437"/>
    <cellStyle name="Currency 39 107" xfId="2438"/>
    <cellStyle name="Currency 39 108" xfId="2439"/>
    <cellStyle name="Currency 39 109" xfId="2440"/>
    <cellStyle name="Currency 39 11" xfId="2441"/>
    <cellStyle name="Currency 39 110" xfId="2442"/>
    <cellStyle name="Currency 39 12" xfId="2443"/>
    <cellStyle name="Currency 39 13" xfId="2444"/>
    <cellStyle name="Currency 39 14" xfId="2445"/>
    <cellStyle name="Currency 39 15" xfId="2446"/>
    <cellStyle name="Currency 39 16" xfId="2447"/>
    <cellStyle name="Currency 39 17" xfId="2448"/>
    <cellStyle name="Currency 39 18" xfId="2449"/>
    <cellStyle name="Currency 39 19" xfId="2450"/>
    <cellStyle name="Currency 39 2" xfId="2451"/>
    <cellStyle name="Currency 39 20" xfId="2452"/>
    <cellStyle name="Currency 39 21" xfId="2453"/>
    <cellStyle name="Currency 39 22" xfId="2454"/>
    <cellStyle name="Currency 39 23" xfId="2455"/>
    <cellStyle name="Currency 39 24" xfId="2456"/>
    <cellStyle name="Currency 39 25" xfId="2457"/>
    <cellStyle name="Currency 39 26" xfId="2458"/>
    <cellStyle name="Currency 39 27" xfId="2459"/>
    <cellStyle name="Currency 39 28" xfId="2460"/>
    <cellStyle name="Currency 39 29" xfId="2461"/>
    <cellStyle name="Currency 39 3" xfId="2462"/>
    <cellStyle name="Currency 39 30" xfId="2463"/>
    <cellStyle name="Currency 39 31" xfId="2464"/>
    <cellStyle name="Currency 39 32" xfId="2465"/>
    <cellStyle name="Currency 39 33" xfId="2466"/>
    <cellStyle name="Currency 39 34" xfId="2467"/>
    <cellStyle name="Currency 39 35" xfId="2468"/>
    <cellStyle name="Currency 39 36" xfId="2469"/>
    <cellStyle name="Currency 39 37" xfId="2470"/>
    <cellStyle name="Currency 39 38" xfId="2471"/>
    <cellStyle name="Currency 39 39" xfId="2472"/>
    <cellStyle name="Currency 39 4" xfId="2473"/>
    <cellStyle name="Currency 39 40" xfId="2474"/>
    <cellStyle name="Currency 39 41" xfId="2475"/>
    <cellStyle name="Currency 39 42" xfId="2476"/>
    <cellStyle name="Currency 39 43" xfId="2477"/>
    <cellStyle name="Currency 39 44" xfId="2478"/>
    <cellStyle name="Currency 39 45" xfId="2479"/>
    <cellStyle name="Currency 39 46" xfId="2480"/>
    <cellStyle name="Currency 39 47" xfId="2481"/>
    <cellStyle name="Currency 39 48" xfId="2482"/>
    <cellStyle name="Currency 39 49" xfId="2483"/>
    <cellStyle name="Currency 39 5" xfId="2484"/>
    <cellStyle name="Currency 39 50" xfId="2485"/>
    <cellStyle name="Currency 39 51" xfId="2486"/>
    <cellStyle name="Currency 39 52" xfId="2487"/>
    <cellStyle name="Currency 39 53" xfId="2488"/>
    <cellStyle name="Currency 39 54" xfId="2489"/>
    <cellStyle name="Currency 39 55" xfId="2490"/>
    <cellStyle name="Currency 39 56" xfId="2491"/>
    <cellStyle name="Currency 39 57" xfId="2492"/>
    <cellStyle name="Currency 39 58" xfId="2493"/>
    <cellStyle name="Currency 39 59" xfId="2494"/>
    <cellStyle name="Currency 39 6" xfId="2495"/>
    <cellStyle name="Currency 39 60" xfId="2496"/>
    <cellStyle name="Currency 39 61" xfId="2497"/>
    <cellStyle name="Currency 39 62" xfId="2498"/>
    <cellStyle name="Currency 39 63" xfId="2499"/>
    <cellStyle name="Currency 39 64" xfId="2500"/>
    <cellStyle name="Currency 39 65" xfId="2501"/>
    <cellStyle name="Currency 39 66" xfId="2502"/>
    <cellStyle name="Currency 39 67" xfId="2503"/>
    <cellStyle name="Currency 39 68" xfId="2504"/>
    <cellStyle name="Currency 39 69" xfId="2505"/>
    <cellStyle name="Currency 39 7" xfId="2506"/>
    <cellStyle name="Currency 39 70" xfId="2507"/>
    <cellStyle name="Currency 39 71" xfId="2508"/>
    <cellStyle name="Currency 39 72" xfId="2509"/>
    <cellStyle name="Currency 39 73" xfId="2510"/>
    <cellStyle name="Currency 39 74" xfId="2511"/>
    <cellStyle name="Currency 39 75" xfId="2512"/>
    <cellStyle name="Currency 39 76" xfId="2513"/>
    <cellStyle name="Currency 39 77" xfId="2514"/>
    <cellStyle name="Currency 39 78" xfId="2515"/>
    <cellStyle name="Currency 39 79" xfId="2516"/>
    <cellStyle name="Currency 39 8" xfId="2517"/>
    <cellStyle name="Currency 39 80" xfId="2518"/>
    <cellStyle name="Currency 39 81" xfId="2519"/>
    <cellStyle name="Currency 39 82" xfId="2520"/>
    <cellStyle name="Currency 39 83" xfId="2521"/>
    <cellStyle name="Currency 39 84" xfId="2522"/>
    <cellStyle name="Currency 39 85" xfId="2523"/>
    <cellStyle name="Currency 39 86" xfId="2524"/>
    <cellStyle name="Currency 39 87" xfId="2525"/>
    <cellStyle name="Currency 39 88" xfId="2526"/>
    <cellStyle name="Currency 39 89" xfId="2527"/>
    <cellStyle name="Currency 39 9" xfId="2528"/>
    <cellStyle name="Currency 39 90" xfId="2529"/>
    <cellStyle name="Currency 39 91" xfId="2530"/>
    <cellStyle name="Currency 39 92" xfId="2531"/>
    <cellStyle name="Currency 39 93" xfId="2532"/>
    <cellStyle name="Currency 39 94" xfId="2533"/>
    <cellStyle name="Currency 39 95" xfId="2534"/>
    <cellStyle name="Currency 39 96" xfId="2535"/>
    <cellStyle name="Currency 39 97" xfId="2536"/>
    <cellStyle name="Currency 39 98" xfId="2537"/>
    <cellStyle name="Currency 39 99" xfId="2538"/>
    <cellStyle name="Currency 4" xfId="2539"/>
    <cellStyle name="Currency 9" xfId="2540"/>
    <cellStyle name="Currency 9 10" xfId="2541"/>
    <cellStyle name="Currency 9 100" xfId="2542"/>
    <cellStyle name="Currency 9 101" xfId="2543"/>
    <cellStyle name="Currency 9 102" xfId="2544"/>
    <cellStyle name="Currency 9 103" xfId="2545"/>
    <cellStyle name="Currency 9 104" xfId="2546"/>
    <cellStyle name="Currency 9 105" xfId="2547"/>
    <cellStyle name="Currency 9 106" xfId="2548"/>
    <cellStyle name="Currency 9 107" xfId="2549"/>
    <cellStyle name="Currency 9 108" xfId="2550"/>
    <cellStyle name="Currency 9 109" xfId="2551"/>
    <cellStyle name="Currency 9 11" xfId="2552"/>
    <cellStyle name="Currency 9 110" xfId="2553"/>
    <cellStyle name="Currency 9 12" xfId="2554"/>
    <cellStyle name="Currency 9 13" xfId="2555"/>
    <cellStyle name="Currency 9 14" xfId="2556"/>
    <cellStyle name="Currency 9 15" xfId="2557"/>
    <cellStyle name="Currency 9 16" xfId="2558"/>
    <cellStyle name="Currency 9 17" xfId="2559"/>
    <cellStyle name="Currency 9 18" xfId="2560"/>
    <cellStyle name="Currency 9 19" xfId="2561"/>
    <cellStyle name="Currency 9 2" xfId="2562"/>
    <cellStyle name="Currency 9 20" xfId="2563"/>
    <cellStyle name="Currency 9 21" xfId="2564"/>
    <cellStyle name="Currency 9 22" xfId="2565"/>
    <cellStyle name="Currency 9 23" xfId="2566"/>
    <cellStyle name="Currency 9 24" xfId="2567"/>
    <cellStyle name="Currency 9 25" xfId="2568"/>
    <cellStyle name="Currency 9 26" xfId="2569"/>
    <cellStyle name="Currency 9 27" xfId="2570"/>
    <cellStyle name="Currency 9 28" xfId="2571"/>
    <cellStyle name="Currency 9 29" xfId="2572"/>
    <cellStyle name="Currency 9 3" xfId="2573"/>
    <cellStyle name="Currency 9 30" xfId="2574"/>
    <cellStyle name="Currency 9 31" xfId="2575"/>
    <cellStyle name="Currency 9 32" xfId="2576"/>
    <cellStyle name="Currency 9 33" xfId="2577"/>
    <cellStyle name="Currency 9 34" xfId="2578"/>
    <cellStyle name="Currency 9 35" xfId="2579"/>
    <cellStyle name="Currency 9 36" xfId="2580"/>
    <cellStyle name="Currency 9 37" xfId="2581"/>
    <cellStyle name="Currency 9 38" xfId="2582"/>
    <cellStyle name="Currency 9 39" xfId="2583"/>
    <cellStyle name="Currency 9 4" xfId="2584"/>
    <cellStyle name="Currency 9 40" xfId="2585"/>
    <cellStyle name="Currency 9 41" xfId="2586"/>
    <cellStyle name="Currency 9 42" xfId="2587"/>
    <cellStyle name="Currency 9 43" xfId="2588"/>
    <cellStyle name="Currency 9 44" xfId="2589"/>
    <cellStyle name="Currency 9 45" xfId="2590"/>
    <cellStyle name="Currency 9 46" xfId="2591"/>
    <cellStyle name="Currency 9 47" xfId="2592"/>
    <cellStyle name="Currency 9 48" xfId="2593"/>
    <cellStyle name="Currency 9 49" xfId="2594"/>
    <cellStyle name="Currency 9 5" xfId="2595"/>
    <cellStyle name="Currency 9 50" xfId="2596"/>
    <cellStyle name="Currency 9 51" xfId="2597"/>
    <cellStyle name="Currency 9 52" xfId="2598"/>
    <cellStyle name="Currency 9 53" xfId="2599"/>
    <cellStyle name="Currency 9 54" xfId="2600"/>
    <cellStyle name="Currency 9 55" xfId="2601"/>
    <cellStyle name="Currency 9 56" xfId="2602"/>
    <cellStyle name="Currency 9 57" xfId="2603"/>
    <cellStyle name="Currency 9 58" xfId="2604"/>
    <cellStyle name="Currency 9 59" xfId="2605"/>
    <cellStyle name="Currency 9 6" xfId="2606"/>
    <cellStyle name="Currency 9 60" xfId="2607"/>
    <cellStyle name="Currency 9 61" xfId="2608"/>
    <cellStyle name="Currency 9 62" xfId="2609"/>
    <cellStyle name="Currency 9 63" xfId="2610"/>
    <cellStyle name="Currency 9 64" xfId="2611"/>
    <cellStyle name="Currency 9 65" xfId="2612"/>
    <cellStyle name="Currency 9 66" xfId="2613"/>
    <cellStyle name="Currency 9 67" xfId="2614"/>
    <cellStyle name="Currency 9 68" xfId="2615"/>
    <cellStyle name="Currency 9 69" xfId="2616"/>
    <cellStyle name="Currency 9 7" xfId="2617"/>
    <cellStyle name="Currency 9 70" xfId="2618"/>
    <cellStyle name="Currency 9 71" xfId="2619"/>
    <cellStyle name="Currency 9 72" xfId="2620"/>
    <cellStyle name="Currency 9 73" xfId="2621"/>
    <cellStyle name="Currency 9 74" xfId="2622"/>
    <cellStyle name="Currency 9 75" xfId="2623"/>
    <cellStyle name="Currency 9 76" xfId="2624"/>
    <cellStyle name="Currency 9 77" xfId="2625"/>
    <cellStyle name="Currency 9 78" xfId="2626"/>
    <cellStyle name="Currency 9 79" xfId="2627"/>
    <cellStyle name="Currency 9 8" xfId="2628"/>
    <cellStyle name="Currency 9 80" xfId="2629"/>
    <cellStyle name="Currency 9 81" xfId="2630"/>
    <cellStyle name="Currency 9 82" xfId="2631"/>
    <cellStyle name="Currency 9 83" xfId="2632"/>
    <cellStyle name="Currency 9 84" xfId="2633"/>
    <cellStyle name="Currency 9 85" xfId="2634"/>
    <cellStyle name="Currency 9 86" xfId="2635"/>
    <cellStyle name="Currency 9 87" xfId="2636"/>
    <cellStyle name="Currency 9 88" xfId="2637"/>
    <cellStyle name="Currency 9 89" xfId="2638"/>
    <cellStyle name="Currency 9 9" xfId="2639"/>
    <cellStyle name="Currency 9 90" xfId="2640"/>
    <cellStyle name="Currency 9 91" xfId="2641"/>
    <cellStyle name="Currency 9 92" xfId="2642"/>
    <cellStyle name="Currency 9 93" xfId="2643"/>
    <cellStyle name="Currency 9 94" xfId="2644"/>
    <cellStyle name="Currency 9 95" xfId="2645"/>
    <cellStyle name="Currency 9 96" xfId="2646"/>
    <cellStyle name="Currency 9 97" xfId="2647"/>
    <cellStyle name="Currency 9 98" xfId="2648"/>
    <cellStyle name="Currency 9 99" xfId="2649"/>
    <cellStyle name="Explanatory Text 2" xfId="2650"/>
    <cellStyle name="Good 2" xfId="2651"/>
    <cellStyle name="Heading 1 2" xfId="2652"/>
    <cellStyle name="Heading 2 2" xfId="2653"/>
    <cellStyle name="Heading 3 2" xfId="2654"/>
    <cellStyle name="Heading 4 2" xfId="2655"/>
    <cellStyle name="Hyperlink 2" xfId="2656"/>
    <cellStyle name="Input 2" xfId="2657"/>
    <cellStyle name="Linked Cell 2" xfId="2658"/>
    <cellStyle name="Neutral 2" xfId="2659"/>
    <cellStyle name="Normal" xfId="0" builtinId="0"/>
    <cellStyle name="Normal 10" xfId="19"/>
    <cellStyle name="Normal 10 10" xfId="2660"/>
    <cellStyle name="Normal 10 100" xfId="2661"/>
    <cellStyle name="Normal 10 101" xfId="2662"/>
    <cellStyle name="Normal 10 102" xfId="2663"/>
    <cellStyle name="Normal 10 103" xfId="2664"/>
    <cellStyle name="Normal 10 104" xfId="2665"/>
    <cellStyle name="Normal 10 105" xfId="2666"/>
    <cellStyle name="Normal 10 106" xfId="2667"/>
    <cellStyle name="Normal 10 107" xfId="2668"/>
    <cellStyle name="Normal 10 108" xfId="2669"/>
    <cellStyle name="Normal 10 109" xfId="2670"/>
    <cellStyle name="Normal 10 11" xfId="2671"/>
    <cellStyle name="Normal 10 110" xfId="2672"/>
    <cellStyle name="Normal 10 12" xfId="2673"/>
    <cellStyle name="Normal 10 13" xfId="2674"/>
    <cellStyle name="Normal 10 14" xfId="2675"/>
    <cellStyle name="Normal 10 15" xfId="2676"/>
    <cellStyle name="Normal 10 16" xfId="2677"/>
    <cellStyle name="Normal 10 17" xfId="2678"/>
    <cellStyle name="Normal 10 18" xfId="2679"/>
    <cellStyle name="Normal 10 19" xfId="2680"/>
    <cellStyle name="Normal 10 2" xfId="50"/>
    <cellStyle name="Normal 10 20" xfId="2681"/>
    <cellStyle name="Normal 10 21" xfId="2682"/>
    <cellStyle name="Normal 10 22" xfId="2683"/>
    <cellStyle name="Normal 10 23" xfId="2684"/>
    <cellStyle name="Normal 10 24" xfId="2685"/>
    <cellStyle name="Normal 10 25" xfId="2686"/>
    <cellStyle name="Normal 10 26" xfId="2687"/>
    <cellStyle name="Normal 10 27" xfId="2688"/>
    <cellStyle name="Normal 10 28" xfId="2689"/>
    <cellStyle name="Normal 10 29" xfId="2690"/>
    <cellStyle name="Normal 10 3" xfId="2691"/>
    <cellStyle name="Normal 10 30" xfId="2692"/>
    <cellStyle name="Normal 10 31" xfId="2693"/>
    <cellStyle name="Normal 10 32" xfId="2694"/>
    <cellStyle name="Normal 10 33" xfId="2695"/>
    <cellStyle name="Normal 10 34" xfId="2696"/>
    <cellStyle name="Normal 10 35" xfId="2697"/>
    <cellStyle name="Normal 10 36" xfId="2698"/>
    <cellStyle name="Normal 10 37" xfId="2699"/>
    <cellStyle name="Normal 10 38" xfId="2700"/>
    <cellStyle name="Normal 10 39" xfId="2701"/>
    <cellStyle name="Normal 10 4" xfId="2702"/>
    <cellStyle name="Normal 10 40" xfId="2703"/>
    <cellStyle name="Normal 10 41" xfId="2704"/>
    <cellStyle name="Normal 10 42" xfId="2705"/>
    <cellStyle name="Normal 10 43" xfId="2706"/>
    <cellStyle name="Normal 10 44" xfId="2707"/>
    <cellStyle name="Normal 10 45" xfId="2708"/>
    <cellStyle name="Normal 10 46" xfId="2709"/>
    <cellStyle name="Normal 10 47" xfId="2710"/>
    <cellStyle name="Normal 10 48" xfId="2711"/>
    <cellStyle name="Normal 10 49" xfId="2712"/>
    <cellStyle name="Normal 10 5" xfId="2713"/>
    <cellStyle name="Normal 10 50" xfId="2714"/>
    <cellStyle name="Normal 10 51" xfId="2715"/>
    <cellStyle name="Normal 10 52" xfId="2716"/>
    <cellStyle name="Normal 10 53" xfId="2717"/>
    <cellStyle name="Normal 10 54" xfId="2718"/>
    <cellStyle name="Normal 10 55" xfId="2719"/>
    <cellStyle name="Normal 10 56" xfId="2720"/>
    <cellStyle name="Normal 10 57" xfId="2721"/>
    <cellStyle name="Normal 10 58" xfId="2722"/>
    <cellStyle name="Normal 10 59" xfId="2723"/>
    <cellStyle name="Normal 10 6" xfId="2724"/>
    <cellStyle name="Normal 10 60" xfId="2725"/>
    <cellStyle name="Normal 10 61" xfId="2726"/>
    <cellStyle name="Normal 10 62" xfId="2727"/>
    <cellStyle name="Normal 10 63" xfId="2728"/>
    <cellStyle name="Normal 10 64" xfId="2729"/>
    <cellStyle name="Normal 10 65" xfId="2730"/>
    <cellStyle name="Normal 10 66" xfId="2731"/>
    <cellStyle name="Normal 10 67" xfId="2732"/>
    <cellStyle name="Normal 10 68" xfId="2733"/>
    <cellStyle name="Normal 10 69" xfId="2734"/>
    <cellStyle name="Normal 10 7" xfId="2735"/>
    <cellStyle name="Normal 10 70" xfId="2736"/>
    <cellStyle name="Normal 10 71" xfId="2737"/>
    <cellStyle name="Normal 10 72" xfId="2738"/>
    <cellStyle name="Normal 10 73" xfId="2739"/>
    <cellStyle name="Normal 10 74" xfId="2740"/>
    <cellStyle name="Normal 10 75" xfId="2741"/>
    <cellStyle name="Normal 10 76" xfId="2742"/>
    <cellStyle name="Normal 10 77" xfId="2743"/>
    <cellStyle name="Normal 10 78" xfId="2744"/>
    <cellStyle name="Normal 10 79" xfId="2745"/>
    <cellStyle name="Normal 10 8" xfId="2746"/>
    <cellStyle name="Normal 10 80" xfId="2747"/>
    <cellStyle name="Normal 10 81" xfId="2748"/>
    <cellStyle name="Normal 10 82" xfId="2749"/>
    <cellStyle name="Normal 10 83" xfId="2750"/>
    <cellStyle name="Normal 10 84" xfId="2751"/>
    <cellStyle name="Normal 10 85" xfId="2752"/>
    <cellStyle name="Normal 10 86" xfId="2753"/>
    <cellStyle name="Normal 10 87" xfId="2754"/>
    <cellStyle name="Normal 10 88" xfId="2755"/>
    <cellStyle name="Normal 10 89" xfId="2756"/>
    <cellStyle name="Normal 10 9" xfId="2757"/>
    <cellStyle name="Normal 10 90" xfId="2758"/>
    <cellStyle name="Normal 10 91" xfId="2759"/>
    <cellStyle name="Normal 10 92" xfId="2760"/>
    <cellStyle name="Normal 10 93" xfId="2761"/>
    <cellStyle name="Normal 10 94" xfId="2762"/>
    <cellStyle name="Normal 10 95" xfId="2763"/>
    <cellStyle name="Normal 10 96" xfId="2764"/>
    <cellStyle name="Normal 10 97" xfId="2765"/>
    <cellStyle name="Normal 10 98" xfId="2766"/>
    <cellStyle name="Normal 10 99" xfId="2767"/>
    <cellStyle name="Normal 100" xfId="14898"/>
    <cellStyle name="Normal 101" xfId="14899"/>
    <cellStyle name="Normal 101 10" xfId="2768"/>
    <cellStyle name="Normal 101 100" xfId="2769"/>
    <cellStyle name="Normal 101 101" xfId="2770"/>
    <cellStyle name="Normal 101 102" xfId="2771"/>
    <cellStyle name="Normal 101 103" xfId="2772"/>
    <cellStyle name="Normal 101 104" xfId="2773"/>
    <cellStyle name="Normal 101 105" xfId="2774"/>
    <cellStyle name="Normal 101 106" xfId="2775"/>
    <cellStyle name="Normal 101 107" xfId="2776"/>
    <cellStyle name="Normal 101 108" xfId="2777"/>
    <cellStyle name="Normal 101 109" xfId="2778"/>
    <cellStyle name="Normal 101 11" xfId="2779"/>
    <cellStyle name="Normal 101 110" xfId="2780"/>
    <cellStyle name="Normal 101 12" xfId="2781"/>
    <cellStyle name="Normal 101 13" xfId="2782"/>
    <cellStyle name="Normal 101 14" xfId="2783"/>
    <cellStyle name="Normal 101 15" xfId="2784"/>
    <cellStyle name="Normal 101 16" xfId="2785"/>
    <cellStyle name="Normal 101 17" xfId="2786"/>
    <cellStyle name="Normal 101 18" xfId="2787"/>
    <cellStyle name="Normal 101 19" xfId="2788"/>
    <cellStyle name="Normal 101 2" xfId="2789"/>
    <cellStyle name="Normal 101 20" xfId="2790"/>
    <cellStyle name="Normal 101 21" xfId="2791"/>
    <cellStyle name="Normal 101 22" xfId="2792"/>
    <cellStyle name="Normal 101 23" xfId="2793"/>
    <cellStyle name="Normal 101 24" xfId="2794"/>
    <cellStyle name="Normal 101 25" xfId="2795"/>
    <cellStyle name="Normal 101 26" xfId="2796"/>
    <cellStyle name="Normal 101 27" xfId="2797"/>
    <cellStyle name="Normal 101 28" xfId="2798"/>
    <cellStyle name="Normal 101 29" xfId="2799"/>
    <cellStyle name="Normal 101 3" xfId="2800"/>
    <cellStyle name="Normal 101 30" xfId="2801"/>
    <cellStyle name="Normal 101 31" xfId="2802"/>
    <cellStyle name="Normal 101 32" xfId="2803"/>
    <cellStyle name="Normal 101 33" xfId="2804"/>
    <cellStyle name="Normal 101 34" xfId="2805"/>
    <cellStyle name="Normal 101 35" xfId="2806"/>
    <cellStyle name="Normal 101 36" xfId="2807"/>
    <cellStyle name="Normal 101 37" xfId="2808"/>
    <cellStyle name="Normal 101 38" xfId="2809"/>
    <cellStyle name="Normal 101 39" xfId="2810"/>
    <cellStyle name="Normal 101 4" xfId="2811"/>
    <cellStyle name="Normal 101 40" xfId="2812"/>
    <cellStyle name="Normal 101 41" xfId="2813"/>
    <cellStyle name="Normal 101 42" xfId="2814"/>
    <cellStyle name="Normal 101 43" xfId="2815"/>
    <cellStyle name="Normal 101 44" xfId="2816"/>
    <cellStyle name="Normal 101 45" xfId="2817"/>
    <cellStyle name="Normal 101 46" xfId="2818"/>
    <cellStyle name="Normal 101 47" xfId="2819"/>
    <cellStyle name="Normal 101 48" xfId="2820"/>
    <cellStyle name="Normal 101 49" xfId="2821"/>
    <cellStyle name="Normal 101 5" xfId="2822"/>
    <cellStyle name="Normal 101 50" xfId="2823"/>
    <cellStyle name="Normal 101 51" xfId="2824"/>
    <cellStyle name="Normal 101 52" xfId="2825"/>
    <cellStyle name="Normal 101 53" xfId="2826"/>
    <cellStyle name="Normal 101 54" xfId="2827"/>
    <cellStyle name="Normal 101 55" xfId="2828"/>
    <cellStyle name="Normal 101 56" xfId="2829"/>
    <cellStyle name="Normal 101 57" xfId="2830"/>
    <cellStyle name="Normal 101 58" xfId="2831"/>
    <cellStyle name="Normal 101 59" xfId="2832"/>
    <cellStyle name="Normal 101 6" xfId="2833"/>
    <cellStyle name="Normal 101 60" xfId="2834"/>
    <cellStyle name="Normal 101 61" xfId="2835"/>
    <cellStyle name="Normal 101 62" xfId="2836"/>
    <cellStyle name="Normal 101 63" xfId="2837"/>
    <cellStyle name="Normal 101 64" xfId="2838"/>
    <cellStyle name="Normal 101 65" xfId="2839"/>
    <cellStyle name="Normal 101 66" xfId="2840"/>
    <cellStyle name="Normal 101 67" xfId="2841"/>
    <cellStyle name="Normal 101 68" xfId="2842"/>
    <cellStyle name="Normal 101 69" xfId="2843"/>
    <cellStyle name="Normal 101 7" xfId="2844"/>
    <cellStyle name="Normal 101 70" xfId="2845"/>
    <cellStyle name="Normal 101 71" xfId="2846"/>
    <cellStyle name="Normal 101 72" xfId="2847"/>
    <cellStyle name="Normal 101 73" xfId="2848"/>
    <cellStyle name="Normal 101 74" xfId="2849"/>
    <cellStyle name="Normal 101 75" xfId="2850"/>
    <cellStyle name="Normal 101 76" xfId="2851"/>
    <cellStyle name="Normal 101 77" xfId="2852"/>
    <cellStyle name="Normal 101 78" xfId="2853"/>
    <cellStyle name="Normal 101 79" xfId="2854"/>
    <cellStyle name="Normal 101 8" xfId="2855"/>
    <cellStyle name="Normal 101 80" xfId="2856"/>
    <cellStyle name="Normal 101 81" xfId="2857"/>
    <cellStyle name="Normal 101 82" xfId="2858"/>
    <cellStyle name="Normal 101 83" xfId="2859"/>
    <cellStyle name="Normal 101 84" xfId="2860"/>
    <cellStyle name="Normal 101 85" xfId="2861"/>
    <cellStyle name="Normal 101 86" xfId="2862"/>
    <cellStyle name="Normal 101 87" xfId="2863"/>
    <cellStyle name="Normal 101 88" xfId="2864"/>
    <cellStyle name="Normal 101 89" xfId="2865"/>
    <cellStyle name="Normal 101 9" xfId="2866"/>
    <cellStyle name="Normal 101 90" xfId="2867"/>
    <cellStyle name="Normal 101 91" xfId="2868"/>
    <cellStyle name="Normal 101 92" xfId="2869"/>
    <cellStyle name="Normal 101 93" xfId="2870"/>
    <cellStyle name="Normal 101 94" xfId="2871"/>
    <cellStyle name="Normal 101 95" xfId="2872"/>
    <cellStyle name="Normal 101 96" xfId="2873"/>
    <cellStyle name="Normal 101 97" xfId="2874"/>
    <cellStyle name="Normal 101 98" xfId="2875"/>
    <cellStyle name="Normal 101 99" xfId="2876"/>
    <cellStyle name="Normal 102" xfId="14900"/>
    <cellStyle name="Normal 102 10" xfId="2877"/>
    <cellStyle name="Normal 102 100" xfId="2878"/>
    <cellStyle name="Normal 102 101" xfId="2879"/>
    <cellStyle name="Normal 102 102" xfId="2880"/>
    <cellStyle name="Normal 102 103" xfId="2881"/>
    <cellStyle name="Normal 102 104" xfId="2882"/>
    <cellStyle name="Normal 102 105" xfId="2883"/>
    <cellStyle name="Normal 102 106" xfId="2884"/>
    <cellStyle name="Normal 102 107" xfId="2885"/>
    <cellStyle name="Normal 102 108" xfId="2886"/>
    <cellStyle name="Normal 102 109" xfId="2887"/>
    <cellStyle name="Normal 102 11" xfId="2888"/>
    <cellStyle name="Normal 102 110" xfId="2889"/>
    <cellStyle name="Normal 102 12" xfId="2890"/>
    <cellStyle name="Normal 102 13" xfId="2891"/>
    <cellStyle name="Normal 102 14" xfId="2892"/>
    <cellStyle name="Normal 102 15" xfId="2893"/>
    <cellStyle name="Normal 102 16" xfId="2894"/>
    <cellStyle name="Normal 102 17" xfId="2895"/>
    <cellStyle name="Normal 102 18" xfId="2896"/>
    <cellStyle name="Normal 102 19" xfId="2897"/>
    <cellStyle name="Normal 102 2" xfId="2898"/>
    <cellStyle name="Normal 102 20" xfId="2899"/>
    <cellStyle name="Normal 102 21" xfId="2900"/>
    <cellStyle name="Normal 102 22" xfId="2901"/>
    <cellStyle name="Normal 102 23" xfId="2902"/>
    <cellStyle name="Normal 102 24" xfId="2903"/>
    <cellStyle name="Normal 102 25" xfId="2904"/>
    <cellStyle name="Normal 102 26" xfId="2905"/>
    <cellStyle name="Normal 102 27" xfId="2906"/>
    <cellStyle name="Normal 102 28" xfId="2907"/>
    <cellStyle name="Normal 102 29" xfId="2908"/>
    <cellStyle name="Normal 102 3" xfId="2909"/>
    <cellStyle name="Normal 102 30" xfId="2910"/>
    <cellStyle name="Normal 102 31" xfId="2911"/>
    <cellStyle name="Normal 102 32" xfId="2912"/>
    <cellStyle name="Normal 102 33" xfId="2913"/>
    <cellStyle name="Normal 102 34" xfId="2914"/>
    <cellStyle name="Normal 102 35" xfId="2915"/>
    <cellStyle name="Normal 102 36" xfId="2916"/>
    <cellStyle name="Normal 102 37" xfId="2917"/>
    <cellStyle name="Normal 102 38" xfId="2918"/>
    <cellStyle name="Normal 102 39" xfId="2919"/>
    <cellStyle name="Normal 102 4" xfId="2920"/>
    <cellStyle name="Normal 102 40" xfId="2921"/>
    <cellStyle name="Normal 102 41" xfId="2922"/>
    <cellStyle name="Normal 102 42" xfId="2923"/>
    <cellStyle name="Normal 102 43" xfId="2924"/>
    <cellStyle name="Normal 102 44" xfId="2925"/>
    <cellStyle name="Normal 102 45" xfId="2926"/>
    <cellStyle name="Normal 102 46" xfId="2927"/>
    <cellStyle name="Normal 102 47" xfId="2928"/>
    <cellStyle name="Normal 102 48" xfId="2929"/>
    <cellStyle name="Normal 102 49" xfId="2930"/>
    <cellStyle name="Normal 102 5" xfId="2931"/>
    <cellStyle name="Normal 102 50" xfId="2932"/>
    <cellStyle name="Normal 102 51" xfId="2933"/>
    <cellStyle name="Normal 102 52" xfId="2934"/>
    <cellStyle name="Normal 102 53" xfId="2935"/>
    <cellStyle name="Normal 102 54" xfId="2936"/>
    <cellStyle name="Normal 102 55" xfId="2937"/>
    <cellStyle name="Normal 102 56" xfId="2938"/>
    <cellStyle name="Normal 102 57" xfId="2939"/>
    <cellStyle name="Normal 102 58" xfId="2940"/>
    <cellStyle name="Normal 102 59" xfId="2941"/>
    <cellStyle name="Normal 102 6" xfId="2942"/>
    <cellStyle name="Normal 102 60" xfId="2943"/>
    <cellStyle name="Normal 102 61" xfId="2944"/>
    <cellStyle name="Normal 102 62" xfId="2945"/>
    <cellStyle name="Normal 102 63" xfId="2946"/>
    <cellStyle name="Normal 102 64" xfId="2947"/>
    <cellStyle name="Normal 102 65" xfId="2948"/>
    <cellStyle name="Normal 102 66" xfId="2949"/>
    <cellStyle name="Normal 102 67" xfId="2950"/>
    <cellStyle name="Normal 102 68" xfId="2951"/>
    <cellStyle name="Normal 102 69" xfId="2952"/>
    <cellStyle name="Normal 102 7" xfId="2953"/>
    <cellStyle name="Normal 102 70" xfId="2954"/>
    <cellStyle name="Normal 102 71" xfId="2955"/>
    <cellStyle name="Normal 102 72" xfId="2956"/>
    <cellStyle name="Normal 102 73" xfId="2957"/>
    <cellStyle name="Normal 102 74" xfId="2958"/>
    <cellStyle name="Normal 102 75" xfId="2959"/>
    <cellStyle name="Normal 102 76" xfId="2960"/>
    <cellStyle name="Normal 102 77" xfId="2961"/>
    <cellStyle name="Normal 102 78" xfId="2962"/>
    <cellStyle name="Normal 102 79" xfId="2963"/>
    <cellStyle name="Normal 102 8" xfId="2964"/>
    <cellStyle name="Normal 102 80" xfId="2965"/>
    <cellStyle name="Normal 102 81" xfId="2966"/>
    <cellStyle name="Normal 102 82" xfId="2967"/>
    <cellStyle name="Normal 102 83" xfId="2968"/>
    <cellStyle name="Normal 102 84" xfId="2969"/>
    <cellStyle name="Normal 102 85" xfId="2970"/>
    <cellStyle name="Normal 102 86" xfId="2971"/>
    <cellStyle name="Normal 102 87" xfId="2972"/>
    <cellStyle name="Normal 102 88" xfId="2973"/>
    <cellStyle name="Normal 102 89" xfId="2974"/>
    <cellStyle name="Normal 102 9" xfId="2975"/>
    <cellStyle name="Normal 102 90" xfId="2976"/>
    <cellStyle name="Normal 102 91" xfId="2977"/>
    <cellStyle name="Normal 102 92" xfId="2978"/>
    <cellStyle name="Normal 102 93" xfId="2979"/>
    <cellStyle name="Normal 102 94" xfId="2980"/>
    <cellStyle name="Normal 102 95" xfId="2981"/>
    <cellStyle name="Normal 102 96" xfId="2982"/>
    <cellStyle name="Normal 102 97" xfId="2983"/>
    <cellStyle name="Normal 102 98" xfId="2984"/>
    <cellStyle name="Normal 102 99" xfId="2985"/>
    <cellStyle name="Normal 103" xfId="14901"/>
    <cellStyle name="Normal 104" xfId="14902"/>
    <cellStyle name="Normal 105" xfId="14903"/>
    <cellStyle name="Normal 106" xfId="14904"/>
    <cellStyle name="Normal 107" xfId="14905"/>
    <cellStyle name="Normal 108" xfId="2986"/>
    <cellStyle name="Normal 108 10" xfId="2987"/>
    <cellStyle name="Normal 108 100" xfId="2988"/>
    <cellStyle name="Normal 108 101" xfId="2989"/>
    <cellStyle name="Normal 108 102" xfId="2990"/>
    <cellStyle name="Normal 108 103" xfId="2991"/>
    <cellStyle name="Normal 108 104" xfId="2992"/>
    <cellStyle name="Normal 108 105" xfId="2993"/>
    <cellStyle name="Normal 108 106" xfId="2994"/>
    <cellStyle name="Normal 108 107" xfId="2995"/>
    <cellStyle name="Normal 108 108" xfId="2996"/>
    <cellStyle name="Normal 108 109" xfId="2997"/>
    <cellStyle name="Normal 108 11" xfId="2998"/>
    <cellStyle name="Normal 108 110" xfId="2999"/>
    <cellStyle name="Normal 108 12" xfId="3000"/>
    <cellStyle name="Normal 108 13" xfId="3001"/>
    <cellStyle name="Normal 108 14" xfId="3002"/>
    <cellStyle name="Normal 108 15" xfId="3003"/>
    <cellStyle name="Normal 108 16" xfId="3004"/>
    <cellStyle name="Normal 108 17" xfId="3005"/>
    <cellStyle name="Normal 108 18" xfId="3006"/>
    <cellStyle name="Normal 108 19" xfId="3007"/>
    <cellStyle name="Normal 108 2" xfId="3008"/>
    <cellStyle name="Normal 108 20" xfId="3009"/>
    <cellStyle name="Normal 108 21" xfId="3010"/>
    <cellStyle name="Normal 108 22" xfId="3011"/>
    <cellStyle name="Normal 108 23" xfId="3012"/>
    <cellStyle name="Normal 108 24" xfId="3013"/>
    <cellStyle name="Normal 108 25" xfId="3014"/>
    <cellStyle name="Normal 108 26" xfId="3015"/>
    <cellStyle name="Normal 108 27" xfId="3016"/>
    <cellStyle name="Normal 108 28" xfId="3017"/>
    <cellStyle name="Normal 108 29" xfId="3018"/>
    <cellStyle name="Normal 108 3" xfId="3019"/>
    <cellStyle name="Normal 108 30" xfId="3020"/>
    <cellStyle name="Normal 108 31" xfId="3021"/>
    <cellStyle name="Normal 108 32" xfId="3022"/>
    <cellStyle name="Normal 108 33" xfId="3023"/>
    <cellStyle name="Normal 108 34" xfId="3024"/>
    <cellStyle name="Normal 108 35" xfId="3025"/>
    <cellStyle name="Normal 108 36" xfId="3026"/>
    <cellStyle name="Normal 108 37" xfId="3027"/>
    <cellStyle name="Normal 108 38" xfId="3028"/>
    <cellStyle name="Normal 108 39" xfId="3029"/>
    <cellStyle name="Normal 108 4" xfId="3030"/>
    <cellStyle name="Normal 108 40" xfId="3031"/>
    <cellStyle name="Normal 108 41" xfId="3032"/>
    <cellStyle name="Normal 108 42" xfId="3033"/>
    <cellStyle name="Normal 108 43" xfId="3034"/>
    <cellStyle name="Normal 108 44" xfId="3035"/>
    <cellStyle name="Normal 108 45" xfId="3036"/>
    <cellStyle name="Normal 108 46" xfId="3037"/>
    <cellStyle name="Normal 108 47" xfId="3038"/>
    <cellStyle name="Normal 108 48" xfId="3039"/>
    <cellStyle name="Normal 108 49" xfId="3040"/>
    <cellStyle name="Normal 108 5" xfId="3041"/>
    <cellStyle name="Normal 108 50" xfId="3042"/>
    <cellStyle name="Normal 108 51" xfId="3043"/>
    <cellStyle name="Normal 108 52" xfId="3044"/>
    <cellStyle name="Normal 108 53" xfId="3045"/>
    <cellStyle name="Normal 108 54" xfId="3046"/>
    <cellStyle name="Normal 108 55" xfId="3047"/>
    <cellStyle name="Normal 108 56" xfId="3048"/>
    <cellStyle name="Normal 108 57" xfId="3049"/>
    <cellStyle name="Normal 108 58" xfId="3050"/>
    <cellStyle name="Normal 108 59" xfId="3051"/>
    <cellStyle name="Normal 108 6" xfId="3052"/>
    <cellStyle name="Normal 108 60" xfId="3053"/>
    <cellStyle name="Normal 108 61" xfId="3054"/>
    <cellStyle name="Normal 108 62" xfId="3055"/>
    <cellStyle name="Normal 108 63" xfId="3056"/>
    <cellStyle name="Normal 108 64" xfId="3057"/>
    <cellStyle name="Normal 108 65" xfId="3058"/>
    <cellStyle name="Normal 108 66" xfId="3059"/>
    <cellStyle name="Normal 108 67" xfId="3060"/>
    <cellStyle name="Normal 108 68" xfId="3061"/>
    <cellStyle name="Normal 108 69" xfId="3062"/>
    <cellStyle name="Normal 108 7" xfId="3063"/>
    <cellStyle name="Normal 108 70" xfId="3064"/>
    <cellStyle name="Normal 108 71" xfId="3065"/>
    <cellStyle name="Normal 108 72" xfId="3066"/>
    <cellStyle name="Normal 108 73" xfId="3067"/>
    <cellStyle name="Normal 108 74" xfId="3068"/>
    <cellStyle name="Normal 108 75" xfId="3069"/>
    <cellStyle name="Normal 108 76" xfId="3070"/>
    <cellStyle name="Normal 108 77" xfId="3071"/>
    <cellStyle name="Normal 108 78" xfId="3072"/>
    <cellStyle name="Normal 108 79" xfId="3073"/>
    <cellStyle name="Normal 108 8" xfId="3074"/>
    <cellStyle name="Normal 108 80" xfId="3075"/>
    <cellStyle name="Normal 108 81" xfId="3076"/>
    <cellStyle name="Normal 108 82" xfId="3077"/>
    <cellStyle name="Normal 108 83" xfId="3078"/>
    <cellStyle name="Normal 108 84" xfId="3079"/>
    <cellStyle name="Normal 108 85" xfId="3080"/>
    <cellStyle name="Normal 108 86" xfId="3081"/>
    <cellStyle name="Normal 108 87" xfId="3082"/>
    <cellStyle name="Normal 108 88" xfId="3083"/>
    <cellStyle name="Normal 108 89" xfId="3084"/>
    <cellStyle name="Normal 108 9" xfId="3085"/>
    <cellStyle name="Normal 108 90" xfId="3086"/>
    <cellStyle name="Normal 108 91" xfId="3087"/>
    <cellStyle name="Normal 108 92" xfId="3088"/>
    <cellStyle name="Normal 108 93" xfId="3089"/>
    <cellStyle name="Normal 108 94" xfId="3090"/>
    <cellStyle name="Normal 108 95" xfId="3091"/>
    <cellStyle name="Normal 108 96" xfId="3092"/>
    <cellStyle name="Normal 108 97" xfId="3093"/>
    <cellStyle name="Normal 108 98" xfId="3094"/>
    <cellStyle name="Normal 108 99" xfId="3095"/>
    <cellStyle name="Normal 109" xfId="3096"/>
    <cellStyle name="Normal 109 10" xfId="3097"/>
    <cellStyle name="Normal 109 100" xfId="3098"/>
    <cellStyle name="Normal 109 101" xfId="3099"/>
    <cellStyle name="Normal 109 102" xfId="3100"/>
    <cellStyle name="Normal 109 103" xfId="3101"/>
    <cellStyle name="Normal 109 104" xfId="3102"/>
    <cellStyle name="Normal 109 105" xfId="3103"/>
    <cellStyle name="Normal 109 106" xfId="3104"/>
    <cellStyle name="Normal 109 107" xfId="3105"/>
    <cellStyle name="Normal 109 108" xfId="3106"/>
    <cellStyle name="Normal 109 109" xfId="3107"/>
    <cellStyle name="Normal 109 11" xfId="3108"/>
    <cellStyle name="Normal 109 110" xfId="3109"/>
    <cellStyle name="Normal 109 12" xfId="3110"/>
    <cellStyle name="Normal 109 13" xfId="3111"/>
    <cellStyle name="Normal 109 14" xfId="3112"/>
    <cellStyle name="Normal 109 15" xfId="3113"/>
    <cellStyle name="Normal 109 16" xfId="3114"/>
    <cellStyle name="Normal 109 17" xfId="3115"/>
    <cellStyle name="Normal 109 18" xfId="3116"/>
    <cellStyle name="Normal 109 19" xfId="3117"/>
    <cellStyle name="Normal 109 2" xfId="3118"/>
    <cellStyle name="Normal 109 20" xfId="3119"/>
    <cellStyle name="Normal 109 21" xfId="3120"/>
    <cellStyle name="Normal 109 22" xfId="3121"/>
    <cellStyle name="Normal 109 23" xfId="3122"/>
    <cellStyle name="Normal 109 24" xfId="3123"/>
    <cellStyle name="Normal 109 25" xfId="3124"/>
    <cellStyle name="Normal 109 26" xfId="3125"/>
    <cellStyle name="Normal 109 27" xfId="3126"/>
    <cellStyle name="Normal 109 28" xfId="3127"/>
    <cellStyle name="Normal 109 29" xfId="3128"/>
    <cellStyle name="Normal 109 3" xfId="3129"/>
    <cellStyle name="Normal 109 30" xfId="3130"/>
    <cellStyle name="Normal 109 31" xfId="3131"/>
    <cellStyle name="Normal 109 32" xfId="3132"/>
    <cellStyle name="Normal 109 33" xfId="3133"/>
    <cellStyle name="Normal 109 34" xfId="3134"/>
    <cellStyle name="Normal 109 35" xfId="3135"/>
    <cellStyle name="Normal 109 36" xfId="3136"/>
    <cellStyle name="Normal 109 37" xfId="3137"/>
    <cellStyle name="Normal 109 38" xfId="3138"/>
    <cellStyle name="Normal 109 39" xfId="3139"/>
    <cellStyle name="Normal 109 4" xfId="3140"/>
    <cellStyle name="Normal 109 40" xfId="3141"/>
    <cellStyle name="Normal 109 41" xfId="3142"/>
    <cellStyle name="Normal 109 42" xfId="3143"/>
    <cellStyle name="Normal 109 43" xfId="3144"/>
    <cellStyle name="Normal 109 44" xfId="3145"/>
    <cellStyle name="Normal 109 45" xfId="3146"/>
    <cellStyle name="Normal 109 46" xfId="3147"/>
    <cellStyle name="Normal 109 47" xfId="3148"/>
    <cellStyle name="Normal 109 48" xfId="3149"/>
    <cellStyle name="Normal 109 49" xfId="3150"/>
    <cellStyle name="Normal 109 5" xfId="3151"/>
    <cellStyle name="Normal 109 50" xfId="3152"/>
    <cellStyle name="Normal 109 51" xfId="3153"/>
    <cellStyle name="Normal 109 52" xfId="3154"/>
    <cellStyle name="Normal 109 53" xfId="3155"/>
    <cellStyle name="Normal 109 54" xfId="3156"/>
    <cellStyle name="Normal 109 55" xfId="3157"/>
    <cellStyle name="Normal 109 56" xfId="3158"/>
    <cellStyle name="Normal 109 57" xfId="3159"/>
    <cellStyle name="Normal 109 58" xfId="3160"/>
    <cellStyle name="Normal 109 59" xfId="3161"/>
    <cellStyle name="Normal 109 6" xfId="3162"/>
    <cellStyle name="Normal 109 60" xfId="3163"/>
    <cellStyle name="Normal 109 61" xfId="3164"/>
    <cellStyle name="Normal 109 62" xfId="3165"/>
    <cellStyle name="Normal 109 63" xfId="3166"/>
    <cellStyle name="Normal 109 64" xfId="3167"/>
    <cellStyle name="Normal 109 65" xfId="3168"/>
    <cellStyle name="Normal 109 66" xfId="3169"/>
    <cellStyle name="Normal 109 67" xfId="3170"/>
    <cellStyle name="Normal 109 68" xfId="3171"/>
    <cellStyle name="Normal 109 69" xfId="3172"/>
    <cellStyle name="Normal 109 7" xfId="3173"/>
    <cellStyle name="Normal 109 70" xfId="3174"/>
    <cellStyle name="Normal 109 71" xfId="3175"/>
    <cellStyle name="Normal 109 72" xfId="3176"/>
    <cellStyle name="Normal 109 73" xfId="3177"/>
    <cellStyle name="Normal 109 74" xfId="3178"/>
    <cellStyle name="Normal 109 75" xfId="3179"/>
    <cellStyle name="Normal 109 76" xfId="3180"/>
    <cellStyle name="Normal 109 77" xfId="3181"/>
    <cellStyle name="Normal 109 78" xfId="3182"/>
    <cellStyle name="Normal 109 79" xfId="3183"/>
    <cellStyle name="Normal 109 8" xfId="3184"/>
    <cellStyle name="Normal 109 80" xfId="3185"/>
    <cellStyle name="Normal 109 81" xfId="3186"/>
    <cellStyle name="Normal 109 82" xfId="3187"/>
    <cellStyle name="Normal 109 83" xfId="3188"/>
    <cellStyle name="Normal 109 84" xfId="3189"/>
    <cellStyle name="Normal 109 85" xfId="3190"/>
    <cellStyle name="Normal 109 86" xfId="3191"/>
    <cellStyle name="Normal 109 87" xfId="3192"/>
    <cellStyle name="Normal 109 88" xfId="3193"/>
    <cellStyle name="Normal 109 89" xfId="3194"/>
    <cellStyle name="Normal 109 9" xfId="3195"/>
    <cellStyle name="Normal 109 90" xfId="3196"/>
    <cellStyle name="Normal 109 91" xfId="3197"/>
    <cellStyle name="Normal 109 92" xfId="3198"/>
    <cellStyle name="Normal 109 93" xfId="3199"/>
    <cellStyle name="Normal 109 94" xfId="3200"/>
    <cellStyle name="Normal 109 95" xfId="3201"/>
    <cellStyle name="Normal 109 96" xfId="3202"/>
    <cellStyle name="Normal 109 97" xfId="3203"/>
    <cellStyle name="Normal 109 98" xfId="3204"/>
    <cellStyle name="Normal 109 99" xfId="3205"/>
    <cellStyle name="Normal 11" xfId="28"/>
    <cellStyle name="Normal 11 10" xfId="3206"/>
    <cellStyle name="Normal 11 100" xfId="3207"/>
    <cellStyle name="Normal 11 101" xfId="3208"/>
    <cellStyle name="Normal 11 102" xfId="3209"/>
    <cellStyle name="Normal 11 103" xfId="3210"/>
    <cellStyle name="Normal 11 104" xfId="3211"/>
    <cellStyle name="Normal 11 105" xfId="3212"/>
    <cellStyle name="Normal 11 106" xfId="3213"/>
    <cellStyle name="Normal 11 107" xfId="3214"/>
    <cellStyle name="Normal 11 108" xfId="3215"/>
    <cellStyle name="Normal 11 109" xfId="3216"/>
    <cellStyle name="Normal 11 11" xfId="3217"/>
    <cellStyle name="Normal 11 110" xfId="3218"/>
    <cellStyle name="Normal 11 12" xfId="3219"/>
    <cellStyle name="Normal 11 13" xfId="3220"/>
    <cellStyle name="Normal 11 14" xfId="3221"/>
    <cellStyle name="Normal 11 15" xfId="3222"/>
    <cellStyle name="Normal 11 16" xfId="3223"/>
    <cellStyle name="Normal 11 17" xfId="3224"/>
    <cellStyle name="Normal 11 18" xfId="3225"/>
    <cellStyle name="Normal 11 19" xfId="3226"/>
    <cellStyle name="Normal 11 2" xfId="59"/>
    <cellStyle name="Normal 11 20" xfId="3227"/>
    <cellStyle name="Normal 11 21" xfId="3228"/>
    <cellStyle name="Normal 11 22" xfId="3229"/>
    <cellStyle name="Normal 11 23" xfId="3230"/>
    <cellStyle name="Normal 11 24" xfId="3231"/>
    <cellStyle name="Normal 11 25" xfId="3232"/>
    <cellStyle name="Normal 11 26" xfId="3233"/>
    <cellStyle name="Normal 11 27" xfId="3234"/>
    <cellStyle name="Normal 11 28" xfId="3235"/>
    <cellStyle name="Normal 11 29" xfId="3236"/>
    <cellStyle name="Normal 11 3" xfId="3237"/>
    <cellStyle name="Normal 11 30" xfId="3238"/>
    <cellStyle name="Normal 11 31" xfId="3239"/>
    <cellStyle name="Normal 11 32" xfId="3240"/>
    <cellStyle name="Normal 11 33" xfId="3241"/>
    <cellStyle name="Normal 11 34" xfId="3242"/>
    <cellStyle name="Normal 11 35" xfId="3243"/>
    <cellStyle name="Normal 11 36" xfId="3244"/>
    <cellStyle name="Normal 11 37" xfId="3245"/>
    <cellStyle name="Normal 11 38" xfId="3246"/>
    <cellStyle name="Normal 11 39" xfId="3247"/>
    <cellStyle name="Normal 11 4" xfId="3248"/>
    <cellStyle name="Normal 11 40" xfId="3249"/>
    <cellStyle name="Normal 11 41" xfId="3250"/>
    <cellStyle name="Normal 11 42" xfId="3251"/>
    <cellStyle name="Normal 11 43" xfId="3252"/>
    <cellStyle name="Normal 11 44" xfId="3253"/>
    <cellStyle name="Normal 11 45" xfId="3254"/>
    <cellStyle name="Normal 11 46" xfId="3255"/>
    <cellStyle name="Normal 11 47" xfId="3256"/>
    <cellStyle name="Normal 11 48" xfId="3257"/>
    <cellStyle name="Normal 11 49" xfId="3258"/>
    <cellStyle name="Normal 11 5" xfId="3259"/>
    <cellStyle name="Normal 11 50" xfId="3260"/>
    <cellStyle name="Normal 11 51" xfId="3261"/>
    <cellStyle name="Normal 11 52" xfId="3262"/>
    <cellStyle name="Normal 11 53" xfId="3263"/>
    <cellStyle name="Normal 11 54" xfId="3264"/>
    <cellStyle name="Normal 11 55" xfId="3265"/>
    <cellStyle name="Normal 11 56" xfId="3266"/>
    <cellStyle name="Normal 11 57" xfId="3267"/>
    <cellStyle name="Normal 11 58" xfId="3268"/>
    <cellStyle name="Normal 11 59" xfId="3269"/>
    <cellStyle name="Normal 11 6" xfId="3270"/>
    <cellStyle name="Normal 11 60" xfId="3271"/>
    <cellStyle name="Normal 11 61" xfId="3272"/>
    <cellStyle name="Normal 11 62" xfId="3273"/>
    <cellStyle name="Normal 11 63" xfId="3274"/>
    <cellStyle name="Normal 11 64" xfId="3275"/>
    <cellStyle name="Normal 11 65" xfId="3276"/>
    <cellStyle name="Normal 11 66" xfId="3277"/>
    <cellStyle name="Normal 11 67" xfId="3278"/>
    <cellStyle name="Normal 11 68" xfId="3279"/>
    <cellStyle name="Normal 11 69" xfId="3280"/>
    <cellStyle name="Normal 11 7" xfId="3281"/>
    <cellStyle name="Normal 11 70" xfId="3282"/>
    <cellStyle name="Normal 11 71" xfId="3283"/>
    <cellStyle name="Normal 11 72" xfId="3284"/>
    <cellStyle name="Normal 11 73" xfId="3285"/>
    <cellStyle name="Normal 11 74" xfId="3286"/>
    <cellStyle name="Normal 11 75" xfId="3287"/>
    <cellStyle name="Normal 11 76" xfId="3288"/>
    <cellStyle name="Normal 11 77" xfId="3289"/>
    <cellStyle name="Normal 11 78" xfId="3290"/>
    <cellStyle name="Normal 11 79" xfId="3291"/>
    <cellStyle name="Normal 11 8" xfId="3292"/>
    <cellStyle name="Normal 11 80" xfId="3293"/>
    <cellStyle name="Normal 11 81" xfId="3294"/>
    <cellStyle name="Normal 11 82" xfId="3295"/>
    <cellStyle name="Normal 11 83" xfId="3296"/>
    <cellStyle name="Normal 11 84" xfId="3297"/>
    <cellStyle name="Normal 11 85" xfId="3298"/>
    <cellStyle name="Normal 11 86" xfId="3299"/>
    <cellStyle name="Normal 11 87" xfId="3300"/>
    <cellStyle name="Normal 11 88" xfId="3301"/>
    <cellStyle name="Normal 11 89" xfId="3302"/>
    <cellStyle name="Normal 11 9" xfId="3303"/>
    <cellStyle name="Normal 11 90" xfId="3304"/>
    <cellStyle name="Normal 11 91" xfId="3305"/>
    <cellStyle name="Normal 11 92" xfId="3306"/>
    <cellStyle name="Normal 11 93" xfId="3307"/>
    <cellStyle name="Normal 11 94" xfId="3308"/>
    <cellStyle name="Normal 11 95" xfId="3309"/>
    <cellStyle name="Normal 11 96" xfId="3310"/>
    <cellStyle name="Normal 11 97" xfId="3311"/>
    <cellStyle name="Normal 11 98" xfId="3312"/>
    <cellStyle name="Normal 11 99" xfId="3313"/>
    <cellStyle name="Normal 110" xfId="3314"/>
    <cellStyle name="Normal 110 10" xfId="3315"/>
    <cellStyle name="Normal 110 100" xfId="3316"/>
    <cellStyle name="Normal 110 101" xfId="3317"/>
    <cellStyle name="Normal 110 102" xfId="3318"/>
    <cellStyle name="Normal 110 103" xfId="3319"/>
    <cellStyle name="Normal 110 104" xfId="3320"/>
    <cellStyle name="Normal 110 105" xfId="3321"/>
    <cellStyle name="Normal 110 106" xfId="3322"/>
    <cellStyle name="Normal 110 107" xfId="3323"/>
    <cellStyle name="Normal 110 108" xfId="3324"/>
    <cellStyle name="Normal 110 109" xfId="3325"/>
    <cellStyle name="Normal 110 11" xfId="3326"/>
    <cellStyle name="Normal 110 110" xfId="3327"/>
    <cellStyle name="Normal 110 12" xfId="3328"/>
    <cellStyle name="Normal 110 13" xfId="3329"/>
    <cellStyle name="Normal 110 14" xfId="3330"/>
    <cellStyle name="Normal 110 15" xfId="3331"/>
    <cellStyle name="Normal 110 16" xfId="3332"/>
    <cellStyle name="Normal 110 17" xfId="3333"/>
    <cellStyle name="Normal 110 18" xfId="3334"/>
    <cellStyle name="Normal 110 19" xfId="3335"/>
    <cellStyle name="Normal 110 2" xfId="3336"/>
    <cellStyle name="Normal 110 20" xfId="3337"/>
    <cellStyle name="Normal 110 21" xfId="3338"/>
    <cellStyle name="Normal 110 22" xfId="3339"/>
    <cellStyle name="Normal 110 23" xfId="3340"/>
    <cellStyle name="Normal 110 24" xfId="3341"/>
    <cellStyle name="Normal 110 25" xfId="3342"/>
    <cellStyle name="Normal 110 26" xfId="3343"/>
    <cellStyle name="Normal 110 27" xfId="3344"/>
    <cellStyle name="Normal 110 28" xfId="3345"/>
    <cellStyle name="Normal 110 29" xfId="3346"/>
    <cellStyle name="Normal 110 3" xfId="3347"/>
    <cellStyle name="Normal 110 30" xfId="3348"/>
    <cellStyle name="Normal 110 31" xfId="3349"/>
    <cellStyle name="Normal 110 32" xfId="3350"/>
    <cellStyle name="Normal 110 33" xfId="3351"/>
    <cellStyle name="Normal 110 34" xfId="3352"/>
    <cellStyle name="Normal 110 35" xfId="3353"/>
    <cellStyle name="Normal 110 36" xfId="3354"/>
    <cellStyle name="Normal 110 37" xfId="3355"/>
    <cellStyle name="Normal 110 38" xfId="3356"/>
    <cellStyle name="Normal 110 39" xfId="3357"/>
    <cellStyle name="Normal 110 4" xfId="3358"/>
    <cellStyle name="Normal 110 40" xfId="3359"/>
    <cellStyle name="Normal 110 41" xfId="3360"/>
    <cellStyle name="Normal 110 42" xfId="3361"/>
    <cellStyle name="Normal 110 43" xfId="3362"/>
    <cellStyle name="Normal 110 44" xfId="3363"/>
    <cellStyle name="Normal 110 45" xfId="3364"/>
    <cellStyle name="Normal 110 46" xfId="3365"/>
    <cellStyle name="Normal 110 47" xfId="3366"/>
    <cellStyle name="Normal 110 48" xfId="3367"/>
    <cellStyle name="Normal 110 49" xfId="3368"/>
    <cellStyle name="Normal 110 5" xfId="3369"/>
    <cellStyle name="Normal 110 50" xfId="3370"/>
    <cellStyle name="Normal 110 51" xfId="3371"/>
    <cellStyle name="Normal 110 52" xfId="3372"/>
    <cellStyle name="Normal 110 53" xfId="3373"/>
    <cellStyle name="Normal 110 54" xfId="3374"/>
    <cellStyle name="Normal 110 55" xfId="3375"/>
    <cellStyle name="Normal 110 56" xfId="3376"/>
    <cellStyle name="Normal 110 57" xfId="3377"/>
    <cellStyle name="Normal 110 58" xfId="3378"/>
    <cellStyle name="Normal 110 59" xfId="3379"/>
    <cellStyle name="Normal 110 6" xfId="3380"/>
    <cellStyle name="Normal 110 60" xfId="3381"/>
    <cellStyle name="Normal 110 61" xfId="3382"/>
    <cellStyle name="Normal 110 62" xfId="3383"/>
    <cellStyle name="Normal 110 63" xfId="3384"/>
    <cellStyle name="Normal 110 64" xfId="3385"/>
    <cellStyle name="Normal 110 65" xfId="3386"/>
    <cellStyle name="Normal 110 66" xfId="3387"/>
    <cellStyle name="Normal 110 67" xfId="3388"/>
    <cellStyle name="Normal 110 68" xfId="3389"/>
    <cellStyle name="Normal 110 69" xfId="3390"/>
    <cellStyle name="Normal 110 7" xfId="3391"/>
    <cellStyle name="Normal 110 70" xfId="3392"/>
    <cellStyle name="Normal 110 71" xfId="3393"/>
    <cellStyle name="Normal 110 72" xfId="3394"/>
    <cellStyle name="Normal 110 73" xfId="3395"/>
    <cellStyle name="Normal 110 74" xfId="3396"/>
    <cellStyle name="Normal 110 75" xfId="3397"/>
    <cellStyle name="Normal 110 76" xfId="3398"/>
    <cellStyle name="Normal 110 77" xfId="3399"/>
    <cellStyle name="Normal 110 78" xfId="3400"/>
    <cellStyle name="Normal 110 79" xfId="3401"/>
    <cellStyle name="Normal 110 8" xfId="3402"/>
    <cellStyle name="Normal 110 80" xfId="3403"/>
    <cellStyle name="Normal 110 81" xfId="3404"/>
    <cellStyle name="Normal 110 82" xfId="3405"/>
    <cellStyle name="Normal 110 83" xfId="3406"/>
    <cellStyle name="Normal 110 84" xfId="3407"/>
    <cellStyle name="Normal 110 85" xfId="3408"/>
    <cellStyle name="Normal 110 86" xfId="3409"/>
    <cellStyle name="Normal 110 87" xfId="3410"/>
    <cellStyle name="Normal 110 88" xfId="3411"/>
    <cellStyle name="Normal 110 89" xfId="3412"/>
    <cellStyle name="Normal 110 9" xfId="3413"/>
    <cellStyle name="Normal 110 90" xfId="3414"/>
    <cellStyle name="Normal 110 91" xfId="3415"/>
    <cellStyle name="Normal 110 92" xfId="3416"/>
    <cellStyle name="Normal 110 93" xfId="3417"/>
    <cellStyle name="Normal 110 94" xfId="3418"/>
    <cellStyle name="Normal 110 95" xfId="3419"/>
    <cellStyle name="Normal 110 96" xfId="3420"/>
    <cellStyle name="Normal 110 97" xfId="3421"/>
    <cellStyle name="Normal 110 98" xfId="3422"/>
    <cellStyle name="Normal 110 99" xfId="3423"/>
    <cellStyle name="Normal 111" xfId="3424"/>
    <cellStyle name="Normal 111 10" xfId="3425"/>
    <cellStyle name="Normal 111 100" xfId="3426"/>
    <cellStyle name="Normal 111 101" xfId="3427"/>
    <cellStyle name="Normal 111 102" xfId="3428"/>
    <cellStyle name="Normal 111 103" xfId="3429"/>
    <cellStyle name="Normal 111 104" xfId="3430"/>
    <cellStyle name="Normal 111 105" xfId="3431"/>
    <cellStyle name="Normal 111 106" xfId="3432"/>
    <cellStyle name="Normal 111 107" xfId="3433"/>
    <cellStyle name="Normal 111 108" xfId="3434"/>
    <cellStyle name="Normal 111 109" xfId="3435"/>
    <cellStyle name="Normal 111 11" xfId="3436"/>
    <cellStyle name="Normal 111 110" xfId="3437"/>
    <cellStyle name="Normal 111 12" xfId="3438"/>
    <cellStyle name="Normal 111 13" xfId="3439"/>
    <cellStyle name="Normal 111 14" xfId="3440"/>
    <cellStyle name="Normal 111 15" xfId="3441"/>
    <cellStyle name="Normal 111 16" xfId="3442"/>
    <cellStyle name="Normal 111 17" xfId="3443"/>
    <cellStyle name="Normal 111 18" xfId="3444"/>
    <cellStyle name="Normal 111 19" xfId="3445"/>
    <cellStyle name="Normal 111 2" xfId="3446"/>
    <cellStyle name="Normal 111 20" xfId="3447"/>
    <cellStyle name="Normal 111 21" xfId="3448"/>
    <cellStyle name="Normal 111 22" xfId="3449"/>
    <cellStyle name="Normal 111 23" xfId="3450"/>
    <cellStyle name="Normal 111 24" xfId="3451"/>
    <cellStyle name="Normal 111 25" xfId="3452"/>
    <cellStyle name="Normal 111 26" xfId="3453"/>
    <cellStyle name="Normal 111 27" xfId="3454"/>
    <cellStyle name="Normal 111 28" xfId="3455"/>
    <cellStyle name="Normal 111 29" xfId="3456"/>
    <cellStyle name="Normal 111 3" xfId="3457"/>
    <cellStyle name="Normal 111 30" xfId="3458"/>
    <cellStyle name="Normal 111 31" xfId="3459"/>
    <cellStyle name="Normal 111 32" xfId="3460"/>
    <cellStyle name="Normal 111 33" xfId="3461"/>
    <cellStyle name="Normal 111 34" xfId="3462"/>
    <cellStyle name="Normal 111 35" xfId="3463"/>
    <cellStyle name="Normal 111 36" xfId="3464"/>
    <cellStyle name="Normal 111 37" xfId="3465"/>
    <cellStyle name="Normal 111 38" xfId="3466"/>
    <cellStyle name="Normal 111 39" xfId="3467"/>
    <cellStyle name="Normal 111 4" xfId="3468"/>
    <cellStyle name="Normal 111 40" xfId="3469"/>
    <cellStyle name="Normal 111 41" xfId="3470"/>
    <cellStyle name="Normal 111 42" xfId="3471"/>
    <cellStyle name="Normal 111 43" xfId="3472"/>
    <cellStyle name="Normal 111 44" xfId="3473"/>
    <cellStyle name="Normal 111 45" xfId="3474"/>
    <cellStyle name="Normal 111 46" xfId="3475"/>
    <cellStyle name="Normal 111 47" xfId="3476"/>
    <cellStyle name="Normal 111 48" xfId="3477"/>
    <cellStyle name="Normal 111 49" xfId="3478"/>
    <cellStyle name="Normal 111 5" xfId="3479"/>
    <cellStyle name="Normal 111 50" xfId="3480"/>
    <cellStyle name="Normal 111 51" xfId="3481"/>
    <cellStyle name="Normal 111 52" xfId="3482"/>
    <cellStyle name="Normal 111 53" xfId="3483"/>
    <cellStyle name="Normal 111 54" xfId="3484"/>
    <cellStyle name="Normal 111 55" xfId="3485"/>
    <cellStyle name="Normal 111 56" xfId="3486"/>
    <cellStyle name="Normal 111 57" xfId="3487"/>
    <cellStyle name="Normal 111 58" xfId="3488"/>
    <cellStyle name="Normal 111 59" xfId="3489"/>
    <cellStyle name="Normal 111 6" xfId="3490"/>
    <cellStyle name="Normal 111 60" xfId="3491"/>
    <cellStyle name="Normal 111 61" xfId="3492"/>
    <cellStyle name="Normal 111 62" xfId="3493"/>
    <cellStyle name="Normal 111 63" xfId="3494"/>
    <cellStyle name="Normal 111 64" xfId="3495"/>
    <cellStyle name="Normal 111 65" xfId="3496"/>
    <cellStyle name="Normal 111 66" xfId="3497"/>
    <cellStyle name="Normal 111 67" xfId="3498"/>
    <cellStyle name="Normal 111 68" xfId="3499"/>
    <cellStyle name="Normal 111 69" xfId="3500"/>
    <cellStyle name="Normal 111 7" xfId="3501"/>
    <cellStyle name="Normal 111 70" xfId="3502"/>
    <cellStyle name="Normal 111 71" xfId="3503"/>
    <cellStyle name="Normal 111 72" xfId="3504"/>
    <cellStyle name="Normal 111 73" xfId="3505"/>
    <cellStyle name="Normal 111 74" xfId="3506"/>
    <cellStyle name="Normal 111 75" xfId="3507"/>
    <cellStyle name="Normal 111 76" xfId="3508"/>
    <cellStyle name="Normal 111 77" xfId="3509"/>
    <cellStyle name="Normal 111 78" xfId="3510"/>
    <cellStyle name="Normal 111 79" xfId="3511"/>
    <cellStyle name="Normal 111 8" xfId="3512"/>
    <cellStyle name="Normal 111 80" xfId="3513"/>
    <cellStyle name="Normal 111 81" xfId="3514"/>
    <cellStyle name="Normal 111 82" xfId="3515"/>
    <cellStyle name="Normal 111 83" xfId="3516"/>
    <cellStyle name="Normal 111 84" xfId="3517"/>
    <cellStyle name="Normal 111 85" xfId="3518"/>
    <cellStyle name="Normal 111 86" xfId="3519"/>
    <cellStyle name="Normal 111 87" xfId="3520"/>
    <cellStyle name="Normal 111 88" xfId="3521"/>
    <cellStyle name="Normal 111 89" xfId="3522"/>
    <cellStyle name="Normal 111 9" xfId="3523"/>
    <cellStyle name="Normal 111 90" xfId="3524"/>
    <cellStyle name="Normal 111 91" xfId="3525"/>
    <cellStyle name="Normal 111 92" xfId="3526"/>
    <cellStyle name="Normal 111 93" xfId="3527"/>
    <cellStyle name="Normal 111 94" xfId="3528"/>
    <cellStyle name="Normal 111 95" xfId="3529"/>
    <cellStyle name="Normal 111 96" xfId="3530"/>
    <cellStyle name="Normal 111 97" xfId="3531"/>
    <cellStyle name="Normal 111 98" xfId="3532"/>
    <cellStyle name="Normal 111 99" xfId="3533"/>
    <cellStyle name="Normal 112" xfId="3534"/>
    <cellStyle name="Normal 112 10" xfId="3535"/>
    <cellStyle name="Normal 112 100" xfId="3536"/>
    <cellStyle name="Normal 112 101" xfId="3537"/>
    <cellStyle name="Normal 112 102" xfId="3538"/>
    <cellStyle name="Normal 112 103" xfId="3539"/>
    <cellStyle name="Normal 112 104" xfId="3540"/>
    <cellStyle name="Normal 112 105" xfId="3541"/>
    <cellStyle name="Normal 112 106" xfId="3542"/>
    <cellStyle name="Normal 112 107" xfId="3543"/>
    <cellStyle name="Normal 112 108" xfId="3544"/>
    <cellStyle name="Normal 112 109" xfId="3545"/>
    <cellStyle name="Normal 112 11" xfId="3546"/>
    <cellStyle name="Normal 112 110" xfId="3547"/>
    <cellStyle name="Normal 112 12" xfId="3548"/>
    <cellStyle name="Normal 112 13" xfId="3549"/>
    <cellStyle name="Normal 112 14" xfId="3550"/>
    <cellStyle name="Normal 112 15" xfId="3551"/>
    <cellStyle name="Normal 112 16" xfId="3552"/>
    <cellStyle name="Normal 112 17" xfId="3553"/>
    <cellStyle name="Normal 112 18" xfId="3554"/>
    <cellStyle name="Normal 112 19" xfId="3555"/>
    <cellStyle name="Normal 112 2" xfId="3556"/>
    <cellStyle name="Normal 112 20" xfId="3557"/>
    <cellStyle name="Normal 112 21" xfId="3558"/>
    <cellStyle name="Normal 112 22" xfId="3559"/>
    <cellStyle name="Normal 112 23" xfId="3560"/>
    <cellStyle name="Normal 112 24" xfId="3561"/>
    <cellStyle name="Normal 112 25" xfId="3562"/>
    <cellStyle name="Normal 112 26" xfId="3563"/>
    <cellStyle name="Normal 112 27" xfId="3564"/>
    <cellStyle name="Normal 112 28" xfId="3565"/>
    <cellStyle name="Normal 112 29" xfId="3566"/>
    <cellStyle name="Normal 112 3" xfId="3567"/>
    <cellStyle name="Normal 112 30" xfId="3568"/>
    <cellStyle name="Normal 112 31" xfId="3569"/>
    <cellStyle name="Normal 112 32" xfId="3570"/>
    <cellStyle name="Normal 112 33" xfId="3571"/>
    <cellStyle name="Normal 112 34" xfId="3572"/>
    <cellStyle name="Normal 112 35" xfId="3573"/>
    <cellStyle name="Normal 112 36" xfId="3574"/>
    <cellStyle name="Normal 112 37" xfId="3575"/>
    <cellStyle name="Normal 112 38" xfId="3576"/>
    <cellStyle name="Normal 112 39" xfId="3577"/>
    <cellStyle name="Normal 112 4" xfId="3578"/>
    <cellStyle name="Normal 112 40" xfId="3579"/>
    <cellStyle name="Normal 112 41" xfId="3580"/>
    <cellStyle name="Normal 112 42" xfId="3581"/>
    <cellStyle name="Normal 112 43" xfId="3582"/>
    <cellStyle name="Normal 112 44" xfId="3583"/>
    <cellStyle name="Normal 112 45" xfId="3584"/>
    <cellStyle name="Normal 112 46" xfId="3585"/>
    <cellStyle name="Normal 112 47" xfId="3586"/>
    <cellStyle name="Normal 112 48" xfId="3587"/>
    <cellStyle name="Normal 112 49" xfId="3588"/>
    <cellStyle name="Normal 112 5" xfId="3589"/>
    <cellStyle name="Normal 112 50" xfId="3590"/>
    <cellStyle name="Normal 112 51" xfId="3591"/>
    <cellStyle name="Normal 112 52" xfId="3592"/>
    <cellStyle name="Normal 112 53" xfId="3593"/>
    <cellStyle name="Normal 112 54" xfId="3594"/>
    <cellStyle name="Normal 112 55" xfId="3595"/>
    <cellStyle name="Normal 112 56" xfId="3596"/>
    <cellStyle name="Normal 112 57" xfId="3597"/>
    <cellStyle name="Normal 112 58" xfId="3598"/>
    <cellStyle name="Normal 112 59" xfId="3599"/>
    <cellStyle name="Normal 112 6" xfId="3600"/>
    <cellStyle name="Normal 112 60" xfId="3601"/>
    <cellStyle name="Normal 112 61" xfId="3602"/>
    <cellStyle name="Normal 112 62" xfId="3603"/>
    <cellStyle name="Normal 112 63" xfId="3604"/>
    <cellStyle name="Normal 112 64" xfId="3605"/>
    <cellStyle name="Normal 112 65" xfId="3606"/>
    <cellStyle name="Normal 112 66" xfId="3607"/>
    <cellStyle name="Normal 112 67" xfId="3608"/>
    <cellStyle name="Normal 112 68" xfId="3609"/>
    <cellStyle name="Normal 112 69" xfId="3610"/>
    <cellStyle name="Normal 112 7" xfId="3611"/>
    <cellStyle name="Normal 112 70" xfId="3612"/>
    <cellStyle name="Normal 112 71" xfId="3613"/>
    <cellStyle name="Normal 112 72" xfId="3614"/>
    <cellStyle name="Normal 112 73" xfId="3615"/>
    <cellStyle name="Normal 112 74" xfId="3616"/>
    <cellStyle name="Normal 112 75" xfId="3617"/>
    <cellStyle name="Normal 112 76" xfId="3618"/>
    <cellStyle name="Normal 112 77" xfId="3619"/>
    <cellStyle name="Normal 112 78" xfId="3620"/>
    <cellStyle name="Normal 112 79" xfId="3621"/>
    <cellStyle name="Normal 112 8" xfId="3622"/>
    <cellStyle name="Normal 112 80" xfId="3623"/>
    <cellStyle name="Normal 112 81" xfId="3624"/>
    <cellStyle name="Normal 112 82" xfId="3625"/>
    <cellStyle name="Normal 112 83" xfId="3626"/>
    <cellStyle name="Normal 112 84" xfId="3627"/>
    <cellStyle name="Normal 112 85" xfId="3628"/>
    <cellStyle name="Normal 112 86" xfId="3629"/>
    <cellStyle name="Normal 112 87" xfId="3630"/>
    <cellStyle name="Normal 112 88" xfId="3631"/>
    <cellStyle name="Normal 112 89" xfId="3632"/>
    <cellStyle name="Normal 112 9" xfId="3633"/>
    <cellStyle name="Normal 112 90" xfId="3634"/>
    <cellStyle name="Normal 112 91" xfId="3635"/>
    <cellStyle name="Normal 112 92" xfId="3636"/>
    <cellStyle name="Normal 112 93" xfId="3637"/>
    <cellStyle name="Normal 112 94" xfId="3638"/>
    <cellStyle name="Normal 112 95" xfId="3639"/>
    <cellStyle name="Normal 112 96" xfId="3640"/>
    <cellStyle name="Normal 112 97" xfId="3641"/>
    <cellStyle name="Normal 112 98" xfId="3642"/>
    <cellStyle name="Normal 112 99" xfId="3643"/>
    <cellStyle name="Normal 113" xfId="3644"/>
    <cellStyle name="Normal 113 10" xfId="3645"/>
    <cellStyle name="Normal 113 100" xfId="3646"/>
    <cellStyle name="Normal 113 101" xfId="3647"/>
    <cellStyle name="Normal 113 102" xfId="3648"/>
    <cellStyle name="Normal 113 103" xfId="3649"/>
    <cellStyle name="Normal 113 104" xfId="3650"/>
    <cellStyle name="Normal 113 105" xfId="3651"/>
    <cellStyle name="Normal 113 106" xfId="3652"/>
    <cellStyle name="Normal 113 107" xfId="3653"/>
    <cellStyle name="Normal 113 108" xfId="3654"/>
    <cellStyle name="Normal 113 109" xfId="3655"/>
    <cellStyle name="Normal 113 11" xfId="3656"/>
    <cellStyle name="Normal 113 110" xfId="3657"/>
    <cellStyle name="Normal 113 12" xfId="3658"/>
    <cellStyle name="Normal 113 13" xfId="3659"/>
    <cellStyle name="Normal 113 14" xfId="3660"/>
    <cellStyle name="Normal 113 15" xfId="3661"/>
    <cellStyle name="Normal 113 16" xfId="3662"/>
    <cellStyle name="Normal 113 17" xfId="3663"/>
    <cellStyle name="Normal 113 18" xfId="3664"/>
    <cellStyle name="Normal 113 19" xfId="3665"/>
    <cellStyle name="Normal 113 2" xfId="3666"/>
    <cellStyle name="Normal 113 20" xfId="3667"/>
    <cellStyle name="Normal 113 21" xfId="3668"/>
    <cellStyle name="Normal 113 22" xfId="3669"/>
    <cellStyle name="Normal 113 23" xfId="3670"/>
    <cellStyle name="Normal 113 24" xfId="3671"/>
    <cellStyle name="Normal 113 25" xfId="3672"/>
    <cellStyle name="Normal 113 26" xfId="3673"/>
    <cellStyle name="Normal 113 27" xfId="3674"/>
    <cellStyle name="Normal 113 28" xfId="3675"/>
    <cellStyle name="Normal 113 29" xfId="3676"/>
    <cellStyle name="Normal 113 3" xfId="3677"/>
    <cellStyle name="Normal 113 30" xfId="3678"/>
    <cellStyle name="Normal 113 31" xfId="3679"/>
    <cellStyle name="Normal 113 32" xfId="3680"/>
    <cellStyle name="Normal 113 33" xfId="3681"/>
    <cellStyle name="Normal 113 34" xfId="3682"/>
    <cellStyle name="Normal 113 35" xfId="3683"/>
    <cellStyle name="Normal 113 36" xfId="3684"/>
    <cellStyle name="Normal 113 37" xfId="3685"/>
    <cellStyle name="Normal 113 38" xfId="3686"/>
    <cellStyle name="Normal 113 39" xfId="3687"/>
    <cellStyle name="Normal 113 4" xfId="3688"/>
    <cellStyle name="Normal 113 40" xfId="3689"/>
    <cellStyle name="Normal 113 41" xfId="3690"/>
    <cellStyle name="Normal 113 42" xfId="3691"/>
    <cellStyle name="Normal 113 43" xfId="3692"/>
    <cellStyle name="Normal 113 44" xfId="3693"/>
    <cellStyle name="Normal 113 45" xfId="3694"/>
    <cellStyle name="Normal 113 46" xfId="3695"/>
    <cellStyle name="Normal 113 47" xfId="3696"/>
    <cellStyle name="Normal 113 48" xfId="3697"/>
    <cellStyle name="Normal 113 49" xfId="3698"/>
    <cellStyle name="Normal 113 5" xfId="3699"/>
    <cellStyle name="Normal 113 50" xfId="3700"/>
    <cellStyle name="Normal 113 51" xfId="3701"/>
    <cellStyle name="Normal 113 52" xfId="3702"/>
    <cellStyle name="Normal 113 53" xfId="3703"/>
    <cellStyle name="Normal 113 54" xfId="3704"/>
    <cellStyle name="Normal 113 55" xfId="3705"/>
    <cellStyle name="Normal 113 56" xfId="3706"/>
    <cellStyle name="Normal 113 57" xfId="3707"/>
    <cellStyle name="Normal 113 58" xfId="3708"/>
    <cellStyle name="Normal 113 59" xfId="3709"/>
    <cellStyle name="Normal 113 6" xfId="3710"/>
    <cellStyle name="Normal 113 60" xfId="3711"/>
    <cellStyle name="Normal 113 61" xfId="3712"/>
    <cellStyle name="Normal 113 62" xfId="3713"/>
    <cellStyle name="Normal 113 63" xfId="3714"/>
    <cellStyle name="Normal 113 64" xfId="3715"/>
    <cellStyle name="Normal 113 65" xfId="3716"/>
    <cellStyle name="Normal 113 66" xfId="3717"/>
    <cellStyle name="Normal 113 67" xfId="3718"/>
    <cellStyle name="Normal 113 68" xfId="3719"/>
    <cellStyle name="Normal 113 69" xfId="3720"/>
    <cellStyle name="Normal 113 7" xfId="3721"/>
    <cellStyle name="Normal 113 70" xfId="3722"/>
    <cellStyle name="Normal 113 71" xfId="3723"/>
    <cellStyle name="Normal 113 72" xfId="3724"/>
    <cellStyle name="Normal 113 73" xfId="3725"/>
    <cellStyle name="Normal 113 74" xfId="3726"/>
    <cellStyle name="Normal 113 75" xfId="3727"/>
    <cellStyle name="Normal 113 76" xfId="3728"/>
    <cellStyle name="Normal 113 77" xfId="3729"/>
    <cellStyle name="Normal 113 78" xfId="3730"/>
    <cellStyle name="Normal 113 79" xfId="3731"/>
    <cellStyle name="Normal 113 8" xfId="3732"/>
    <cellStyle name="Normal 113 80" xfId="3733"/>
    <cellStyle name="Normal 113 81" xfId="3734"/>
    <cellStyle name="Normal 113 82" xfId="3735"/>
    <cellStyle name="Normal 113 83" xfId="3736"/>
    <cellStyle name="Normal 113 84" xfId="3737"/>
    <cellStyle name="Normal 113 85" xfId="3738"/>
    <cellStyle name="Normal 113 86" xfId="3739"/>
    <cellStyle name="Normal 113 87" xfId="3740"/>
    <cellStyle name="Normal 113 88" xfId="3741"/>
    <cellStyle name="Normal 113 89" xfId="3742"/>
    <cellStyle name="Normal 113 9" xfId="3743"/>
    <cellStyle name="Normal 113 90" xfId="3744"/>
    <cellStyle name="Normal 113 91" xfId="3745"/>
    <cellStyle name="Normal 113 92" xfId="3746"/>
    <cellStyle name="Normal 113 93" xfId="3747"/>
    <cellStyle name="Normal 113 94" xfId="3748"/>
    <cellStyle name="Normal 113 95" xfId="3749"/>
    <cellStyle name="Normal 113 96" xfId="3750"/>
    <cellStyle name="Normal 113 97" xfId="3751"/>
    <cellStyle name="Normal 113 98" xfId="3752"/>
    <cellStyle name="Normal 113 99" xfId="3753"/>
    <cellStyle name="Normal 114" xfId="3754"/>
    <cellStyle name="Normal 114 10" xfId="3755"/>
    <cellStyle name="Normal 114 100" xfId="3756"/>
    <cellStyle name="Normal 114 101" xfId="3757"/>
    <cellStyle name="Normal 114 102" xfId="3758"/>
    <cellStyle name="Normal 114 103" xfId="3759"/>
    <cellStyle name="Normal 114 104" xfId="3760"/>
    <cellStyle name="Normal 114 105" xfId="3761"/>
    <cellStyle name="Normal 114 106" xfId="3762"/>
    <cellStyle name="Normal 114 107" xfId="3763"/>
    <cellStyle name="Normal 114 108" xfId="3764"/>
    <cellStyle name="Normal 114 109" xfId="3765"/>
    <cellStyle name="Normal 114 11" xfId="3766"/>
    <cellStyle name="Normal 114 110" xfId="3767"/>
    <cellStyle name="Normal 114 12" xfId="3768"/>
    <cellStyle name="Normal 114 13" xfId="3769"/>
    <cellStyle name="Normal 114 14" xfId="3770"/>
    <cellStyle name="Normal 114 15" xfId="3771"/>
    <cellStyle name="Normal 114 16" xfId="3772"/>
    <cellStyle name="Normal 114 17" xfId="3773"/>
    <cellStyle name="Normal 114 18" xfId="3774"/>
    <cellStyle name="Normal 114 19" xfId="3775"/>
    <cellStyle name="Normal 114 2" xfId="3776"/>
    <cellStyle name="Normal 114 20" xfId="3777"/>
    <cellStyle name="Normal 114 21" xfId="3778"/>
    <cellStyle name="Normal 114 22" xfId="3779"/>
    <cellStyle name="Normal 114 23" xfId="3780"/>
    <cellStyle name="Normal 114 24" xfId="3781"/>
    <cellStyle name="Normal 114 25" xfId="3782"/>
    <cellStyle name="Normal 114 26" xfId="3783"/>
    <cellStyle name="Normal 114 27" xfId="3784"/>
    <cellStyle name="Normal 114 28" xfId="3785"/>
    <cellStyle name="Normal 114 29" xfId="3786"/>
    <cellStyle name="Normal 114 3" xfId="3787"/>
    <cellStyle name="Normal 114 30" xfId="3788"/>
    <cellStyle name="Normal 114 31" xfId="3789"/>
    <cellStyle name="Normal 114 32" xfId="3790"/>
    <cellStyle name="Normal 114 33" xfId="3791"/>
    <cellStyle name="Normal 114 34" xfId="3792"/>
    <cellStyle name="Normal 114 35" xfId="3793"/>
    <cellStyle name="Normal 114 36" xfId="3794"/>
    <cellStyle name="Normal 114 37" xfId="3795"/>
    <cellStyle name="Normal 114 38" xfId="3796"/>
    <cellStyle name="Normal 114 39" xfId="3797"/>
    <cellStyle name="Normal 114 4" xfId="3798"/>
    <cellStyle name="Normal 114 40" xfId="3799"/>
    <cellStyle name="Normal 114 41" xfId="3800"/>
    <cellStyle name="Normal 114 42" xfId="3801"/>
    <cellStyle name="Normal 114 43" xfId="3802"/>
    <cellStyle name="Normal 114 44" xfId="3803"/>
    <cellStyle name="Normal 114 45" xfId="3804"/>
    <cellStyle name="Normal 114 46" xfId="3805"/>
    <cellStyle name="Normal 114 47" xfId="3806"/>
    <cellStyle name="Normal 114 48" xfId="3807"/>
    <cellStyle name="Normal 114 49" xfId="3808"/>
    <cellStyle name="Normal 114 5" xfId="3809"/>
    <cellStyle name="Normal 114 50" xfId="3810"/>
    <cellStyle name="Normal 114 51" xfId="3811"/>
    <cellStyle name="Normal 114 52" xfId="3812"/>
    <cellStyle name="Normal 114 53" xfId="3813"/>
    <cellStyle name="Normal 114 54" xfId="3814"/>
    <cellStyle name="Normal 114 55" xfId="3815"/>
    <cellStyle name="Normal 114 56" xfId="3816"/>
    <cellStyle name="Normal 114 57" xfId="3817"/>
    <cellStyle name="Normal 114 58" xfId="3818"/>
    <cellStyle name="Normal 114 59" xfId="3819"/>
    <cellStyle name="Normal 114 6" xfId="3820"/>
    <cellStyle name="Normal 114 60" xfId="3821"/>
    <cellStyle name="Normal 114 61" xfId="3822"/>
    <cellStyle name="Normal 114 62" xfId="3823"/>
    <cellStyle name="Normal 114 63" xfId="3824"/>
    <cellStyle name="Normal 114 64" xfId="3825"/>
    <cellStyle name="Normal 114 65" xfId="3826"/>
    <cellStyle name="Normal 114 66" xfId="3827"/>
    <cellStyle name="Normal 114 67" xfId="3828"/>
    <cellStyle name="Normal 114 68" xfId="3829"/>
    <cellStyle name="Normal 114 69" xfId="3830"/>
    <cellStyle name="Normal 114 7" xfId="3831"/>
    <cellStyle name="Normal 114 70" xfId="3832"/>
    <cellStyle name="Normal 114 71" xfId="3833"/>
    <cellStyle name="Normal 114 72" xfId="3834"/>
    <cellStyle name="Normal 114 73" xfId="3835"/>
    <cellStyle name="Normal 114 74" xfId="3836"/>
    <cellStyle name="Normal 114 75" xfId="3837"/>
    <cellStyle name="Normal 114 76" xfId="3838"/>
    <cellStyle name="Normal 114 77" xfId="3839"/>
    <cellStyle name="Normal 114 78" xfId="3840"/>
    <cellStyle name="Normal 114 79" xfId="3841"/>
    <cellStyle name="Normal 114 8" xfId="3842"/>
    <cellStyle name="Normal 114 80" xfId="3843"/>
    <cellStyle name="Normal 114 81" xfId="3844"/>
    <cellStyle name="Normal 114 82" xfId="3845"/>
    <cellStyle name="Normal 114 83" xfId="3846"/>
    <cellStyle name="Normal 114 84" xfId="3847"/>
    <cellStyle name="Normal 114 85" xfId="3848"/>
    <cellStyle name="Normal 114 86" xfId="3849"/>
    <cellStyle name="Normal 114 87" xfId="3850"/>
    <cellStyle name="Normal 114 88" xfId="3851"/>
    <cellStyle name="Normal 114 89" xfId="3852"/>
    <cellStyle name="Normal 114 9" xfId="3853"/>
    <cellStyle name="Normal 114 90" xfId="3854"/>
    <cellStyle name="Normal 114 91" xfId="3855"/>
    <cellStyle name="Normal 114 92" xfId="3856"/>
    <cellStyle name="Normal 114 93" xfId="3857"/>
    <cellStyle name="Normal 114 94" xfId="3858"/>
    <cellStyle name="Normal 114 95" xfId="3859"/>
    <cellStyle name="Normal 114 96" xfId="3860"/>
    <cellStyle name="Normal 114 97" xfId="3861"/>
    <cellStyle name="Normal 114 98" xfId="3862"/>
    <cellStyle name="Normal 114 99" xfId="3863"/>
    <cellStyle name="Normal 115" xfId="3864"/>
    <cellStyle name="Normal 115 10" xfId="3865"/>
    <cellStyle name="Normal 115 100" xfId="3866"/>
    <cellStyle name="Normal 115 101" xfId="3867"/>
    <cellStyle name="Normal 115 102" xfId="3868"/>
    <cellStyle name="Normal 115 103" xfId="3869"/>
    <cellStyle name="Normal 115 104" xfId="3870"/>
    <cellStyle name="Normal 115 105" xfId="3871"/>
    <cellStyle name="Normal 115 106" xfId="3872"/>
    <cellStyle name="Normal 115 107" xfId="3873"/>
    <cellStyle name="Normal 115 108" xfId="3874"/>
    <cellStyle name="Normal 115 109" xfId="3875"/>
    <cellStyle name="Normal 115 11" xfId="3876"/>
    <cellStyle name="Normal 115 110" xfId="3877"/>
    <cellStyle name="Normal 115 12" xfId="3878"/>
    <cellStyle name="Normal 115 13" xfId="3879"/>
    <cellStyle name="Normal 115 14" xfId="3880"/>
    <cellStyle name="Normal 115 15" xfId="3881"/>
    <cellStyle name="Normal 115 16" xfId="3882"/>
    <cellStyle name="Normal 115 17" xfId="3883"/>
    <cellStyle name="Normal 115 18" xfId="3884"/>
    <cellStyle name="Normal 115 19" xfId="3885"/>
    <cellStyle name="Normal 115 2" xfId="3886"/>
    <cellStyle name="Normal 115 20" xfId="3887"/>
    <cellStyle name="Normal 115 21" xfId="3888"/>
    <cellStyle name="Normal 115 22" xfId="3889"/>
    <cellStyle name="Normal 115 23" xfId="3890"/>
    <cellStyle name="Normal 115 24" xfId="3891"/>
    <cellStyle name="Normal 115 25" xfId="3892"/>
    <cellStyle name="Normal 115 26" xfId="3893"/>
    <cellStyle name="Normal 115 27" xfId="3894"/>
    <cellStyle name="Normal 115 28" xfId="3895"/>
    <cellStyle name="Normal 115 29" xfId="3896"/>
    <cellStyle name="Normal 115 3" xfId="3897"/>
    <cellStyle name="Normal 115 30" xfId="3898"/>
    <cellStyle name="Normal 115 31" xfId="3899"/>
    <cellStyle name="Normal 115 32" xfId="3900"/>
    <cellStyle name="Normal 115 33" xfId="3901"/>
    <cellStyle name="Normal 115 34" xfId="3902"/>
    <cellStyle name="Normal 115 35" xfId="3903"/>
    <cellStyle name="Normal 115 36" xfId="3904"/>
    <cellStyle name="Normal 115 37" xfId="3905"/>
    <cellStyle name="Normal 115 38" xfId="3906"/>
    <cellStyle name="Normal 115 39" xfId="3907"/>
    <cellStyle name="Normal 115 4" xfId="3908"/>
    <cellStyle name="Normal 115 40" xfId="3909"/>
    <cellStyle name="Normal 115 41" xfId="3910"/>
    <cellStyle name="Normal 115 42" xfId="3911"/>
    <cellStyle name="Normal 115 43" xfId="3912"/>
    <cellStyle name="Normal 115 44" xfId="3913"/>
    <cellStyle name="Normal 115 45" xfId="3914"/>
    <cellStyle name="Normal 115 46" xfId="3915"/>
    <cellStyle name="Normal 115 47" xfId="3916"/>
    <cellStyle name="Normal 115 48" xfId="3917"/>
    <cellStyle name="Normal 115 49" xfId="3918"/>
    <cellStyle name="Normal 115 5" xfId="3919"/>
    <cellStyle name="Normal 115 50" xfId="3920"/>
    <cellStyle name="Normal 115 51" xfId="3921"/>
    <cellStyle name="Normal 115 52" xfId="3922"/>
    <cellStyle name="Normal 115 53" xfId="3923"/>
    <cellStyle name="Normal 115 54" xfId="3924"/>
    <cellStyle name="Normal 115 55" xfId="3925"/>
    <cellStyle name="Normal 115 56" xfId="3926"/>
    <cellStyle name="Normal 115 57" xfId="3927"/>
    <cellStyle name="Normal 115 58" xfId="3928"/>
    <cellStyle name="Normal 115 59" xfId="3929"/>
    <cellStyle name="Normal 115 6" xfId="3930"/>
    <cellStyle name="Normal 115 60" xfId="3931"/>
    <cellStyle name="Normal 115 61" xfId="3932"/>
    <cellStyle name="Normal 115 62" xfId="3933"/>
    <cellStyle name="Normal 115 63" xfId="3934"/>
    <cellStyle name="Normal 115 64" xfId="3935"/>
    <cellStyle name="Normal 115 65" xfId="3936"/>
    <cellStyle name="Normal 115 66" xfId="3937"/>
    <cellStyle name="Normal 115 67" xfId="3938"/>
    <cellStyle name="Normal 115 68" xfId="3939"/>
    <cellStyle name="Normal 115 69" xfId="3940"/>
    <cellStyle name="Normal 115 7" xfId="3941"/>
    <cellStyle name="Normal 115 70" xfId="3942"/>
    <cellStyle name="Normal 115 71" xfId="3943"/>
    <cellStyle name="Normal 115 72" xfId="3944"/>
    <cellStyle name="Normal 115 73" xfId="3945"/>
    <cellStyle name="Normal 115 74" xfId="3946"/>
    <cellStyle name="Normal 115 75" xfId="3947"/>
    <cellStyle name="Normal 115 76" xfId="3948"/>
    <cellStyle name="Normal 115 77" xfId="3949"/>
    <cellStyle name="Normal 115 78" xfId="3950"/>
    <cellStyle name="Normal 115 79" xfId="3951"/>
    <cellStyle name="Normal 115 8" xfId="3952"/>
    <cellStyle name="Normal 115 80" xfId="3953"/>
    <cellStyle name="Normal 115 81" xfId="3954"/>
    <cellStyle name="Normal 115 82" xfId="3955"/>
    <cellStyle name="Normal 115 83" xfId="3956"/>
    <cellStyle name="Normal 115 84" xfId="3957"/>
    <cellStyle name="Normal 115 85" xfId="3958"/>
    <cellStyle name="Normal 115 86" xfId="3959"/>
    <cellStyle name="Normal 115 87" xfId="3960"/>
    <cellStyle name="Normal 115 88" xfId="3961"/>
    <cellStyle name="Normal 115 89" xfId="3962"/>
    <cellStyle name="Normal 115 9" xfId="3963"/>
    <cellStyle name="Normal 115 90" xfId="3964"/>
    <cellStyle name="Normal 115 91" xfId="3965"/>
    <cellStyle name="Normal 115 92" xfId="3966"/>
    <cellStyle name="Normal 115 93" xfId="3967"/>
    <cellStyle name="Normal 115 94" xfId="3968"/>
    <cellStyle name="Normal 115 95" xfId="3969"/>
    <cellStyle name="Normal 115 96" xfId="3970"/>
    <cellStyle name="Normal 115 97" xfId="3971"/>
    <cellStyle name="Normal 115 98" xfId="3972"/>
    <cellStyle name="Normal 115 99" xfId="3973"/>
    <cellStyle name="Normal 116" xfId="3974"/>
    <cellStyle name="Normal 116 10" xfId="3975"/>
    <cellStyle name="Normal 116 100" xfId="3976"/>
    <cellStyle name="Normal 116 101" xfId="3977"/>
    <cellStyle name="Normal 116 102" xfId="3978"/>
    <cellStyle name="Normal 116 103" xfId="3979"/>
    <cellStyle name="Normal 116 104" xfId="3980"/>
    <cellStyle name="Normal 116 105" xfId="3981"/>
    <cellStyle name="Normal 116 106" xfId="3982"/>
    <cellStyle name="Normal 116 107" xfId="3983"/>
    <cellStyle name="Normal 116 108" xfId="3984"/>
    <cellStyle name="Normal 116 109" xfId="3985"/>
    <cellStyle name="Normal 116 11" xfId="3986"/>
    <cellStyle name="Normal 116 110" xfId="3987"/>
    <cellStyle name="Normal 116 12" xfId="3988"/>
    <cellStyle name="Normal 116 13" xfId="3989"/>
    <cellStyle name="Normal 116 14" xfId="3990"/>
    <cellStyle name="Normal 116 15" xfId="3991"/>
    <cellStyle name="Normal 116 16" xfId="3992"/>
    <cellStyle name="Normal 116 17" xfId="3993"/>
    <cellStyle name="Normal 116 18" xfId="3994"/>
    <cellStyle name="Normal 116 19" xfId="3995"/>
    <cellStyle name="Normal 116 2" xfId="3996"/>
    <cellStyle name="Normal 116 20" xfId="3997"/>
    <cellStyle name="Normal 116 21" xfId="3998"/>
    <cellStyle name="Normal 116 22" xfId="3999"/>
    <cellStyle name="Normal 116 23" xfId="4000"/>
    <cellStyle name="Normal 116 24" xfId="4001"/>
    <cellStyle name="Normal 116 25" xfId="4002"/>
    <cellStyle name="Normal 116 26" xfId="4003"/>
    <cellStyle name="Normal 116 27" xfId="4004"/>
    <cellStyle name="Normal 116 28" xfId="4005"/>
    <cellStyle name="Normal 116 29" xfId="4006"/>
    <cellStyle name="Normal 116 3" xfId="4007"/>
    <cellStyle name="Normal 116 30" xfId="4008"/>
    <cellStyle name="Normal 116 31" xfId="4009"/>
    <cellStyle name="Normal 116 32" xfId="4010"/>
    <cellStyle name="Normal 116 33" xfId="4011"/>
    <cellStyle name="Normal 116 34" xfId="4012"/>
    <cellStyle name="Normal 116 35" xfId="4013"/>
    <cellStyle name="Normal 116 36" xfId="4014"/>
    <cellStyle name="Normal 116 37" xfId="4015"/>
    <cellStyle name="Normal 116 38" xfId="4016"/>
    <cellStyle name="Normal 116 39" xfId="4017"/>
    <cellStyle name="Normal 116 4" xfId="4018"/>
    <cellStyle name="Normal 116 40" xfId="4019"/>
    <cellStyle name="Normal 116 41" xfId="4020"/>
    <cellStyle name="Normal 116 42" xfId="4021"/>
    <cellStyle name="Normal 116 43" xfId="4022"/>
    <cellStyle name="Normal 116 44" xfId="4023"/>
    <cellStyle name="Normal 116 45" xfId="4024"/>
    <cellStyle name="Normal 116 46" xfId="4025"/>
    <cellStyle name="Normal 116 47" xfId="4026"/>
    <cellStyle name="Normal 116 48" xfId="4027"/>
    <cellStyle name="Normal 116 49" xfId="4028"/>
    <cellStyle name="Normal 116 5" xfId="4029"/>
    <cellStyle name="Normal 116 50" xfId="4030"/>
    <cellStyle name="Normal 116 51" xfId="4031"/>
    <cellStyle name="Normal 116 52" xfId="4032"/>
    <cellStyle name="Normal 116 53" xfId="4033"/>
    <cellStyle name="Normal 116 54" xfId="4034"/>
    <cellStyle name="Normal 116 55" xfId="4035"/>
    <cellStyle name="Normal 116 56" xfId="4036"/>
    <cellStyle name="Normal 116 57" xfId="4037"/>
    <cellStyle name="Normal 116 58" xfId="4038"/>
    <cellStyle name="Normal 116 59" xfId="4039"/>
    <cellStyle name="Normal 116 6" xfId="4040"/>
    <cellStyle name="Normal 116 60" xfId="4041"/>
    <cellStyle name="Normal 116 61" xfId="4042"/>
    <cellStyle name="Normal 116 62" xfId="4043"/>
    <cellStyle name="Normal 116 63" xfId="4044"/>
    <cellStyle name="Normal 116 64" xfId="4045"/>
    <cellStyle name="Normal 116 65" xfId="4046"/>
    <cellStyle name="Normal 116 66" xfId="4047"/>
    <cellStyle name="Normal 116 67" xfId="4048"/>
    <cellStyle name="Normal 116 68" xfId="4049"/>
    <cellStyle name="Normal 116 69" xfId="4050"/>
    <cellStyle name="Normal 116 7" xfId="4051"/>
    <cellStyle name="Normal 116 70" xfId="4052"/>
    <cellStyle name="Normal 116 71" xfId="4053"/>
    <cellStyle name="Normal 116 72" xfId="4054"/>
    <cellStyle name="Normal 116 73" xfId="4055"/>
    <cellStyle name="Normal 116 74" xfId="4056"/>
    <cellStyle name="Normal 116 75" xfId="4057"/>
    <cellStyle name="Normal 116 76" xfId="4058"/>
    <cellStyle name="Normal 116 77" xfId="4059"/>
    <cellStyle name="Normal 116 78" xfId="4060"/>
    <cellStyle name="Normal 116 79" xfId="4061"/>
    <cellStyle name="Normal 116 8" xfId="4062"/>
    <cellStyle name="Normal 116 80" xfId="4063"/>
    <cellStyle name="Normal 116 81" xfId="4064"/>
    <cellStyle name="Normal 116 82" xfId="4065"/>
    <cellStyle name="Normal 116 83" xfId="4066"/>
    <cellStyle name="Normal 116 84" xfId="4067"/>
    <cellStyle name="Normal 116 85" xfId="4068"/>
    <cellStyle name="Normal 116 86" xfId="4069"/>
    <cellStyle name="Normal 116 87" xfId="4070"/>
    <cellStyle name="Normal 116 88" xfId="4071"/>
    <cellStyle name="Normal 116 89" xfId="4072"/>
    <cellStyle name="Normal 116 9" xfId="4073"/>
    <cellStyle name="Normal 116 90" xfId="4074"/>
    <cellStyle name="Normal 116 91" xfId="4075"/>
    <cellStyle name="Normal 116 92" xfId="4076"/>
    <cellStyle name="Normal 116 93" xfId="4077"/>
    <cellStyle name="Normal 116 94" xfId="4078"/>
    <cellStyle name="Normal 116 95" xfId="4079"/>
    <cellStyle name="Normal 116 96" xfId="4080"/>
    <cellStyle name="Normal 116 97" xfId="4081"/>
    <cellStyle name="Normal 116 98" xfId="4082"/>
    <cellStyle name="Normal 116 99" xfId="4083"/>
    <cellStyle name="Normal 117" xfId="14906"/>
    <cellStyle name="Normal 118" xfId="4084"/>
    <cellStyle name="Normal 118 10" xfId="4085"/>
    <cellStyle name="Normal 118 100" xfId="4086"/>
    <cellStyle name="Normal 118 101" xfId="4087"/>
    <cellStyle name="Normal 118 102" xfId="4088"/>
    <cellStyle name="Normal 118 103" xfId="4089"/>
    <cellStyle name="Normal 118 104" xfId="4090"/>
    <cellStyle name="Normal 118 105" xfId="4091"/>
    <cellStyle name="Normal 118 106" xfId="4092"/>
    <cellStyle name="Normal 118 107" xfId="4093"/>
    <cellStyle name="Normal 118 108" xfId="4094"/>
    <cellStyle name="Normal 118 109" xfId="4095"/>
    <cellStyle name="Normal 118 11" xfId="4096"/>
    <cellStyle name="Normal 118 110" xfId="4097"/>
    <cellStyle name="Normal 118 12" xfId="4098"/>
    <cellStyle name="Normal 118 13" xfId="4099"/>
    <cellStyle name="Normal 118 14" xfId="4100"/>
    <cellStyle name="Normal 118 15" xfId="4101"/>
    <cellStyle name="Normal 118 16" xfId="4102"/>
    <cellStyle name="Normal 118 17" xfId="4103"/>
    <cellStyle name="Normal 118 18" xfId="4104"/>
    <cellStyle name="Normal 118 19" xfId="4105"/>
    <cellStyle name="Normal 118 2" xfId="4106"/>
    <cellStyle name="Normal 118 20" xfId="4107"/>
    <cellStyle name="Normal 118 21" xfId="4108"/>
    <cellStyle name="Normal 118 22" xfId="4109"/>
    <cellStyle name="Normal 118 23" xfId="4110"/>
    <cellStyle name="Normal 118 24" xfId="4111"/>
    <cellStyle name="Normal 118 25" xfId="4112"/>
    <cellStyle name="Normal 118 26" xfId="4113"/>
    <cellStyle name="Normal 118 27" xfId="4114"/>
    <cellStyle name="Normal 118 28" xfId="4115"/>
    <cellStyle name="Normal 118 29" xfId="4116"/>
    <cellStyle name="Normal 118 3" xfId="4117"/>
    <cellStyle name="Normal 118 30" xfId="4118"/>
    <cellStyle name="Normal 118 31" xfId="4119"/>
    <cellStyle name="Normal 118 32" xfId="4120"/>
    <cellStyle name="Normal 118 33" xfId="4121"/>
    <cellStyle name="Normal 118 34" xfId="4122"/>
    <cellStyle name="Normal 118 35" xfId="4123"/>
    <cellStyle name="Normal 118 36" xfId="4124"/>
    <cellStyle name="Normal 118 37" xfId="4125"/>
    <cellStyle name="Normal 118 38" xfId="4126"/>
    <cellStyle name="Normal 118 39" xfId="4127"/>
    <cellStyle name="Normal 118 4" xfId="4128"/>
    <cellStyle name="Normal 118 40" xfId="4129"/>
    <cellStyle name="Normal 118 41" xfId="4130"/>
    <cellStyle name="Normal 118 42" xfId="4131"/>
    <cellStyle name="Normal 118 43" xfId="4132"/>
    <cellStyle name="Normal 118 44" xfId="4133"/>
    <cellStyle name="Normal 118 45" xfId="4134"/>
    <cellStyle name="Normal 118 46" xfId="4135"/>
    <cellStyle name="Normal 118 47" xfId="4136"/>
    <cellStyle name="Normal 118 48" xfId="4137"/>
    <cellStyle name="Normal 118 49" xfId="4138"/>
    <cellStyle name="Normal 118 5" xfId="4139"/>
    <cellStyle name="Normal 118 50" xfId="4140"/>
    <cellStyle name="Normal 118 51" xfId="4141"/>
    <cellStyle name="Normal 118 52" xfId="4142"/>
    <cellStyle name="Normal 118 53" xfId="4143"/>
    <cellStyle name="Normal 118 54" xfId="4144"/>
    <cellStyle name="Normal 118 55" xfId="4145"/>
    <cellStyle name="Normal 118 56" xfId="4146"/>
    <cellStyle name="Normal 118 57" xfId="4147"/>
    <cellStyle name="Normal 118 58" xfId="4148"/>
    <cellStyle name="Normal 118 59" xfId="4149"/>
    <cellStyle name="Normal 118 6" xfId="4150"/>
    <cellStyle name="Normal 118 60" xfId="4151"/>
    <cellStyle name="Normal 118 61" xfId="4152"/>
    <cellStyle name="Normal 118 62" xfId="4153"/>
    <cellStyle name="Normal 118 63" xfId="4154"/>
    <cellStyle name="Normal 118 64" xfId="4155"/>
    <cellStyle name="Normal 118 65" xfId="4156"/>
    <cellStyle name="Normal 118 66" xfId="4157"/>
    <cellStyle name="Normal 118 67" xfId="4158"/>
    <cellStyle name="Normal 118 68" xfId="4159"/>
    <cellStyle name="Normal 118 69" xfId="4160"/>
    <cellStyle name="Normal 118 7" xfId="4161"/>
    <cellStyle name="Normal 118 70" xfId="4162"/>
    <cellStyle name="Normal 118 71" xfId="4163"/>
    <cellStyle name="Normal 118 72" xfId="4164"/>
    <cellStyle name="Normal 118 73" xfId="4165"/>
    <cellStyle name="Normal 118 74" xfId="4166"/>
    <cellStyle name="Normal 118 75" xfId="4167"/>
    <cellStyle name="Normal 118 76" xfId="4168"/>
    <cellStyle name="Normal 118 77" xfId="4169"/>
    <cellStyle name="Normal 118 78" xfId="4170"/>
    <cellStyle name="Normal 118 79" xfId="4171"/>
    <cellStyle name="Normal 118 8" xfId="4172"/>
    <cellStyle name="Normal 118 80" xfId="4173"/>
    <cellStyle name="Normal 118 81" xfId="4174"/>
    <cellStyle name="Normal 118 82" xfId="4175"/>
    <cellStyle name="Normal 118 83" xfId="4176"/>
    <cellStyle name="Normal 118 84" xfId="4177"/>
    <cellStyle name="Normal 118 85" xfId="4178"/>
    <cellStyle name="Normal 118 86" xfId="4179"/>
    <cellStyle name="Normal 118 87" xfId="4180"/>
    <cellStyle name="Normal 118 88" xfId="4181"/>
    <cellStyle name="Normal 118 89" xfId="4182"/>
    <cellStyle name="Normal 118 9" xfId="4183"/>
    <cellStyle name="Normal 118 90" xfId="4184"/>
    <cellStyle name="Normal 118 91" xfId="4185"/>
    <cellStyle name="Normal 118 92" xfId="4186"/>
    <cellStyle name="Normal 118 93" xfId="4187"/>
    <cellStyle name="Normal 118 94" xfId="4188"/>
    <cellStyle name="Normal 118 95" xfId="4189"/>
    <cellStyle name="Normal 118 96" xfId="4190"/>
    <cellStyle name="Normal 118 97" xfId="4191"/>
    <cellStyle name="Normal 118 98" xfId="4192"/>
    <cellStyle name="Normal 118 99" xfId="4193"/>
    <cellStyle name="Normal 119" xfId="4194"/>
    <cellStyle name="Normal 119 10" xfId="4195"/>
    <cellStyle name="Normal 119 100" xfId="4196"/>
    <cellStyle name="Normal 119 101" xfId="4197"/>
    <cellStyle name="Normal 119 102" xfId="4198"/>
    <cellStyle name="Normal 119 103" xfId="4199"/>
    <cellStyle name="Normal 119 104" xfId="4200"/>
    <cellStyle name="Normal 119 105" xfId="4201"/>
    <cellStyle name="Normal 119 106" xfId="4202"/>
    <cellStyle name="Normal 119 107" xfId="4203"/>
    <cellStyle name="Normal 119 108" xfId="4204"/>
    <cellStyle name="Normal 119 109" xfId="4205"/>
    <cellStyle name="Normal 119 11" xfId="4206"/>
    <cellStyle name="Normal 119 110" xfId="4207"/>
    <cellStyle name="Normal 119 12" xfId="4208"/>
    <cellStyle name="Normal 119 13" xfId="4209"/>
    <cellStyle name="Normal 119 14" xfId="4210"/>
    <cellStyle name="Normal 119 15" xfId="4211"/>
    <cellStyle name="Normal 119 16" xfId="4212"/>
    <cellStyle name="Normal 119 17" xfId="4213"/>
    <cellStyle name="Normal 119 18" xfId="4214"/>
    <cellStyle name="Normal 119 19" xfId="4215"/>
    <cellStyle name="Normal 119 2" xfId="4216"/>
    <cellStyle name="Normal 119 20" xfId="4217"/>
    <cellStyle name="Normal 119 21" xfId="4218"/>
    <cellStyle name="Normal 119 22" xfId="4219"/>
    <cellStyle name="Normal 119 23" xfId="4220"/>
    <cellStyle name="Normal 119 24" xfId="4221"/>
    <cellStyle name="Normal 119 25" xfId="4222"/>
    <cellStyle name="Normal 119 26" xfId="4223"/>
    <cellStyle name="Normal 119 27" xfId="4224"/>
    <cellStyle name="Normal 119 28" xfId="4225"/>
    <cellStyle name="Normal 119 29" xfId="4226"/>
    <cellStyle name="Normal 119 3" xfId="4227"/>
    <cellStyle name="Normal 119 30" xfId="4228"/>
    <cellStyle name="Normal 119 31" xfId="4229"/>
    <cellStyle name="Normal 119 32" xfId="4230"/>
    <cellStyle name="Normal 119 33" xfId="4231"/>
    <cellStyle name="Normal 119 34" xfId="4232"/>
    <cellStyle name="Normal 119 35" xfId="4233"/>
    <cellStyle name="Normal 119 36" xfId="4234"/>
    <cellStyle name="Normal 119 37" xfId="4235"/>
    <cellStyle name="Normal 119 38" xfId="4236"/>
    <cellStyle name="Normal 119 39" xfId="4237"/>
    <cellStyle name="Normal 119 4" xfId="4238"/>
    <cellStyle name="Normal 119 40" xfId="4239"/>
    <cellStyle name="Normal 119 41" xfId="4240"/>
    <cellStyle name="Normal 119 42" xfId="4241"/>
    <cellStyle name="Normal 119 43" xfId="4242"/>
    <cellStyle name="Normal 119 44" xfId="4243"/>
    <cellStyle name="Normal 119 45" xfId="4244"/>
    <cellStyle name="Normal 119 46" xfId="4245"/>
    <cellStyle name="Normal 119 47" xfId="4246"/>
    <cellStyle name="Normal 119 48" xfId="4247"/>
    <cellStyle name="Normal 119 49" xfId="4248"/>
    <cellStyle name="Normal 119 5" xfId="4249"/>
    <cellStyle name="Normal 119 50" xfId="4250"/>
    <cellStyle name="Normal 119 51" xfId="4251"/>
    <cellStyle name="Normal 119 52" xfId="4252"/>
    <cellStyle name="Normal 119 53" xfId="4253"/>
    <cellStyle name="Normal 119 54" xfId="4254"/>
    <cellStyle name="Normal 119 55" xfId="4255"/>
    <cellStyle name="Normal 119 56" xfId="4256"/>
    <cellStyle name="Normal 119 57" xfId="4257"/>
    <cellStyle name="Normal 119 58" xfId="4258"/>
    <cellStyle name="Normal 119 59" xfId="4259"/>
    <cellStyle name="Normal 119 6" xfId="4260"/>
    <cellStyle name="Normal 119 60" xfId="4261"/>
    <cellStyle name="Normal 119 61" xfId="4262"/>
    <cellStyle name="Normal 119 62" xfId="4263"/>
    <cellStyle name="Normal 119 63" xfId="4264"/>
    <cellStyle name="Normal 119 64" xfId="4265"/>
    <cellStyle name="Normal 119 65" xfId="4266"/>
    <cellStyle name="Normal 119 66" xfId="4267"/>
    <cellStyle name="Normal 119 67" xfId="4268"/>
    <cellStyle name="Normal 119 68" xfId="4269"/>
    <cellStyle name="Normal 119 69" xfId="4270"/>
    <cellStyle name="Normal 119 7" xfId="4271"/>
    <cellStyle name="Normal 119 70" xfId="4272"/>
    <cellStyle name="Normal 119 71" xfId="4273"/>
    <cellStyle name="Normal 119 72" xfId="4274"/>
    <cellStyle name="Normal 119 73" xfId="4275"/>
    <cellStyle name="Normal 119 74" xfId="4276"/>
    <cellStyle name="Normal 119 75" xfId="4277"/>
    <cellStyle name="Normal 119 76" xfId="4278"/>
    <cellStyle name="Normal 119 77" xfId="4279"/>
    <cellStyle name="Normal 119 78" xfId="4280"/>
    <cellStyle name="Normal 119 79" xfId="4281"/>
    <cellStyle name="Normal 119 8" xfId="4282"/>
    <cellStyle name="Normal 119 80" xfId="4283"/>
    <cellStyle name="Normal 119 81" xfId="4284"/>
    <cellStyle name="Normal 119 82" xfId="4285"/>
    <cellStyle name="Normal 119 83" xfId="4286"/>
    <cellStyle name="Normal 119 84" xfId="4287"/>
    <cellStyle name="Normal 119 85" xfId="4288"/>
    <cellStyle name="Normal 119 86" xfId="4289"/>
    <cellStyle name="Normal 119 87" xfId="4290"/>
    <cellStyle name="Normal 119 88" xfId="4291"/>
    <cellStyle name="Normal 119 89" xfId="4292"/>
    <cellStyle name="Normal 119 9" xfId="4293"/>
    <cellStyle name="Normal 119 90" xfId="4294"/>
    <cellStyle name="Normal 119 91" xfId="4295"/>
    <cellStyle name="Normal 119 92" xfId="4296"/>
    <cellStyle name="Normal 119 93" xfId="4297"/>
    <cellStyle name="Normal 119 94" xfId="4298"/>
    <cellStyle name="Normal 119 95" xfId="4299"/>
    <cellStyle name="Normal 119 96" xfId="4300"/>
    <cellStyle name="Normal 119 97" xfId="4301"/>
    <cellStyle name="Normal 119 98" xfId="4302"/>
    <cellStyle name="Normal 119 99" xfId="4303"/>
    <cellStyle name="Normal 12" xfId="29"/>
    <cellStyle name="Normal 12 10" xfId="4304"/>
    <cellStyle name="Normal 12 100" xfId="4305"/>
    <cellStyle name="Normal 12 101" xfId="4306"/>
    <cellStyle name="Normal 12 102" xfId="4307"/>
    <cellStyle name="Normal 12 103" xfId="4308"/>
    <cellStyle name="Normal 12 104" xfId="4309"/>
    <cellStyle name="Normal 12 105" xfId="4310"/>
    <cellStyle name="Normal 12 106" xfId="4311"/>
    <cellStyle name="Normal 12 107" xfId="4312"/>
    <cellStyle name="Normal 12 108" xfId="4313"/>
    <cellStyle name="Normal 12 109" xfId="4314"/>
    <cellStyle name="Normal 12 11" xfId="4315"/>
    <cellStyle name="Normal 12 110" xfId="4316"/>
    <cellStyle name="Normal 12 12" xfId="4317"/>
    <cellStyle name="Normal 12 13" xfId="4318"/>
    <cellStyle name="Normal 12 14" xfId="4319"/>
    <cellStyle name="Normal 12 15" xfId="4320"/>
    <cellStyle name="Normal 12 16" xfId="4321"/>
    <cellStyle name="Normal 12 17" xfId="4322"/>
    <cellStyle name="Normal 12 18" xfId="4323"/>
    <cellStyle name="Normal 12 19" xfId="4324"/>
    <cellStyle name="Normal 12 2" xfId="60"/>
    <cellStyle name="Normal 12 20" xfId="4325"/>
    <cellStyle name="Normal 12 21" xfId="4326"/>
    <cellStyle name="Normal 12 22" xfId="4327"/>
    <cellStyle name="Normal 12 23" xfId="4328"/>
    <cellStyle name="Normal 12 24" xfId="4329"/>
    <cellStyle name="Normal 12 25" xfId="4330"/>
    <cellStyle name="Normal 12 26" xfId="4331"/>
    <cellStyle name="Normal 12 27" xfId="4332"/>
    <cellStyle name="Normal 12 28" xfId="4333"/>
    <cellStyle name="Normal 12 29" xfId="4334"/>
    <cellStyle name="Normal 12 3" xfId="4335"/>
    <cellStyle name="Normal 12 30" xfId="4336"/>
    <cellStyle name="Normal 12 31" xfId="4337"/>
    <cellStyle name="Normal 12 32" xfId="4338"/>
    <cellStyle name="Normal 12 33" xfId="4339"/>
    <cellStyle name="Normal 12 34" xfId="4340"/>
    <cellStyle name="Normal 12 35" xfId="4341"/>
    <cellStyle name="Normal 12 36" xfId="4342"/>
    <cellStyle name="Normal 12 37" xfId="4343"/>
    <cellStyle name="Normal 12 38" xfId="4344"/>
    <cellStyle name="Normal 12 39" xfId="4345"/>
    <cellStyle name="Normal 12 4" xfId="4346"/>
    <cellStyle name="Normal 12 40" xfId="4347"/>
    <cellStyle name="Normal 12 41" xfId="4348"/>
    <cellStyle name="Normal 12 42" xfId="4349"/>
    <cellStyle name="Normal 12 43" xfId="4350"/>
    <cellStyle name="Normal 12 44" xfId="4351"/>
    <cellStyle name="Normal 12 45" xfId="4352"/>
    <cellStyle name="Normal 12 46" xfId="4353"/>
    <cellStyle name="Normal 12 47" xfId="4354"/>
    <cellStyle name="Normal 12 48" xfId="4355"/>
    <cellStyle name="Normal 12 49" xfId="4356"/>
    <cellStyle name="Normal 12 5" xfId="4357"/>
    <cellStyle name="Normal 12 50" xfId="4358"/>
    <cellStyle name="Normal 12 51" xfId="4359"/>
    <cellStyle name="Normal 12 52" xfId="4360"/>
    <cellStyle name="Normal 12 53" xfId="4361"/>
    <cellStyle name="Normal 12 54" xfId="4362"/>
    <cellStyle name="Normal 12 55" xfId="4363"/>
    <cellStyle name="Normal 12 56" xfId="4364"/>
    <cellStyle name="Normal 12 57" xfId="4365"/>
    <cellStyle name="Normal 12 58" xfId="4366"/>
    <cellStyle name="Normal 12 59" xfId="4367"/>
    <cellStyle name="Normal 12 6" xfId="4368"/>
    <cellStyle name="Normal 12 60" xfId="4369"/>
    <cellStyle name="Normal 12 61" xfId="4370"/>
    <cellStyle name="Normal 12 62" xfId="4371"/>
    <cellStyle name="Normal 12 63" xfId="4372"/>
    <cellStyle name="Normal 12 64" xfId="4373"/>
    <cellStyle name="Normal 12 65" xfId="4374"/>
    <cellStyle name="Normal 12 66" xfId="4375"/>
    <cellStyle name="Normal 12 67" xfId="4376"/>
    <cellStyle name="Normal 12 68" xfId="4377"/>
    <cellStyle name="Normal 12 69" xfId="4378"/>
    <cellStyle name="Normal 12 7" xfId="4379"/>
    <cellStyle name="Normal 12 70" xfId="4380"/>
    <cellStyle name="Normal 12 71" xfId="4381"/>
    <cellStyle name="Normal 12 72" xfId="4382"/>
    <cellStyle name="Normal 12 73" xfId="4383"/>
    <cellStyle name="Normal 12 74" xfId="4384"/>
    <cellStyle name="Normal 12 75" xfId="4385"/>
    <cellStyle name="Normal 12 76" xfId="4386"/>
    <cellStyle name="Normal 12 77" xfId="4387"/>
    <cellStyle name="Normal 12 78" xfId="4388"/>
    <cellStyle name="Normal 12 79" xfId="4389"/>
    <cellStyle name="Normal 12 8" xfId="4390"/>
    <cellStyle name="Normal 12 80" xfId="4391"/>
    <cellStyle name="Normal 12 81" xfId="4392"/>
    <cellStyle name="Normal 12 82" xfId="4393"/>
    <cellStyle name="Normal 12 83" xfId="4394"/>
    <cellStyle name="Normal 12 84" xfId="4395"/>
    <cellStyle name="Normal 12 85" xfId="4396"/>
    <cellStyle name="Normal 12 86" xfId="4397"/>
    <cellStyle name="Normal 12 87" xfId="4398"/>
    <cellStyle name="Normal 12 88" xfId="4399"/>
    <cellStyle name="Normal 12 89" xfId="4400"/>
    <cellStyle name="Normal 12 9" xfId="4401"/>
    <cellStyle name="Normal 12 90" xfId="4402"/>
    <cellStyle name="Normal 12 91" xfId="4403"/>
    <cellStyle name="Normal 12 92" xfId="4404"/>
    <cellStyle name="Normal 12 93" xfId="4405"/>
    <cellStyle name="Normal 12 94" xfId="4406"/>
    <cellStyle name="Normal 12 95" xfId="4407"/>
    <cellStyle name="Normal 12 96" xfId="4408"/>
    <cellStyle name="Normal 12 97" xfId="4409"/>
    <cellStyle name="Normal 12 98" xfId="4410"/>
    <cellStyle name="Normal 12 99" xfId="4411"/>
    <cellStyle name="Normal 120" xfId="4412"/>
    <cellStyle name="Normal 121" xfId="4413"/>
    <cellStyle name="Normal 122" xfId="4414"/>
    <cellStyle name="Normal 123" xfId="4415"/>
    <cellStyle name="Normal 124" xfId="4416"/>
    <cellStyle name="Normal 125" xfId="4417"/>
    <cellStyle name="Normal 126" xfId="4418"/>
    <cellStyle name="Normal 127" xfId="4419"/>
    <cellStyle name="Normal 128" xfId="4420"/>
    <cellStyle name="Normal 129" xfId="4421"/>
    <cellStyle name="Normal 13" xfId="20"/>
    <cellStyle name="Normal 13 10" xfId="4422"/>
    <cellStyle name="Normal 13 100" xfId="4423"/>
    <cellStyle name="Normal 13 101" xfId="4424"/>
    <cellStyle name="Normal 13 102" xfId="4425"/>
    <cellStyle name="Normal 13 103" xfId="4426"/>
    <cellStyle name="Normal 13 104" xfId="4427"/>
    <cellStyle name="Normal 13 105" xfId="4428"/>
    <cellStyle name="Normal 13 106" xfId="4429"/>
    <cellStyle name="Normal 13 107" xfId="4430"/>
    <cellStyle name="Normal 13 108" xfId="4431"/>
    <cellStyle name="Normal 13 109" xfId="4432"/>
    <cellStyle name="Normal 13 11" xfId="4433"/>
    <cellStyle name="Normal 13 110" xfId="4434"/>
    <cellStyle name="Normal 13 12" xfId="4435"/>
    <cellStyle name="Normal 13 13" xfId="4436"/>
    <cellStyle name="Normal 13 14" xfId="4437"/>
    <cellStyle name="Normal 13 15" xfId="4438"/>
    <cellStyle name="Normal 13 16" xfId="4439"/>
    <cellStyle name="Normal 13 17" xfId="4440"/>
    <cellStyle name="Normal 13 18" xfId="4441"/>
    <cellStyle name="Normal 13 19" xfId="4442"/>
    <cellStyle name="Normal 13 2" xfId="51"/>
    <cellStyle name="Normal 13 20" xfId="4443"/>
    <cellStyle name="Normal 13 21" xfId="4444"/>
    <cellStyle name="Normal 13 22" xfId="4445"/>
    <cellStyle name="Normal 13 23" xfId="4446"/>
    <cellStyle name="Normal 13 24" xfId="4447"/>
    <cellStyle name="Normal 13 25" xfId="4448"/>
    <cellStyle name="Normal 13 26" xfId="4449"/>
    <cellStyle name="Normal 13 27" xfId="4450"/>
    <cellStyle name="Normal 13 28" xfId="4451"/>
    <cellStyle name="Normal 13 29" xfId="4452"/>
    <cellStyle name="Normal 13 3" xfId="4453"/>
    <cellStyle name="Normal 13 30" xfId="4454"/>
    <cellStyle name="Normal 13 31" xfId="4455"/>
    <cellStyle name="Normal 13 32" xfId="4456"/>
    <cellStyle name="Normal 13 33" xfId="4457"/>
    <cellStyle name="Normal 13 34" xfId="4458"/>
    <cellStyle name="Normal 13 35" xfId="4459"/>
    <cellStyle name="Normal 13 36" xfId="4460"/>
    <cellStyle name="Normal 13 37" xfId="4461"/>
    <cellStyle name="Normal 13 38" xfId="4462"/>
    <cellStyle name="Normal 13 39" xfId="4463"/>
    <cellStyle name="Normal 13 4" xfId="4464"/>
    <cellStyle name="Normal 13 40" xfId="4465"/>
    <cellStyle name="Normal 13 41" xfId="4466"/>
    <cellStyle name="Normal 13 42" xfId="4467"/>
    <cellStyle name="Normal 13 43" xfId="4468"/>
    <cellStyle name="Normal 13 44" xfId="4469"/>
    <cellStyle name="Normal 13 45" xfId="4470"/>
    <cellStyle name="Normal 13 46" xfId="4471"/>
    <cellStyle name="Normal 13 47" xfId="4472"/>
    <cellStyle name="Normal 13 48" xfId="4473"/>
    <cellStyle name="Normal 13 49" xfId="4474"/>
    <cellStyle name="Normal 13 5" xfId="4475"/>
    <cellStyle name="Normal 13 50" xfId="4476"/>
    <cellStyle name="Normal 13 51" xfId="4477"/>
    <cellStyle name="Normal 13 52" xfId="4478"/>
    <cellStyle name="Normal 13 53" xfId="4479"/>
    <cellStyle name="Normal 13 54" xfId="4480"/>
    <cellStyle name="Normal 13 55" xfId="4481"/>
    <cellStyle name="Normal 13 56" xfId="4482"/>
    <cellStyle name="Normal 13 57" xfId="4483"/>
    <cellStyle name="Normal 13 58" xfId="4484"/>
    <cellStyle name="Normal 13 59" xfId="4485"/>
    <cellStyle name="Normal 13 6" xfId="4486"/>
    <cellStyle name="Normal 13 60" xfId="4487"/>
    <cellStyle name="Normal 13 61" xfId="4488"/>
    <cellStyle name="Normal 13 62" xfId="4489"/>
    <cellStyle name="Normal 13 63" xfId="4490"/>
    <cellStyle name="Normal 13 64" xfId="4491"/>
    <cellStyle name="Normal 13 65" xfId="4492"/>
    <cellStyle name="Normal 13 66" xfId="4493"/>
    <cellStyle name="Normal 13 67" xfId="4494"/>
    <cellStyle name="Normal 13 68" xfId="4495"/>
    <cellStyle name="Normal 13 69" xfId="4496"/>
    <cellStyle name="Normal 13 7" xfId="4497"/>
    <cellStyle name="Normal 13 70" xfId="4498"/>
    <cellStyle name="Normal 13 71" xfId="4499"/>
    <cellStyle name="Normal 13 72" xfId="4500"/>
    <cellStyle name="Normal 13 73" xfId="4501"/>
    <cellStyle name="Normal 13 74" xfId="4502"/>
    <cellStyle name="Normal 13 75" xfId="4503"/>
    <cellStyle name="Normal 13 76" xfId="4504"/>
    <cellStyle name="Normal 13 77" xfId="4505"/>
    <cellStyle name="Normal 13 78" xfId="4506"/>
    <cellStyle name="Normal 13 79" xfId="4507"/>
    <cellStyle name="Normal 13 8" xfId="4508"/>
    <cellStyle name="Normal 13 80" xfId="4509"/>
    <cellStyle name="Normal 13 81" xfId="4510"/>
    <cellStyle name="Normal 13 82" xfId="4511"/>
    <cellStyle name="Normal 13 83" xfId="4512"/>
    <cellStyle name="Normal 13 84" xfId="4513"/>
    <cellStyle name="Normal 13 85" xfId="4514"/>
    <cellStyle name="Normal 13 86" xfId="4515"/>
    <cellStyle name="Normal 13 87" xfId="4516"/>
    <cellStyle name="Normal 13 88" xfId="4517"/>
    <cellStyle name="Normal 13 89" xfId="4518"/>
    <cellStyle name="Normal 13 9" xfId="4519"/>
    <cellStyle name="Normal 13 90" xfId="4520"/>
    <cellStyle name="Normal 13 91" xfId="4521"/>
    <cellStyle name="Normal 13 92" xfId="4522"/>
    <cellStyle name="Normal 13 93" xfId="4523"/>
    <cellStyle name="Normal 13 94" xfId="4524"/>
    <cellStyle name="Normal 13 95" xfId="4525"/>
    <cellStyle name="Normal 13 96" xfId="4526"/>
    <cellStyle name="Normal 13 97" xfId="4527"/>
    <cellStyle name="Normal 13 98" xfId="4528"/>
    <cellStyle name="Normal 13 99" xfId="4529"/>
    <cellStyle name="Normal 130" xfId="4530"/>
    <cellStyle name="Normal 131" xfId="4531"/>
    <cellStyle name="Normal 132" xfId="4532"/>
    <cellStyle name="Normal 133" xfId="4533"/>
    <cellStyle name="Normal 134" xfId="4534"/>
    <cellStyle name="Normal 135" xfId="14907"/>
    <cellStyle name="Normal 136" xfId="14908"/>
    <cellStyle name="Normal 137" xfId="14909"/>
    <cellStyle name="Normal 138" xfId="4535"/>
    <cellStyle name="Normal 139" xfId="4536"/>
    <cellStyle name="Normal 14" xfId="21"/>
    <cellStyle name="Normal 14 10" xfId="4537"/>
    <cellStyle name="Normal 14 100" xfId="4538"/>
    <cellStyle name="Normal 14 101" xfId="4539"/>
    <cellStyle name="Normal 14 102" xfId="4540"/>
    <cellStyle name="Normal 14 103" xfId="4541"/>
    <cellStyle name="Normal 14 104" xfId="4542"/>
    <cellStyle name="Normal 14 105" xfId="4543"/>
    <cellStyle name="Normal 14 106" xfId="4544"/>
    <cellStyle name="Normal 14 107" xfId="4545"/>
    <cellStyle name="Normal 14 108" xfId="4546"/>
    <cellStyle name="Normal 14 109" xfId="4547"/>
    <cellStyle name="Normal 14 11" xfId="4548"/>
    <cellStyle name="Normal 14 110" xfId="4549"/>
    <cellStyle name="Normal 14 12" xfId="4550"/>
    <cellStyle name="Normal 14 13" xfId="4551"/>
    <cellStyle name="Normal 14 14" xfId="4552"/>
    <cellStyle name="Normal 14 15" xfId="4553"/>
    <cellStyle name="Normal 14 16" xfId="4554"/>
    <cellStyle name="Normal 14 17" xfId="4555"/>
    <cellStyle name="Normal 14 18" xfId="4556"/>
    <cellStyle name="Normal 14 19" xfId="4557"/>
    <cellStyle name="Normal 14 2" xfId="52"/>
    <cellStyle name="Normal 14 20" xfId="4558"/>
    <cellStyle name="Normal 14 21" xfId="4559"/>
    <cellStyle name="Normal 14 22" xfId="4560"/>
    <cellStyle name="Normal 14 23" xfId="4561"/>
    <cellStyle name="Normal 14 24" xfId="4562"/>
    <cellStyle name="Normal 14 25" xfId="4563"/>
    <cellStyle name="Normal 14 26" xfId="4564"/>
    <cellStyle name="Normal 14 27" xfId="4565"/>
    <cellStyle name="Normal 14 28" xfId="4566"/>
    <cellStyle name="Normal 14 29" xfId="4567"/>
    <cellStyle name="Normal 14 3" xfId="4568"/>
    <cellStyle name="Normal 14 30" xfId="4569"/>
    <cellStyle name="Normal 14 31" xfId="4570"/>
    <cellStyle name="Normal 14 32" xfId="4571"/>
    <cellStyle name="Normal 14 33" xfId="4572"/>
    <cellStyle name="Normal 14 34" xfId="4573"/>
    <cellStyle name="Normal 14 35" xfId="4574"/>
    <cellStyle name="Normal 14 36" xfId="4575"/>
    <cellStyle name="Normal 14 37" xfId="4576"/>
    <cellStyle name="Normal 14 38" xfId="4577"/>
    <cellStyle name="Normal 14 39" xfId="4578"/>
    <cellStyle name="Normal 14 4" xfId="4579"/>
    <cellStyle name="Normal 14 40" xfId="4580"/>
    <cellStyle name="Normal 14 41" xfId="4581"/>
    <cellStyle name="Normal 14 42" xfId="4582"/>
    <cellStyle name="Normal 14 43" xfId="4583"/>
    <cellStyle name="Normal 14 44" xfId="4584"/>
    <cellStyle name="Normal 14 45" xfId="4585"/>
    <cellStyle name="Normal 14 46" xfId="4586"/>
    <cellStyle name="Normal 14 47" xfId="4587"/>
    <cellStyle name="Normal 14 48" xfId="4588"/>
    <cellStyle name="Normal 14 49" xfId="4589"/>
    <cellStyle name="Normal 14 5" xfId="4590"/>
    <cellStyle name="Normal 14 50" xfId="4591"/>
    <cellStyle name="Normal 14 51" xfId="4592"/>
    <cellStyle name="Normal 14 52" xfId="4593"/>
    <cellStyle name="Normal 14 53" xfId="4594"/>
    <cellStyle name="Normal 14 54" xfId="4595"/>
    <cellStyle name="Normal 14 55" xfId="4596"/>
    <cellStyle name="Normal 14 56" xfId="4597"/>
    <cellStyle name="Normal 14 57" xfId="4598"/>
    <cellStyle name="Normal 14 58" xfId="4599"/>
    <cellStyle name="Normal 14 59" xfId="4600"/>
    <cellStyle name="Normal 14 6" xfId="4601"/>
    <cellStyle name="Normal 14 60" xfId="4602"/>
    <cellStyle name="Normal 14 61" xfId="4603"/>
    <cellStyle name="Normal 14 62" xfId="4604"/>
    <cellStyle name="Normal 14 63" xfId="4605"/>
    <cellStyle name="Normal 14 64" xfId="4606"/>
    <cellStyle name="Normal 14 65" xfId="4607"/>
    <cellStyle name="Normal 14 66" xfId="4608"/>
    <cellStyle name="Normal 14 67" xfId="4609"/>
    <cellStyle name="Normal 14 68" xfId="4610"/>
    <cellStyle name="Normal 14 69" xfId="4611"/>
    <cellStyle name="Normal 14 7" xfId="4612"/>
    <cellStyle name="Normal 14 70" xfId="4613"/>
    <cellStyle name="Normal 14 71" xfId="4614"/>
    <cellStyle name="Normal 14 72" xfId="4615"/>
    <cellStyle name="Normal 14 73" xfId="4616"/>
    <cellStyle name="Normal 14 74" xfId="4617"/>
    <cellStyle name="Normal 14 75" xfId="4618"/>
    <cellStyle name="Normal 14 76" xfId="4619"/>
    <cellStyle name="Normal 14 77" xfId="4620"/>
    <cellStyle name="Normal 14 78" xfId="4621"/>
    <cellStyle name="Normal 14 79" xfId="4622"/>
    <cellStyle name="Normal 14 8" xfId="4623"/>
    <cellStyle name="Normal 14 80" xfId="4624"/>
    <cellStyle name="Normal 14 81" xfId="4625"/>
    <cellStyle name="Normal 14 82" xfId="4626"/>
    <cellStyle name="Normal 14 83" xfId="4627"/>
    <cellStyle name="Normal 14 84" xfId="4628"/>
    <cellStyle name="Normal 14 85" xfId="4629"/>
    <cellStyle name="Normal 14 86" xfId="4630"/>
    <cellStyle name="Normal 14 87" xfId="4631"/>
    <cellStyle name="Normal 14 88" xfId="4632"/>
    <cellStyle name="Normal 14 89" xfId="4633"/>
    <cellStyle name="Normal 14 9" xfId="4634"/>
    <cellStyle name="Normal 14 90" xfId="4635"/>
    <cellStyle name="Normal 14 91" xfId="4636"/>
    <cellStyle name="Normal 14 92" xfId="4637"/>
    <cellStyle name="Normal 14 93" xfId="4638"/>
    <cellStyle name="Normal 14 94" xfId="4639"/>
    <cellStyle name="Normal 14 95" xfId="4640"/>
    <cellStyle name="Normal 14 96" xfId="4641"/>
    <cellStyle name="Normal 14 97" xfId="4642"/>
    <cellStyle name="Normal 14 98" xfId="4643"/>
    <cellStyle name="Normal 14 99" xfId="4644"/>
    <cellStyle name="Normal 140" xfId="4645"/>
    <cellStyle name="Normal 141" xfId="14910"/>
    <cellStyle name="Normal 142" xfId="4646"/>
    <cellStyle name="Normal 143" xfId="14911"/>
    <cellStyle name="Normal 144" xfId="4647"/>
    <cellStyle name="Normal 145" xfId="4648"/>
    <cellStyle name="Normal 146" xfId="14912"/>
    <cellStyle name="Normal 147" xfId="4649"/>
    <cellStyle name="Normal 148" xfId="4650"/>
    <cellStyle name="Normal 149" xfId="4651"/>
    <cellStyle name="Normal 15" xfId="22"/>
    <cellStyle name="Normal 15 10" xfId="4652"/>
    <cellStyle name="Normal 15 100" xfId="4653"/>
    <cellStyle name="Normal 15 101" xfId="4654"/>
    <cellStyle name="Normal 15 102" xfId="4655"/>
    <cellStyle name="Normal 15 103" xfId="4656"/>
    <cellStyle name="Normal 15 104" xfId="4657"/>
    <cellStyle name="Normal 15 105" xfId="4658"/>
    <cellStyle name="Normal 15 106" xfId="4659"/>
    <cellStyle name="Normal 15 107" xfId="4660"/>
    <cellStyle name="Normal 15 108" xfId="4661"/>
    <cellStyle name="Normal 15 109" xfId="4662"/>
    <cellStyle name="Normal 15 11" xfId="4663"/>
    <cellStyle name="Normal 15 110" xfId="4664"/>
    <cellStyle name="Normal 15 12" xfId="4665"/>
    <cellStyle name="Normal 15 13" xfId="4666"/>
    <cellStyle name="Normal 15 14" xfId="4667"/>
    <cellStyle name="Normal 15 15" xfId="4668"/>
    <cellStyle name="Normal 15 16" xfId="4669"/>
    <cellStyle name="Normal 15 17" xfId="4670"/>
    <cellStyle name="Normal 15 18" xfId="4671"/>
    <cellStyle name="Normal 15 19" xfId="4672"/>
    <cellStyle name="Normal 15 2" xfId="53"/>
    <cellStyle name="Normal 15 20" xfId="4673"/>
    <cellStyle name="Normal 15 21" xfId="4674"/>
    <cellStyle name="Normal 15 22" xfId="4675"/>
    <cellStyle name="Normal 15 23" xfId="4676"/>
    <cellStyle name="Normal 15 24" xfId="4677"/>
    <cellStyle name="Normal 15 25" xfId="4678"/>
    <cellStyle name="Normal 15 26" xfId="4679"/>
    <cellStyle name="Normal 15 27" xfId="4680"/>
    <cellStyle name="Normal 15 28" xfId="4681"/>
    <cellStyle name="Normal 15 29" xfId="4682"/>
    <cellStyle name="Normal 15 3" xfId="4683"/>
    <cellStyle name="Normal 15 30" xfId="4684"/>
    <cellStyle name="Normal 15 31" xfId="4685"/>
    <cellStyle name="Normal 15 32" xfId="4686"/>
    <cellStyle name="Normal 15 33" xfId="4687"/>
    <cellStyle name="Normal 15 34" xfId="4688"/>
    <cellStyle name="Normal 15 35" xfId="4689"/>
    <cellStyle name="Normal 15 36" xfId="4690"/>
    <cellStyle name="Normal 15 37" xfId="4691"/>
    <cellStyle name="Normal 15 38" xfId="4692"/>
    <cellStyle name="Normal 15 39" xfId="4693"/>
    <cellStyle name="Normal 15 4" xfId="4694"/>
    <cellStyle name="Normal 15 40" xfId="4695"/>
    <cellStyle name="Normal 15 41" xfId="4696"/>
    <cellStyle name="Normal 15 42" xfId="4697"/>
    <cellStyle name="Normal 15 43" xfId="4698"/>
    <cellStyle name="Normal 15 44" xfId="4699"/>
    <cellStyle name="Normal 15 45" xfId="4700"/>
    <cellStyle name="Normal 15 46" xfId="4701"/>
    <cellStyle name="Normal 15 47" xfId="4702"/>
    <cellStyle name="Normal 15 48" xfId="4703"/>
    <cellStyle name="Normal 15 49" xfId="4704"/>
    <cellStyle name="Normal 15 5" xfId="4705"/>
    <cellStyle name="Normal 15 50" xfId="4706"/>
    <cellStyle name="Normal 15 51" xfId="4707"/>
    <cellStyle name="Normal 15 52" xfId="4708"/>
    <cellStyle name="Normal 15 53" xfId="4709"/>
    <cellStyle name="Normal 15 54" xfId="4710"/>
    <cellStyle name="Normal 15 55" xfId="4711"/>
    <cellStyle name="Normal 15 56" xfId="4712"/>
    <cellStyle name="Normal 15 57" xfId="4713"/>
    <cellStyle name="Normal 15 58" xfId="4714"/>
    <cellStyle name="Normal 15 59" xfId="4715"/>
    <cellStyle name="Normal 15 6" xfId="4716"/>
    <cellStyle name="Normal 15 60" xfId="4717"/>
    <cellStyle name="Normal 15 61" xfId="4718"/>
    <cellStyle name="Normal 15 62" xfId="4719"/>
    <cellStyle name="Normal 15 63" xfId="4720"/>
    <cellStyle name="Normal 15 64" xfId="4721"/>
    <cellStyle name="Normal 15 65" xfId="4722"/>
    <cellStyle name="Normal 15 66" xfId="4723"/>
    <cellStyle name="Normal 15 67" xfId="4724"/>
    <cellStyle name="Normal 15 68" xfId="4725"/>
    <cellStyle name="Normal 15 69" xfId="4726"/>
    <cellStyle name="Normal 15 7" xfId="4727"/>
    <cellStyle name="Normal 15 70" xfId="4728"/>
    <cellStyle name="Normal 15 71" xfId="4729"/>
    <cellStyle name="Normal 15 72" xfId="4730"/>
    <cellStyle name="Normal 15 73" xfId="4731"/>
    <cellStyle name="Normal 15 74" xfId="4732"/>
    <cellStyle name="Normal 15 75" xfId="4733"/>
    <cellStyle name="Normal 15 76" xfId="4734"/>
    <cellStyle name="Normal 15 77" xfId="4735"/>
    <cellStyle name="Normal 15 78" xfId="4736"/>
    <cellStyle name="Normal 15 79" xfId="4737"/>
    <cellStyle name="Normal 15 8" xfId="4738"/>
    <cellStyle name="Normal 15 80" xfId="4739"/>
    <cellStyle name="Normal 15 81" xfId="4740"/>
    <cellStyle name="Normal 15 82" xfId="4741"/>
    <cellStyle name="Normal 15 83" xfId="4742"/>
    <cellStyle name="Normal 15 84" xfId="4743"/>
    <cellStyle name="Normal 15 85" xfId="4744"/>
    <cellStyle name="Normal 15 86" xfId="4745"/>
    <cellStyle name="Normal 15 87" xfId="4746"/>
    <cellStyle name="Normal 15 88" xfId="4747"/>
    <cellStyle name="Normal 15 89" xfId="4748"/>
    <cellStyle name="Normal 15 9" xfId="4749"/>
    <cellStyle name="Normal 15 90" xfId="4750"/>
    <cellStyle name="Normal 15 91" xfId="4751"/>
    <cellStyle name="Normal 15 92" xfId="4752"/>
    <cellStyle name="Normal 15 93" xfId="4753"/>
    <cellStyle name="Normal 15 94" xfId="4754"/>
    <cellStyle name="Normal 15 95" xfId="4755"/>
    <cellStyle name="Normal 15 96" xfId="4756"/>
    <cellStyle name="Normal 15 97" xfId="4757"/>
    <cellStyle name="Normal 15 98" xfId="4758"/>
    <cellStyle name="Normal 15 99" xfId="4759"/>
    <cellStyle name="Normal 150" xfId="4760"/>
    <cellStyle name="Normal 151" xfId="14913"/>
    <cellStyle name="Normal 152" xfId="4761"/>
    <cellStyle name="Normal 153" xfId="4762"/>
    <cellStyle name="Normal 154" xfId="14914"/>
    <cellStyle name="Normal 155" xfId="4763"/>
    <cellStyle name="Normal 156" xfId="4764"/>
    <cellStyle name="Normal 157" xfId="14915"/>
    <cellStyle name="Normal 158" xfId="4765"/>
    <cellStyle name="Normal 159" xfId="14916"/>
    <cellStyle name="Normal 16" xfId="23"/>
    <cellStyle name="Normal 16 10" xfId="4766"/>
    <cellStyle name="Normal 16 100" xfId="4767"/>
    <cellStyle name="Normal 16 101" xfId="4768"/>
    <cellStyle name="Normal 16 102" xfId="4769"/>
    <cellStyle name="Normal 16 103" xfId="4770"/>
    <cellStyle name="Normal 16 104" xfId="4771"/>
    <cellStyle name="Normal 16 105" xfId="4772"/>
    <cellStyle name="Normal 16 106" xfId="4773"/>
    <cellStyle name="Normal 16 107" xfId="4774"/>
    <cellStyle name="Normal 16 108" xfId="4775"/>
    <cellStyle name="Normal 16 109" xfId="4776"/>
    <cellStyle name="Normal 16 11" xfId="4777"/>
    <cellStyle name="Normal 16 110" xfId="4778"/>
    <cellStyle name="Normal 16 12" xfId="4779"/>
    <cellStyle name="Normal 16 13" xfId="4780"/>
    <cellStyle name="Normal 16 14" xfId="4781"/>
    <cellStyle name="Normal 16 15" xfId="4782"/>
    <cellStyle name="Normal 16 16" xfId="4783"/>
    <cellStyle name="Normal 16 17" xfId="4784"/>
    <cellStyle name="Normal 16 18" xfId="4785"/>
    <cellStyle name="Normal 16 19" xfId="4786"/>
    <cellStyle name="Normal 16 2" xfId="54"/>
    <cellStyle name="Normal 16 20" xfId="4787"/>
    <cellStyle name="Normal 16 21" xfId="4788"/>
    <cellStyle name="Normal 16 22" xfId="4789"/>
    <cellStyle name="Normal 16 23" xfId="4790"/>
    <cellStyle name="Normal 16 24" xfId="4791"/>
    <cellStyle name="Normal 16 25" xfId="4792"/>
    <cellStyle name="Normal 16 26" xfId="4793"/>
    <cellStyle name="Normal 16 27" xfId="4794"/>
    <cellStyle name="Normal 16 28" xfId="4795"/>
    <cellStyle name="Normal 16 29" xfId="4796"/>
    <cellStyle name="Normal 16 3" xfId="4797"/>
    <cellStyle name="Normal 16 30" xfId="4798"/>
    <cellStyle name="Normal 16 31" xfId="4799"/>
    <cellStyle name="Normal 16 32" xfId="4800"/>
    <cellStyle name="Normal 16 33" xfId="4801"/>
    <cellStyle name="Normal 16 34" xfId="4802"/>
    <cellStyle name="Normal 16 35" xfId="4803"/>
    <cellStyle name="Normal 16 36" xfId="4804"/>
    <cellStyle name="Normal 16 37" xfId="4805"/>
    <cellStyle name="Normal 16 38" xfId="4806"/>
    <cellStyle name="Normal 16 39" xfId="4807"/>
    <cellStyle name="Normal 16 4" xfId="4808"/>
    <cellStyle name="Normal 16 40" xfId="4809"/>
    <cellStyle name="Normal 16 41" xfId="4810"/>
    <cellStyle name="Normal 16 42" xfId="4811"/>
    <cellStyle name="Normal 16 43" xfId="4812"/>
    <cellStyle name="Normal 16 44" xfId="4813"/>
    <cellStyle name="Normal 16 45" xfId="4814"/>
    <cellStyle name="Normal 16 46" xfId="4815"/>
    <cellStyle name="Normal 16 47" xfId="4816"/>
    <cellStyle name="Normal 16 48" xfId="4817"/>
    <cellStyle name="Normal 16 49" xfId="4818"/>
    <cellStyle name="Normal 16 5" xfId="4819"/>
    <cellStyle name="Normal 16 50" xfId="4820"/>
    <cellStyle name="Normal 16 51" xfId="4821"/>
    <cellStyle name="Normal 16 52" xfId="4822"/>
    <cellStyle name="Normal 16 53" xfId="4823"/>
    <cellStyle name="Normal 16 54" xfId="4824"/>
    <cellStyle name="Normal 16 55" xfId="4825"/>
    <cellStyle name="Normal 16 56" xfId="4826"/>
    <cellStyle name="Normal 16 57" xfId="4827"/>
    <cellStyle name="Normal 16 58" xfId="4828"/>
    <cellStyle name="Normal 16 59" xfId="4829"/>
    <cellStyle name="Normal 16 6" xfId="4830"/>
    <cellStyle name="Normal 16 60" xfId="4831"/>
    <cellStyle name="Normal 16 61" xfId="4832"/>
    <cellStyle name="Normal 16 62" xfId="4833"/>
    <cellStyle name="Normal 16 63" xfId="4834"/>
    <cellStyle name="Normal 16 64" xfId="4835"/>
    <cellStyle name="Normal 16 65" xfId="4836"/>
    <cellStyle name="Normal 16 66" xfId="4837"/>
    <cellStyle name="Normal 16 67" xfId="4838"/>
    <cellStyle name="Normal 16 68" xfId="4839"/>
    <cellStyle name="Normal 16 69" xfId="4840"/>
    <cellStyle name="Normal 16 7" xfId="4841"/>
    <cellStyle name="Normal 16 70" xfId="4842"/>
    <cellStyle name="Normal 16 71" xfId="4843"/>
    <cellStyle name="Normal 16 72" xfId="4844"/>
    <cellStyle name="Normal 16 73" xfId="4845"/>
    <cellStyle name="Normal 16 74" xfId="4846"/>
    <cellStyle name="Normal 16 75" xfId="4847"/>
    <cellStyle name="Normal 16 76" xfId="4848"/>
    <cellStyle name="Normal 16 77" xfId="4849"/>
    <cellStyle name="Normal 16 78" xfId="4850"/>
    <cellStyle name="Normal 16 79" xfId="4851"/>
    <cellStyle name="Normal 16 8" xfId="4852"/>
    <cellStyle name="Normal 16 80" xfId="4853"/>
    <cellStyle name="Normal 16 81" xfId="4854"/>
    <cellStyle name="Normal 16 82" xfId="4855"/>
    <cellStyle name="Normal 16 83" xfId="4856"/>
    <cellStyle name="Normal 16 84" xfId="4857"/>
    <cellStyle name="Normal 16 85" xfId="4858"/>
    <cellStyle name="Normal 16 86" xfId="4859"/>
    <cellStyle name="Normal 16 87" xfId="4860"/>
    <cellStyle name="Normal 16 88" xfId="4861"/>
    <cellStyle name="Normal 16 89" xfId="4862"/>
    <cellStyle name="Normal 16 9" xfId="4863"/>
    <cellStyle name="Normal 16 90" xfId="4864"/>
    <cellStyle name="Normal 16 91" xfId="4865"/>
    <cellStyle name="Normal 16 92" xfId="4866"/>
    <cellStyle name="Normal 16 93" xfId="4867"/>
    <cellStyle name="Normal 16 94" xfId="4868"/>
    <cellStyle name="Normal 16 95" xfId="4869"/>
    <cellStyle name="Normal 16 96" xfId="4870"/>
    <cellStyle name="Normal 16 97" xfId="4871"/>
    <cellStyle name="Normal 16 98" xfId="4872"/>
    <cellStyle name="Normal 16 99" xfId="4873"/>
    <cellStyle name="Normal 160" xfId="4874"/>
    <cellStyle name="Normal 161" xfId="4875"/>
    <cellStyle name="Normal 162" xfId="4876"/>
    <cellStyle name="Normal 163" xfId="4877"/>
    <cellStyle name="Normal 164" xfId="14917"/>
    <cellStyle name="Normal 165" xfId="4878"/>
    <cellStyle name="Normal 166" xfId="4879"/>
    <cellStyle name="Normal 167" xfId="4880"/>
    <cellStyle name="Normal 168" xfId="14918"/>
    <cellStyle name="Normal 169" xfId="4881"/>
    <cellStyle name="Normal 17" xfId="24"/>
    <cellStyle name="Normal 17 10" xfId="4882"/>
    <cellStyle name="Normal 17 100" xfId="4883"/>
    <cellStyle name="Normal 17 101" xfId="4884"/>
    <cellStyle name="Normal 17 102" xfId="4885"/>
    <cellStyle name="Normal 17 103" xfId="4886"/>
    <cellStyle name="Normal 17 104" xfId="4887"/>
    <cellStyle name="Normal 17 105" xfId="4888"/>
    <cellStyle name="Normal 17 106" xfId="4889"/>
    <cellStyle name="Normal 17 107" xfId="4890"/>
    <cellStyle name="Normal 17 108" xfId="4891"/>
    <cellStyle name="Normal 17 109" xfId="4892"/>
    <cellStyle name="Normal 17 11" xfId="4893"/>
    <cellStyle name="Normal 17 110" xfId="4894"/>
    <cellStyle name="Normal 17 12" xfId="4895"/>
    <cellStyle name="Normal 17 13" xfId="4896"/>
    <cellStyle name="Normal 17 14" xfId="4897"/>
    <cellStyle name="Normal 17 15" xfId="4898"/>
    <cellStyle name="Normal 17 16" xfId="4899"/>
    <cellStyle name="Normal 17 17" xfId="4900"/>
    <cellStyle name="Normal 17 18" xfId="4901"/>
    <cellStyle name="Normal 17 19" xfId="4902"/>
    <cellStyle name="Normal 17 2" xfId="55"/>
    <cellStyle name="Normal 17 20" xfId="4903"/>
    <cellStyle name="Normal 17 21" xfId="4904"/>
    <cellStyle name="Normal 17 22" xfId="4905"/>
    <cellStyle name="Normal 17 23" xfId="4906"/>
    <cellStyle name="Normal 17 24" xfId="4907"/>
    <cellStyle name="Normal 17 25" xfId="4908"/>
    <cellStyle name="Normal 17 26" xfId="4909"/>
    <cellStyle name="Normal 17 27" xfId="4910"/>
    <cellStyle name="Normal 17 28" xfId="4911"/>
    <cellStyle name="Normal 17 29" xfId="4912"/>
    <cellStyle name="Normal 17 3" xfId="4913"/>
    <cellStyle name="Normal 17 30" xfId="4914"/>
    <cellStyle name="Normal 17 31" xfId="4915"/>
    <cellStyle name="Normal 17 32" xfId="4916"/>
    <cellStyle name="Normal 17 33" xfId="4917"/>
    <cellStyle name="Normal 17 34" xfId="4918"/>
    <cellStyle name="Normal 17 35" xfId="4919"/>
    <cellStyle name="Normal 17 36" xfId="4920"/>
    <cellStyle name="Normal 17 37" xfId="4921"/>
    <cellStyle name="Normal 17 38" xfId="4922"/>
    <cellStyle name="Normal 17 39" xfId="4923"/>
    <cellStyle name="Normal 17 4" xfId="4924"/>
    <cellStyle name="Normal 17 40" xfId="4925"/>
    <cellStyle name="Normal 17 41" xfId="4926"/>
    <cellStyle name="Normal 17 42" xfId="4927"/>
    <cellStyle name="Normal 17 43" xfId="4928"/>
    <cellStyle name="Normal 17 44" xfId="4929"/>
    <cellStyle name="Normal 17 45" xfId="4930"/>
    <cellStyle name="Normal 17 46" xfId="4931"/>
    <cellStyle name="Normal 17 47" xfId="4932"/>
    <cellStyle name="Normal 17 48" xfId="4933"/>
    <cellStyle name="Normal 17 49" xfId="4934"/>
    <cellStyle name="Normal 17 5" xfId="4935"/>
    <cellStyle name="Normal 17 50" xfId="4936"/>
    <cellStyle name="Normal 17 51" xfId="4937"/>
    <cellStyle name="Normal 17 52" xfId="4938"/>
    <cellStyle name="Normal 17 53" xfId="4939"/>
    <cellStyle name="Normal 17 54" xfId="4940"/>
    <cellStyle name="Normal 17 55" xfId="4941"/>
    <cellStyle name="Normal 17 56" xfId="4942"/>
    <cellStyle name="Normal 17 57" xfId="4943"/>
    <cellStyle name="Normal 17 58" xfId="4944"/>
    <cellStyle name="Normal 17 59" xfId="4945"/>
    <cellStyle name="Normal 17 6" xfId="4946"/>
    <cellStyle name="Normal 17 60" xfId="4947"/>
    <cellStyle name="Normal 17 61" xfId="4948"/>
    <cellStyle name="Normal 17 62" xfId="4949"/>
    <cellStyle name="Normal 17 63" xfId="4950"/>
    <cellStyle name="Normal 17 64" xfId="4951"/>
    <cellStyle name="Normal 17 65" xfId="4952"/>
    <cellStyle name="Normal 17 66" xfId="4953"/>
    <cellStyle name="Normal 17 67" xfId="4954"/>
    <cellStyle name="Normal 17 68" xfId="4955"/>
    <cellStyle name="Normal 17 69" xfId="4956"/>
    <cellStyle name="Normal 17 7" xfId="4957"/>
    <cellStyle name="Normal 17 70" xfId="4958"/>
    <cellStyle name="Normal 17 71" xfId="4959"/>
    <cellStyle name="Normal 17 72" xfId="4960"/>
    <cellStyle name="Normal 17 73" xfId="4961"/>
    <cellStyle name="Normal 17 74" xfId="4962"/>
    <cellStyle name="Normal 17 75" xfId="4963"/>
    <cellStyle name="Normal 17 76" xfId="4964"/>
    <cellStyle name="Normal 17 77" xfId="4965"/>
    <cellStyle name="Normal 17 78" xfId="4966"/>
    <cellStyle name="Normal 17 79" xfId="4967"/>
    <cellStyle name="Normal 17 8" xfId="4968"/>
    <cellStyle name="Normal 17 80" xfId="4969"/>
    <cellStyle name="Normal 17 81" xfId="4970"/>
    <cellStyle name="Normal 17 82" xfId="4971"/>
    <cellStyle name="Normal 17 83" xfId="4972"/>
    <cellStyle name="Normal 17 84" xfId="4973"/>
    <cellStyle name="Normal 17 85" xfId="4974"/>
    <cellStyle name="Normal 17 86" xfId="4975"/>
    <cellStyle name="Normal 17 87" xfId="4976"/>
    <cellStyle name="Normal 17 88" xfId="4977"/>
    <cellStyle name="Normal 17 89" xfId="4978"/>
    <cellStyle name="Normal 17 9" xfId="4979"/>
    <cellStyle name="Normal 17 90" xfId="4980"/>
    <cellStyle name="Normal 17 91" xfId="4981"/>
    <cellStyle name="Normal 17 92" xfId="4982"/>
    <cellStyle name="Normal 17 93" xfId="4983"/>
    <cellStyle name="Normal 17 94" xfId="4984"/>
    <cellStyle name="Normal 17 95" xfId="4985"/>
    <cellStyle name="Normal 17 96" xfId="4986"/>
    <cellStyle name="Normal 17 97" xfId="4987"/>
    <cellStyle name="Normal 17 98" xfId="4988"/>
    <cellStyle name="Normal 17 99" xfId="4989"/>
    <cellStyle name="Normal 170" xfId="4990"/>
    <cellStyle name="Normal 171" xfId="4991"/>
    <cellStyle name="Normal 172" xfId="4992"/>
    <cellStyle name="Normal 173" xfId="4993"/>
    <cellStyle name="Normal 174" xfId="4994"/>
    <cellStyle name="Normal 175" xfId="4995"/>
    <cellStyle name="Normal 176" xfId="4996"/>
    <cellStyle name="Normal 177" xfId="4997"/>
    <cellStyle name="Normal 178" xfId="4998"/>
    <cellStyle name="Normal 179" xfId="14919"/>
    <cellStyle name="Normal 18" xfId="25"/>
    <cellStyle name="Normal 18 10" xfId="4999"/>
    <cellStyle name="Normal 18 100" xfId="5000"/>
    <cellStyle name="Normal 18 101" xfId="5001"/>
    <cellStyle name="Normal 18 102" xfId="5002"/>
    <cellStyle name="Normal 18 103" xfId="5003"/>
    <cellStyle name="Normal 18 104" xfId="5004"/>
    <cellStyle name="Normal 18 105" xfId="5005"/>
    <cellStyle name="Normal 18 106" xfId="5006"/>
    <cellStyle name="Normal 18 107" xfId="5007"/>
    <cellStyle name="Normal 18 108" xfId="5008"/>
    <cellStyle name="Normal 18 109" xfId="5009"/>
    <cellStyle name="Normal 18 11" xfId="5010"/>
    <cellStyle name="Normal 18 110" xfId="5011"/>
    <cellStyle name="Normal 18 12" xfId="5012"/>
    <cellStyle name="Normal 18 13" xfId="5013"/>
    <cellStyle name="Normal 18 14" xfId="5014"/>
    <cellStyle name="Normal 18 15" xfId="5015"/>
    <cellStyle name="Normal 18 16" xfId="5016"/>
    <cellStyle name="Normal 18 17" xfId="5017"/>
    <cellStyle name="Normal 18 18" xfId="5018"/>
    <cellStyle name="Normal 18 19" xfId="5019"/>
    <cellStyle name="Normal 18 2" xfId="56"/>
    <cellStyle name="Normal 18 20" xfId="5020"/>
    <cellStyle name="Normal 18 21" xfId="5021"/>
    <cellStyle name="Normal 18 22" xfId="5022"/>
    <cellStyle name="Normal 18 23" xfId="5023"/>
    <cellStyle name="Normal 18 24" xfId="5024"/>
    <cellStyle name="Normal 18 25" xfId="5025"/>
    <cellStyle name="Normal 18 26" xfId="5026"/>
    <cellStyle name="Normal 18 27" xfId="5027"/>
    <cellStyle name="Normal 18 28" xfId="5028"/>
    <cellStyle name="Normal 18 29" xfId="5029"/>
    <cellStyle name="Normal 18 3" xfId="5030"/>
    <cellStyle name="Normal 18 30" xfId="5031"/>
    <cellStyle name="Normal 18 31" xfId="5032"/>
    <cellStyle name="Normal 18 32" xfId="5033"/>
    <cellStyle name="Normal 18 33" xfId="5034"/>
    <cellStyle name="Normal 18 34" xfId="5035"/>
    <cellStyle name="Normal 18 35" xfId="5036"/>
    <cellStyle name="Normal 18 36" xfId="5037"/>
    <cellStyle name="Normal 18 37" xfId="5038"/>
    <cellStyle name="Normal 18 38" xfId="5039"/>
    <cellStyle name="Normal 18 39" xfId="5040"/>
    <cellStyle name="Normal 18 4" xfId="5041"/>
    <cellStyle name="Normal 18 40" xfId="5042"/>
    <cellStyle name="Normal 18 41" xfId="5043"/>
    <cellStyle name="Normal 18 42" xfId="5044"/>
    <cellStyle name="Normal 18 43" xfId="5045"/>
    <cellStyle name="Normal 18 44" xfId="5046"/>
    <cellStyle name="Normal 18 45" xfId="5047"/>
    <cellStyle name="Normal 18 46" xfId="5048"/>
    <cellStyle name="Normal 18 47" xfId="5049"/>
    <cellStyle name="Normal 18 48" xfId="5050"/>
    <cellStyle name="Normal 18 49" xfId="5051"/>
    <cellStyle name="Normal 18 5" xfId="5052"/>
    <cellStyle name="Normal 18 50" xfId="5053"/>
    <cellStyle name="Normal 18 51" xfId="5054"/>
    <cellStyle name="Normal 18 52" xfId="5055"/>
    <cellStyle name="Normal 18 53" xfId="5056"/>
    <cellStyle name="Normal 18 54" xfId="5057"/>
    <cellStyle name="Normal 18 55" xfId="5058"/>
    <cellStyle name="Normal 18 56" xfId="5059"/>
    <cellStyle name="Normal 18 57" xfId="5060"/>
    <cellStyle name="Normal 18 58" xfId="5061"/>
    <cellStyle name="Normal 18 59" xfId="5062"/>
    <cellStyle name="Normal 18 6" xfId="5063"/>
    <cellStyle name="Normal 18 60" xfId="5064"/>
    <cellStyle name="Normal 18 61" xfId="5065"/>
    <cellStyle name="Normal 18 62" xfId="5066"/>
    <cellStyle name="Normal 18 63" xfId="5067"/>
    <cellStyle name="Normal 18 64" xfId="5068"/>
    <cellStyle name="Normal 18 65" xfId="5069"/>
    <cellStyle name="Normal 18 66" xfId="5070"/>
    <cellStyle name="Normal 18 67" xfId="5071"/>
    <cellStyle name="Normal 18 68" xfId="5072"/>
    <cellStyle name="Normal 18 69" xfId="5073"/>
    <cellStyle name="Normal 18 7" xfId="5074"/>
    <cellStyle name="Normal 18 70" xfId="5075"/>
    <cellStyle name="Normal 18 71" xfId="5076"/>
    <cellStyle name="Normal 18 72" xfId="5077"/>
    <cellStyle name="Normal 18 73" xfId="5078"/>
    <cellStyle name="Normal 18 74" xfId="5079"/>
    <cellStyle name="Normal 18 75" xfId="5080"/>
    <cellStyle name="Normal 18 76" xfId="5081"/>
    <cellStyle name="Normal 18 77" xfId="5082"/>
    <cellStyle name="Normal 18 78" xfId="5083"/>
    <cellStyle name="Normal 18 79" xfId="5084"/>
    <cellStyle name="Normal 18 8" xfId="5085"/>
    <cellStyle name="Normal 18 80" xfId="5086"/>
    <cellStyle name="Normal 18 81" xfId="5087"/>
    <cellStyle name="Normal 18 82" xfId="5088"/>
    <cellStyle name="Normal 18 83" xfId="5089"/>
    <cellStyle name="Normal 18 84" xfId="5090"/>
    <cellStyle name="Normal 18 85" xfId="5091"/>
    <cellStyle name="Normal 18 86" xfId="5092"/>
    <cellStyle name="Normal 18 87" xfId="5093"/>
    <cellStyle name="Normal 18 88" xfId="5094"/>
    <cellStyle name="Normal 18 89" xfId="5095"/>
    <cellStyle name="Normal 18 9" xfId="5096"/>
    <cellStyle name="Normal 18 90" xfId="5097"/>
    <cellStyle name="Normal 18 91" xfId="5098"/>
    <cellStyle name="Normal 18 92" xfId="5099"/>
    <cellStyle name="Normal 18 93" xfId="5100"/>
    <cellStyle name="Normal 18 94" xfId="5101"/>
    <cellStyle name="Normal 18 95" xfId="5102"/>
    <cellStyle name="Normal 18 96" xfId="5103"/>
    <cellStyle name="Normal 18 97" xfId="5104"/>
    <cellStyle name="Normal 18 98" xfId="5105"/>
    <cellStyle name="Normal 18 99" xfId="5106"/>
    <cellStyle name="Normal 180" xfId="5107"/>
    <cellStyle name="Normal 181" xfId="5108"/>
    <cellStyle name="Normal 182" xfId="5109"/>
    <cellStyle name="Normal 183" xfId="5110"/>
    <cellStyle name="Normal 184" xfId="14920"/>
    <cellStyle name="Normal 185" xfId="5111"/>
    <cellStyle name="Normal 186" xfId="5112"/>
    <cellStyle name="Normal 187" xfId="5113"/>
    <cellStyle name="Normal 188" xfId="5114"/>
    <cellStyle name="Normal 189" xfId="5115"/>
    <cellStyle name="Normal 19" xfId="26"/>
    <cellStyle name="Normal 19 10" xfId="5116"/>
    <cellStyle name="Normal 19 100" xfId="5117"/>
    <cellStyle name="Normal 19 101" xfId="5118"/>
    <cellStyle name="Normal 19 102" xfId="5119"/>
    <cellStyle name="Normal 19 103" xfId="5120"/>
    <cellStyle name="Normal 19 104" xfId="5121"/>
    <cellStyle name="Normal 19 105" xfId="5122"/>
    <cellStyle name="Normal 19 106" xfId="5123"/>
    <cellStyle name="Normal 19 107" xfId="5124"/>
    <cellStyle name="Normal 19 108" xfId="5125"/>
    <cellStyle name="Normal 19 109" xfId="5126"/>
    <cellStyle name="Normal 19 11" xfId="5127"/>
    <cellStyle name="Normal 19 110" xfId="5128"/>
    <cellStyle name="Normal 19 12" xfId="5129"/>
    <cellStyle name="Normal 19 13" xfId="5130"/>
    <cellStyle name="Normal 19 14" xfId="5131"/>
    <cellStyle name="Normal 19 15" xfId="5132"/>
    <cellStyle name="Normal 19 16" xfId="5133"/>
    <cellStyle name="Normal 19 17" xfId="5134"/>
    <cellStyle name="Normal 19 18" xfId="5135"/>
    <cellStyle name="Normal 19 19" xfId="5136"/>
    <cellStyle name="Normal 19 2" xfId="57"/>
    <cellStyle name="Normal 19 20" xfId="5137"/>
    <cellStyle name="Normal 19 21" xfId="5138"/>
    <cellStyle name="Normal 19 22" xfId="5139"/>
    <cellStyle name="Normal 19 23" xfId="5140"/>
    <cellStyle name="Normal 19 24" xfId="5141"/>
    <cellStyle name="Normal 19 25" xfId="5142"/>
    <cellStyle name="Normal 19 26" xfId="5143"/>
    <cellStyle name="Normal 19 27" xfId="5144"/>
    <cellStyle name="Normal 19 28" xfId="5145"/>
    <cellStyle name="Normal 19 29" xfId="5146"/>
    <cellStyle name="Normal 19 3" xfId="5147"/>
    <cellStyle name="Normal 19 30" xfId="5148"/>
    <cellStyle name="Normal 19 31" xfId="5149"/>
    <cellStyle name="Normal 19 32" xfId="5150"/>
    <cellStyle name="Normal 19 33" xfId="5151"/>
    <cellStyle name="Normal 19 34" xfId="5152"/>
    <cellStyle name="Normal 19 35" xfId="5153"/>
    <cellStyle name="Normal 19 36" xfId="5154"/>
    <cellStyle name="Normal 19 37" xfId="5155"/>
    <cellStyle name="Normal 19 38" xfId="5156"/>
    <cellStyle name="Normal 19 39" xfId="5157"/>
    <cellStyle name="Normal 19 4" xfId="5158"/>
    <cellStyle name="Normal 19 40" xfId="5159"/>
    <cellStyle name="Normal 19 41" xfId="5160"/>
    <cellStyle name="Normal 19 42" xfId="5161"/>
    <cellStyle name="Normal 19 43" xfId="5162"/>
    <cellStyle name="Normal 19 44" xfId="5163"/>
    <cellStyle name="Normal 19 45" xfId="5164"/>
    <cellStyle name="Normal 19 46" xfId="5165"/>
    <cellStyle name="Normal 19 47" xfId="5166"/>
    <cellStyle name="Normal 19 48" xfId="5167"/>
    <cellStyle name="Normal 19 49" xfId="5168"/>
    <cellStyle name="Normal 19 5" xfId="5169"/>
    <cellStyle name="Normal 19 50" xfId="5170"/>
    <cellStyle name="Normal 19 51" xfId="5171"/>
    <cellStyle name="Normal 19 52" xfId="5172"/>
    <cellStyle name="Normal 19 53" xfId="5173"/>
    <cellStyle name="Normal 19 54" xfId="5174"/>
    <cellStyle name="Normal 19 55" xfId="5175"/>
    <cellStyle name="Normal 19 56" xfId="5176"/>
    <cellStyle name="Normal 19 57" xfId="5177"/>
    <cellStyle name="Normal 19 58" xfId="5178"/>
    <cellStyle name="Normal 19 59" xfId="5179"/>
    <cellStyle name="Normal 19 6" xfId="5180"/>
    <cellStyle name="Normal 19 60" xfId="5181"/>
    <cellStyle name="Normal 19 61" xfId="5182"/>
    <cellStyle name="Normal 19 62" xfId="5183"/>
    <cellStyle name="Normal 19 63" xfId="5184"/>
    <cellStyle name="Normal 19 64" xfId="5185"/>
    <cellStyle name="Normal 19 65" xfId="5186"/>
    <cellStyle name="Normal 19 66" xfId="5187"/>
    <cellStyle name="Normal 19 67" xfId="5188"/>
    <cellStyle name="Normal 19 68" xfId="5189"/>
    <cellStyle name="Normal 19 69" xfId="5190"/>
    <cellStyle name="Normal 19 7" xfId="5191"/>
    <cellStyle name="Normal 19 70" xfId="5192"/>
    <cellStyle name="Normal 19 71" xfId="5193"/>
    <cellStyle name="Normal 19 72" xfId="5194"/>
    <cellStyle name="Normal 19 73" xfId="5195"/>
    <cellStyle name="Normal 19 74" xfId="5196"/>
    <cellStyle name="Normal 19 75" xfId="5197"/>
    <cellStyle name="Normal 19 76" xfId="5198"/>
    <cellStyle name="Normal 19 77" xfId="5199"/>
    <cellStyle name="Normal 19 78" xfId="5200"/>
    <cellStyle name="Normal 19 79" xfId="5201"/>
    <cellStyle name="Normal 19 8" xfId="5202"/>
    <cellStyle name="Normal 19 80" xfId="5203"/>
    <cellStyle name="Normal 19 81" xfId="5204"/>
    <cellStyle name="Normal 19 82" xfId="5205"/>
    <cellStyle name="Normal 19 83" xfId="5206"/>
    <cellStyle name="Normal 19 84" xfId="5207"/>
    <cellStyle name="Normal 19 85" xfId="5208"/>
    <cellStyle name="Normal 19 86" xfId="5209"/>
    <cellStyle name="Normal 19 87" xfId="5210"/>
    <cellStyle name="Normal 19 88" xfId="5211"/>
    <cellStyle name="Normal 19 89" xfId="5212"/>
    <cellStyle name="Normal 19 9" xfId="5213"/>
    <cellStyle name="Normal 19 90" xfId="5214"/>
    <cellStyle name="Normal 19 91" xfId="5215"/>
    <cellStyle name="Normal 19 92" xfId="5216"/>
    <cellStyle name="Normal 19 93" xfId="5217"/>
    <cellStyle name="Normal 19 94" xfId="5218"/>
    <cellStyle name="Normal 19 95" xfId="5219"/>
    <cellStyle name="Normal 19 96" xfId="5220"/>
    <cellStyle name="Normal 19 97" xfId="5221"/>
    <cellStyle name="Normal 19 98" xfId="5222"/>
    <cellStyle name="Normal 19 99" xfId="5223"/>
    <cellStyle name="Normal 190" xfId="14921"/>
    <cellStyle name="Normal 191" xfId="14922"/>
    <cellStyle name="Normal 192" xfId="14923"/>
    <cellStyle name="Normal 193" xfId="14924"/>
    <cellStyle name="Normal 194" xfId="5224"/>
    <cellStyle name="Normal 196" xfId="14925"/>
    <cellStyle name="Normal 197" xfId="14926"/>
    <cellStyle name="Normal 198" xfId="14927"/>
    <cellStyle name="Normal 199" xfId="5225"/>
    <cellStyle name="Normal 2" xfId="7"/>
    <cellStyle name="Normal 2 10" xfId="5226"/>
    <cellStyle name="Normal 2 100" xfId="5227"/>
    <cellStyle name="Normal 2 101" xfId="5228"/>
    <cellStyle name="Normal 2 102" xfId="5229"/>
    <cellStyle name="Normal 2 103" xfId="5230"/>
    <cellStyle name="Normal 2 104" xfId="5231"/>
    <cellStyle name="Normal 2 105" xfId="5232"/>
    <cellStyle name="Normal 2 106" xfId="5233"/>
    <cellStyle name="Normal 2 107" xfId="5234"/>
    <cellStyle name="Normal 2 108" xfId="5235"/>
    <cellStyle name="Normal 2 109" xfId="5236"/>
    <cellStyle name="Normal 2 11" xfId="5237"/>
    <cellStyle name="Normal 2 110" xfId="5238"/>
    <cellStyle name="Normal 2 111" xfId="5239"/>
    <cellStyle name="Normal 2 12" xfId="5240"/>
    <cellStyle name="Normal 2 13" xfId="5241"/>
    <cellStyle name="Normal 2 14" xfId="5242"/>
    <cellStyle name="Normal 2 15" xfId="5243"/>
    <cellStyle name="Normal 2 16" xfId="5244"/>
    <cellStyle name="Normal 2 17" xfId="5245"/>
    <cellStyle name="Normal 2 18" xfId="5246"/>
    <cellStyle name="Normal 2 19" xfId="5247"/>
    <cellStyle name="Normal 2 2" xfId="40"/>
    <cellStyle name="Normal 2 2 10" xfId="5248"/>
    <cellStyle name="Normal 2 2 100" xfId="5249"/>
    <cellStyle name="Normal 2 2 101" xfId="5250"/>
    <cellStyle name="Normal 2 2 102" xfId="5251"/>
    <cellStyle name="Normal 2 2 103" xfId="5252"/>
    <cellStyle name="Normal 2 2 104" xfId="5253"/>
    <cellStyle name="Normal 2 2 105" xfId="5254"/>
    <cellStyle name="Normal 2 2 106" xfId="5255"/>
    <cellStyle name="Normal 2 2 107" xfId="5256"/>
    <cellStyle name="Normal 2 2 108" xfId="5257"/>
    <cellStyle name="Normal 2 2 109" xfId="5258"/>
    <cellStyle name="Normal 2 2 11" xfId="5259"/>
    <cellStyle name="Normal 2 2 110" xfId="5260"/>
    <cellStyle name="Normal 2 2 12" xfId="5261"/>
    <cellStyle name="Normal 2 2 13" xfId="5262"/>
    <cellStyle name="Normal 2 2 14" xfId="5263"/>
    <cellStyle name="Normal 2 2 15" xfId="5264"/>
    <cellStyle name="Normal 2 2 16" xfId="5265"/>
    <cellStyle name="Normal 2 2 17" xfId="5266"/>
    <cellStyle name="Normal 2 2 18" xfId="5267"/>
    <cellStyle name="Normal 2 2 19" xfId="5268"/>
    <cellStyle name="Normal 2 2 2" xfId="41"/>
    <cellStyle name="Normal 2 2 2 10" xfId="5270"/>
    <cellStyle name="Normal 2 2 2 100" xfId="5271"/>
    <cellStyle name="Normal 2 2 2 101" xfId="5272"/>
    <cellStyle name="Normal 2 2 2 102" xfId="5273"/>
    <cellStyle name="Normal 2 2 2 103" xfId="5274"/>
    <cellStyle name="Normal 2 2 2 104" xfId="5275"/>
    <cellStyle name="Normal 2 2 2 105" xfId="5276"/>
    <cellStyle name="Normal 2 2 2 106" xfId="5277"/>
    <cellStyle name="Normal 2 2 2 107" xfId="5278"/>
    <cellStyle name="Normal 2 2 2 108" xfId="5279"/>
    <cellStyle name="Normal 2 2 2 109" xfId="5280"/>
    <cellStyle name="Normal 2 2 2 11" xfId="5281"/>
    <cellStyle name="Normal 2 2 2 110" xfId="5282"/>
    <cellStyle name="Normal 2 2 2 12" xfId="5283"/>
    <cellStyle name="Normal 2 2 2 13" xfId="5284"/>
    <cellStyle name="Normal 2 2 2 14" xfId="5285"/>
    <cellStyle name="Normal 2 2 2 15" xfId="5286"/>
    <cellStyle name="Normal 2 2 2 16" xfId="5287"/>
    <cellStyle name="Normal 2 2 2 17" xfId="5288"/>
    <cellStyle name="Normal 2 2 2 18" xfId="5289"/>
    <cellStyle name="Normal 2 2 2 19" xfId="5290"/>
    <cellStyle name="Normal 2 2 2 2" xfId="71"/>
    <cellStyle name="Normal 2 2 2 2 2" xfId="5269"/>
    <cellStyle name="Normal 2 2 2 2 2 2" xfId="5291"/>
    <cellStyle name="Normal 2 2 2 20" xfId="5292"/>
    <cellStyle name="Normal 2 2 2 21" xfId="5293"/>
    <cellStyle name="Normal 2 2 2 22" xfId="5294"/>
    <cellStyle name="Normal 2 2 2 23" xfId="5295"/>
    <cellStyle name="Normal 2 2 2 24" xfId="5296"/>
    <cellStyle name="Normal 2 2 2 25" xfId="5297"/>
    <cellStyle name="Normal 2 2 2 26" xfId="5298"/>
    <cellStyle name="Normal 2 2 2 27" xfId="5299"/>
    <cellStyle name="Normal 2 2 2 28" xfId="5300"/>
    <cellStyle name="Normal 2 2 2 29" xfId="5301"/>
    <cellStyle name="Normal 2 2 2 3" xfId="5302"/>
    <cellStyle name="Normal 2 2 2 30" xfId="5303"/>
    <cellStyle name="Normal 2 2 2 31" xfId="5304"/>
    <cellStyle name="Normal 2 2 2 32" xfId="5305"/>
    <cellStyle name="Normal 2 2 2 33" xfId="5306"/>
    <cellStyle name="Normal 2 2 2 34" xfId="5307"/>
    <cellStyle name="Normal 2 2 2 35" xfId="5308"/>
    <cellStyle name="Normal 2 2 2 36" xfId="5309"/>
    <cellStyle name="Normal 2 2 2 37" xfId="5310"/>
    <cellStyle name="Normal 2 2 2 38" xfId="5311"/>
    <cellStyle name="Normal 2 2 2 39" xfId="5312"/>
    <cellStyle name="Normal 2 2 2 4" xfId="5313"/>
    <cellStyle name="Normal 2 2 2 40" xfId="5314"/>
    <cellStyle name="Normal 2 2 2 41" xfId="5315"/>
    <cellStyle name="Normal 2 2 2 42" xfId="5316"/>
    <cellStyle name="Normal 2 2 2 43" xfId="5317"/>
    <cellStyle name="Normal 2 2 2 44" xfId="5318"/>
    <cellStyle name="Normal 2 2 2 45" xfId="5319"/>
    <cellStyle name="Normal 2 2 2 46" xfId="5320"/>
    <cellStyle name="Normal 2 2 2 47" xfId="5321"/>
    <cellStyle name="Normal 2 2 2 48" xfId="5322"/>
    <cellStyle name="Normal 2 2 2 49" xfId="5323"/>
    <cellStyle name="Normal 2 2 2 5" xfId="5324"/>
    <cellStyle name="Normal 2 2 2 50" xfId="5325"/>
    <cellStyle name="Normal 2 2 2 51" xfId="5326"/>
    <cellStyle name="Normal 2 2 2 52" xfId="5327"/>
    <cellStyle name="Normal 2 2 2 53" xfId="5328"/>
    <cellStyle name="Normal 2 2 2 54" xfId="5329"/>
    <cellStyle name="Normal 2 2 2 55" xfId="5330"/>
    <cellStyle name="Normal 2 2 2 56" xfId="5331"/>
    <cellStyle name="Normal 2 2 2 57" xfId="5332"/>
    <cellStyle name="Normal 2 2 2 58" xfId="5333"/>
    <cellStyle name="Normal 2 2 2 59" xfId="5334"/>
    <cellStyle name="Normal 2 2 2 6" xfId="5335"/>
    <cellStyle name="Normal 2 2 2 60" xfId="5336"/>
    <cellStyle name="Normal 2 2 2 61" xfId="5337"/>
    <cellStyle name="Normal 2 2 2 62" xfId="5338"/>
    <cellStyle name="Normal 2 2 2 63" xfId="5339"/>
    <cellStyle name="Normal 2 2 2 64" xfId="5340"/>
    <cellStyle name="Normal 2 2 2 65" xfId="5341"/>
    <cellStyle name="Normal 2 2 2 66" xfId="5342"/>
    <cellStyle name="Normal 2 2 2 67" xfId="5343"/>
    <cellStyle name="Normal 2 2 2 68" xfId="5344"/>
    <cellStyle name="Normal 2 2 2 69" xfId="5345"/>
    <cellStyle name="Normal 2 2 2 7" xfId="5346"/>
    <cellStyle name="Normal 2 2 2 70" xfId="5347"/>
    <cellStyle name="Normal 2 2 2 71" xfId="5348"/>
    <cellStyle name="Normal 2 2 2 72" xfId="5349"/>
    <cellStyle name="Normal 2 2 2 73" xfId="5350"/>
    <cellStyle name="Normal 2 2 2 74" xfId="5351"/>
    <cellStyle name="Normal 2 2 2 75" xfId="5352"/>
    <cellStyle name="Normal 2 2 2 76" xfId="5353"/>
    <cellStyle name="Normal 2 2 2 77" xfId="5354"/>
    <cellStyle name="Normal 2 2 2 78" xfId="5355"/>
    <cellStyle name="Normal 2 2 2 79" xfId="5356"/>
    <cellStyle name="Normal 2 2 2 8" xfId="5357"/>
    <cellStyle name="Normal 2 2 2 80" xfId="5358"/>
    <cellStyle name="Normal 2 2 2 81" xfId="5359"/>
    <cellStyle name="Normal 2 2 2 82" xfId="5360"/>
    <cellStyle name="Normal 2 2 2 83" xfId="5361"/>
    <cellStyle name="Normal 2 2 2 84" xfId="5362"/>
    <cellStyle name="Normal 2 2 2 85" xfId="5363"/>
    <cellStyle name="Normal 2 2 2 86" xfId="5364"/>
    <cellStyle name="Normal 2 2 2 87" xfId="5365"/>
    <cellStyle name="Normal 2 2 2 88" xfId="5366"/>
    <cellStyle name="Normal 2 2 2 89" xfId="5367"/>
    <cellStyle name="Normal 2 2 2 9" xfId="5368"/>
    <cellStyle name="Normal 2 2 2 90" xfId="5369"/>
    <cellStyle name="Normal 2 2 2 91" xfId="5370"/>
    <cellStyle name="Normal 2 2 2 92" xfId="5371"/>
    <cellStyle name="Normal 2 2 2 93" xfId="5372"/>
    <cellStyle name="Normal 2 2 2 94" xfId="5373"/>
    <cellStyle name="Normal 2 2 2 95" xfId="5374"/>
    <cellStyle name="Normal 2 2 2 96" xfId="5375"/>
    <cellStyle name="Normal 2 2 2 97" xfId="5376"/>
    <cellStyle name="Normal 2 2 2 98" xfId="5377"/>
    <cellStyle name="Normal 2 2 2 99" xfId="5378"/>
    <cellStyle name="Normal 2 2 20" xfId="5379"/>
    <cellStyle name="Normal 2 2 21" xfId="5380"/>
    <cellStyle name="Normal 2 2 22" xfId="5381"/>
    <cellStyle name="Normal 2 2 23" xfId="5382"/>
    <cellStyle name="Normal 2 2 24" xfId="5383"/>
    <cellStyle name="Normal 2 2 25" xfId="5384"/>
    <cellStyle name="Normal 2 2 26" xfId="5385"/>
    <cellStyle name="Normal 2 2 27" xfId="5386"/>
    <cellStyle name="Normal 2 2 28" xfId="5387"/>
    <cellStyle name="Normal 2 2 29" xfId="5388"/>
    <cellStyle name="Normal 2 2 3" xfId="5389"/>
    <cellStyle name="Normal 2 2 30" xfId="5390"/>
    <cellStyle name="Normal 2 2 31" xfId="5391"/>
    <cellStyle name="Normal 2 2 32" xfId="5392"/>
    <cellStyle name="Normal 2 2 33" xfId="5393"/>
    <cellStyle name="Normal 2 2 34" xfId="5394"/>
    <cellStyle name="Normal 2 2 35" xfId="5395"/>
    <cellStyle name="Normal 2 2 36" xfId="5396"/>
    <cellStyle name="Normal 2 2 37" xfId="5397"/>
    <cellStyle name="Normal 2 2 38" xfId="5398"/>
    <cellStyle name="Normal 2 2 39" xfId="5399"/>
    <cellStyle name="Normal 2 2 4" xfId="5400"/>
    <cellStyle name="Normal 2 2 40" xfId="5401"/>
    <cellStyle name="Normal 2 2 41" xfId="5402"/>
    <cellStyle name="Normal 2 2 42" xfId="5403"/>
    <cellStyle name="Normal 2 2 43" xfId="5404"/>
    <cellStyle name="Normal 2 2 44" xfId="5405"/>
    <cellStyle name="Normal 2 2 45" xfId="5406"/>
    <cellStyle name="Normal 2 2 46" xfId="5407"/>
    <cellStyle name="Normal 2 2 47" xfId="5408"/>
    <cellStyle name="Normal 2 2 48" xfId="5409"/>
    <cellStyle name="Normal 2 2 49" xfId="5410"/>
    <cellStyle name="Normal 2 2 5" xfId="5411"/>
    <cellStyle name="Normal 2 2 50" xfId="5412"/>
    <cellStyle name="Normal 2 2 51" xfId="5413"/>
    <cellStyle name="Normal 2 2 52" xfId="5414"/>
    <cellStyle name="Normal 2 2 53" xfId="5415"/>
    <cellStyle name="Normal 2 2 54" xfId="5416"/>
    <cellStyle name="Normal 2 2 55" xfId="5417"/>
    <cellStyle name="Normal 2 2 56" xfId="5418"/>
    <cellStyle name="Normal 2 2 57" xfId="5419"/>
    <cellStyle name="Normal 2 2 58" xfId="5420"/>
    <cellStyle name="Normal 2 2 59" xfId="5421"/>
    <cellStyle name="Normal 2 2 6" xfId="5422"/>
    <cellStyle name="Normal 2 2 60" xfId="5423"/>
    <cellStyle name="Normal 2 2 61" xfId="5424"/>
    <cellStyle name="Normal 2 2 62" xfId="5425"/>
    <cellStyle name="Normal 2 2 63" xfId="5426"/>
    <cellStyle name="Normal 2 2 64" xfId="5427"/>
    <cellStyle name="Normal 2 2 65" xfId="5428"/>
    <cellStyle name="Normal 2 2 66" xfId="5429"/>
    <cellStyle name="Normal 2 2 67" xfId="5430"/>
    <cellStyle name="Normal 2 2 68" xfId="5431"/>
    <cellStyle name="Normal 2 2 69" xfId="5432"/>
    <cellStyle name="Normal 2 2 7" xfId="5433"/>
    <cellStyle name="Normal 2 2 70" xfId="5434"/>
    <cellStyle name="Normal 2 2 71" xfId="5435"/>
    <cellStyle name="Normal 2 2 72" xfId="5436"/>
    <cellStyle name="Normal 2 2 73" xfId="5437"/>
    <cellStyle name="Normal 2 2 74" xfId="5438"/>
    <cellStyle name="Normal 2 2 75" xfId="5439"/>
    <cellStyle name="Normal 2 2 76" xfId="5440"/>
    <cellStyle name="Normal 2 2 77" xfId="5441"/>
    <cellStyle name="Normal 2 2 78" xfId="5442"/>
    <cellStyle name="Normal 2 2 79" xfId="5443"/>
    <cellStyle name="Normal 2 2 8" xfId="5444"/>
    <cellStyle name="Normal 2 2 80" xfId="5445"/>
    <cellStyle name="Normal 2 2 81" xfId="5446"/>
    <cellStyle name="Normal 2 2 82" xfId="5447"/>
    <cellStyle name="Normal 2 2 83" xfId="5448"/>
    <cellStyle name="Normal 2 2 84" xfId="5449"/>
    <cellStyle name="Normal 2 2 85" xfId="5450"/>
    <cellStyle name="Normal 2 2 86" xfId="5451"/>
    <cellStyle name="Normal 2 2 87" xfId="5452"/>
    <cellStyle name="Normal 2 2 88" xfId="5453"/>
    <cellStyle name="Normal 2 2 89" xfId="5454"/>
    <cellStyle name="Normal 2 2 9" xfId="5455"/>
    <cellStyle name="Normal 2 2 90" xfId="5456"/>
    <cellStyle name="Normal 2 2 91" xfId="5457"/>
    <cellStyle name="Normal 2 2 92" xfId="5458"/>
    <cellStyle name="Normal 2 2 93" xfId="5459"/>
    <cellStyle name="Normal 2 2 94" xfId="5460"/>
    <cellStyle name="Normal 2 2 95" xfId="5461"/>
    <cellStyle name="Normal 2 2 96" xfId="5462"/>
    <cellStyle name="Normal 2 2 97" xfId="5463"/>
    <cellStyle name="Normal 2 2 98" xfId="5464"/>
    <cellStyle name="Normal 2 2 99" xfId="5465"/>
    <cellStyle name="Normal 2 20" xfId="5466"/>
    <cellStyle name="Normal 2 21" xfId="5467"/>
    <cellStyle name="Normal 2 22" xfId="5468"/>
    <cellStyle name="Normal 2 23" xfId="5469"/>
    <cellStyle name="Normal 2 24" xfId="5470"/>
    <cellStyle name="Normal 2 25" xfId="5471"/>
    <cellStyle name="Normal 2 26" xfId="5472"/>
    <cellStyle name="Normal 2 27" xfId="5473"/>
    <cellStyle name="Normal 2 28" xfId="5474"/>
    <cellStyle name="Normal 2 29" xfId="5475"/>
    <cellStyle name="Normal 2 3" xfId="5476"/>
    <cellStyle name="Normal 2 30" xfId="5477"/>
    <cellStyle name="Normal 2 31" xfId="5478"/>
    <cellStyle name="Normal 2 32" xfId="5479"/>
    <cellStyle name="Normal 2 33" xfId="5480"/>
    <cellStyle name="Normal 2 34" xfId="5481"/>
    <cellStyle name="Normal 2 35" xfId="5482"/>
    <cellStyle name="Normal 2 36" xfId="5483"/>
    <cellStyle name="Normal 2 37" xfId="5484"/>
    <cellStyle name="Normal 2 38" xfId="5485"/>
    <cellStyle name="Normal 2 39" xfId="5486"/>
    <cellStyle name="Normal 2 4" xfId="5487"/>
    <cellStyle name="Normal 2 40" xfId="5488"/>
    <cellStyle name="Normal 2 41" xfId="5489"/>
    <cellStyle name="Normal 2 42" xfId="5490"/>
    <cellStyle name="Normal 2 43" xfId="5491"/>
    <cellStyle name="Normal 2 44" xfId="5492"/>
    <cellStyle name="Normal 2 45" xfId="5493"/>
    <cellStyle name="Normal 2 46" xfId="5494"/>
    <cellStyle name="Normal 2 47" xfId="5495"/>
    <cellStyle name="Normal 2 48" xfId="5496"/>
    <cellStyle name="Normal 2 49" xfId="5497"/>
    <cellStyle name="Normal 2 5" xfId="5498"/>
    <cellStyle name="Normal 2 50" xfId="5499"/>
    <cellStyle name="Normal 2 51" xfId="5500"/>
    <cellStyle name="Normal 2 52" xfId="5501"/>
    <cellStyle name="Normal 2 53" xfId="5502"/>
    <cellStyle name="Normal 2 54" xfId="5503"/>
    <cellStyle name="Normal 2 55" xfId="5504"/>
    <cellStyle name="Normal 2 56" xfId="5505"/>
    <cellStyle name="Normal 2 57" xfId="5506"/>
    <cellStyle name="Normal 2 58" xfId="5507"/>
    <cellStyle name="Normal 2 59" xfId="5508"/>
    <cellStyle name="Normal 2 6" xfId="5509"/>
    <cellStyle name="Normal 2 60" xfId="5510"/>
    <cellStyle name="Normal 2 61" xfId="5511"/>
    <cellStyle name="Normal 2 62" xfId="5512"/>
    <cellStyle name="Normal 2 63" xfId="5513"/>
    <cellStyle name="Normal 2 64" xfId="5514"/>
    <cellStyle name="Normal 2 65" xfId="5515"/>
    <cellStyle name="Normal 2 66" xfId="5516"/>
    <cellStyle name="Normal 2 67" xfId="5517"/>
    <cellStyle name="Normal 2 68" xfId="5518"/>
    <cellStyle name="Normal 2 69" xfId="5519"/>
    <cellStyle name="Normal 2 7" xfId="5520"/>
    <cellStyle name="Normal 2 70" xfId="5521"/>
    <cellStyle name="Normal 2 71" xfId="5522"/>
    <cellStyle name="Normal 2 72" xfId="5523"/>
    <cellStyle name="Normal 2 73" xfId="5524"/>
    <cellStyle name="Normal 2 74" xfId="5525"/>
    <cellStyle name="Normal 2 75" xfId="5526"/>
    <cellStyle name="Normal 2 76" xfId="5527"/>
    <cellStyle name="Normal 2 77" xfId="5528"/>
    <cellStyle name="Normal 2 78" xfId="5529"/>
    <cellStyle name="Normal 2 79" xfId="5530"/>
    <cellStyle name="Normal 2 8" xfId="5531"/>
    <cellStyle name="Normal 2 80" xfId="5532"/>
    <cellStyle name="Normal 2 81" xfId="5533"/>
    <cellStyle name="Normal 2 82" xfId="5534"/>
    <cellStyle name="Normal 2 83" xfId="5535"/>
    <cellStyle name="Normal 2 84" xfId="5536"/>
    <cellStyle name="Normal 2 85" xfId="5537"/>
    <cellStyle name="Normal 2 86" xfId="5538"/>
    <cellStyle name="Normal 2 87" xfId="5539"/>
    <cellStyle name="Normal 2 88" xfId="5540"/>
    <cellStyle name="Normal 2 89" xfId="5541"/>
    <cellStyle name="Normal 2 9" xfId="5542"/>
    <cellStyle name="Normal 2 90" xfId="5543"/>
    <cellStyle name="Normal 2 91" xfId="5544"/>
    <cellStyle name="Normal 2 92" xfId="5545"/>
    <cellStyle name="Normal 2 93" xfId="5546"/>
    <cellStyle name="Normal 2 94" xfId="5547"/>
    <cellStyle name="Normal 2 95" xfId="5548"/>
    <cellStyle name="Normal 2 96" xfId="5549"/>
    <cellStyle name="Normal 2 97" xfId="5550"/>
    <cellStyle name="Normal 2 98" xfId="5551"/>
    <cellStyle name="Normal 2 99" xfId="5552"/>
    <cellStyle name="Normal 20" xfId="30"/>
    <cellStyle name="Normal 20 10" xfId="5553"/>
    <cellStyle name="Normal 20 100" xfId="5554"/>
    <cellStyle name="Normal 20 101" xfId="5555"/>
    <cellStyle name="Normal 20 102" xfId="5556"/>
    <cellStyle name="Normal 20 103" xfId="5557"/>
    <cellStyle name="Normal 20 104" xfId="5558"/>
    <cellStyle name="Normal 20 105" xfId="5559"/>
    <cellStyle name="Normal 20 106" xfId="5560"/>
    <cellStyle name="Normal 20 107" xfId="5561"/>
    <cellStyle name="Normal 20 108" xfId="5562"/>
    <cellStyle name="Normal 20 109" xfId="5563"/>
    <cellStyle name="Normal 20 11" xfId="5564"/>
    <cellStyle name="Normal 20 110" xfId="5565"/>
    <cellStyle name="Normal 20 12" xfId="5566"/>
    <cellStyle name="Normal 20 13" xfId="5567"/>
    <cellStyle name="Normal 20 14" xfId="5568"/>
    <cellStyle name="Normal 20 15" xfId="5569"/>
    <cellStyle name="Normal 20 16" xfId="5570"/>
    <cellStyle name="Normal 20 17" xfId="5571"/>
    <cellStyle name="Normal 20 18" xfId="5572"/>
    <cellStyle name="Normal 20 19" xfId="5573"/>
    <cellStyle name="Normal 20 2" xfId="61"/>
    <cellStyle name="Normal 20 20" xfId="5574"/>
    <cellStyle name="Normal 20 21" xfId="5575"/>
    <cellStyle name="Normal 20 22" xfId="5576"/>
    <cellStyle name="Normal 20 23" xfId="5577"/>
    <cellStyle name="Normal 20 24" xfId="5578"/>
    <cellStyle name="Normal 20 25" xfId="5579"/>
    <cellStyle name="Normal 20 26" xfId="5580"/>
    <cellStyle name="Normal 20 27" xfId="5581"/>
    <cellStyle name="Normal 20 28" xfId="5582"/>
    <cellStyle name="Normal 20 29" xfId="5583"/>
    <cellStyle name="Normal 20 3" xfId="5584"/>
    <cellStyle name="Normal 20 30" xfId="5585"/>
    <cellStyle name="Normal 20 31" xfId="5586"/>
    <cellStyle name="Normal 20 32" xfId="5587"/>
    <cellStyle name="Normal 20 33" xfId="5588"/>
    <cellStyle name="Normal 20 34" xfId="5589"/>
    <cellStyle name="Normal 20 35" xfId="5590"/>
    <cellStyle name="Normal 20 36" xfId="5591"/>
    <cellStyle name="Normal 20 37" xfId="5592"/>
    <cellStyle name="Normal 20 38" xfId="5593"/>
    <cellStyle name="Normal 20 39" xfId="5594"/>
    <cellStyle name="Normal 20 4" xfId="5595"/>
    <cellStyle name="Normal 20 40" xfId="5596"/>
    <cellStyle name="Normal 20 41" xfId="5597"/>
    <cellStyle name="Normal 20 42" xfId="5598"/>
    <cellStyle name="Normal 20 43" xfId="5599"/>
    <cellStyle name="Normal 20 44" xfId="5600"/>
    <cellStyle name="Normal 20 45" xfId="5601"/>
    <cellStyle name="Normal 20 46" xfId="5602"/>
    <cellStyle name="Normal 20 47" xfId="5603"/>
    <cellStyle name="Normal 20 48" xfId="5604"/>
    <cellStyle name="Normal 20 49" xfId="5605"/>
    <cellStyle name="Normal 20 5" xfId="5606"/>
    <cellStyle name="Normal 20 50" xfId="5607"/>
    <cellStyle name="Normal 20 51" xfId="5608"/>
    <cellStyle name="Normal 20 52" xfId="5609"/>
    <cellStyle name="Normal 20 53" xfId="5610"/>
    <cellStyle name="Normal 20 54" xfId="5611"/>
    <cellStyle name="Normal 20 55" xfId="5612"/>
    <cellStyle name="Normal 20 56" xfId="5613"/>
    <cellStyle name="Normal 20 57" xfId="5614"/>
    <cellStyle name="Normal 20 58" xfId="5615"/>
    <cellStyle name="Normal 20 59" xfId="5616"/>
    <cellStyle name="Normal 20 6" xfId="5617"/>
    <cellStyle name="Normal 20 60" xfId="5618"/>
    <cellStyle name="Normal 20 61" xfId="5619"/>
    <cellStyle name="Normal 20 62" xfId="5620"/>
    <cellStyle name="Normal 20 63" xfId="5621"/>
    <cellStyle name="Normal 20 64" xfId="5622"/>
    <cellStyle name="Normal 20 65" xfId="5623"/>
    <cellStyle name="Normal 20 66" xfId="5624"/>
    <cellStyle name="Normal 20 67" xfId="5625"/>
    <cellStyle name="Normal 20 68" xfId="5626"/>
    <cellStyle name="Normal 20 69" xfId="5627"/>
    <cellStyle name="Normal 20 7" xfId="5628"/>
    <cellStyle name="Normal 20 70" xfId="5629"/>
    <cellStyle name="Normal 20 71" xfId="5630"/>
    <cellStyle name="Normal 20 72" xfId="5631"/>
    <cellStyle name="Normal 20 73" xfId="5632"/>
    <cellStyle name="Normal 20 74" xfId="5633"/>
    <cellStyle name="Normal 20 75" xfId="5634"/>
    <cellStyle name="Normal 20 76" xfId="5635"/>
    <cellStyle name="Normal 20 77" xfId="5636"/>
    <cellStyle name="Normal 20 78" xfId="5637"/>
    <cellStyle name="Normal 20 79" xfId="5638"/>
    <cellStyle name="Normal 20 8" xfId="5639"/>
    <cellStyle name="Normal 20 80" xfId="5640"/>
    <cellStyle name="Normal 20 81" xfId="5641"/>
    <cellStyle name="Normal 20 82" xfId="5642"/>
    <cellStyle name="Normal 20 83" xfId="5643"/>
    <cellStyle name="Normal 20 84" xfId="5644"/>
    <cellStyle name="Normal 20 85" xfId="5645"/>
    <cellStyle name="Normal 20 86" xfId="5646"/>
    <cellStyle name="Normal 20 87" xfId="5647"/>
    <cellStyle name="Normal 20 88" xfId="5648"/>
    <cellStyle name="Normal 20 89" xfId="5649"/>
    <cellStyle name="Normal 20 9" xfId="5650"/>
    <cellStyle name="Normal 20 90" xfId="5651"/>
    <cellStyle name="Normal 20 91" xfId="5652"/>
    <cellStyle name="Normal 20 92" xfId="5653"/>
    <cellStyle name="Normal 20 93" xfId="5654"/>
    <cellStyle name="Normal 20 94" xfId="5655"/>
    <cellStyle name="Normal 20 95" xfId="5656"/>
    <cellStyle name="Normal 20 96" xfId="5657"/>
    <cellStyle name="Normal 20 97" xfId="5658"/>
    <cellStyle name="Normal 20 98" xfId="5659"/>
    <cellStyle name="Normal 20 99" xfId="5660"/>
    <cellStyle name="Normal 200" xfId="5661"/>
    <cellStyle name="Normal 201" xfId="5662"/>
    <cellStyle name="Normal 202" xfId="5663"/>
    <cellStyle name="Normal 203" xfId="5664"/>
    <cellStyle name="Normal 204" xfId="5665"/>
    <cellStyle name="Normal 205" xfId="14928"/>
    <cellStyle name="Normal 206" xfId="5666"/>
    <cellStyle name="Normal 207" xfId="5667"/>
    <cellStyle name="Normal 208" xfId="5668"/>
    <cellStyle name="Normal 209" xfId="14929"/>
    <cellStyle name="Normal 21" xfId="31"/>
    <cellStyle name="Normal 21 10" xfId="5669"/>
    <cellStyle name="Normal 21 100" xfId="5670"/>
    <cellStyle name="Normal 21 101" xfId="5671"/>
    <cellStyle name="Normal 21 102" xfId="5672"/>
    <cellStyle name="Normal 21 103" xfId="5673"/>
    <cellStyle name="Normal 21 104" xfId="5674"/>
    <cellStyle name="Normal 21 105" xfId="5675"/>
    <cellStyle name="Normal 21 106" xfId="5676"/>
    <cellStyle name="Normal 21 107" xfId="5677"/>
    <cellStyle name="Normal 21 108" xfId="5678"/>
    <cellStyle name="Normal 21 109" xfId="5679"/>
    <cellStyle name="Normal 21 11" xfId="5680"/>
    <cellStyle name="Normal 21 110" xfId="5681"/>
    <cellStyle name="Normal 21 12" xfId="5682"/>
    <cellStyle name="Normal 21 13" xfId="5683"/>
    <cellStyle name="Normal 21 14" xfId="5684"/>
    <cellStyle name="Normal 21 15" xfId="5685"/>
    <cellStyle name="Normal 21 16" xfId="5686"/>
    <cellStyle name="Normal 21 17" xfId="5687"/>
    <cellStyle name="Normal 21 18" xfId="5688"/>
    <cellStyle name="Normal 21 19" xfId="5689"/>
    <cellStyle name="Normal 21 2" xfId="62"/>
    <cellStyle name="Normal 21 20" xfId="5690"/>
    <cellStyle name="Normal 21 21" xfId="5691"/>
    <cellStyle name="Normal 21 22" xfId="5692"/>
    <cellStyle name="Normal 21 23" xfId="5693"/>
    <cellStyle name="Normal 21 24" xfId="5694"/>
    <cellStyle name="Normal 21 25" xfId="5695"/>
    <cellStyle name="Normal 21 26" xfId="5696"/>
    <cellStyle name="Normal 21 27" xfId="5697"/>
    <cellStyle name="Normal 21 28" xfId="5698"/>
    <cellStyle name="Normal 21 29" xfId="5699"/>
    <cellStyle name="Normal 21 3" xfId="5700"/>
    <cellStyle name="Normal 21 30" xfId="5701"/>
    <cellStyle name="Normal 21 31" xfId="5702"/>
    <cellStyle name="Normal 21 32" xfId="5703"/>
    <cellStyle name="Normal 21 33" xfId="5704"/>
    <cellStyle name="Normal 21 34" xfId="5705"/>
    <cellStyle name="Normal 21 35" xfId="5706"/>
    <cellStyle name="Normal 21 36" xfId="5707"/>
    <cellStyle name="Normal 21 37" xfId="5708"/>
    <cellStyle name="Normal 21 38" xfId="5709"/>
    <cellStyle name="Normal 21 39" xfId="5710"/>
    <cellStyle name="Normal 21 4" xfId="5711"/>
    <cellStyle name="Normal 21 40" xfId="5712"/>
    <cellStyle name="Normal 21 41" xfId="5713"/>
    <cellStyle name="Normal 21 42" xfId="5714"/>
    <cellStyle name="Normal 21 43" xfId="5715"/>
    <cellStyle name="Normal 21 44" xfId="5716"/>
    <cellStyle name="Normal 21 45" xfId="5717"/>
    <cellStyle name="Normal 21 46" xfId="5718"/>
    <cellStyle name="Normal 21 47" xfId="5719"/>
    <cellStyle name="Normal 21 48" xfId="5720"/>
    <cellStyle name="Normal 21 49" xfId="5721"/>
    <cellStyle name="Normal 21 5" xfId="5722"/>
    <cellStyle name="Normal 21 50" xfId="5723"/>
    <cellStyle name="Normal 21 51" xfId="5724"/>
    <cellStyle name="Normal 21 52" xfId="5725"/>
    <cellStyle name="Normal 21 53" xfId="5726"/>
    <cellStyle name="Normal 21 54" xfId="5727"/>
    <cellStyle name="Normal 21 55" xfId="5728"/>
    <cellStyle name="Normal 21 56" xfId="5729"/>
    <cellStyle name="Normal 21 57" xfId="5730"/>
    <cellStyle name="Normal 21 58" xfId="5731"/>
    <cellStyle name="Normal 21 59" xfId="5732"/>
    <cellStyle name="Normal 21 6" xfId="5733"/>
    <cellStyle name="Normal 21 60" xfId="5734"/>
    <cellStyle name="Normal 21 61" xfId="5735"/>
    <cellStyle name="Normal 21 62" xfId="5736"/>
    <cellStyle name="Normal 21 63" xfId="5737"/>
    <cellStyle name="Normal 21 64" xfId="5738"/>
    <cellStyle name="Normal 21 65" xfId="5739"/>
    <cellStyle name="Normal 21 66" xfId="5740"/>
    <cellStyle name="Normal 21 67" xfId="5741"/>
    <cellStyle name="Normal 21 68" xfId="5742"/>
    <cellStyle name="Normal 21 69" xfId="5743"/>
    <cellStyle name="Normal 21 7" xfId="5744"/>
    <cellStyle name="Normal 21 70" xfId="5745"/>
    <cellStyle name="Normal 21 71" xfId="5746"/>
    <cellStyle name="Normal 21 72" xfId="5747"/>
    <cellStyle name="Normal 21 73" xfId="5748"/>
    <cellStyle name="Normal 21 74" xfId="5749"/>
    <cellStyle name="Normal 21 75" xfId="5750"/>
    <cellStyle name="Normal 21 76" xfId="5751"/>
    <cellStyle name="Normal 21 77" xfId="5752"/>
    <cellStyle name="Normal 21 78" xfId="5753"/>
    <cellStyle name="Normal 21 79" xfId="5754"/>
    <cellStyle name="Normal 21 8" xfId="5755"/>
    <cellStyle name="Normal 21 80" xfId="5756"/>
    <cellStyle name="Normal 21 81" xfId="5757"/>
    <cellStyle name="Normal 21 82" xfId="5758"/>
    <cellStyle name="Normal 21 83" xfId="5759"/>
    <cellStyle name="Normal 21 84" xfId="5760"/>
    <cellStyle name="Normal 21 85" xfId="5761"/>
    <cellStyle name="Normal 21 86" xfId="5762"/>
    <cellStyle name="Normal 21 87" xfId="5763"/>
    <cellStyle name="Normal 21 88" xfId="5764"/>
    <cellStyle name="Normal 21 89" xfId="5765"/>
    <cellStyle name="Normal 21 9" xfId="5766"/>
    <cellStyle name="Normal 21 90" xfId="5767"/>
    <cellStyle name="Normal 21 91" xfId="5768"/>
    <cellStyle name="Normal 21 92" xfId="5769"/>
    <cellStyle name="Normal 21 93" xfId="5770"/>
    <cellStyle name="Normal 21 94" xfId="5771"/>
    <cellStyle name="Normal 21 95" xfId="5772"/>
    <cellStyle name="Normal 21 96" xfId="5773"/>
    <cellStyle name="Normal 21 97" xfId="5774"/>
    <cellStyle name="Normal 21 98" xfId="5775"/>
    <cellStyle name="Normal 21 99" xfId="5776"/>
    <cellStyle name="Normal 210" xfId="5777"/>
    <cellStyle name="Normal 211" xfId="5778"/>
    <cellStyle name="Normal 212" xfId="5779"/>
    <cellStyle name="Normal 213" xfId="14930"/>
    <cellStyle name="Normal 214" xfId="5780"/>
    <cellStyle name="Normal 215" xfId="5781"/>
    <cellStyle name="Normal 216" xfId="5782"/>
    <cellStyle name="Normal 218" xfId="5783"/>
    <cellStyle name="Normal 219" xfId="5784"/>
    <cellStyle name="Normal 22" xfId="32"/>
    <cellStyle name="Normal 22 10" xfId="5785"/>
    <cellStyle name="Normal 22 100" xfId="5786"/>
    <cellStyle name="Normal 22 101" xfId="5787"/>
    <cellStyle name="Normal 22 102" xfId="5788"/>
    <cellStyle name="Normal 22 103" xfId="5789"/>
    <cellStyle name="Normal 22 104" xfId="5790"/>
    <cellStyle name="Normal 22 105" xfId="5791"/>
    <cellStyle name="Normal 22 106" xfId="5792"/>
    <cellStyle name="Normal 22 107" xfId="5793"/>
    <cellStyle name="Normal 22 108" xfId="5794"/>
    <cellStyle name="Normal 22 109" xfId="5795"/>
    <cellStyle name="Normal 22 11" xfId="5796"/>
    <cellStyle name="Normal 22 110" xfId="5797"/>
    <cellStyle name="Normal 22 12" xfId="5798"/>
    <cellStyle name="Normal 22 13" xfId="5799"/>
    <cellStyle name="Normal 22 14" xfId="5800"/>
    <cellStyle name="Normal 22 15" xfId="5801"/>
    <cellStyle name="Normal 22 16" xfId="5802"/>
    <cellStyle name="Normal 22 17" xfId="5803"/>
    <cellStyle name="Normal 22 18" xfId="5804"/>
    <cellStyle name="Normal 22 19" xfId="5805"/>
    <cellStyle name="Normal 22 2" xfId="63"/>
    <cellStyle name="Normal 22 20" xfId="5806"/>
    <cellStyle name="Normal 22 21" xfId="5807"/>
    <cellStyle name="Normal 22 22" xfId="5808"/>
    <cellStyle name="Normal 22 23" xfId="5809"/>
    <cellStyle name="Normal 22 24" xfId="5810"/>
    <cellStyle name="Normal 22 25" xfId="5811"/>
    <cellStyle name="Normal 22 26" xfId="5812"/>
    <cellStyle name="Normal 22 27" xfId="5813"/>
    <cellStyle name="Normal 22 28" xfId="5814"/>
    <cellStyle name="Normal 22 29" xfId="5815"/>
    <cellStyle name="Normal 22 3" xfId="5816"/>
    <cellStyle name="Normal 22 30" xfId="5817"/>
    <cellStyle name="Normal 22 31" xfId="5818"/>
    <cellStyle name="Normal 22 32" xfId="5819"/>
    <cellStyle name="Normal 22 33" xfId="5820"/>
    <cellStyle name="Normal 22 34" xfId="5821"/>
    <cellStyle name="Normal 22 35" xfId="5822"/>
    <cellStyle name="Normal 22 36" xfId="5823"/>
    <cellStyle name="Normal 22 37" xfId="5824"/>
    <cellStyle name="Normal 22 38" xfId="5825"/>
    <cellStyle name="Normal 22 39" xfId="5826"/>
    <cellStyle name="Normal 22 4" xfId="5827"/>
    <cellStyle name="Normal 22 40" xfId="5828"/>
    <cellStyle name="Normal 22 41" xfId="5829"/>
    <cellStyle name="Normal 22 42" xfId="5830"/>
    <cellStyle name="Normal 22 43" xfId="5831"/>
    <cellStyle name="Normal 22 44" xfId="5832"/>
    <cellStyle name="Normal 22 45" xfId="5833"/>
    <cellStyle name="Normal 22 46" xfId="5834"/>
    <cellStyle name="Normal 22 47" xfId="5835"/>
    <cellStyle name="Normal 22 48" xfId="5836"/>
    <cellStyle name="Normal 22 49" xfId="5837"/>
    <cellStyle name="Normal 22 5" xfId="5838"/>
    <cellStyle name="Normal 22 50" xfId="5839"/>
    <cellStyle name="Normal 22 51" xfId="5840"/>
    <cellStyle name="Normal 22 52" xfId="5841"/>
    <cellStyle name="Normal 22 53" xfId="5842"/>
    <cellStyle name="Normal 22 54" xfId="5843"/>
    <cellStyle name="Normal 22 55" xfId="5844"/>
    <cellStyle name="Normal 22 56" xfId="5845"/>
    <cellStyle name="Normal 22 57" xfId="5846"/>
    <cellStyle name="Normal 22 58" xfId="5847"/>
    <cellStyle name="Normal 22 59" xfId="5848"/>
    <cellStyle name="Normal 22 6" xfId="5849"/>
    <cellStyle name="Normal 22 60" xfId="5850"/>
    <cellStyle name="Normal 22 61" xfId="5851"/>
    <cellStyle name="Normal 22 62" xfId="5852"/>
    <cellStyle name="Normal 22 63" xfId="5853"/>
    <cellStyle name="Normal 22 64" xfId="5854"/>
    <cellStyle name="Normal 22 65" xfId="5855"/>
    <cellStyle name="Normal 22 66" xfId="5856"/>
    <cellStyle name="Normal 22 67" xfId="5857"/>
    <cellStyle name="Normal 22 68" xfId="5858"/>
    <cellStyle name="Normal 22 69" xfId="5859"/>
    <cellStyle name="Normal 22 7" xfId="5860"/>
    <cellStyle name="Normal 22 70" xfId="5861"/>
    <cellStyle name="Normal 22 71" xfId="5862"/>
    <cellStyle name="Normal 22 72" xfId="5863"/>
    <cellStyle name="Normal 22 73" xfId="5864"/>
    <cellStyle name="Normal 22 74" xfId="5865"/>
    <cellStyle name="Normal 22 75" xfId="5866"/>
    <cellStyle name="Normal 22 76" xfId="5867"/>
    <cellStyle name="Normal 22 77" xfId="5868"/>
    <cellStyle name="Normal 22 78" xfId="5869"/>
    <cellStyle name="Normal 22 79" xfId="5870"/>
    <cellStyle name="Normal 22 8" xfId="5871"/>
    <cellStyle name="Normal 22 80" xfId="5872"/>
    <cellStyle name="Normal 22 81" xfId="5873"/>
    <cellStyle name="Normal 22 82" xfId="5874"/>
    <cellStyle name="Normal 22 83" xfId="5875"/>
    <cellStyle name="Normal 22 84" xfId="5876"/>
    <cellStyle name="Normal 22 85" xfId="5877"/>
    <cellStyle name="Normal 22 86" xfId="5878"/>
    <cellStyle name="Normal 22 87" xfId="5879"/>
    <cellStyle name="Normal 22 88" xfId="5880"/>
    <cellStyle name="Normal 22 89" xfId="5881"/>
    <cellStyle name="Normal 22 9" xfId="5882"/>
    <cellStyle name="Normal 22 90" xfId="5883"/>
    <cellStyle name="Normal 22 91" xfId="5884"/>
    <cellStyle name="Normal 22 92" xfId="5885"/>
    <cellStyle name="Normal 22 93" xfId="5886"/>
    <cellStyle name="Normal 22 94" xfId="5887"/>
    <cellStyle name="Normal 22 95" xfId="5888"/>
    <cellStyle name="Normal 22 96" xfId="5889"/>
    <cellStyle name="Normal 22 97" xfId="5890"/>
    <cellStyle name="Normal 22 98" xfId="5891"/>
    <cellStyle name="Normal 22 99" xfId="5892"/>
    <cellStyle name="Normal 221" xfId="5893"/>
    <cellStyle name="Normal 222" xfId="5894"/>
    <cellStyle name="Normal 226" xfId="5895"/>
    <cellStyle name="Normal 23" xfId="33"/>
    <cellStyle name="Normal 23 10" xfId="5896"/>
    <cellStyle name="Normal 23 100" xfId="5897"/>
    <cellStyle name="Normal 23 101" xfId="5898"/>
    <cellStyle name="Normal 23 102" xfId="5899"/>
    <cellStyle name="Normal 23 103" xfId="5900"/>
    <cellStyle name="Normal 23 104" xfId="5901"/>
    <cellStyle name="Normal 23 105" xfId="5902"/>
    <cellStyle name="Normal 23 106" xfId="5903"/>
    <cellStyle name="Normal 23 107" xfId="5904"/>
    <cellStyle name="Normal 23 108" xfId="5905"/>
    <cellStyle name="Normal 23 109" xfId="5906"/>
    <cellStyle name="Normal 23 11" xfId="5907"/>
    <cellStyle name="Normal 23 110" xfId="5908"/>
    <cellStyle name="Normal 23 12" xfId="5909"/>
    <cellStyle name="Normal 23 13" xfId="5910"/>
    <cellStyle name="Normal 23 14" xfId="5911"/>
    <cellStyle name="Normal 23 15" xfId="5912"/>
    <cellStyle name="Normal 23 16" xfId="5913"/>
    <cellStyle name="Normal 23 17" xfId="5914"/>
    <cellStyle name="Normal 23 18" xfId="5915"/>
    <cellStyle name="Normal 23 19" xfId="5916"/>
    <cellStyle name="Normal 23 2" xfId="64"/>
    <cellStyle name="Normal 23 20" xfId="5917"/>
    <cellStyle name="Normal 23 21" xfId="5918"/>
    <cellStyle name="Normal 23 22" xfId="5919"/>
    <cellStyle name="Normal 23 23" xfId="5920"/>
    <cellStyle name="Normal 23 24" xfId="5921"/>
    <cellStyle name="Normal 23 25" xfId="5922"/>
    <cellStyle name="Normal 23 26" xfId="5923"/>
    <cellStyle name="Normal 23 27" xfId="5924"/>
    <cellStyle name="Normal 23 28" xfId="5925"/>
    <cellStyle name="Normal 23 29" xfId="5926"/>
    <cellStyle name="Normal 23 3" xfId="5927"/>
    <cellStyle name="Normal 23 30" xfId="5928"/>
    <cellStyle name="Normal 23 31" xfId="5929"/>
    <cellStyle name="Normal 23 32" xfId="5930"/>
    <cellStyle name="Normal 23 33" xfId="5931"/>
    <cellStyle name="Normal 23 34" xfId="5932"/>
    <cellStyle name="Normal 23 35" xfId="5933"/>
    <cellStyle name="Normal 23 36" xfId="5934"/>
    <cellStyle name="Normal 23 37" xfId="5935"/>
    <cellStyle name="Normal 23 38" xfId="5936"/>
    <cellStyle name="Normal 23 39" xfId="5937"/>
    <cellStyle name="Normal 23 4" xfId="5938"/>
    <cellStyle name="Normal 23 40" xfId="5939"/>
    <cellStyle name="Normal 23 41" xfId="5940"/>
    <cellStyle name="Normal 23 42" xfId="5941"/>
    <cellStyle name="Normal 23 43" xfId="5942"/>
    <cellStyle name="Normal 23 44" xfId="5943"/>
    <cellStyle name="Normal 23 45" xfId="5944"/>
    <cellStyle name="Normal 23 46" xfId="5945"/>
    <cellStyle name="Normal 23 47" xfId="5946"/>
    <cellStyle name="Normal 23 48" xfId="5947"/>
    <cellStyle name="Normal 23 49" xfId="5948"/>
    <cellStyle name="Normal 23 5" xfId="5949"/>
    <cellStyle name="Normal 23 50" xfId="5950"/>
    <cellStyle name="Normal 23 51" xfId="5951"/>
    <cellStyle name="Normal 23 52" xfId="5952"/>
    <cellStyle name="Normal 23 53" xfId="5953"/>
    <cellStyle name="Normal 23 54" xfId="5954"/>
    <cellStyle name="Normal 23 55" xfId="5955"/>
    <cellStyle name="Normal 23 56" xfId="5956"/>
    <cellStyle name="Normal 23 57" xfId="5957"/>
    <cellStyle name="Normal 23 58" xfId="5958"/>
    <cellStyle name="Normal 23 59" xfId="5959"/>
    <cellStyle name="Normal 23 6" xfId="5960"/>
    <cellStyle name="Normal 23 60" xfId="5961"/>
    <cellStyle name="Normal 23 61" xfId="5962"/>
    <cellStyle name="Normal 23 62" xfId="5963"/>
    <cellStyle name="Normal 23 63" xfId="5964"/>
    <cellStyle name="Normal 23 64" xfId="5965"/>
    <cellStyle name="Normal 23 65" xfId="5966"/>
    <cellStyle name="Normal 23 66" xfId="5967"/>
    <cellStyle name="Normal 23 67" xfId="5968"/>
    <cellStyle name="Normal 23 68" xfId="5969"/>
    <cellStyle name="Normal 23 69" xfId="5970"/>
    <cellStyle name="Normal 23 7" xfId="5971"/>
    <cellStyle name="Normal 23 70" xfId="5972"/>
    <cellStyle name="Normal 23 71" xfId="5973"/>
    <cellStyle name="Normal 23 72" xfId="5974"/>
    <cellStyle name="Normal 23 73" xfId="5975"/>
    <cellStyle name="Normal 23 74" xfId="5976"/>
    <cellStyle name="Normal 23 75" xfId="5977"/>
    <cellStyle name="Normal 23 76" xfId="5978"/>
    <cellStyle name="Normal 23 77" xfId="5979"/>
    <cellStyle name="Normal 23 78" xfId="5980"/>
    <cellStyle name="Normal 23 79" xfId="5981"/>
    <cellStyle name="Normal 23 8" xfId="5982"/>
    <cellStyle name="Normal 23 80" xfId="5983"/>
    <cellStyle name="Normal 23 81" xfId="5984"/>
    <cellStyle name="Normal 23 82" xfId="5985"/>
    <cellStyle name="Normal 23 83" xfId="5986"/>
    <cellStyle name="Normal 23 84" xfId="5987"/>
    <cellStyle name="Normal 23 85" xfId="5988"/>
    <cellStyle name="Normal 23 86" xfId="5989"/>
    <cellStyle name="Normal 23 87" xfId="5990"/>
    <cellStyle name="Normal 23 88" xfId="5991"/>
    <cellStyle name="Normal 23 89" xfId="5992"/>
    <cellStyle name="Normal 23 9" xfId="5993"/>
    <cellStyle name="Normal 23 90" xfId="5994"/>
    <cellStyle name="Normal 23 91" xfId="5995"/>
    <cellStyle name="Normal 23 92" xfId="5996"/>
    <cellStyle name="Normal 23 93" xfId="5997"/>
    <cellStyle name="Normal 23 94" xfId="5998"/>
    <cellStyle name="Normal 23 95" xfId="5999"/>
    <cellStyle name="Normal 23 96" xfId="6000"/>
    <cellStyle name="Normal 23 97" xfId="6001"/>
    <cellStyle name="Normal 23 98" xfId="6002"/>
    <cellStyle name="Normal 23 99" xfId="6003"/>
    <cellStyle name="Normal 24" xfId="34"/>
    <cellStyle name="Normal 24 10" xfId="6004"/>
    <cellStyle name="Normal 24 100" xfId="6005"/>
    <cellStyle name="Normal 24 101" xfId="6006"/>
    <cellStyle name="Normal 24 102" xfId="6007"/>
    <cellStyle name="Normal 24 103" xfId="6008"/>
    <cellStyle name="Normal 24 104" xfId="6009"/>
    <cellStyle name="Normal 24 105" xfId="6010"/>
    <cellStyle name="Normal 24 106" xfId="6011"/>
    <cellStyle name="Normal 24 107" xfId="6012"/>
    <cellStyle name="Normal 24 108" xfId="6013"/>
    <cellStyle name="Normal 24 109" xfId="6014"/>
    <cellStyle name="Normal 24 11" xfId="6015"/>
    <cellStyle name="Normal 24 110" xfId="6016"/>
    <cellStyle name="Normal 24 12" xfId="6017"/>
    <cellStyle name="Normal 24 13" xfId="6018"/>
    <cellStyle name="Normal 24 14" xfId="6019"/>
    <cellStyle name="Normal 24 15" xfId="6020"/>
    <cellStyle name="Normal 24 16" xfId="6021"/>
    <cellStyle name="Normal 24 17" xfId="6022"/>
    <cellStyle name="Normal 24 18" xfId="6023"/>
    <cellStyle name="Normal 24 19" xfId="6024"/>
    <cellStyle name="Normal 24 2" xfId="65"/>
    <cellStyle name="Normal 24 20" xfId="6025"/>
    <cellStyle name="Normal 24 21" xfId="6026"/>
    <cellStyle name="Normal 24 22" xfId="6027"/>
    <cellStyle name="Normal 24 23" xfId="6028"/>
    <cellStyle name="Normal 24 24" xfId="6029"/>
    <cellStyle name="Normal 24 25" xfId="6030"/>
    <cellStyle name="Normal 24 26" xfId="6031"/>
    <cellStyle name="Normal 24 27" xfId="6032"/>
    <cellStyle name="Normal 24 28" xfId="6033"/>
    <cellStyle name="Normal 24 29" xfId="6034"/>
    <cellStyle name="Normal 24 3" xfId="6035"/>
    <cellStyle name="Normal 24 30" xfId="6036"/>
    <cellStyle name="Normal 24 31" xfId="6037"/>
    <cellStyle name="Normal 24 32" xfId="6038"/>
    <cellStyle name="Normal 24 33" xfId="6039"/>
    <cellStyle name="Normal 24 34" xfId="6040"/>
    <cellStyle name="Normal 24 35" xfId="6041"/>
    <cellStyle name="Normal 24 36" xfId="6042"/>
    <cellStyle name="Normal 24 37" xfId="6043"/>
    <cellStyle name="Normal 24 38" xfId="6044"/>
    <cellStyle name="Normal 24 39" xfId="6045"/>
    <cellStyle name="Normal 24 4" xfId="6046"/>
    <cellStyle name="Normal 24 40" xfId="6047"/>
    <cellStyle name="Normal 24 41" xfId="6048"/>
    <cellStyle name="Normal 24 42" xfId="6049"/>
    <cellStyle name="Normal 24 43" xfId="6050"/>
    <cellStyle name="Normal 24 44" xfId="6051"/>
    <cellStyle name="Normal 24 45" xfId="6052"/>
    <cellStyle name="Normal 24 46" xfId="6053"/>
    <cellStyle name="Normal 24 47" xfId="6054"/>
    <cellStyle name="Normal 24 48" xfId="6055"/>
    <cellStyle name="Normal 24 49" xfId="6056"/>
    <cellStyle name="Normal 24 5" xfId="6057"/>
    <cellStyle name="Normal 24 50" xfId="6058"/>
    <cellStyle name="Normal 24 51" xfId="6059"/>
    <cellStyle name="Normal 24 52" xfId="6060"/>
    <cellStyle name="Normal 24 53" xfId="6061"/>
    <cellStyle name="Normal 24 54" xfId="6062"/>
    <cellStyle name="Normal 24 55" xfId="6063"/>
    <cellStyle name="Normal 24 56" xfId="6064"/>
    <cellStyle name="Normal 24 57" xfId="6065"/>
    <cellStyle name="Normal 24 58" xfId="6066"/>
    <cellStyle name="Normal 24 59" xfId="6067"/>
    <cellStyle name="Normal 24 6" xfId="6068"/>
    <cellStyle name="Normal 24 60" xfId="6069"/>
    <cellStyle name="Normal 24 61" xfId="6070"/>
    <cellStyle name="Normal 24 62" xfId="6071"/>
    <cellStyle name="Normal 24 63" xfId="6072"/>
    <cellStyle name="Normal 24 64" xfId="6073"/>
    <cellStyle name="Normal 24 65" xfId="6074"/>
    <cellStyle name="Normal 24 66" xfId="6075"/>
    <cellStyle name="Normal 24 67" xfId="6076"/>
    <cellStyle name="Normal 24 68" xfId="6077"/>
    <cellStyle name="Normal 24 69" xfId="6078"/>
    <cellStyle name="Normal 24 7" xfId="6079"/>
    <cellStyle name="Normal 24 70" xfId="6080"/>
    <cellStyle name="Normal 24 71" xfId="6081"/>
    <cellStyle name="Normal 24 72" xfId="6082"/>
    <cellStyle name="Normal 24 73" xfId="6083"/>
    <cellStyle name="Normal 24 74" xfId="6084"/>
    <cellStyle name="Normal 24 75" xfId="6085"/>
    <cellStyle name="Normal 24 76" xfId="6086"/>
    <cellStyle name="Normal 24 77" xfId="6087"/>
    <cellStyle name="Normal 24 78" xfId="6088"/>
    <cellStyle name="Normal 24 79" xfId="6089"/>
    <cellStyle name="Normal 24 8" xfId="6090"/>
    <cellStyle name="Normal 24 80" xfId="6091"/>
    <cellStyle name="Normal 24 81" xfId="6092"/>
    <cellStyle name="Normal 24 82" xfId="6093"/>
    <cellStyle name="Normal 24 83" xfId="6094"/>
    <cellStyle name="Normal 24 84" xfId="6095"/>
    <cellStyle name="Normal 24 85" xfId="6096"/>
    <cellStyle name="Normal 24 86" xfId="6097"/>
    <cellStyle name="Normal 24 87" xfId="6098"/>
    <cellStyle name="Normal 24 88" xfId="6099"/>
    <cellStyle name="Normal 24 89" xfId="6100"/>
    <cellStyle name="Normal 24 9" xfId="6101"/>
    <cellStyle name="Normal 24 90" xfId="6102"/>
    <cellStyle name="Normal 24 91" xfId="6103"/>
    <cellStyle name="Normal 24 92" xfId="6104"/>
    <cellStyle name="Normal 24 93" xfId="6105"/>
    <cellStyle name="Normal 24 94" xfId="6106"/>
    <cellStyle name="Normal 24 95" xfId="6107"/>
    <cellStyle name="Normal 24 96" xfId="6108"/>
    <cellStyle name="Normal 24 97" xfId="6109"/>
    <cellStyle name="Normal 24 98" xfId="6110"/>
    <cellStyle name="Normal 24 99" xfId="6111"/>
    <cellStyle name="Normal 25" xfId="35"/>
    <cellStyle name="Normal 25 10" xfId="6112"/>
    <cellStyle name="Normal 25 100" xfId="6113"/>
    <cellStyle name="Normal 25 101" xfId="6114"/>
    <cellStyle name="Normal 25 102" xfId="6115"/>
    <cellStyle name="Normal 25 103" xfId="6116"/>
    <cellStyle name="Normal 25 104" xfId="6117"/>
    <cellStyle name="Normal 25 105" xfId="6118"/>
    <cellStyle name="Normal 25 106" xfId="6119"/>
    <cellStyle name="Normal 25 107" xfId="6120"/>
    <cellStyle name="Normal 25 108" xfId="6121"/>
    <cellStyle name="Normal 25 109" xfId="6122"/>
    <cellStyle name="Normal 25 11" xfId="6123"/>
    <cellStyle name="Normal 25 110" xfId="6124"/>
    <cellStyle name="Normal 25 12" xfId="6125"/>
    <cellStyle name="Normal 25 13" xfId="6126"/>
    <cellStyle name="Normal 25 14" xfId="6127"/>
    <cellStyle name="Normal 25 15" xfId="6128"/>
    <cellStyle name="Normal 25 16" xfId="6129"/>
    <cellStyle name="Normal 25 17" xfId="6130"/>
    <cellStyle name="Normal 25 18" xfId="6131"/>
    <cellStyle name="Normal 25 19" xfId="6132"/>
    <cellStyle name="Normal 25 2" xfId="66"/>
    <cellStyle name="Normal 25 20" xfId="6133"/>
    <cellStyle name="Normal 25 21" xfId="6134"/>
    <cellStyle name="Normal 25 22" xfId="6135"/>
    <cellStyle name="Normal 25 23" xfId="6136"/>
    <cellStyle name="Normal 25 24" xfId="6137"/>
    <cellStyle name="Normal 25 25" xfId="6138"/>
    <cellStyle name="Normal 25 26" xfId="6139"/>
    <cellStyle name="Normal 25 27" xfId="6140"/>
    <cellStyle name="Normal 25 28" xfId="6141"/>
    <cellStyle name="Normal 25 29" xfId="6142"/>
    <cellStyle name="Normal 25 3" xfId="6143"/>
    <cellStyle name="Normal 25 30" xfId="6144"/>
    <cellStyle name="Normal 25 31" xfId="6145"/>
    <cellStyle name="Normal 25 32" xfId="6146"/>
    <cellStyle name="Normal 25 33" xfId="6147"/>
    <cellStyle name="Normal 25 34" xfId="6148"/>
    <cellStyle name="Normal 25 35" xfId="6149"/>
    <cellStyle name="Normal 25 36" xfId="6150"/>
    <cellStyle name="Normal 25 37" xfId="6151"/>
    <cellStyle name="Normal 25 38" xfId="6152"/>
    <cellStyle name="Normal 25 39" xfId="6153"/>
    <cellStyle name="Normal 25 4" xfId="6154"/>
    <cellStyle name="Normal 25 40" xfId="6155"/>
    <cellStyle name="Normal 25 41" xfId="6156"/>
    <cellStyle name="Normal 25 42" xfId="6157"/>
    <cellStyle name="Normal 25 43" xfId="6158"/>
    <cellStyle name="Normal 25 44" xfId="6159"/>
    <cellStyle name="Normal 25 45" xfId="6160"/>
    <cellStyle name="Normal 25 46" xfId="6161"/>
    <cellStyle name="Normal 25 47" xfId="6162"/>
    <cellStyle name="Normal 25 48" xfId="6163"/>
    <cellStyle name="Normal 25 49" xfId="6164"/>
    <cellStyle name="Normal 25 5" xfId="6165"/>
    <cellStyle name="Normal 25 50" xfId="6166"/>
    <cellStyle name="Normal 25 51" xfId="6167"/>
    <cellStyle name="Normal 25 52" xfId="6168"/>
    <cellStyle name="Normal 25 53" xfId="6169"/>
    <cellStyle name="Normal 25 54" xfId="6170"/>
    <cellStyle name="Normal 25 55" xfId="6171"/>
    <cellStyle name="Normal 25 56" xfId="6172"/>
    <cellStyle name="Normal 25 57" xfId="6173"/>
    <cellStyle name="Normal 25 58" xfId="6174"/>
    <cellStyle name="Normal 25 59" xfId="6175"/>
    <cellStyle name="Normal 25 6" xfId="6176"/>
    <cellStyle name="Normal 25 60" xfId="6177"/>
    <cellStyle name="Normal 25 61" xfId="6178"/>
    <cellStyle name="Normal 25 62" xfId="6179"/>
    <cellStyle name="Normal 25 63" xfId="6180"/>
    <cellStyle name="Normal 25 64" xfId="6181"/>
    <cellStyle name="Normal 25 65" xfId="6182"/>
    <cellStyle name="Normal 25 66" xfId="6183"/>
    <cellStyle name="Normal 25 67" xfId="6184"/>
    <cellStyle name="Normal 25 68" xfId="6185"/>
    <cellStyle name="Normal 25 69" xfId="6186"/>
    <cellStyle name="Normal 25 7" xfId="6187"/>
    <cellStyle name="Normal 25 70" xfId="6188"/>
    <cellStyle name="Normal 25 71" xfId="6189"/>
    <cellStyle name="Normal 25 72" xfId="6190"/>
    <cellStyle name="Normal 25 73" xfId="6191"/>
    <cellStyle name="Normal 25 74" xfId="6192"/>
    <cellStyle name="Normal 25 75" xfId="6193"/>
    <cellStyle name="Normal 25 76" xfId="6194"/>
    <cellStyle name="Normal 25 77" xfId="6195"/>
    <cellStyle name="Normal 25 78" xfId="6196"/>
    <cellStyle name="Normal 25 79" xfId="6197"/>
    <cellStyle name="Normal 25 8" xfId="6198"/>
    <cellStyle name="Normal 25 80" xfId="6199"/>
    <cellStyle name="Normal 25 81" xfId="6200"/>
    <cellStyle name="Normal 25 82" xfId="6201"/>
    <cellStyle name="Normal 25 83" xfId="6202"/>
    <cellStyle name="Normal 25 84" xfId="6203"/>
    <cellStyle name="Normal 25 85" xfId="6204"/>
    <cellStyle name="Normal 25 86" xfId="6205"/>
    <cellStyle name="Normal 25 87" xfId="6206"/>
    <cellStyle name="Normal 25 88" xfId="6207"/>
    <cellStyle name="Normal 25 89" xfId="6208"/>
    <cellStyle name="Normal 25 9" xfId="6209"/>
    <cellStyle name="Normal 25 90" xfId="6210"/>
    <cellStyle name="Normal 25 91" xfId="6211"/>
    <cellStyle name="Normal 25 92" xfId="6212"/>
    <cellStyle name="Normal 25 93" xfId="6213"/>
    <cellStyle name="Normal 25 94" xfId="6214"/>
    <cellStyle name="Normal 25 95" xfId="6215"/>
    <cellStyle name="Normal 25 96" xfId="6216"/>
    <cellStyle name="Normal 25 97" xfId="6217"/>
    <cellStyle name="Normal 25 98" xfId="6218"/>
    <cellStyle name="Normal 25 99" xfId="6219"/>
    <cellStyle name="Normal 26" xfId="36"/>
    <cellStyle name="Normal 26 10" xfId="6220"/>
    <cellStyle name="Normal 26 100" xfId="6221"/>
    <cellStyle name="Normal 26 101" xfId="6222"/>
    <cellStyle name="Normal 26 102" xfId="6223"/>
    <cellStyle name="Normal 26 103" xfId="6224"/>
    <cellStyle name="Normal 26 104" xfId="6225"/>
    <cellStyle name="Normal 26 105" xfId="6226"/>
    <cellStyle name="Normal 26 106" xfId="6227"/>
    <cellStyle name="Normal 26 107" xfId="6228"/>
    <cellStyle name="Normal 26 108" xfId="6229"/>
    <cellStyle name="Normal 26 109" xfId="6230"/>
    <cellStyle name="Normal 26 11" xfId="6231"/>
    <cellStyle name="Normal 26 110" xfId="6232"/>
    <cellStyle name="Normal 26 12" xfId="6233"/>
    <cellStyle name="Normal 26 13" xfId="6234"/>
    <cellStyle name="Normal 26 14" xfId="6235"/>
    <cellStyle name="Normal 26 15" xfId="6236"/>
    <cellStyle name="Normal 26 16" xfId="6237"/>
    <cellStyle name="Normal 26 17" xfId="6238"/>
    <cellStyle name="Normal 26 18" xfId="6239"/>
    <cellStyle name="Normal 26 19" xfId="6240"/>
    <cellStyle name="Normal 26 2" xfId="67"/>
    <cellStyle name="Normal 26 20" xfId="6241"/>
    <cellStyle name="Normal 26 21" xfId="6242"/>
    <cellStyle name="Normal 26 22" xfId="6243"/>
    <cellStyle name="Normal 26 23" xfId="6244"/>
    <cellStyle name="Normal 26 24" xfId="6245"/>
    <cellStyle name="Normal 26 25" xfId="6246"/>
    <cellStyle name="Normal 26 26" xfId="6247"/>
    <cellStyle name="Normal 26 27" xfId="6248"/>
    <cellStyle name="Normal 26 28" xfId="6249"/>
    <cellStyle name="Normal 26 29" xfId="6250"/>
    <cellStyle name="Normal 26 3" xfId="6251"/>
    <cellStyle name="Normal 26 30" xfId="6252"/>
    <cellStyle name="Normal 26 31" xfId="6253"/>
    <cellStyle name="Normal 26 32" xfId="6254"/>
    <cellStyle name="Normal 26 33" xfId="6255"/>
    <cellStyle name="Normal 26 34" xfId="6256"/>
    <cellStyle name="Normal 26 35" xfId="6257"/>
    <cellStyle name="Normal 26 36" xfId="6258"/>
    <cellStyle name="Normal 26 37" xfId="6259"/>
    <cellStyle name="Normal 26 38" xfId="6260"/>
    <cellStyle name="Normal 26 39" xfId="6261"/>
    <cellStyle name="Normal 26 4" xfId="6262"/>
    <cellStyle name="Normal 26 40" xfId="6263"/>
    <cellStyle name="Normal 26 41" xfId="6264"/>
    <cellStyle name="Normal 26 42" xfId="6265"/>
    <cellStyle name="Normal 26 43" xfId="6266"/>
    <cellStyle name="Normal 26 44" xfId="6267"/>
    <cellStyle name="Normal 26 45" xfId="6268"/>
    <cellStyle name="Normal 26 46" xfId="6269"/>
    <cellStyle name="Normal 26 47" xfId="6270"/>
    <cellStyle name="Normal 26 48" xfId="6271"/>
    <cellStyle name="Normal 26 49" xfId="6272"/>
    <cellStyle name="Normal 26 5" xfId="6273"/>
    <cellStyle name="Normal 26 50" xfId="6274"/>
    <cellStyle name="Normal 26 51" xfId="6275"/>
    <cellStyle name="Normal 26 52" xfId="6276"/>
    <cellStyle name="Normal 26 53" xfId="6277"/>
    <cellStyle name="Normal 26 54" xfId="6278"/>
    <cellStyle name="Normal 26 55" xfId="6279"/>
    <cellStyle name="Normal 26 56" xfId="6280"/>
    <cellStyle name="Normal 26 57" xfId="6281"/>
    <cellStyle name="Normal 26 58" xfId="6282"/>
    <cellStyle name="Normal 26 59" xfId="6283"/>
    <cellStyle name="Normal 26 6" xfId="6284"/>
    <cellStyle name="Normal 26 60" xfId="6285"/>
    <cellStyle name="Normal 26 61" xfId="6286"/>
    <cellStyle name="Normal 26 62" xfId="6287"/>
    <cellStyle name="Normal 26 63" xfId="6288"/>
    <cellStyle name="Normal 26 64" xfId="6289"/>
    <cellStyle name="Normal 26 65" xfId="6290"/>
    <cellStyle name="Normal 26 66" xfId="6291"/>
    <cellStyle name="Normal 26 67" xfId="6292"/>
    <cellStyle name="Normal 26 68" xfId="6293"/>
    <cellStyle name="Normal 26 69" xfId="6294"/>
    <cellStyle name="Normal 26 7" xfId="6295"/>
    <cellStyle name="Normal 26 70" xfId="6296"/>
    <cellStyle name="Normal 26 71" xfId="6297"/>
    <cellStyle name="Normal 26 72" xfId="6298"/>
    <cellStyle name="Normal 26 73" xfId="6299"/>
    <cellStyle name="Normal 26 74" xfId="6300"/>
    <cellStyle name="Normal 26 75" xfId="6301"/>
    <cellStyle name="Normal 26 76" xfId="6302"/>
    <cellStyle name="Normal 26 77" xfId="6303"/>
    <cellStyle name="Normal 26 78" xfId="6304"/>
    <cellStyle name="Normal 26 79" xfId="6305"/>
    <cellStyle name="Normal 26 8" xfId="6306"/>
    <cellStyle name="Normal 26 80" xfId="6307"/>
    <cellStyle name="Normal 26 81" xfId="6308"/>
    <cellStyle name="Normal 26 82" xfId="6309"/>
    <cellStyle name="Normal 26 83" xfId="6310"/>
    <cellStyle name="Normal 26 84" xfId="6311"/>
    <cellStyle name="Normal 26 85" xfId="6312"/>
    <cellStyle name="Normal 26 86" xfId="6313"/>
    <cellStyle name="Normal 26 87" xfId="6314"/>
    <cellStyle name="Normal 26 88" xfId="6315"/>
    <cellStyle name="Normal 26 89" xfId="6316"/>
    <cellStyle name="Normal 26 9" xfId="6317"/>
    <cellStyle name="Normal 26 90" xfId="6318"/>
    <cellStyle name="Normal 26 91" xfId="6319"/>
    <cellStyle name="Normal 26 92" xfId="6320"/>
    <cellStyle name="Normal 26 93" xfId="6321"/>
    <cellStyle name="Normal 26 94" xfId="6322"/>
    <cellStyle name="Normal 26 95" xfId="6323"/>
    <cellStyle name="Normal 26 96" xfId="6324"/>
    <cellStyle name="Normal 26 97" xfId="6325"/>
    <cellStyle name="Normal 26 98" xfId="6326"/>
    <cellStyle name="Normal 26 99" xfId="6327"/>
    <cellStyle name="Normal 27" xfId="37"/>
    <cellStyle name="Normal 27 10" xfId="6328"/>
    <cellStyle name="Normal 27 100" xfId="6329"/>
    <cellStyle name="Normal 27 101" xfId="6330"/>
    <cellStyle name="Normal 27 102" xfId="6331"/>
    <cellStyle name="Normal 27 103" xfId="6332"/>
    <cellStyle name="Normal 27 104" xfId="6333"/>
    <cellStyle name="Normal 27 105" xfId="6334"/>
    <cellStyle name="Normal 27 106" xfId="6335"/>
    <cellStyle name="Normal 27 107" xfId="6336"/>
    <cellStyle name="Normal 27 108" xfId="6337"/>
    <cellStyle name="Normal 27 109" xfId="6338"/>
    <cellStyle name="Normal 27 11" xfId="6339"/>
    <cellStyle name="Normal 27 110" xfId="6340"/>
    <cellStyle name="Normal 27 12" xfId="6341"/>
    <cellStyle name="Normal 27 13" xfId="6342"/>
    <cellStyle name="Normal 27 14" xfId="6343"/>
    <cellStyle name="Normal 27 15" xfId="6344"/>
    <cellStyle name="Normal 27 16" xfId="6345"/>
    <cellStyle name="Normal 27 17" xfId="6346"/>
    <cellStyle name="Normal 27 18" xfId="6347"/>
    <cellStyle name="Normal 27 19" xfId="6348"/>
    <cellStyle name="Normal 27 2" xfId="68"/>
    <cellStyle name="Normal 27 20" xfId="6349"/>
    <cellStyle name="Normal 27 21" xfId="6350"/>
    <cellStyle name="Normal 27 22" xfId="6351"/>
    <cellStyle name="Normal 27 23" xfId="6352"/>
    <cellStyle name="Normal 27 24" xfId="6353"/>
    <cellStyle name="Normal 27 25" xfId="6354"/>
    <cellStyle name="Normal 27 26" xfId="6355"/>
    <cellStyle name="Normal 27 27" xfId="6356"/>
    <cellStyle name="Normal 27 28" xfId="6357"/>
    <cellStyle name="Normal 27 29" xfId="6358"/>
    <cellStyle name="Normal 27 3" xfId="6359"/>
    <cellStyle name="Normal 27 30" xfId="6360"/>
    <cellStyle name="Normal 27 31" xfId="6361"/>
    <cellStyle name="Normal 27 32" xfId="6362"/>
    <cellStyle name="Normal 27 33" xfId="6363"/>
    <cellStyle name="Normal 27 34" xfId="6364"/>
    <cellStyle name="Normal 27 35" xfId="6365"/>
    <cellStyle name="Normal 27 36" xfId="6366"/>
    <cellStyle name="Normal 27 37" xfId="6367"/>
    <cellStyle name="Normal 27 38" xfId="6368"/>
    <cellStyle name="Normal 27 39" xfId="6369"/>
    <cellStyle name="Normal 27 4" xfId="6370"/>
    <cellStyle name="Normal 27 40" xfId="6371"/>
    <cellStyle name="Normal 27 41" xfId="6372"/>
    <cellStyle name="Normal 27 42" xfId="6373"/>
    <cellStyle name="Normal 27 43" xfId="6374"/>
    <cellStyle name="Normal 27 44" xfId="6375"/>
    <cellStyle name="Normal 27 45" xfId="6376"/>
    <cellStyle name="Normal 27 46" xfId="6377"/>
    <cellStyle name="Normal 27 47" xfId="6378"/>
    <cellStyle name="Normal 27 48" xfId="6379"/>
    <cellStyle name="Normal 27 49" xfId="6380"/>
    <cellStyle name="Normal 27 5" xfId="6381"/>
    <cellStyle name="Normal 27 50" xfId="6382"/>
    <cellStyle name="Normal 27 51" xfId="6383"/>
    <cellStyle name="Normal 27 52" xfId="6384"/>
    <cellStyle name="Normal 27 53" xfId="6385"/>
    <cellStyle name="Normal 27 54" xfId="6386"/>
    <cellStyle name="Normal 27 55" xfId="6387"/>
    <cellStyle name="Normal 27 56" xfId="6388"/>
    <cellStyle name="Normal 27 57" xfId="6389"/>
    <cellStyle name="Normal 27 58" xfId="6390"/>
    <cellStyle name="Normal 27 59" xfId="6391"/>
    <cellStyle name="Normal 27 6" xfId="6392"/>
    <cellStyle name="Normal 27 60" xfId="6393"/>
    <cellStyle name="Normal 27 61" xfId="6394"/>
    <cellStyle name="Normal 27 62" xfId="6395"/>
    <cellStyle name="Normal 27 63" xfId="6396"/>
    <cellStyle name="Normal 27 64" xfId="6397"/>
    <cellStyle name="Normal 27 65" xfId="6398"/>
    <cellStyle name="Normal 27 66" xfId="6399"/>
    <cellStyle name="Normal 27 67" xfId="6400"/>
    <cellStyle name="Normal 27 68" xfId="6401"/>
    <cellStyle name="Normal 27 69" xfId="6402"/>
    <cellStyle name="Normal 27 7" xfId="6403"/>
    <cellStyle name="Normal 27 70" xfId="6404"/>
    <cellStyle name="Normal 27 71" xfId="6405"/>
    <cellStyle name="Normal 27 72" xfId="6406"/>
    <cellStyle name="Normal 27 73" xfId="6407"/>
    <cellStyle name="Normal 27 74" xfId="6408"/>
    <cellStyle name="Normal 27 75" xfId="6409"/>
    <cellStyle name="Normal 27 76" xfId="6410"/>
    <cellStyle name="Normal 27 77" xfId="6411"/>
    <cellStyle name="Normal 27 78" xfId="6412"/>
    <cellStyle name="Normal 27 79" xfId="6413"/>
    <cellStyle name="Normal 27 8" xfId="6414"/>
    <cellStyle name="Normal 27 80" xfId="6415"/>
    <cellStyle name="Normal 27 81" xfId="6416"/>
    <cellStyle name="Normal 27 82" xfId="6417"/>
    <cellStyle name="Normal 27 83" xfId="6418"/>
    <cellStyle name="Normal 27 84" xfId="6419"/>
    <cellStyle name="Normal 27 85" xfId="6420"/>
    <cellStyle name="Normal 27 86" xfId="6421"/>
    <cellStyle name="Normal 27 87" xfId="6422"/>
    <cellStyle name="Normal 27 88" xfId="6423"/>
    <cellStyle name="Normal 27 89" xfId="6424"/>
    <cellStyle name="Normal 27 9" xfId="6425"/>
    <cellStyle name="Normal 27 90" xfId="6426"/>
    <cellStyle name="Normal 27 91" xfId="6427"/>
    <cellStyle name="Normal 27 92" xfId="6428"/>
    <cellStyle name="Normal 27 93" xfId="6429"/>
    <cellStyle name="Normal 27 94" xfId="6430"/>
    <cellStyle name="Normal 27 95" xfId="6431"/>
    <cellStyle name="Normal 27 96" xfId="6432"/>
    <cellStyle name="Normal 27 97" xfId="6433"/>
    <cellStyle name="Normal 27 98" xfId="6434"/>
    <cellStyle name="Normal 27 99" xfId="6435"/>
    <cellStyle name="Normal 28" xfId="38"/>
    <cellStyle name="Normal 28 10" xfId="6436"/>
    <cellStyle name="Normal 28 100" xfId="6437"/>
    <cellStyle name="Normal 28 101" xfId="6438"/>
    <cellStyle name="Normal 28 102" xfId="6439"/>
    <cellStyle name="Normal 28 103" xfId="6440"/>
    <cellStyle name="Normal 28 104" xfId="6441"/>
    <cellStyle name="Normal 28 105" xfId="6442"/>
    <cellStyle name="Normal 28 106" xfId="6443"/>
    <cellStyle name="Normal 28 107" xfId="6444"/>
    <cellStyle name="Normal 28 108" xfId="6445"/>
    <cellStyle name="Normal 28 109" xfId="6446"/>
    <cellStyle name="Normal 28 11" xfId="6447"/>
    <cellStyle name="Normal 28 110" xfId="6448"/>
    <cellStyle name="Normal 28 12" xfId="6449"/>
    <cellStyle name="Normal 28 13" xfId="6450"/>
    <cellStyle name="Normal 28 14" xfId="6451"/>
    <cellStyle name="Normal 28 15" xfId="6452"/>
    <cellStyle name="Normal 28 16" xfId="6453"/>
    <cellStyle name="Normal 28 17" xfId="6454"/>
    <cellStyle name="Normal 28 18" xfId="6455"/>
    <cellStyle name="Normal 28 19" xfId="6456"/>
    <cellStyle name="Normal 28 2" xfId="69"/>
    <cellStyle name="Normal 28 20" xfId="6457"/>
    <cellStyle name="Normal 28 21" xfId="6458"/>
    <cellStyle name="Normal 28 22" xfId="6459"/>
    <cellStyle name="Normal 28 23" xfId="6460"/>
    <cellStyle name="Normal 28 24" xfId="6461"/>
    <cellStyle name="Normal 28 25" xfId="6462"/>
    <cellStyle name="Normal 28 26" xfId="6463"/>
    <cellStyle name="Normal 28 27" xfId="6464"/>
    <cellStyle name="Normal 28 28" xfId="6465"/>
    <cellStyle name="Normal 28 29" xfId="6466"/>
    <cellStyle name="Normal 28 3" xfId="6467"/>
    <cellStyle name="Normal 28 30" xfId="6468"/>
    <cellStyle name="Normal 28 31" xfId="6469"/>
    <cellStyle name="Normal 28 32" xfId="6470"/>
    <cellStyle name="Normal 28 33" xfId="6471"/>
    <cellStyle name="Normal 28 34" xfId="6472"/>
    <cellStyle name="Normal 28 35" xfId="6473"/>
    <cellStyle name="Normal 28 36" xfId="6474"/>
    <cellStyle name="Normal 28 37" xfId="6475"/>
    <cellStyle name="Normal 28 38" xfId="6476"/>
    <cellStyle name="Normal 28 39" xfId="6477"/>
    <cellStyle name="Normal 28 4" xfId="6478"/>
    <cellStyle name="Normal 28 40" xfId="6479"/>
    <cellStyle name="Normal 28 41" xfId="6480"/>
    <cellStyle name="Normal 28 42" xfId="6481"/>
    <cellStyle name="Normal 28 43" xfId="6482"/>
    <cellStyle name="Normal 28 44" xfId="6483"/>
    <cellStyle name="Normal 28 45" xfId="6484"/>
    <cellStyle name="Normal 28 46" xfId="6485"/>
    <cellStyle name="Normal 28 47" xfId="6486"/>
    <cellStyle name="Normal 28 48" xfId="6487"/>
    <cellStyle name="Normal 28 49" xfId="6488"/>
    <cellStyle name="Normal 28 5" xfId="6489"/>
    <cellStyle name="Normal 28 50" xfId="6490"/>
    <cellStyle name="Normal 28 51" xfId="6491"/>
    <cellStyle name="Normal 28 52" xfId="6492"/>
    <cellStyle name="Normal 28 53" xfId="6493"/>
    <cellStyle name="Normal 28 54" xfId="6494"/>
    <cellStyle name="Normal 28 55" xfId="6495"/>
    <cellStyle name="Normal 28 56" xfId="6496"/>
    <cellStyle name="Normal 28 57" xfId="6497"/>
    <cellStyle name="Normal 28 58" xfId="6498"/>
    <cellStyle name="Normal 28 59" xfId="6499"/>
    <cellStyle name="Normal 28 6" xfId="6500"/>
    <cellStyle name="Normal 28 60" xfId="6501"/>
    <cellStyle name="Normal 28 61" xfId="6502"/>
    <cellStyle name="Normal 28 62" xfId="6503"/>
    <cellStyle name="Normal 28 63" xfId="6504"/>
    <cellStyle name="Normal 28 64" xfId="6505"/>
    <cellStyle name="Normal 28 65" xfId="6506"/>
    <cellStyle name="Normal 28 66" xfId="6507"/>
    <cellStyle name="Normal 28 67" xfId="6508"/>
    <cellStyle name="Normal 28 68" xfId="6509"/>
    <cellStyle name="Normal 28 69" xfId="6510"/>
    <cellStyle name="Normal 28 7" xfId="6511"/>
    <cellStyle name="Normal 28 70" xfId="6512"/>
    <cellStyle name="Normal 28 71" xfId="6513"/>
    <cellStyle name="Normal 28 72" xfId="6514"/>
    <cellStyle name="Normal 28 73" xfId="6515"/>
    <cellStyle name="Normal 28 74" xfId="6516"/>
    <cellStyle name="Normal 28 75" xfId="6517"/>
    <cellStyle name="Normal 28 76" xfId="6518"/>
    <cellStyle name="Normal 28 77" xfId="6519"/>
    <cellStyle name="Normal 28 78" xfId="6520"/>
    <cellStyle name="Normal 28 79" xfId="6521"/>
    <cellStyle name="Normal 28 8" xfId="6522"/>
    <cellStyle name="Normal 28 80" xfId="6523"/>
    <cellStyle name="Normal 28 81" xfId="6524"/>
    <cellStyle name="Normal 28 82" xfId="6525"/>
    <cellStyle name="Normal 28 83" xfId="6526"/>
    <cellStyle name="Normal 28 84" xfId="6527"/>
    <cellStyle name="Normal 28 85" xfId="6528"/>
    <cellStyle name="Normal 28 86" xfId="6529"/>
    <cellStyle name="Normal 28 87" xfId="6530"/>
    <cellStyle name="Normal 28 88" xfId="6531"/>
    <cellStyle name="Normal 28 89" xfId="6532"/>
    <cellStyle name="Normal 28 9" xfId="6533"/>
    <cellStyle name="Normal 28 90" xfId="6534"/>
    <cellStyle name="Normal 28 91" xfId="6535"/>
    <cellStyle name="Normal 28 92" xfId="6536"/>
    <cellStyle name="Normal 28 93" xfId="6537"/>
    <cellStyle name="Normal 28 94" xfId="6538"/>
    <cellStyle name="Normal 28 95" xfId="6539"/>
    <cellStyle name="Normal 28 96" xfId="6540"/>
    <cellStyle name="Normal 28 97" xfId="6541"/>
    <cellStyle name="Normal 28 98" xfId="6542"/>
    <cellStyle name="Normal 28 99" xfId="6543"/>
    <cellStyle name="Normal 29" xfId="39"/>
    <cellStyle name="Normal 29 10" xfId="6544"/>
    <cellStyle name="Normal 29 100" xfId="6545"/>
    <cellStyle name="Normal 29 101" xfId="6546"/>
    <cellStyle name="Normal 29 102" xfId="6547"/>
    <cellStyle name="Normal 29 103" xfId="6548"/>
    <cellStyle name="Normal 29 104" xfId="6549"/>
    <cellStyle name="Normal 29 105" xfId="6550"/>
    <cellStyle name="Normal 29 106" xfId="6551"/>
    <cellStyle name="Normal 29 107" xfId="6552"/>
    <cellStyle name="Normal 29 108" xfId="6553"/>
    <cellStyle name="Normal 29 109" xfId="6554"/>
    <cellStyle name="Normal 29 11" xfId="6555"/>
    <cellStyle name="Normal 29 110" xfId="6556"/>
    <cellStyle name="Normal 29 12" xfId="6557"/>
    <cellStyle name="Normal 29 13" xfId="6558"/>
    <cellStyle name="Normal 29 14" xfId="6559"/>
    <cellStyle name="Normal 29 15" xfId="6560"/>
    <cellStyle name="Normal 29 16" xfId="6561"/>
    <cellStyle name="Normal 29 17" xfId="6562"/>
    <cellStyle name="Normal 29 18" xfId="6563"/>
    <cellStyle name="Normal 29 19" xfId="6564"/>
    <cellStyle name="Normal 29 2" xfId="70"/>
    <cellStyle name="Normal 29 20" xfId="6565"/>
    <cellStyle name="Normal 29 21" xfId="6566"/>
    <cellStyle name="Normal 29 22" xfId="6567"/>
    <cellStyle name="Normal 29 23" xfId="6568"/>
    <cellStyle name="Normal 29 24" xfId="6569"/>
    <cellStyle name="Normal 29 25" xfId="6570"/>
    <cellStyle name="Normal 29 26" xfId="6571"/>
    <cellStyle name="Normal 29 27" xfId="6572"/>
    <cellStyle name="Normal 29 28" xfId="6573"/>
    <cellStyle name="Normal 29 29" xfId="6574"/>
    <cellStyle name="Normal 29 3" xfId="6575"/>
    <cellStyle name="Normal 29 30" xfId="6576"/>
    <cellStyle name="Normal 29 31" xfId="6577"/>
    <cellStyle name="Normal 29 32" xfId="6578"/>
    <cellStyle name="Normal 29 33" xfId="6579"/>
    <cellStyle name="Normal 29 34" xfId="6580"/>
    <cellStyle name="Normal 29 35" xfId="6581"/>
    <cellStyle name="Normal 29 36" xfId="6582"/>
    <cellStyle name="Normal 29 37" xfId="6583"/>
    <cellStyle name="Normal 29 38" xfId="6584"/>
    <cellStyle name="Normal 29 39" xfId="6585"/>
    <cellStyle name="Normal 29 4" xfId="6586"/>
    <cellStyle name="Normal 29 40" xfId="6587"/>
    <cellStyle name="Normal 29 41" xfId="6588"/>
    <cellStyle name="Normal 29 42" xfId="6589"/>
    <cellStyle name="Normal 29 43" xfId="6590"/>
    <cellStyle name="Normal 29 44" xfId="6591"/>
    <cellStyle name="Normal 29 45" xfId="6592"/>
    <cellStyle name="Normal 29 46" xfId="6593"/>
    <cellStyle name="Normal 29 47" xfId="6594"/>
    <cellStyle name="Normal 29 48" xfId="6595"/>
    <cellStyle name="Normal 29 49" xfId="6596"/>
    <cellStyle name="Normal 29 5" xfId="6597"/>
    <cellStyle name="Normal 29 50" xfId="6598"/>
    <cellStyle name="Normal 29 51" xfId="6599"/>
    <cellStyle name="Normal 29 52" xfId="6600"/>
    <cellStyle name="Normal 29 53" xfId="6601"/>
    <cellStyle name="Normal 29 54" xfId="6602"/>
    <cellStyle name="Normal 29 55" xfId="6603"/>
    <cellStyle name="Normal 29 56" xfId="6604"/>
    <cellStyle name="Normal 29 57" xfId="6605"/>
    <cellStyle name="Normal 29 58" xfId="6606"/>
    <cellStyle name="Normal 29 59" xfId="6607"/>
    <cellStyle name="Normal 29 6" xfId="6608"/>
    <cellStyle name="Normal 29 60" xfId="6609"/>
    <cellStyle name="Normal 29 61" xfId="6610"/>
    <cellStyle name="Normal 29 62" xfId="6611"/>
    <cellStyle name="Normal 29 63" xfId="6612"/>
    <cellStyle name="Normal 29 64" xfId="6613"/>
    <cellStyle name="Normal 29 65" xfId="6614"/>
    <cellStyle name="Normal 29 66" xfId="6615"/>
    <cellStyle name="Normal 29 67" xfId="6616"/>
    <cellStyle name="Normal 29 68" xfId="6617"/>
    <cellStyle name="Normal 29 69" xfId="6618"/>
    <cellStyle name="Normal 29 7" xfId="6619"/>
    <cellStyle name="Normal 29 70" xfId="6620"/>
    <cellStyle name="Normal 29 71" xfId="6621"/>
    <cellStyle name="Normal 29 72" xfId="6622"/>
    <cellStyle name="Normal 29 73" xfId="6623"/>
    <cellStyle name="Normal 29 74" xfId="6624"/>
    <cellStyle name="Normal 29 75" xfId="6625"/>
    <cellStyle name="Normal 29 76" xfId="6626"/>
    <cellStyle name="Normal 29 77" xfId="6627"/>
    <cellStyle name="Normal 29 78" xfId="6628"/>
    <cellStyle name="Normal 29 79" xfId="6629"/>
    <cellStyle name="Normal 29 8" xfId="6630"/>
    <cellStyle name="Normal 29 80" xfId="6631"/>
    <cellStyle name="Normal 29 81" xfId="6632"/>
    <cellStyle name="Normal 29 82" xfId="6633"/>
    <cellStyle name="Normal 29 83" xfId="6634"/>
    <cellStyle name="Normal 29 84" xfId="6635"/>
    <cellStyle name="Normal 29 85" xfId="6636"/>
    <cellStyle name="Normal 29 86" xfId="6637"/>
    <cellStyle name="Normal 29 87" xfId="6638"/>
    <cellStyle name="Normal 29 88" xfId="6639"/>
    <cellStyle name="Normal 29 89" xfId="6640"/>
    <cellStyle name="Normal 29 9" xfId="6641"/>
    <cellStyle name="Normal 29 90" xfId="6642"/>
    <cellStyle name="Normal 29 91" xfId="6643"/>
    <cellStyle name="Normal 29 92" xfId="6644"/>
    <cellStyle name="Normal 29 93" xfId="6645"/>
    <cellStyle name="Normal 29 94" xfId="6646"/>
    <cellStyle name="Normal 29 95" xfId="6647"/>
    <cellStyle name="Normal 29 96" xfId="6648"/>
    <cellStyle name="Normal 29 97" xfId="6649"/>
    <cellStyle name="Normal 29 98" xfId="6650"/>
    <cellStyle name="Normal 29 99" xfId="6651"/>
    <cellStyle name="Normal 3" xfId="5"/>
    <cellStyle name="Normal 3 10" xfId="6652"/>
    <cellStyle name="Normal 3 100" xfId="6653"/>
    <cellStyle name="Normal 3 101" xfId="6654"/>
    <cellStyle name="Normal 3 102" xfId="6655"/>
    <cellStyle name="Normal 3 103" xfId="6656"/>
    <cellStyle name="Normal 3 104" xfId="6657"/>
    <cellStyle name="Normal 3 105" xfId="6658"/>
    <cellStyle name="Normal 3 106" xfId="6659"/>
    <cellStyle name="Normal 3 107" xfId="6660"/>
    <cellStyle name="Normal 3 108" xfId="6661"/>
    <cellStyle name="Normal 3 109" xfId="6662"/>
    <cellStyle name="Normal 3 11" xfId="6663"/>
    <cellStyle name="Normal 3 110" xfId="6664"/>
    <cellStyle name="Normal 3 12" xfId="6665"/>
    <cellStyle name="Normal 3 13" xfId="6666"/>
    <cellStyle name="Normal 3 14" xfId="6667"/>
    <cellStyle name="Normal 3 15" xfId="6668"/>
    <cellStyle name="Normal 3 16" xfId="6669"/>
    <cellStyle name="Normal 3 17" xfId="6670"/>
    <cellStyle name="Normal 3 18" xfId="6671"/>
    <cellStyle name="Normal 3 19" xfId="6672"/>
    <cellStyle name="Normal 3 2" xfId="6673"/>
    <cellStyle name="Normal 3 20" xfId="6674"/>
    <cellStyle name="Normal 3 21" xfId="6675"/>
    <cellStyle name="Normal 3 22" xfId="6676"/>
    <cellStyle name="Normal 3 23" xfId="6677"/>
    <cellStyle name="Normal 3 24" xfId="6678"/>
    <cellStyle name="Normal 3 25" xfId="6679"/>
    <cellStyle name="Normal 3 26" xfId="6680"/>
    <cellStyle name="Normal 3 27" xfId="6681"/>
    <cellStyle name="Normal 3 28" xfId="6682"/>
    <cellStyle name="Normal 3 29" xfId="6683"/>
    <cellStyle name="Normal 3 3" xfId="6684"/>
    <cellStyle name="Normal 3 30" xfId="6685"/>
    <cellStyle name="Normal 3 31" xfId="6686"/>
    <cellStyle name="Normal 3 32" xfId="6687"/>
    <cellStyle name="Normal 3 33" xfId="6688"/>
    <cellStyle name="Normal 3 34" xfId="6689"/>
    <cellStyle name="Normal 3 35" xfId="6690"/>
    <cellStyle name="Normal 3 36" xfId="6691"/>
    <cellStyle name="Normal 3 37" xfId="6692"/>
    <cellStyle name="Normal 3 38" xfId="6693"/>
    <cellStyle name="Normal 3 39" xfId="6694"/>
    <cellStyle name="Normal 3 4" xfId="6695"/>
    <cellStyle name="Normal 3 40" xfId="6696"/>
    <cellStyle name="Normal 3 41" xfId="6697"/>
    <cellStyle name="Normal 3 42" xfId="6698"/>
    <cellStyle name="Normal 3 43" xfId="6699"/>
    <cellStyle name="Normal 3 44" xfId="6700"/>
    <cellStyle name="Normal 3 45" xfId="6701"/>
    <cellStyle name="Normal 3 46" xfId="6702"/>
    <cellStyle name="Normal 3 47" xfId="6703"/>
    <cellStyle name="Normal 3 48" xfId="6704"/>
    <cellStyle name="Normal 3 49" xfId="6705"/>
    <cellStyle name="Normal 3 5" xfId="6706"/>
    <cellStyle name="Normal 3 50" xfId="6707"/>
    <cellStyle name="Normal 3 51" xfId="6708"/>
    <cellStyle name="Normal 3 52" xfId="6709"/>
    <cellStyle name="Normal 3 53" xfId="6710"/>
    <cellStyle name="Normal 3 54" xfId="6711"/>
    <cellStyle name="Normal 3 55" xfId="6712"/>
    <cellStyle name="Normal 3 56" xfId="6713"/>
    <cellStyle name="Normal 3 57" xfId="6714"/>
    <cellStyle name="Normal 3 58" xfId="6715"/>
    <cellStyle name="Normal 3 59" xfId="6716"/>
    <cellStyle name="Normal 3 6" xfId="6717"/>
    <cellStyle name="Normal 3 60" xfId="6718"/>
    <cellStyle name="Normal 3 61" xfId="6719"/>
    <cellStyle name="Normal 3 62" xfId="6720"/>
    <cellStyle name="Normal 3 63" xfId="6721"/>
    <cellStyle name="Normal 3 64" xfId="6722"/>
    <cellStyle name="Normal 3 65" xfId="6723"/>
    <cellStyle name="Normal 3 66" xfId="6724"/>
    <cellStyle name="Normal 3 67" xfId="6725"/>
    <cellStyle name="Normal 3 68" xfId="6726"/>
    <cellStyle name="Normal 3 69" xfId="6727"/>
    <cellStyle name="Normal 3 7" xfId="6728"/>
    <cellStyle name="Normal 3 70" xfId="6729"/>
    <cellStyle name="Normal 3 71" xfId="6730"/>
    <cellStyle name="Normal 3 72" xfId="6731"/>
    <cellStyle name="Normal 3 73" xfId="6732"/>
    <cellStyle name="Normal 3 74" xfId="6733"/>
    <cellStyle name="Normal 3 75" xfId="6734"/>
    <cellStyle name="Normal 3 76" xfId="6735"/>
    <cellStyle name="Normal 3 77" xfId="6736"/>
    <cellStyle name="Normal 3 78" xfId="6737"/>
    <cellStyle name="Normal 3 79" xfId="6738"/>
    <cellStyle name="Normal 3 8" xfId="6739"/>
    <cellStyle name="Normal 3 80" xfId="6740"/>
    <cellStyle name="Normal 3 81" xfId="6741"/>
    <cellStyle name="Normal 3 82" xfId="6742"/>
    <cellStyle name="Normal 3 83" xfId="6743"/>
    <cellStyle name="Normal 3 84" xfId="6744"/>
    <cellStyle name="Normal 3 85" xfId="6745"/>
    <cellStyle name="Normal 3 86" xfId="6746"/>
    <cellStyle name="Normal 3 87" xfId="6747"/>
    <cellStyle name="Normal 3 88" xfId="6748"/>
    <cellStyle name="Normal 3 89" xfId="6749"/>
    <cellStyle name="Normal 3 9" xfId="6750"/>
    <cellStyle name="Normal 3 90" xfId="6751"/>
    <cellStyle name="Normal 3 91" xfId="6752"/>
    <cellStyle name="Normal 3 92" xfId="6753"/>
    <cellStyle name="Normal 3 93" xfId="6754"/>
    <cellStyle name="Normal 3 94" xfId="6755"/>
    <cellStyle name="Normal 3 95" xfId="6756"/>
    <cellStyle name="Normal 3 96" xfId="6757"/>
    <cellStyle name="Normal 3 97" xfId="6758"/>
    <cellStyle name="Normal 3 98" xfId="6759"/>
    <cellStyle name="Normal 3 99" xfId="6760"/>
    <cellStyle name="Normal 30" xfId="6761"/>
    <cellStyle name="Normal 30 10" xfId="6762"/>
    <cellStyle name="Normal 30 100" xfId="6763"/>
    <cellStyle name="Normal 30 101" xfId="6764"/>
    <cellStyle name="Normal 30 102" xfId="6765"/>
    <cellStyle name="Normal 30 103" xfId="6766"/>
    <cellStyle name="Normal 30 104" xfId="6767"/>
    <cellStyle name="Normal 30 105" xfId="6768"/>
    <cellStyle name="Normal 30 106" xfId="6769"/>
    <cellStyle name="Normal 30 107" xfId="6770"/>
    <cellStyle name="Normal 30 108" xfId="6771"/>
    <cellStyle name="Normal 30 109" xfId="6772"/>
    <cellStyle name="Normal 30 11" xfId="6773"/>
    <cellStyle name="Normal 30 110" xfId="6774"/>
    <cellStyle name="Normal 30 12" xfId="6775"/>
    <cellStyle name="Normal 30 13" xfId="6776"/>
    <cellStyle name="Normal 30 14" xfId="6777"/>
    <cellStyle name="Normal 30 15" xfId="6778"/>
    <cellStyle name="Normal 30 16" xfId="6779"/>
    <cellStyle name="Normal 30 17" xfId="6780"/>
    <cellStyle name="Normal 30 18" xfId="6781"/>
    <cellStyle name="Normal 30 19" xfId="6782"/>
    <cellStyle name="Normal 30 2" xfId="6783"/>
    <cellStyle name="Normal 30 20" xfId="6784"/>
    <cellStyle name="Normal 30 21" xfId="6785"/>
    <cellStyle name="Normal 30 22" xfId="6786"/>
    <cellStyle name="Normal 30 23" xfId="6787"/>
    <cellStyle name="Normal 30 24" xfId="6788"/>
    <cellStyle name="Normal 30 25" xfId="6789"/>
    <cellStyle name="Normal 30 26" xfId="6790"/>
    <cellStyle name="Normal 30 27" xfId="6791"/>
    <cellStyle name="Normal 30 28" xfId="6792"/>
    <cellStyle name="Normal 30 29" xfId="6793"/>
    <cellStyle name="Normal 30 3" xfId="6794"/>
    <cellStyle name="Normal 30 30" xfId="6795"/>
    <cellStyle name="Normal 30 31" xfId="6796"/>
    <cellStyle name="Normal 30 32" xfId="6797"/>
    <cellStyle name="Normal 30 33" xfId="6798"/>
    <cellStyle name="Normal 30 34" xfId="6799"/>
    <cellStyle name="Normal 30 35" xfId="6800"/>
    <cellStyle name="Normal 30 36" xfId="6801"/>
    <cellStyle name="Normal 30 37" xfId="6802"/>
    <cellStyle name="Normal 30 38" xfId="6803"/>
    <cellStyle name="Normal 30 39" xfId="6804"/>
    <cellStyle name="Normal 30 4" xfId="6805"/>
    <cellStyle name="Normal 30 40" xfId="6806"/>
    <cellStyle name="Normal 30 41" xfId="6807"/>
    <cellStyle name="Normal 30 42" xfId="6808"/>
    <cellStyle name="Normal 30 43" xfId="6809"/>
    <cellStyle name="Normal 30 44" xfId="6810"/>
    <cellStyle name="Normal 30 45" xfId="6811"/>
    <cellStyle name="Normal 30 46" xfId="6812"/>
    <cellStyle name="Normal 30 47" xfId="6813"/>
    <cellStyle name="Normal 30 48" xfId="6814"/>
    <cellStyle name="Normal 30 49" xfId="6815"/>
    <cellStyle name="Normal 30 5" xfId="6816"/>
    <cellStyle name="Normal 30 50" xfId="6817"/>
    <cellStyle name="Normal 30 51" xfId="6818"/>
    <cellStyle name="Normal 30 52" xfId="6819"/>
    <cellStyle name="Normal 30 53" xfId="6820"/>
    <cellStyle name="Normal 30 54" xfId="6821"/>
    <cellStyle name="Normal 30 55" xfId="6822"/>
    <cellStyle name="Normal 30 56" xfId="6823"/>
    <cellStyle name="Normal 30 57" xfId="6824"/>
    <cellStyle name="Normal 30 58" xfId="6825"/>
    <cellStyle name="Normal 30 59" xfId="6826"/>
    <cellStyle name="Normal 30 6" xfId="6827"/>
    <cellStyle name="Normal 30 60" xfId="6828"/>
    <cellStyle name="Normal 30 61" xfId="6829"/>
    <cellStyle name="Normal 30 62" xfId="6830"/>
    <cellStyle name="Normal 30 63" xfId="6831"/>
    <cellStyle name="Normal 30 64" xfId="6832"/>
    <cellStyle name="Normal 30 65" xfId="6833"/>
    <cellStyle name="Normal 30 66" xfId="6834"/>
    <cellStyle name="Normal 30 67" xfId="6835"/>
    <cellStyle name="Normal 30 68" xfId="6836"/>
    <cellStyle name="Normal 30 69" xfId="6837"/>
    <cellStyle name="Normal 30 7" xfId="6838"/>
    <cellStyle name="Normal 30 70" xfId="6839"/>
    <cellStyle name="Normal 30 71" xfId="6840"/>
    <cellStyle name="Normal 30 72" xfId="6841"/>
    <cellStyle name="Normal 30 73" xfId="6842"/>
    <cellStyle name="Normal 30 74" xfId="6843"/>
    <cellStyle name="Normal 30 75" xfId="6844"/>
    <cellStyle name="Normal 30 76" xfId="6845"/>
    <cellStyle name="Normal 30 77" xfId="6846"/>
    <cellStyle name="Normal 30 78" xfId="6847"/>
    <cellStyle name="Normal 30 79" xfId="6848"/>
    <cellStyle name="Normal 30 8" xfId="6849"/>
    <cellStyle name="Normal 30 80" xfId="6850"/>
    <cellStyle name="Normal 30 81" xfId="6851"/>
    <cellStyle name="Normal 30 82" xfId="6852"/>
    <cellStyle name="Normal 30 83" xfId="6853"/>
    <cellStyle name="Normal 30 84" xfId="6854"/>
    <cellStyle name="Normal 30 85" xfId="6855"/>
    <cellStyle name="Normal 30 86" xfId="6856"/>
    <cellStyle name="Normal 30 87" xfId="6857"/>
    <cellStyle name="Normal 30 88" xfId="6858"/>
    <cellStyle name="Normal 30 89" xfId="6859"/>
    <cellStyle name="Normal 30 9" xfId="6860"/>
    <cellStyle name="Normal 30 90" xfId="6861"/>
    <cellStyle name="Normal 30 91" xfId="6862"/>
    <cellStyle name="Normal 30 92" xfId="6863"/>
    <cellStyle name="Normal 30 93" xfId="6864"/>
    <cellStyle name="Normal 30 94" xfId="6865"/>
    <cellStyle name="Normal 30 95" xfId="6866"/>
    <cellStyle name="Normal 30 96" xfId="6867"/>
    <cellStyle name="Normal 30 97" xfId="6868"/>
    <cellStyle name="Normal 30 98" xfId="6869"/>
    <cellStyle name="Normal 30 99" xfId="6870"/>
    <cellStyle name="Normal 31" xfId="6871"/>
    <cellStyle name="Normal 31 10" xfId="6872"/>
    <cellStyle name="Normal 31 100" xfId="6873"/>
    <cellStyle name="Normal 31 101" xfId="6874"/>
    <cellStyle name="Normal 31 102" xfId="6875"/>
    <cellStyle name="Normal 31 103" xfId="6876"/>
    <cellStyle name="Normal 31 104" xfId="6877"/>
    <cellStyle name="Normal 31 105" xfId="6878"/>
    <cellStyle name="Normal 31 106" xfId="6879"/>
    <cellStyle name="Normal 31 107" xfId="6880"/>
    <cellStyle name="Normal 31 108" xfId="6881"/>
    <cellStyle name="Normal 31 109" xfId="6882"/>
    <cellStyle name="Normal 31 11" xfId="6883"/>
    <cellStyle name="Normal 31 110" xfId="6884"/>
    <cellStyle name="Normal 31 12" xfId="6885"/>
    <cellStyle name="Normal 31 13" xfId="6886"/>
    <cellStyle name="Normal 31 14" xfId="6887"/>
    <cellStyle name="Normal 31 15" xfId="6888"/>
    <cellStyle name="Normal 31 16" xfId="6889"/>
    <cellStyle name="Normal 31 17" xfId="6890"/>
    <cellStyle name="Normal 31 18" xfId="6891"/>
    <cellStyle name="Normal 31 19" xfId="6892"/>
    <cellStyle name="Normal 31 2" xfId="6893"/>
    <cellStyle name="Normal 31 20" xfId="6894"/>
    <cellStyle name="Normal 31 21" xfId="6895"/>
    <cellStyle name="Normal 31 22" xfId="6896"/>
    <cellStyle name="Normal 31 23" xfId="6897"/>
    <cellStyle name="Normal 31 24" xfId="6898"/>
    <cellStyle name="Normal 31 25" xfId="6899"/>
    <cellStyle name="Normal 31 26" xfId="6900"/>
    <cellStyle name="Normal 31 27" xfId="6901"/>
    <cellStyle name="Normal 31 28" xfId="6902"/>
    <cellStyle name="Normal 31 29" xfId="6903"/>
    <cellStyle name="Normal 31 3" xfId="6904"/>
    <cellStyle name="Normal 31 30" xfId="6905"/>
    <cellStyle name="Normal 31 31" xfId="6906"/>
    <cellStyle name="Normal 31 32" xfId="6907"/>
    <cellStyle name="Normal 31 33" xfId="6908"/>
    <cellStyle name="Normal 31 34" xfId="6909"/>
    <cellStyle name="Normal 31 35" xfId="6910"/>
    <cellStyle name="Normal 31 36" xfId="6911"/>
    <cellStyle name="Normal 31 37" xfId="6912"/>
    <cellStyle name="Normal 31 38" xfId="6913"/>
    <cellStyle name="Normal 31 39" xfId="6914"/>
    <cellStyle name="Normal 31 4" xfId="6915"/>
    <cellStyle name="Normal 31 40" xfId="6916"/>
    <cellStyle name="Normal 31 41" xfId="6917"/>
    <cellStyle name="Normal 31 42" xfId="6918"/>
    <cellStyle name="Normal 31 43" xfId="6919"/>
    <cellStyle name="Normal 31 44" xfId="6920"/>
    <cellStyle name="Normal 31 45" xfId="6921"/>
    <cellStyle name="Normal 31 46" xfId="6922"/>
    <cellStyle name="Normal 31 47" xfId="6923"/>
    <cellStyle name="Normal 31 48" xfId="6924"/>
    <cellStyle name="Normal 31 49" xfId="6925"/>
    <cellStyle name="Normal 31 5" xfId="6926"/>
    <cellStyle name="Normal 31 50" xfId="6927"/>
    <cellStyle name="Normal 31 51" xfId="6928"/>
    <cellStyle name="Normal 31 52" xfId="6929"/>
    <cellStyle name="Normal 31 53" xfId="6930"/>
    <cellStyle name="Normal 31 54" xfId="6931"/>
    <cellStyle name="Normal 31 55" xfId="6932"/>
    <cellStyle name="Normal 31 56" xfId="6933"/>
    <cellStyle name="Normal 31 57" xfId="6934"/>
    <cellStyle name="Normal 31 58" xfId="6935"/>
    <cellStyle name="Normal 31 59" xfId="6936"/>
    <cellStyle name="Normal 31 6" xfId="6937"/>
    <cellStyle name="Normal 31 60" xfId="6938"/>
    <cellStyle name="Normal 31 61" xfId="6939"/>
    <cellStyle name="Normal 31 62" xfId="6940"/>
    <cellStyle name="Normal 31 63" xfId="6941"/>
    <cellStyle name="Normal 31 64" xfId="6942"/>
    <cellStyle name="Normal 31 65" xfId="6943"/>
    <cellStyle name="Normal 31 66" xfId="6944"/>
    <cellStyle name="Normal 31 67" xfId="6945"/>
    <cellStyle name="Normal 31 68" xfId="6946"/>
    <cellStyle name="Normal 31 69" xfId="6947"/>
    <cellStyle name="Normal 31 7" xfId="6948"/>
    <cellStyle name="Normal 31 70" xfId="6949"/>
    <cellStyle name="Normal 31 71" xfId="6950"/>
    <cellStyle name="Normal 31 72" xfId="6951"/>
    <cellStyle name="Normal 31 73" xfId="6952"/>
    <cellStyle name="Normal 31 74" xfId="6953"/>
    <cellStyle name="Normal 31 75" xfId="6954"/>
    <cellStyle name="Normal 31 76" xfId="6955"/>
    <cellStyle name="Normal 31 77" xfId="6956"/>
    <cellStyle name="Normal 31 78" xfId="6957"/>
    <cellStyle name="Normal 31 79" xfId="6958"/>
    <cellStyle name="Normal 31 8" xfId="6959"/>
    <cellStyle name="Normal 31 80" xfId="6960"/>
    <cellStyle name="Normal 31 81" xfId="6961"/>
    <cellStyle name="Normal 31 82" xfId="6962"/>
    <cellStyle name="Normal 31 83" xfId="6963"/>
    <cellStyle name="Normal 31 84" xfId="6964"/>
    <cellStyle name="Normal 31 85" xfId="6965"/>
    <cellStyle name="Normal 31 86" xfId="6966"/>
    <cellStyle name="Normal 31 87" xfId="6967"/>
    <cellStyle name="Normal 31 88" xfId="6968"/>
    <cellStyle name="Normal 31 89" xfId="6969"/>
    <cellStyle name="Normal 31 9" xfId="6970"/>
    <cellStyle name="Normal 31 90" xfId="6971"/>
    <cellStyle name="Normal 31 91" xfId="6972"/>
    <cellStyle name="Normal 31 92" xfId="6973"/>
    <cellStyle name="Normal 31 93" xfId="6974"/>
    <cellStyle name="Normal 31 94" xfId="6975"/>
    <cellStyle name="Normal 31 95" xfId="6976"/>
    <cellStyle name="Normal 31 96" xfId="6977"/>
    <cellStyle name="Normal 31 97" xfId="6978"/>
    <cellStyle name="Normal 31 98" xfId="6979"/>
    <cellStyle name="Normal 31 99" xfId="6980"/>
    <cellStyle name="Normal 32" xfId="6981"/>
    <cellStyle name="Normal 32 10" xfId="6982"/>
    <cellStyle name="Normal 32 100" xfId="6983"/>
    <cellStyle name="Normal 32 101" xfId="6984"/>
    <cellStyle name="Normal 32 102" xfId="6985"/>
    <cellStyle name="Normal 32 103" xfId="6986"/>
    <cellStyle name="Normal 32 104" xfId="6987"/>
    <cellStyle name="Normal 32 105" xfId="6988"/>
    <cellStyle name="Normal 32 106" xfId="6989"/>
    <cellStyle name="Normal 32 107" xfId="6990"/>
    <cellStyle name="Normal 32 108" xfId="6991"/>
    <cellStyle name="Normal 32 109" xfId="6992"/>
    <cellStyle name="Normal 32 11" xfId="6993"/>
    <cellStyle name="Normal 32 110" xfId="6994"/>
    <cellStyle name="Normal 32 12" xfId="6995"/>
    <cellStyle name="Normal 32 13" xfId="6996"/>
    <cellStyle name="Normal 32 14" xfId="6997"/>
    <cellStyle name="Normal 32 15" xfId="6998"/>
    <cellStyle name="Normal 32 16" xfId="6999"/>
    <cellStyle name="Normal 32 17" xfId="7000"/>
    <cellStyle name="Normal 32 18" xfId="7001"/>
    <cellStyle name="Normal 32 19" xfId="7002"/>
    <cellStyle name="Normal 32 2" xfId="7003"/>
    <cellStyle name="Normal 32 20" xfId="7004"/>
    <cellStyle name="Normal 32 21" xfId="7005"/>
    <cellStyle name="Normal 32 22" xfId="7006"/>
    <cellStyle name="Normal 32 23" xfId="7007"/>
    <cellStyle name="Normal 32 24" xfId="7008"/>
    <cellStyle name="Normal 32 25" xfId="7009"/>
    <cellStyle name="Normal 32 26" xfId="7010"/>
    <cellStyle name="Normal 32 27" xfId="7011"/>
    <cellStyle name="Normal 32 28" xfId="7012"/>
    <cellStyle name="Normal 32 29" xfId="7013"/>
    <cellStyle name="Normal 32 3" xfId="7014"/>
    <cellStyle name="Normal 32 30" xfId="7015"/>
    <cellStyle name="Normal 32 31" xfId="7016"/>
    <cellStyle name="Normal 32 32" xfId="7017"/>
    <cellStyle name="Normal 32 33" xfId="7018"/>
    <cellStyle name="Normal 32 34" xfId="7019"/>
    <cellStyle name="Normal 32 35" xfId="7020"/>
    <cellStyle name="Normal 32 36" xfId="7021"/>
    <cellStyle name="Normal 32 37" xfId="7022"/>
    <cellStyle name="Normal 32 38" xfId="7023"/>
    <cellStyle name="Normal 32 39" xfId="7024"/>
    <cellStyle name="Normal 32 4" xfId="7025"/>
    <cellStyle name="Normal 32 40" xfId="7026"/>
    <cellStyle name="Normal 32 41" xfId="7027"/>
    <cellStyle name="Normal 32 42" xfId="7028"/>
    <cellStyle name="Normal 32 43" xfId="7029"/>
    <cellStyle name="Normal 32 44" xfId="7030"/>
    <cellStyle name="Normal 32 45" xfId="7031"/>
    <cellStyle name="Normal 32 46" xfId="7032"/>
    <cellStyle name="Normal 32 47" xfId="7033"/>
    <cellStyle name="Normal 32 48" xfId="7034"/>
    <cellStyle name="Normal 32 49" xfId="7035"/>
    <cellStyle name="Normal 32 5" xfId="7036"/>
    <cellStyle name="Normal 32 50" xfId="7037"/>
    <cellStyle name="Normal 32 51" xfId="7038"/>
    <cellStyle name="Normal 32 52" xfId="7039"/>
    <cellStyle name="Normal 32 53" xfId="7040"/>
    <cellStyle name="Normal 32 54" xfId="7041"/>
    <cellStyle name="Normal 32 55" xfId="7042"/>
    <cellStyle name="Normal 32 56" xfId="7043"/>
    <cellStyle name="Normal 32 57" xfId="7044"/>
    <cellStyle name="Normal 32 58" xfId="7045"/>
    <cellStyle name="Normal 32 59" xfId="7046"/>
    <cellStyle name="Normal 32 6" xfId="7047"/>
    <cellStyle name="Normal 32 60" xfId="7048"/>
    <cellStyle name="Normal 32 61" xfId="7049"/>
    <cellStyle name="Normal 32 62" xfId="7050"/>
    <cellStyle name="Normal 32 63" xfId="7051"/>
    <cellStyle name="Normal 32 64" xfId="7052"/>
    <cellStyle name="Normal 32 65" xfId="7053"/>
    <cellStyle name="Normal 32 66" xfId="7054"/>
    <cellStyle name="Normal 32 67" xfId="7055"/>
    <cellStyle name="Normal 32 68" xfId="7056"/>
    <cellStyle name="Normal 32 69" xfId="7057"/>
    <cellStyle name="Normal 32 7" xfId="7058"/>
    <cellStyle name="Normal 32 70" xfId="7059"/>
    <cellStyle name="Normal 32 71" xfId="7060"/>
    <cellStyle name="Normal 32 72" xfId="7061"/>
    <cellStyle name="Normal 32 73" xfId="7062"/>
    <cellStyle name="Normal 32 74" xfId="7063"/>
    <cellStyle name="Normal 32 75" xfId="7064"/>
    <cellStyle name="Normal 32 76" xfId="7065"/>
    <cellStyle name="Normal 32 77" xfId="7066"/>
    <cellStyle name="Normal 32 78" xfId="7067"/>
    <cellStyle name="Normal 32 79" xfId="7068"/>
    <cellStyle name="Normal 32 8" xfId="7069"/>
    <cellStyle name="Normal 32 80" xfId="7070"/>
    <cellStyle name="Normal 32 81" xfId="7071"/>
    <cellStyle name="Normal 32 82" xfId="7072"/>
    <cellStyle name="Normal 32 83" xfId="7073"/>
    <cellStyle name="Normal 32 84" xfId="7074"/>
    <cellStyle name="Normal 32 85" xfId="7075"/>
    <cellStyle name="Normal 32 86" xfId="7076"/>
    <cellStyle name="Normal 32 87" xfId="7077"/>
    <cellStyle name="Normal 32 88" xfId="7078"/>
    <cellStyle name="Normal 32 89" xfId="7079"/>
    <cellStyle name="Normal 32 9" xfId="7080"/>
    <cellStyle name="Normal 32 90" xfId="7081"/>
    <cellStyle name="Normal 32 91" xfId="7082"/>
    <cellStyle name="Normal 32 92" xfId="7083"/>
    <cellStyle name="Normal 32 93" xfId="7084"/>
    <cellStyle name="Normal 32 94" xfId="7085"/>
    <cellStyle name="Normal 32 95" xfId="7086"/>
    <cellStyle name="Normal 32 96" xfId="7087"/>
    <cellStyle name="Normal 32 97" xfId="7088"/>
    <cellStyle name="Normal 32 98" xfId="7089"/>
    <cellStyle name="Normal 32 99" xfId="7090"/>
    <cellStyle name="Normal 33" xfId="7091"/>
    <cellStyle name="Normal 33 10" xfId="7092"/>
    <cellStyle name="Normal 33 100" xfId="7093"/>
    <cellStyle name="Normal 33 101" xfId="7094"/>
    <cellStyle name="Normal 33 102" xfId="7095"/>
    <cellStyle name="Normal 33 103" xfId="7096"/>
    <cellStyle name="Normal 33 104" xfId="7097"/>
    <cellStyle name="Normal 33 105" xfId="7098"/>
    <cellStyle name="Normal 33 106" xfId="7099"/>
    <cellStyle name="Normal 33 107" xfId="7100"/>
    <cellStyle name="Normal 33 108" xfId="7101"/>
    <cellStyle name="Normal 33 109" xfId="7102"/>
    <cellStyle name="Normal 33 11" xfId="7103"/>
    <cellStyle name="Normal 33 110" xfId="7104"/>
    <cellStyle name="Normal 33 12" xfId="7105"/>
    <cellStyle name="Normal 33 13" xfId="7106"/>
    <cellStyle name="Normal 33 14" xfId="7107"/>
    <cellStyle name="Normal 33 15" xfId="7108"/>
    <cellStyle name="Normal 33 16" xfId="7109"/>
    <cellStyle name="Normal 33 17" xfId="7110"/>
    <cellStyle name="Normal 33 18" xfId="7111"/>
    <cellStyle name="Normal 33 19" xfId="7112"/>
    <cellStyle name="Normal 33 2" xfId="7113"/>
    <cellStyle name="Normal 33 20" xfId="7114"/>
    <cellStyle name="Normal 33 21" xfId="7115"/>
    <cellStyle name="Normal 33 22" xfId="7116"/>
    <cellStyle name="Normal 33 23" xfId="7117"/>
    <cellStyle name="Normal 33 24" xfId="7118"/>
    <cellStyle name="Normal 33 25" xfId="7119"/>
    <cellStyle name="Normal 33 26" xfId="7120"/>
    <cellStyle name="Normal 33 27" xfId="7121"/>
    <cellStyle name="Normal 33 28" xfId="7122"/>
    <cellStyle name="Normal 33 29" xfId="7123"/>
    <cellStyle name="Normal 33 3" xfId="7124"/>
    <cellStyle name="Normal 33 30" xfId="7125"/>
    <cellStyle name="Normal 33 31" xfId="7126"/>
    <cellStyle name="Normal 33 32" xfId="7127"/>
    <cellStyle name="Normal 33 33" xfId="7128"/>
    <cellStyle name="Normal 33 34" xfId="7129"/>
    <cellStyle name="Normal 33 35" xfId="7130"/>
    <cellStyle name="Normal 33 36" xfId="7131"/>
    <cellStyle name="Normal 33 37" xfId="7132"/>
    <cellStyle name="Normal 33 38" xfId="7133"/>
    <cellStyle name="Normal 33 39" xfId="7134"/>
    <cellStyle name="Normal 33 4" xfId="7135"/>
    <cellStyle name="Normal 33 40" xfId="7136"/>
    <cellStyle name="Normal 33 41" xfId="7137"/>
    <cellStyle name="Normal 33 42" xfId="7138"/>
    <cellStyle name="Normal 33 43" xfId="7139"/>
    <cellStyle name="Normal 33 44" xfId="7140"/>
    <cellStyle name="Normal 33 45" xfId="7141"/>
    <cellStyle name="Normal 33 46" xfId="7142"/>
    <cellStyle name="Normal 33 47" xfId="7143"/>
    <cellStyle name="Normal 33 48" xfId="7144"/>
    <cellStyle name="Normal 33 49" xfId="7145"/>
    <cellStyle name="Normal 33 5" xfId="7146"/>
    <cellStyle name="Normal 33 50" xfId="7147"/>
    <cellStyle name="Normal 33 51" xfId="7148"/>
    <cellStyle name="Normal 33 52" xfId="7149"/>
    <cellStyle name="Normal 33 53" xfId="7150"/>
    <cellStyle name="Normal 33 54" xfId="7151"/>
    <cellStyle name="Normal 33 55" xfId="7152"/>
    <cellStyle name="Normal 33 56" xfId="7153"/>
    <cellStyle name="Normal 33 57" xfId="7154"/>
    <cellStyle name="Normal 33 58" xfId="7155"/>
    <cellStyle name="Normal 33 59" xfId="7156"/>
    <cellStyle name="Normal 33 6" xfId="7157"/>
    <cellStyle name="Normal 33 60" xfId="7158"/>
    <cellStyle name="Normal 33 61" xfId="7159"/>
    <cellStyle name="Normal 33 62" xfId="7160"/>
    <cellStyle name="Normal 33 63" xfId="7161"/>
    <cellStyle name="Normal 33 64" xfId="7162"/>
    <cellStyle name="Normal 33 65" xfId="7163"/>
    <cellStyle name="Normal 33 66" xfId="7164"/>
    <cellStyle name="Normal 33 67" xfId="7165"/>
    <cellStyle name="Normal 33 68" xfId="7166"/>
    <cellStyle name="Normal 33 69" xfId="7167"/>
    <cellStyle name="Normal 33 7" xfId="7168"/>
    <cellStyle name="Normal 33 70" xfId="7169"/>
    <cellStyle name="Normal 33 71" xfId="7170"/>
    <cellStyle name="Normal 33 72" xfId="7171"/>
    <cellStyle name="Normal 33 73" xfId="7172"/>
    <cellStyle name="Normal 33 74" xfId="7173"/>
    <cellStyle name="Normal 33 75" xfId="7174"/>
    <cellStyle name="Normal 33 76" xfId="7175"/>
    <cellStyle name="Normal 33 77" xfId="7176"/>
    <cellStyle name="Normal 33 78" xfId="7177"/>
    <cellStyle name="Normal 33 79" xfId="7178"/>
    <cellStyle name="Normal 33 8" xfId="7179"/>
    <cellStyle name="Normal 33 80" xfId="7180"/>
    <cellStyle name="Normal 33 81" xfId="7181"/>
    <cellStyle name="Normal 33 82" xfId="7182"/>
    <cellStyle name="Normal 33 83" xfId="7183"/>
    <cellStyle name="Normal 33 84" xfId="7184"/>
    <cellStyle name="Normal 33 85" xfId="7185"/>
    <cellStyle name="Normal 33 86" xfId="7186"/>
    <cellStyle name="Normal 33 87" xfId="7187"/>
    <cellStyle name="Normal 33 88" xfId="7188"/>
    <cellStyle name="Normal 33 89" xfId="7189"/>
    <cellStyle name="Normal 33 9" xfId="7190"/>
    <cellStyle name="Normal 33 90" xfId="7191"/>
    <cellStyle name="Normal 33 91" xfId="7192"/>
    <cellStyle name="Normal 33 92" xfId="7193"/>
    <cellStyle name="Normal 33 93" xfId="7194"/>
    <cellStyle name="Normal 33 94" xfId="7195"/>
    <cellStyle name="Normal 33 95" xfId="7196"/>
    <cellStyle name="Normal 33 96" xfId="7197"/>
    <cellStyle name="Normal 33 97" xfId="7198"/>
    <cellStyle name="Normal 33 98" xfId="7199"/>
    <cellStyle name="Normal 33 99" xfId="7200"/>
    <cellStyle name="Normal 34" xfId="7201"/>
    <cellStyle name="Normal 34 10" xfId="7202"/>
    <cellStyle name="Normal 34 100" xfId="7203"/>
    <cellStyle name="Normal 34 101" xfId="7204"/>
    <cellStyle name="Normal 34 102" xfId="7205"/>
    <cellStyle name="Normal 34 103" xfId="7206"/>
    <cellStyle name="Normal 34 104" xfId="7207"/>
    <cellStyle name="Normal 34 105" xfId="7208"/>
    <cellStyle name="Normal 34 106" xfId="7209"/>
    <cellStyle name="Normal 34 107" xfId="7210"/>
    <cellStyle name="Normal 34 108" xfId="7211"/>
    <cellStyle name="Normal 34 109" xfId="7212"/>
    <cellStyle name="Normal 34 11" xfId="7213"/>
    <cellStyle name="Normal 34 110" xfId="7214"/>
    <cellStyle name="Normal 34 12" xfId="7215"/>
    <cellStyle name="Normal 34 13" xfId="7216"/>
    <cellStyle name="Normal 34 14" xfId="7217"/>
    <cellStyle name="Normal 34 15" xfId="7218"/>
    <cellStyle name="Normal 34 16" xfId="7219"/>
    <cellStyle name="Normal 34 17" xfId="7220"/>
    <cellStyle name="Normal 34 18" xfId="7221"/>
    <cellStyle name="Normal 34 19" xfId="7222"/>
    <cellStyle name="Normal 34 2" xfId="7223"/>
    <cellStyle name="Normal 34 20" xfId="7224"/>
    <cellStyle name="Normal 34 21" xfId="7225"/>
    <cellStyle name="Normal 34 22" xfId="7226"/>
    <cellStyle name="Normal 34 23" xfId="7227"/>
    <cellStyle name="Normal 34 24" xfId="7228"/>
    <cellStyle name="Normal 34 25" xfId="7229"/>
    <cellStyle name="Normal 34 26" xfId="7230"/>
    <cellStyle name="Normal 34 27" xfId="7231"/>
    <cellStyle name="Normal 34 28" xfId="7232"/>
    <cellStyle name="Normal 34 29" xfId="7233"/>
    <cellStyle name="Normal 34 3" xfId="7234"/>
    <cellStyle name="Normal 34 30" xfId="7235"/>
    <cellStyle name="Normal 34 31" xfId="7236"/>
    <cellStyle name="Normal 34 32" xfId="7237"/>
    <cellStyle name="Normal 34 33" xfId="7238"/>
    <cellStyle name="Normal 34 34" xfId="7239"/>
    <cellStyle name="Normal 34 35" xfId="7240"/>
    <cellStyle name="Normal 34 36" xfId="7241"/>
    <cellStyle name="Normal 34 37" xfId="7242"/>
    <cellStyle name="Normal 34 38" xfId="7243"/>
    <cellStyle name="Normal 34 39" xfId="7244"/>
    <cellStyle name="Normal 34 4" xfId="7245"/>
    <cellStyle name="Normal 34 40" xfId="7246"/>
    <cellStyle name="Normal 34 41" xfId="7247"/>
    <cellStyle name="Normal 34 42" xfId="7248"/>
    <cellStyle name="Normal 34 43" xfId="7249"/>
    <cellStyle name="Normal 34 44" xfId="7250"/>
    <cellStyle name="Normal 34 45" xfId="7251"/>
    <cellStyle name="Normal 34 46" xfId="7252"/>
    <cellStyle name="Normal 34 47" xfId="7253"/>
    <cellStyle name="Normal 34 48" xfId="7254"/>
    <cellStyle name="Normal 34 49" xfId="7255"/>
    <cellStyle name="Normal 34 5" xfId="7256"/>
    <cellStyle name="Normal 34 50" xfId="7257"/>
    <cellStyle name="Normal 34 51" xfId="7258"/>
    <cellStyle name="Normal 34 52" xfId="7259"/>
    <cellStyle name="Normal 34 53" xfId="7260"/>
    <cellStyle name="Normal 34 54" xfId="7261"/>
    <cellStyle name="Normal 34 55" xfId="7262"/>
    <cellStyle name="Normal 34 56" xfId="7263"/>
    <cellStyle name="Normal 34 57" xfId="7264"/>
    <cellStyle name="Normal 34 58" xfId="7265"/>
    <cellStyle name="Normal 34 59" xfId="7266"/>
    <cellStyle name="Normal 34 6" xfId="7267"/>
    <cellStyle name="Normal 34 60" xfId="7268"/>
    <cellStyle name="Normal 34 61" xfId="7269"/>
    <cellStyle name="Normal 34 62" xfId="7270"/>
    <cellStyle name="Normal 34 63" xfId="7271"/>
    <cellStyle name="Normal 34 64" xfId="7272"/>
    <cellStyle name="Normal 34 65" xfId="7273"/>
    <cellStyle name="Normal 34 66" xfId="7274"/>
    <cellStyle name="Normal 34 67" xfId="7275"/>
    <cellStyle name="Normal 34 68" xfId="7276"/>
    <cellStyle name="Normal 34 69" xfId="7277"/>
    <cellStyle name="Normal 34 7" xfId="7278"/>
    <cellStyle name="Normal 34 70" xfId="7279"/>
    <cellStyle name="Normal 34 71" xfId="7280"/>
    <cellStyle name="Normal 34 72" xfId="7281"/>
    <cellStyle name="Normal 34 73" xfId="7282"/>
    <cellStyle name="Normal 34 74" xfId="7283"/>
    <cellStyle name="Normal 34 75" xfId="7284"/>
    <cellStyle name="Normal 34 76" xfId="7285"/>
    <cellStyle name="Normal 34 77" xfId="7286"/>
    <cellStyle name="Normal 34 78" xfId="7287"/>
    <cellStyle name="Normal 34 79" xfId="7288"/>
    <cellStyle name="Normal 34 8" xfId="7289"/>
    <cellStyle name="Normal 34 80" xfId="7290"/>
    <cellStyle name="Normal 34 81" xfId="7291"/>
    <cellStyle name="Normal 34 82" xfId="7292"/>
    <cellStyle name="Normal 34 83" xfId="7293"/>
    <cellStyle name="Normal 34 84" xfId="7294"/>
    <cellStyle name="Normal 34 85" xfId="7295"/>
    <cellStyle name="Normal 34 86" xfId="7296"/>
    <cellStyle name="Normal 34 87" xfId="7297"/>
    <cellStyle name="Normal 34 88" xfId="7298"/>
    <cellStyle name="Normal 34 89" xfId="7299"/>
    <cellStyle name="Normal 34 9" xfId="7300"/>
    <cellStyle name="Normal 34 90" xfId="7301"/>
    <cellStyle name="Normal 34 91" xfId="7302"/>
    <cellStyle name="Normal 34 92" xfId="7303"/>
    <cellStyle name="Normal 34 93" xfId="7304"/>
    <cellStyle name="Normal 34 94" xfId="7305"/>
    <cellStyle name="Normal 34 95" xfId="7306"/>
    <cellStyle name="Normal 34 96" xfId="7307"/>
    <cellStyle name="Normal 34 97" xfId="7308"/>
    <cellStyle name="Normal 34 98" xfId="7309"/>
    <cellStyle name="Normal 34 99" xfId="7310"/>
    <cellStyle name="Normal 35" xfId="7311"/>
    <cellStyle name="Normal 35 10" xfId="7312"/>
    <cellStyle name="Normal 35 100" xfId="7313"/>
    <cellStyle name="Normal 35 101" xfId="7314"/>
    <cellStyle name="Normal 35 102" xfId="7315"/>
    <cellStyle name="Normal 35 103" xfId="7316"/>
    <cellStyle name="Normal 35 104" xfId="7317"/>
    <cellStyle name="Normal 35 105" xfId="7318"/>
    <cellStyle name="Normal 35 106" xfId="7319"/>
    <cellStyle name="Normal 35 107" xfId="7320"/>
    <cellStyle name="Normal 35 108" xfId="7321"/>
    <cellStyle name="Normal 35 109" xfId="7322"/>
    <cellStyle name="Normal 35 11" xfId="7323"/>
    <cellStyle name="Normal 35 110" xfId="7324"/>
    <cellStyle name="Normal 35 12" xfId="7325"/>
    <cellStyle name="Normal 35 13" xfId="7326"/>
    <cellStyle name="Normal 35 14" xfId="7327"/>
    <cellStyle name="Normal 35 15" xfId="7328"/>
    <cellStyle name="Normal 35 16" xfId="7329"/>
    <cellStyle name="Normal 35 17" xfId="7330"/>
    <cellStyle name="Normal 35 18" xfId="7331"/>
    <cellStyle name="Normal 35 19" xfId="7332"/>
    <cellStyle name="Normal 35 2" xfId="7333"/>
    <cellStyle name="Normal 35 20" xfId="7334"/>
    <cellStyle name="Normal 35 21" xfId="7335"/>
    <cellStyle name="Normal 35 22" xfId="7336"/>
    <cellStyle name="Normal 35 23" xfId="7337"/>
    <cellStyle name="Normal 35 24" xfId="7338"/>
    <cellStyle name="Normal 35 25" xfId="7339"/>
    <cellStyle name="Normal 35 26" xfId="7340"/>
    <cellStyle name="Normal 35 27" xfId="7341"/>
    <cellStyle name="Normal 35 28" xfId="7342"/>
    <cellStyle name="Normal 35 29" xfId="7343"/>
    <cellStyle name="Normal 35 3" xfId="7344"/>
    <cellStyle name="Normal 35 30" xfId="7345"/>
    <cellStyle name="Normal 35 31" xfId="7346"/>
    <cellStyle name="Normal 35 32" xfId="7347"/>
    <cellStyle name="Normal 35 33" xfId="7348"/>
    <cellStyle name="Normal 35 34" xfId="7349"/>
    <cellStyle name="Normal 35 35" xfId="7350"/>
    <cellStyle name="Normal 35 36" xfId="7351"/>
    <cellStyle name="Normal 35 37" xfId="7352"/>
    <cellStyle name="Normal 35 38" xfId="7353"/>
    <cellStyle name="Normal 35 39" xfId="7354"/>
    <cellStyle name="Normal 35 4" xfId="7355"/>
    <cellStyle name="Normal 35 40" xfId="7356"/>
    <cellStyle name="Normal 35 41" xfId="7357"/>
    <cellStyle name="Normal 35 42" xfId="7358"/>
    <cellStyle name="Normal 35 43" xfId="7359"/>
    <cellStyle name="Normal 35 44" xfId="7360"/>
    <cellStyle name="Normal 35 45" xfId="7361"/>
    <cellStyle name="Normal 35 46" xfId="7362"/>
    <cellStyle name="Normal 35 47" xfId="7363"/>
    <cellStyle name="Normal 35 48" xfId="7364"/>
    <cellStyle name="Normal 35 49" xfId="7365"/>
    <cellStyle name="Normal 35 5" xfId="7366"/>
    <cellStyle name="Normal 35 50" xfId="7367"/>
    <cellStyle name="Normal 35 51" xfId="7368"/>
    <cellStyle name="Normal 35 52" xfId="7369"/>
    <cellStyle name="Normal 35 53" xfId="7370"/>
    <cellStyle name="Normal 35 54" xfId="7371"/>
    <cellStyle name="Normal 35 55" xfId="7372"/>
    <cellStyle name="Normal 35 56" xfId="7373"/>
    <cellStyle name="Normal 35 57" xfId="7374"/>
    <cellStyle name="Normal 35 58" xfId="7375"/>
    <cellStyle name="Normal 35 59" xfId="7376"/>
    <cellStyle name="Normal 35 6" xfId="7377"/>
    <cellStyle name="Normal 35 60" xfId="7378"/>
    <cellStyle name="Normal 35 61" xfId="7379"/>
    <cellStyle name="Normal 35 62" xfId="7380"/>
    <cellStyle name="Normal 35 63" xfId="7381"/>
    <cellStyle name="Normal 35 64" xfId="7382"/>
    <cellStyle name="Normal 35 65" xfId="7383"/>
    <cellStyle name="Normal 35 66" xfId="7384"/>
    <cellStyle name="Normal 35 67" xfId="7385"/>
    <cellStyle name="Normal 35 68" xfId="7386"/>
    <cellStyle name="Normal 35 69" xfId="7387"/>
    <cellStyle name="Normal 35 7" xfId="7388"/>
    <cellStyle name="Normal 35 70" xfId="7389"/>
    <cellStyle name="Normal 35 71" xfId="7390"/>
    <cellStyle name="Normal 35 72" xfId="7391"/>
    <cellStyle name="Normal 35 73" xfId="7392"/>
    <cellStyle name="Normal 35 74" xfId="7393"/>
    <cellStyle name="Normal 35 75" xfId="7394"/>
    <cellStyle name="Normal 35 76" xfId="7395"/>
    <cellStyle name="Normal 35 77" xfId="7396"/>
    <cellStyle name="Normal 35 78" xfId="7397"/>
    <cellStyle name="Normal 35 79" xfId="7398"/>
    <cellStyle name="Normal 35 8" xfId="7399"/>
    <cellStyle name="Normal 35 80" xfId="7400"/>
    <cellStyle name="Normal 35 81" xfId="7401"/>
    <cellStyle name="Normal 35 82" xfId="7402"/>
    <cellStyle name="Normal 35 83" xfId="7403"/>
    <cellStyle name="Normal 35 84" xfId="7404"/>
    <cellStyle name="Normal 35 85" xfId="7405"/>
    <cellStyle name="Normal 35 86" xfId="7406"/>
    <cellStyle name="Normal 35 87" xfId="7407"/>
    <cellStyle name="Normal 35 88" xfId="7408"/>
    <cellStyle name="Normal 35 89" xfId="7409"/>
    <cellStyle name="Normal 35 9" xfId="7410"/>
    <cellStyle name="Normal 35 90" xfId="7411"/>
    <cellStyle name="Normal 35 91" xfId="7412"/>
    <cellStyle name="Normal 35 92" xfId="7413"/>
    <cellStyle name="Normal 35 93" xfId="7414"/>
    <cellStyle name="Normal 35 94" xfId="7415"/>
    <cellStyle name="Normal 35 95" xfId="7416"/>
    <cellStyle name="Normal 35 96" xfId="7417"/>
    <cellStyle name="Normal 35 97" xfId="7418"/>
    <cellStyle name="Normal 35 98" xfId="7419"/>
    <cellStyle name="Normal 35 99" xfId="7420"/>
    <cellStyle name="Normal 36" xfId="7421"/>
    <cellStyle name="Normal 36 10" xfId="7422"/>
    <cellStyle name="Normal 36 100" xfId="7423"/>
    <cellStyle name="Normal 36 101" xfId="7424"/>
    <cellStyle name="Normal 36 102" xfId="7425"/>
    <cellStyle name="Normal 36 103" xfId="7426"/>
    <cellStyle name="Normal 36 104" xfId="7427"/>
    <cellStyle name="Normal 36 105" xfId="7428"/>
    <cellStyle name="Normal 36 106" xfId="7429"/>
    <cellStyle name="Normal 36 107" xfId="7430"/>
    <cellStyle name="Normal 36 108" xfId="7431"/>
    <cellStyle name="Normal 36 109" xfId="7432"/>
    <cellStyle name="Normal 36 11" xfId="7433"/>
    <cellStyle name="Normal 36 110" xfId="7434"/>
    <cellStyle name="Normal 36 12" xfId="7435"/>
    <cellStyle name="Normal 36 13" xfId="7436"/>
    <cellStyle name="Normal 36 14" xfId="7437"/>
    <cellStyle name="Normal 36 15" xfId="7438"/>
    <cellStyle name="Normal 36 16" xfId="7439"/>
    <cellStyle name="Normal 36 17" xfId="7440"/>
    <cellStyle name="Normal 36 18" xfId="7441"/>
    <cellStyle name="Normal 36 19" xfId="7442"/>
    <cellStyle name="Normal 36 2" xfId="7443"/>
    <cellStyle name="Normal 36 20" xfId="7444"/>
    <cellStyle name="Normal 36 21" xfId="7445"/>
    <cellStyle name="Normal 36 22" xfId="7446"/>
    <cellStyle name="Normal 36 23" xfId="7447"/>
    <cellStyle name="Normal 36 24" xfId="7448"/>
    <cellStyle name="Normal 36 25" xfId="7449"/>
    <cellStyle name="Normal 36 26" xfId="7450"/>
    <cellStyle name="Normal 36 27" xfId="7451"/>
    <cellStyle name="Normal 36 28" xfId="7452"/>
    <cellStyle name="Normal 36 29" xfId="7453"/>
    <cellStyle name="Normal 36 3" xfId="7454"/>
    <cellStyle name="Normal 36 30" xfId="7455"/>
    <cellStyle name="Normal 36 31" xfId="7456"/>
    <cellStyle name="Normal 36 32" xfId="7457"/>
    <cellStyle name="Normal 36 33" xfId="7458"/>
    <cellStyle name="Normal 36 34" xfId="7459"/>
    <cellStyle name="Normal 36 35" xfId="7460"/>
    <cellStyle name="Normal 36 36" xfId="7461"/>
    <cellStyle name="Normal 36 37" xfId="7462"/>
    <cellStyle name="Normal 36 38" xfId="7463"/>
    <cellStyle name="Normal 36 39" xfId="7464"/>
    <cellStyle name="Normal 36 4" xfId="7465"/>
    <cellStyle name="Normal 36 40" xfId="7466"/>
    <cellStyle name="Normal 36 41" xfId="7467"/>
    <cellStyle name="Normal 36 42" xfId="7468"/>
    <cellStyle name="Normal 36 43" xfId="7469"/>
    <cellStyle name="Normal 36 44" xfId="7470"/>
    <cellStyle name="Normal 36 45" xfId="7471"/>
    <cellStyle name="Normal 36 46" xfId="7472"/>
    <cellStyle name="Normal 36 47" xfId="7473"/>
    <cellStyle name="Normal 36 48" xfId="7474"/>
    <cellStyle name="Normal 36 49" xfId="7475"/>
    <cellStyle name="Normal 36 5" xfId="7476"/>
    <cellStyle name="Normal 36 50" xfId="7477"/>
    <cellStyle name="Normal 36 51" xfId="7478"/>
    <cellStyle name="Normal 36 52" xfId="7479"/>
    <cellStyle name="Normal 36 53" xfId="7480"/>
    <cellStyle name="Normal 36 54" xfId="7481"/>
    <cellStyle name="Normal 36 55" xfId="7482"/>
    <cellStyle name="Normal 36 56" xfId="7483"/>
    <cellStyle name="Normal 36 57" xfId="7484"/>
    <cellStyle name="Normal 36 58" xfId="7485"/>
    <cellStyle name="Normal 36 59" xfId="7486"/>
    <cellStyle name="Normal 36 6" xfId="7487"/>
    <cellStyle name="Normal 36 60" xfId="7488"/>
    <cellStyle name="Normal 36 61" xfId="7489"/>
    <cellStyle name="Normal 36 62" xfId="7490"/>
    <cellStyle name="Normal 36 63" xfId="7491"/>
    <cellStyle name="Normal 36 64" xfId="7492"/>
    <cellStyle name="Normal 36 65" xfId="7493"/>
    <cellStyle name="Normal 36 66" xfId="7494"/>
    <cellStyle name="Normal 36 67" xfId="7495"/>
    <cellStyle name="Normal 36 68" xfId="7496"/>
    <cellStyle name="Normal 36 69" xfId="7497"/>
    <cellStyle name="Normal 36 7" xfId="7498"/>
    <cellStyle name="Normal 36 70" xfId="7499"/>
    <cellStyle name="Normal 36 71" xfId="7500"/>
    <cellStyle name="Normal 36 72" xfId="7501"/>
    <cellStyle name="Normal 36 73" xfId="7502"/>
    <cellStyle name="Normal 36 74" xfId="7503"/>
    <cellStyle name="Normal 36 75" xfId="7504"/>
    <cellStyle name="Normal 36 76" xfId="7505"/>
    <cellStyle name="Normal 36 77" xfId="7506"/>
    <cellStyle name="Normal 36 78" xfId="7507"/>
    <cellStyle name="Normal 36 79" xfId="7508"/>
    <cellStyle name="Normal 36 8" xfId="7509"/>
    <cellStyle name="Normal 36 80" xfId="7510"/>
    <cellStyle name="Normal 36 81" xfId="7511"/>
    <cellStyle name="Normal 36 82" xfId="7512"/>
    <cellStyle name="Normal 36 83" xfId="7513"/>
    <cellStyle name="Normal 36 84" xfId="7514"/>
    <cellStyle name="Normal 36 85" xfId="7515"/>
    <cellStyle name="Normal 36 86" xfId="7516"/>
    <cellStyle name="Normal 36 87" xfId="7517"/>
    <cellStyle name="Normal 36 88" xfId="7518"/>
    <cellStyle name="Normal 36 89" xfId="7519"/>
    <cellStyle name="Normal 36 9" xfId="7520"/>
    <cellStyle name="Normal 36 90" xfId="7521"/>
    <cellStyle name="Normal 36 91" xfId="7522"/>
    <cellStyle name="Normal 36 92" xfId="7523"/>
    <cellStyle name="Normal 36 93" xfId="7524"/>
    <cellStyle name="Normal 36 94" xfId="7525"/>
    <cellStyle name="Normal 36 95" xfId="7526"/>
    <cellStyle name="Normal 36 96" xfId="7527"/>
    <cellStyle name="Normal 36 97" xfId="7528"/>
    <cellStyle name="Normal 36 98" xfId="7529"/>
    <cellStyle name="Normal 36 99" xfId="7530"/>
    <cellStyle name="Normal 37" xfId="7531"/>
    <cellStyle name="Normal 37 10" xfId="7532"/>
    <cellStyle name="Normal 37 100" xfId="7533"/>
    <cellStyle name="Normal 37 101" xfId="7534"/>
    <cellStyle name="Normal 37 102" xfId="7535"/>
    <cellStyle name="Normal 37 103" xfId="7536"/>
    <cellStyle name="Normal 37 104" xfId="7537"/>
    <cellStyle name="Normal 37 105" xfId="7538"/>
    <cellStyle name="Normal 37 106" xfId="7539"/>
    <cellStyle name="Normal 37 107" xfId="7540"/>
    <cellStyle name="Normal 37 108" xfId="7541"/>
    <cellStyle name="Normal 37 109" xfId="7542"/>
    <cellStyle name="Normal 37 11" xfId="7543"/>
    <cellStyle name="Normal 37 110" xfId="7544"/>
    <cellStyle name="Normal 37 12" xfId="7545"/>
    <cellStyle name="Normal 37 13" xfId="7546"/>
    <cellStyle name="Normal 37 14" xfId="7547"/>
    <cellStyle name="Normal 37 15" xfId="7548"/>
    <cellStyle name="Normal 37 16" xfId="7549"/>
    <cellStyle name="Normal 37 17" xfId="7550"/>
    <cellStyle name="Normal 37 18" xfId="7551"/>
    <cellStyle name="Normal 37 19" xfId="7552"/>
    <cellStyle name="Normal 37 2" xfId="7553"/>
    <cellStyle name="Normal 37 20" xfId="7554"/>
    <cellStyle name="Normal 37 21" xfId="7555"/>
    <cellStyle name="Normal 37 22" xfId="7556"/>
    <cellStyle name="Normal 37 23" xfId="7557"/>
    <cellStyle name="Normal 37 24" xfId="7558"/>
    <cellStyle name="Normal 37 25" xfId="7559"/>
    <cellStyle name="Normal 37 26" xfId="7560"/>
    <cellStyle name="Normal 37 27" xfId="7561"/>
    <cellStyle name="Normal 37 28" xfId="7562"/>
    <cellStyle name="Normal 37 29" xfId="7563"/>
    <cellStyle name="Normal 37 3" xfId="7564"/>
    <cellStyle name="Normal 37 30" xfId="7565"/>
    <cellStyle name="Normal 37 31" xfId="7566"/>
    <cellStyle name="Normal 37 32" xfId="7567"/>
    <cellStyle name="Normal 37 33" xfId="7568"/>
    <cellStyle name="Normal 37 34" xfId="7569"/>
    <cellStyle name="Normal 37 35" xfId="7570"/>
    <cellStyle name="Normal 37 36" xfId="7571"/>
    <cellStyle name="Normal 37 37" xfId="7572"/>
    <cellStyle name="Normal 37 38" xfId="7573"/>
    <cellStyle name="Normal 37 39" xfId="7574"/>
    <cellStyle name="Normal 37 4" xfId="7575"/>
    <cellStyle name="Normal 37 40" xfId="7576"/>
    <cellStyle name="Normal 37 41" xfId="7577"/>
    <cellStyle name="Normal 37 42" xfId="7578"/>
    <cellStyle name="Normal 37 43" xfId="7579"/>
    <cellStyle name="Normal 37 44" xfId="7580"/>
    <cellStyle name="Normal 37 45" xfId="7581"/>
    <cellStyle name="Normal 37 46" xfId="7582"/>
    <cellStyle name="Normal 37 47" xfId="7583"/>
    <cellStyle name="Normal 37 48" xfId="7584"/>
    <cellStyle name="Normal 37 49" xfId="7585"/>
    <cellStyle name="Normal 37 5" xfId="7586"/>
    <cellStyle name="Normal 37 50" xfId="7587"/>
    <cellStyle name="Normal 37 51" xfId="7588"/>
    <cellStyle name="Normal 37 52" xfId="7589"/>
    <cellStyle name="Normal 37 53" xfId="7590"/>
    <cellStyle name="Normal 37 54" xfId="7591"/>
    <cellStyle name="Normal 37 55" xfId="7592"/>
    <cellStyle name="Normal 37 56" xfId="7593"/>
    <cellStyle name="Normal 37 57" xfId="7594"/>
    <cellStyle name="Normal 37 58" xfId="7595"/>
    <cellStyle name="Normal 37 59" xfId="7596"/>
    <cellStyle name="Normal 37 6" xfId="7597"/>
    <cellStyle name="Normal 37 60" xfId="7598"/>
    <cellStyle name="Normal 37 61" xfId="7599"/>
    <cellStyle name="Normal 37 62" xfId="7600"/>
    <cellStyle name="Normal 37 63" xfId="7601"/>
    <cellStyle name="Normal 37 64" xfId="7602"/>
    <cellStyle name="Normal 37 65" xfId="7603"/>
    <cellStyle name="Normal 37 66" xfId="7604"/>
    <cellStyle name="Normal 37 67" xfId="7605"/>
    <cellStyle name="Normal 37 68" xfId="7606"/>
    <cellStyle name="Normal 37 69" xfId="7607"/>
    <cellStyle name="Normal 37 7" xfId="7608"/>
    <cellStyle name="Normal 37 70" xfId="7609"/>
    <cellStyle name="Normal 37 71" xfId="7610"/>
    <cellStyle name="Normal 37 72" xfId="7611"/>
    <cellStyle name="Normal 37 73" xfId="7612"/>
    <cellStyle name="Normal 37 74" xfId="7613"/>
    <cellStyle name="Normal 37 75" xfId="7614"/>
    <cellStyle name="Normal 37 76" xfId="7615"/>
    <cellStyle name="Normal 37 77" xfId="7616"/>
    <cellStyle name="Normal 37 78" xfId="7617"/>
    <cellStyle name="Normal 37 79" xfId="7618"/>
    <cellStyle name="Normal 37 8" xfId="7619"/>
    <cellStyle name="Normal 37 80" xfId="7620"/>
    <cellStyle name="Normal 37 81" xfId="7621"/>
    <cellStyle name="Normal 37 82" xfId="7622"/>
    <cellStyle name="Normal 37 83" xfId="7623"/>
    <cellStyle name="Normal 37 84" xfId="7624"/>
    <cellStyle name="Normal 37 85" xfId="7625"/>
    <cellStyle name="Normal 37 86" xfId="7626"/>
    <cellStyle name="Normal 37 87" xfId="7627"/>
    <cellStyle name="Normal 37 88" xfId="7628"/>
    <cellStyle name="Normal 37 89" xfId="7629"/>
    <cellStyle name="Normal 37 9" xfId="7630"/>
    <cellStyle name="Normal 37 90" xfId="7631"/>
    <cellStyle name="Normal 37 91" xfId="7632"/>
    <cellStyle name="Normal 37 92" xfId="7633"/>
    <cellStyle name="Normal 37 93" xfId="7634"/>
    <cellStyle name="Normal 37 94" xfId="7635"/>
    <cellStyle name="Normal 37 95" xfId="7636"/>
    <cellStyle name="Normal 37 96" xfId="7637"/>
    <cellStyle name="Normal 37 97" xfId="7638"/>
    <cellStyle name="Normal 37 98" xfId="7639"/>
    <cellStyle name="Normal 37 99" xfId="7640"/>
    <cellStyle name="Normal 38" xfId="7641"/>
    <cellStyle name="Normal 38 10" xfId="7642"/>
    <cellStyle name="Normal 38 100" xfId="7643"/>
    <cellStyle name="Normal 38 101" xfId="7644"/>
    <cellStyle name="Normal 38 102" xfId="7645"/>
    <cellStyle name="Normal 38 103" xfId="7646"/>
    <cellStyle name="Normal 38 104" xfId="7647"/>
    <cellStyle name="Normal 38 105" xfId="7648"/>
    <cellStyle name="Normal 38 106" xfId="7649"/>
    <cellStyle name="Normal 38 107" xfId="7650"/>
    <cellStyle name="Normal 38 108" xfId="7651"/>
    <cellStyle name="Normal 38 109" xfId="7652"/>
    <cellStyle name="Normal 38 11" xfId="7653"/>
    <cellStyle name="Normal 38 110" xfId="7654"/>
    <cellStyle name="Normal 38 12" xfId="7655"/>
    <cellStyle name="Normal 38 13" xfId="7656"/>
    <cellStyle name="Normal 38 14" xfId="7657"/>
    <cellStyle name="Normal 38 15" xfId="7658"/>
    <cellStyle name="Normal 38 16" xfId="7659"/>
    <cellStyle name="Normal 38 17" xfId="7660"/>
    <cellStyle name="Normal 38 18" xfId="7661"/>
    <cellStyle name="Normal 38 19" xfId="7662"/>
    <cellStyle name="Normal 38 2" xfId="7663"/>
    <cellStyle name="Normal 38 20" xfId="7664"/>
    <cellStyle name="Normal 38 21" xfId="7665"/>
    <cellStyle name="Normal 38 22" xfId="7666"/>
    <cellStyle name="Normal 38 23" xfId="7667"/>
    <cellStyle name="Normal 38 24" xfId="7668"/>
    <cellStyle name="Normal 38 25" xfId="7669"/>
    <cellStyle name="Normal 38 26" xfId="7670"/>
    <cellStyle name="Normal 38 27" xfId="7671"/>
    <cellStyle name="Normal 38 28" xfId="7672"/>
    <cellStyle name="Normal 38 29" xfId="7673"/>
    <cellStyle name="Normal 38 3" xfId="7674"/>
    <cellStyle name="Normal 38 30" xfId="7675"/>
    <cellStyle name="Normal 38 31" xfId="7676"/>
    <cellStyle name="Normal 38 32" xfId="7677"/>
    <cellStyle name="Normal 38 33" xfId="7678"/>
    <cellStyle name="Normal 38 34" xfId="7679"/>
    <cellStyle name="Normal 38 35" xfId="7680"/>
    <cellStyle name="Normal 38 36" xfId="7681"/>
    <cellStyle name="Normal 38 37" xfId="7682"/>
    <cellStyle name="Normal 38 38" xfId="7683"/>
    <cellStyle name="Normal 38 39" xfId="7684"/>
    <cellStyle name="Normal 38 4" xfId="7685"/>
    <cellStyle name="Normal 38 40" xfId="7686"/>
    <cellStyle name="Normal 38 41" xfId="7687"/>
    <cellStyle name="Normal 38 42" xfId="7688"/>
    <cellStyle name="Normal 38 43" xfId="7689"/>
    <cellStyle name="Normal 38 44" xfId="7690"/>
    <cellStyle name="Normal 38 45" xfId="7691"/>
    <cellStyle name="Normal 38 46" xfId="7692"/>
    <cellStyle name="Normal 38 47" xfId="7693"/>
    <cellStyle name="Normal 38 48" xfId="7694"/>
    <cellStyle name="Normal 38 49" xfId="7695"/>
    <cellStyle name="Normal 38 5" xfId="7696"/>
    <cellStyle name="Normal 38 50" xfId="7697"/>
    <cellStyle name="Normal 38 51" xfId="7698"/>
    <cellStyle name="Normal 38 52" xfId="7699"/>
    <cellStyle name="Normal 38 53" xfId="7700"/>
    <cellStyle name="Normal 38 54" xfId="7701"/>
    <cellStyle name="Normal 38 55" xfId="7702"/>
    <cellStyle name="Normal 38 56" xfId="7703"/>
    <cellStyle name="Normal 38 57" xfId="7704"/>
    <cellStyle name="Normal 38 58" xfId="7705"/>
    <cellStyle name="Normal 38 59" xfId="7706"/>
    <cellStyle name="Normal 38 6" xfId="7707"/>
    <cellStyle name="Normal 38 60" xfId="7708"/>
    <cellStyle name="Normal 38 61" xfId="7709"/>
    <cellStyle name="Normal 38 62" xfId="7710"/>
    <cellStyle name="Normal 38 63" xfId="7711"/>
    <cellStyle name="Normal 38 64" xfId="7712"/>
    <cellStyle name="Normal 38 65" xfId="7713"/>
    <cellStyle name="Normal 38 66" xfId="7714"/>
    <cellStyle name="Normal 38 67" xfId="7715"/>
    <cellStyle name="Normal 38 68" xfId="7716"/>
    <cellStyle name="Normal 38 69" xfId="7717"/>
    <cellStyle name="Normal 38 7" xfId="7718"/>
    <cellStyle name="Normal 38 70" xfId="7719"/>
    <cellStyle name="Normal 38 71" xfId="7720"/>
    <cellStyle name="Normal 38 72" xfId="7721"/>
    <cellStyle name="Normal 38 73" xfId="7722"/>
    <cellStyle name="Normal 38 74" xfId="7723"/>
    <cellStyle name="Normal 38 75" xfId="7724"/>
    <cellStyle name="Normal 38 76" xfId="7725"/>
    <cellStyle name="Normal 38 77" xfId="7726"/>
    <cellStyle name="Normal 38 78" xfId="7727"/>
    <cellStyle name="Normal 38 79" xfId="7728"/>
    <cellStyle name="Normal 38 8" xfId="7729"/>
    <cellStyle name="Normal 38 80" xfId="7730"/>
    <cellStyle name="Normal 38 81" xfId="7731"/>
    <cellStyle name="Normal 38 82" xfId="7732"/>
    <cellStyle name="Normal 38 83" xfId="7733"/>
    <cellStyle name="Normal 38 84" xfId="7734"/>
    <cellStyle name="Normal 38 85" xfId="7735"/>
    <cellStyle name="Normal 38 86" xfId="7736"/>
    <cellStyle name="Normal 38 87" xfId="7737"/>
    <cellStyle name="Normal 38 88" xfId="7738"/>
    <cellStyle name="Normal 38 89" xfId="7739"/>
    <cellStyle name="Normal 38 9" xfId="7740"/>
    <cellStyle name="Normal 38 90" xfId="7741"/>
    <cellStyle name="Normal 38 91" xfId="7742"/>
    <cellStyle name="Normal 38 92" xfId="7743"/>
    <cellStyle name="Normal 38 93" xfId="7744"/>
    <cellStyle name="Normal 38 94" xfId="7745"/>
    <cellStyle name="Normal 38 95" xfId="7746"/>
    <cellStyle name="Normal 38 96" xfId="7747"/>
    <cellStyle name="Normal 38 97" xfId="7748"/>
    <cellStyle name="Normal 38 98" xfId="7749"/>
    <cellStyle name="Normal 38 99" xfId="7750"/>
    <cellStyle name="Normal 39" xfId="7751"/>
    <cellStyle name="Normal 39 10" xfId="7752"/>
    <cellStyle name="Normal 39 100" xfId="7753"/>
    <cellStyle name="Normal 39 101" xfId="7754"/>
    <cellStyle name="Normal 39 102" xfId="7755"/>
    <cellStyle name="Normal 39 103" xfId="7756"/>
    <cellStyle name="Normal 39 104" xfId="7757"/>
    <cellStyle name="Normal 39 105" xfId="7758"/>
    <cellStyle name="Normal 39 106" xfId="7759"/>
    <cellStyle name="Normal 39 107" xfId="7760"/>
    <cellStyle name="Normal 39 108" xfId="7761"/>
    <cellStyle name="Normal 39 109" xfId="7762"/>
    <cellStyle name="Normal 39 11" xfId="7763"/>
    <cellStyle name="Normal 39 110" xfId="7764"/>
    <cellStyle name="Normal 39 12" xfId="7765"/>
    <cellStyle name="Normal 39 13" xfId="7766"/>
    <cellStyle name="Normal 39 14" xfId="7767"/>
    <cellStyle name="Normal 39 15" xfId="7768"/>
    <cellStyle name="Normal 39 16" xfId="7769"/>
    <cellStyle name="Normal 39 17" xfId="7770"/>
    <cellStyle name="Normal 39 18" xfId="7771"/>
    <cellStyle name="Normal 39 19" xfId="7772"/>
    <cellStyle name="Normal 39 2" xfId="7773"/>
    <cellStyle name="Normal 39 20" xfId="7774"/>
    <cellStyle name="Normal 39 21" xfId="7775"/>
    <cellStyle name="Normal 39 22" xfId="7776"/>
    <cellStyle name="Normal 39 23" xfId="7777"/>
    <cellStyle name="Normal 39 24" xfId="7778"/>
    <cellStyle name="Normal 39 25" xfId="7779"/>
    <cellStyle name="Normal 39 26" xfId="7780"/>
    <cellStyle name="Normal 39 27" xfId="7781"/>
    <cellStyle name="Normal 39 28" xfId="7782"/>
    <cellStyle name="Normal 39 29" xfId="7783"/>
    <cellStyle name="Normal 39 3" xfId="7784"/>
    <cellStyle name="Normal 39 30" xfId="7785"/>
    <cellStyle name="Normal 39 31" xfId="7786"/>
    <cellStyle name="Normal 39 32" xfId="7787"/>
    <cellStyle name="Normal 39 33" xfId="7788"/>
    <cellStyle name="Normal 39 34" xfId="7789"/>
    <cellStyle name="Normal 39 35" xfId="7790"/>
    <cellStyle name="Normal 39 36" xfId="7791"/>
    <cellStyle name="Normal 39 37" xfId="7792"/>
    <cellStyle name="Normal 39 38" xfId="7793"/>
    <cellStyle name="Normal 39 39" xfId="7794"/>
    <cellStyle name="Normal 39 4" xfId="7795"/>
    <cellStyle name="Normal 39 40" xfId="7796"/>
    <cellStyle name="Normal 39 41" xfId="7797"/>
    <cellStyle name="Normal 39 42" xfId="7798"/>
    <cellStyle name="Normal 39 43" xfId="7799"/>
    <cellStyle name="Normal 39 44" xfId="7800"/>
    <cellStyle name="Normal 39 45" xfId="7801"/>
    <cellStyle name="Normal 39 46" xfId="7802"/>
    <cellStyle name="Normal 39 47" xfId="7803"/>
    <cellStyle name="Normal 39 48" xfId="7804"/>
    <cellStyle name="Normal 39 49" xfId="7805"/>
    <cellStyle name="Normal 39 5" xfId="7806"/>
    <cellStyle name="Normal 39 50" xfId="7807"/>
    <cellStyle name="Normal 39 51" xfId="7808"/>
    <cellStyle name="Normal 39 52" xfId="7809"/>
    <cellStyle name="Normal 39 53" xfId="7810"/>
    <cellStyle name="Normal 39 54" xfId="7811"/>
    <cellStyle name="Normal 39 55" xfId="7812"/>
    <cellStyle name="Normal 39 56" xfId="7813"/>
    <cellStyle name="Normal 39 57" xfId="7814"/>
    <cellStyle name="Normal 39 58" xfId="7815"/>
    <cellStyle name="Normal 39 59" xfId="7816"/>
    <cellStyle name="Normal 39 6" xfId="7817"/>
    <cellStyle name="Normal 39 60" xfId="7818"/>
    <cellStyle name="Normal 39 61" xfId="7819"/>
    <cellStyle name="Normal 39 62" xfId="7820"/>
    <cellStyle name="Normal 39 63" xfId="7821"/>
    <cellStyle name="Normal 39 64" xfId="7822"/>
    <cellStyle name="Normal 39 65" xfId="7823"/>
    <cellStyle name="Normal 39 66" xfId="7824"/>
    <cellStyle name="Normal 39 67" xfId="7825"/>
    <cellStyle name="Normal 39 68" xfId="7826"/>
    <cellStyle name="Normal 39 69" xfId="7827"/>
    <cellStyle name="Normal 39 7" xfId="7828"/>
    <cellStyle name="Normal 39 70" xfId="7829"/>
    <cellStyle name="Normal 39 71" xfId="7830"/>
    <cellStyle name="Normal 39 72" xfId="7831"/>
    <cellStyle name="Normal 39 73" xfId="7832"/>
    <cellStyle name="Normal 39 74" xfId="7833"/>
    <cellStyle name="Normal 39 75" xfId="7834"/>
    <cellStyle name="Normal 39 76" xfId="7835"/>
    <cellStyle name="Normal 39 77" xfId="7836"/>
    <cellStyle name="Normal 39 78" xfId="7837"/>
    <cellStyle name="Normal 39 79" xfId="7838"/>
    <cellStyle name="Normal 39 8" xfId="7839"/>
    <cellStyle name="Normal 39 80" xfId="7840"/>
    <cellStyle name="Normal 39 81" xfId="7841"/>
    <cellStyle name="Normal 39 82" xfId="7842"/>
    <cellStyle name="Normal 39 83" xfId="7843"/>
    <cellStyle name="Normal 39 84" xfId="7844"/>
    <cellStyle name="Normal 39 85" xfId="7845"/>
    <cellStyle name="Normal 39 86" xfId="7846"/>
    <cellStyle name="Normal 39 87" xfId="7847"/>
    <cellStyle name="Normal 39 88" xfId="7848"/>
    <cellStyle name="Normal 39 89" xfId="7849"/>
    <cellStyle name="Normal 39 9" xfId="7850"/>
    <cellStyle name="Normal 39 90" xfId="7851"/>
    <cellStyle name="Normal 39 91" xfId="7852"/>
    <cellStyle name="Normal 39 92" xfId="7853"/>
    <cellStyle name="Normal 39 93" xfId="7854"/>
    <cellStyle name="Normal 39 94" xfId="7855"/>
    <cellStyle name="Normal 39 95" xfId="7856"/>
    <cellStyle name="Normal 39 96" xfId="7857"/>
    <cellStyle name="Normal 39 97" xfId="7858"/>
    <cellStyle name="Normal 39 98" xfId="7859"/>
    <cellStyle name="Normal 39 99" xfId="7860"/>
    <cellStyle name="Normal 4" xfId="14"/>
    <cellStyle name="Normal 4 10" xfId="7861"/>
    <cellStyle name="Normal 4 100" xfId="7862"/>
    <cellStyle name="Normal 4 101" xfId="7863"/>
    <cellStyle name="Normal 4 102" xfId="7864"/>
    <cellStyle name="Normal 4 103" xfId="7865"/>
    <cellStyle name="Normal 4 104" xfId="7866"/>
    <cellStyle name="Normal 4 105" xfId="7867"/>
    <cellStyle name="Normal 4 106" xfId="7868"/>
    <cellStyle name="Normal 4 107" xfId="7869"/>
    <cellStyle name="Normal 4 108" xfId="7870"/>
    <cellStyle name="Normal 4 109" xfId="7871"/>
    <cellStyle name="Normal 4 11" xfId="7872"/>
    <cellStyle name="Normal 4 110" xfId="7873"/>
    <cellStyle name="Normal 4 12" xfId="7874"/>
    <cellStyle name="Normal 4 13" xfId="7875"/>
    <cellStyle name="Normal 4 14" xfId="7876"/>
    <cellStyle name="Normal 4 15" xfId="7877"/>
    <cellStyle name="Normal 4 16" xfId="7878"/>
    <cellStyle name="Normal 4 17" xfId="7879"/>
    <cellStyle name="Normal 4 18" xfId="7880"/>
    <cellStyle name="Normal 4 19" xfId="7881"/>
    <cellStyle name="Normal 4 2" xfId="45"/>
    <cellStyle name="Normal 4 20" xfId="7882"/>
    <cellStyle name="Normal 4 21" xfId="7883"/>
    <cellStyle name="Normal 4 22" xfId="7884"/>
    <cellStyle name="Normal 4 23" xfId="7885"/>
    <cellStyle name="Normal 4 24" xfId="7886"/>
    <cellStyle name="Normal 4 25" xfId="7887"/>
    <cellStyle name="Normal 4 26" xfId="7888"/>
    <cellStyle name="Normal 4 27" xfId="7889"/>
    <cellStyle name="Normal 4 28" xfId="7890"/>
    <cellStyle name="Normal 4 29" xfId="7891"/>
    <cellStyle name="Normal 4 3" xfId="7892"/>
    <cellStyle name="Normal 4 30" xfId="7893"/>
    <cellStyle name="Normal 4 31" xfId="7894"/>
    <cellStyle name="Normal 4 32" xfId="7895"/>
    <cellStyle name="Normal 4 33" xfId="7896"/>
    <cellStyle name="Normal 4 34" xfId="7897"/>
    <cellStyle name="Normal 4 35" xfId="7898"/>
    <cellStyle name="Normal 4 36" xfId="7899"/>
    <cellStyle name="Normal 4 37" xfId="7900"/>
    <cellStyle name="Normal 4 38" xfId="7901"/>
    <cellStyle name="Normal 4 39" xfId="7902"/>
    <cellStyle name="Normal 4 4" xfId="7903"/>
    <cellStyle name="Normal 4 40" xfId="7904"/>
    <cellStyle name="Normal 4 41" xfId="7905"/>
    <cellStyle name="Normal 4 42" xfId="7906"/>
    <cellStyle name="Normal 4 43" xfId="7907"/>
    <cellStyle name="Normal 4 44" xfId="7908"/>
    <cellStyle name="Normal 4 45" xfId="7909"/>
    <cellStyle name="Normal 4 46" xfId="7910"/>
    <cellStyle name="Normal 4 47" xfId="7911"/>
    <cellStyle name="Normal 4 48" xfId="7912"/>
    <cellStyle name="Normal 4 49" xfId="7913"/>
    <cellStyle name="Normal 4 5" xfId="7914"/>
    <cellStyle name="Normal 4 50" xfId="7915"/>
    <cellStyle name="Normal 4 51" xfId="7916"/>
    <cellStyle name="Normal 4 52" xfId="7917"/>
    <cellStyle name="Normal 4 53" xfId="7918"/>
    <cellStyle name="Normal 4 54" xfId="7919"/>
    <cellStyle name="Normal 4 55" xfId="7920"/>
    <cellStyle name="Normal 4 56" xfId="7921"/>
    <cellStyle name="Normal 4 57" xfId="7922"/>
    <cellStyle name="Normal 4 58" xfId="7923"/>
    <cellStyle name="Normal 4 59" xfId="7924"/>
    <cellStyle name="Normal 4 6" xfId="7925"/>
    <cellStyle name="Normal 4 60" xfId="7926"/>
    <cellStyle name="Normal 4 61" xfId="7927"/>
    <cellStyle name="Normal 4 62" xfId="7928"/>
    <cellStyle name="Normal 4 63" xfId="7929"/>
    <cellStyle name="Normal 4 64" xfId="7930"/>
    <cellStyle name="Normal 4 65" xfId="7931"/>
    <cellStyle name="Normal 4 66" xfId="7932"/>
    <cellStyle name="Normal 4 67" xfId="7933"/>
    <cellStyle name="Normal 4 68" xfId="7934"/>
    <cellStyle name="Normal 4 69" xfId="7935"/>
    <cellStyle name="Normal 4 7" xfId="7936"/>
    <cellStyle name="Normal 4 70" xfId="7937"/>
    <cellStyle name="Normal 4 71" xfId="7938"/>
    <cellStyle name="Normal 4 72" xfId="7939"/>
    <cellStyle name="Normal 4 73" xfId="7940"/>
    <cellStyle name="Normal 4 74" xfId="7941"/>
    <cellStyle name="Normal 4 75" xfId="7942"/>
    <cellStyle name="Normal 4 76" xfId="7943"/>
    <cellStyle name="Normal 4 77" xfId="7944"/>
    <cellStyle name="Normal 4 78" xfId="7945"/>
    <cellStyle name="Normal 4 79" xfId="7946"/>
    <cellStyle name="Normal 4 8" xfId="7947"/>
    <cellStyle name="Normal 4 80" xfId="7948"/>
    <cellStyle name="Normal 4 81" xfId="7949"/>
    <cellStyle name="Normal 4 82" xfId="7950"/>
    <cellStyle name="Normal 4 83" xfId="7951"/>
    <cellStyle name="Normal 4 84" xfId="7952"/>
    <cellStyle name="Normal 4 85" xfId="7953"/>
    <cellStyle name="Normal 4 86" xfId="7954"/>
    <cellStyle name="Normal 4 87" xfId="7955"/>
    <cellStyle name="Normal 4 88" xfId="7956"/>
    <cellStyle name="Normal 4 89" xfId="7957"/>
    <cellStyle name="Normal 4 9" xfId="7958"/>
    <cellStyle name="Normal 4 90" xfId="7959"/>
    <cellStyle name="Normal 4 91" xfId="7960"/>
    <cellStyle name="Normal 4 92" xfId="7961"/>
    <cellStyle name="Normal 4 93" xfId="7962"/>
    <cellStyle name="Normal 4 94" xfId="7963"/>
    <cellStyle name="Normal 4 95" xfId="7964"/>
    <cellStyle name="Normal 4 96" xfId="7965"/>
    <cellStyle name="Normal 4 97" xfId="7966"/>
    <cellStyle name="Normal 4 98" xfId="7967"/>
    <cellStyle name="Normal 4 99" xfId="7968"/>
    <cellStyle name="Normal 40" xfId="7969"/>
    <cellStyle name="Normal 40 10" xfId="7970"/>
    <cellStyle name="Normal 40 100" xfId="7971"/>
    <cellStyle name="Normal 40 101" xfId="7972"/>
    <cellStyle name="Normal 40 102" xfId="7973"/>
    <cellStyle name="Normal 40 103" xfId="7974"/>
    <cellStyle name="Normal 40 104" xfId="7975"/>
    <cellStyle name="Normal 40 105" xfId="7976"/>
    <cellStyle name="Normal 40 106" xfId="7977"/>
    <cellStyle name="Normal 40 107" xfId="7978"/>
    <cellStyle name="Normal 40 108" xfId="7979"/>
    <cellStyle name="Normal 40 109" xfId="7980"/>
    <cellStyle name="Normal 40 11" xfId="7981"/>
    <cellStyle name="Normal 40 110" xfId="7982"/>
    <cellStyle name="Normal 40 12" xfId="7983"/>
    <cellStyle name="Normal 40 13" xfId="7984"/>
    <cellStyle name="Normal 40 14" xfId="7985"/>
    <cellStyle name="Normal 40 15" xfId="7986"/>
    <cellStyle name="Normal 40 16" xfId="7987"/>
    <cellStyle name="Normal 40 17" xfId="7988"/>
    <cellStyle name="Normal 40 18" xfId="7989"/>
    <cellStyle name="Normal 40 19" xfId="7990"/>
    <cellStyle name="Normal 40 2" xfId="7991"/>
    <cellStyle name="Normal 40 20" xfId="7992"/>
    <cellStyle name="Normal 40 21" xfId="7993"/>
    <cellStyle name="Normal 40 22" xfId="7994"/>
    <cellStyle name="Normal 40 23" xfId="7995"/>
    <cellStyle name="Normal 40 24" xfId="7996"/>
    <cellStyle name="Normal 40 25" xfId="7997"/>
    <cellStyle name="Normal 40 26" xfId="7998"/>
    <cellStyle name="Normal 40 27" xfId="7999"/>
    <cellStyle name="Normal 40 28" xfId="8000"/>
    <cellStyle name="Normal 40 29" xfId="8001"/>
    <cellStyle name="Normal 40 3" xfId="8002"/>
    <cellStyle name="Normal 40 30" xfId="8003"/>
    <cellStyle name="Normal 40 31" xfId="8004"/>
    <cellStyle name="Normal 40 32" xfId="8005"/>
    <cellStyle name="Normal 40 33" xfId="8006"/>
    <cellStyle name="Normal 40 34" xfId="8007"/>
    <cellStyle name="Normal 40 35" xfId="8008"/>
    <cellStyle name="Normal 40 36" xfId="8009"/>
    <cellStyle name="Normal 40 37" xfId="8010"/>
    <cellStyle name="Normal 40 38" xfId="8011"/>
    <cellStyle name="Normal 40 39" xfId="8012"/>
    <cellStyle name="Normal 40 4" xfId="8013"/>
    <cellStyle name="Normal 40 40" xfId="8014"/>
    <cellStyle name="Normal 40 41" xfId="8015"/>
    <cellStyle name="Normal 40 42" xfId="8016"/>
    <cellStyle name="Normal 40 43" xfId="8017"/>
    <cellStyle name="Normal 40 44" xfId="8018"/>
    <cellStyle name="Normal 40 45" xfId="8019"/>
    <cellStyle name="Normal 40 46" xfId="8020"/>
    <cellStyle name="Normal 40 47" xfId="8021"/>
    <cellStyle name="Normal 40 48" xfId="8022"/>
    <cellStyle name="Normal 40 49" xfId="8023"/>
    <cellStyle name="Normal 40 5" xfId="8024"/>
    <cellStyle name="Normal 40 50" xfId="8025"/>
    <cellStyle name="Normal 40 51" xfId="8026"/>
    <cellStyle name="Normal 40 52" xfId="8027"/>
    <cellStyle name="Normal 40 53" xfId="8028"/>
    <cellStyle name="Normal 40 54" xfId="8029"/>
    <cellStyle name="Normal 40 55" xfId="8030"/>
    <cellStyle name="Normal 40 56" xfId="8031"/>
    <cellStyle name="Normal 40 57" xfId="8032"/>
    <cellStyle name="Normal 40 58" xfId="8033"/>
    <cellStyle name="Normal 40 59" xfId="8034"/>
    <cellStyle name="Normal 40 6" xfId="8035"/>
    <cellStyle name="Normal 40 60" xfId="8036"/>
    <cellStyle name="Normal 40 61" xfId="8037"/>
    <cellStyle name="Normal 40 62" xfId="8038"/>
    <cellStyle name="Normal 40 63" xfId="8039"/>
    <cellStyle name="Normal 40 64" xfId="8040"/>
    <cellStyle name="Normal 40 65" xfId="8041"/>
    <cellStyle name="Normal 40 66" xfId="8042"/>
    <cellStyle name="Normal 40 67" xfId="8043"/>
    <cellStyle name="Normal 40 68" xfId="8044"/>
    <cellStyle name="Normal 40 69" xfId="8045"/>
    <cellStyle name="Normal 40 7" xfId="8046"/>
    <cellStyle name="Normal 40 70" xfId="8047"/>
    <cellStyle name="Normal 40 71" xfId="8048"/>
    <cellStyle name="Normal 40 72" xfId="8049"/>
    <cellStyle name="Normal 40 73" xfId="8050"/>
    <cellStyle name="Normal 40 74" xfId="8051"/>
    <cellStyle name="Normal 40 75" xfId="8052"/>
    <cellStyle name="Normal 40 76" xfId="8053"/>
    <cellStyle name="Normal 40 77" xfId="8054"/>
    <cellStyle name="Normal 40 78" xfId="8055"/>
    <cellStyle name="Normal 40 79" xfId="8056"/>
    <cellStyle name="Normal 40 8" xfId="8057"/>
    <cellStyle name="Normal 40 80" xfId="8058"/>
    <cellStyle name="Normal 40 81" xfId="8059"/>
    <cellStyle name="Normal 40 82" xfId="8060"/>
    <cellStyle name="Normal 40 83" xfId="8061"/>
    <cellStyle name="Normal 40 84" xfId="8062"/>
    <cellStyle name="Normal 40 85" xfId="8063"/>
    <cellStyle name="Normal 40 86" xfId="8064"/>
    <cellStyle name="Normal 40 87" xfId="8065"/>
    <cellStyle name="Normal 40 88" xfId="8066"/>
    <cellStyle name="Normal 40 89" xfId="8067"/>
    <cellStyle name="Normal 40 9" xfId="8068"/>
    <cellStyle name="Normal 40 90" xfId="8069"/>
    <cellStyle name="Normal 40 91" xfId="8070"/>
    <cellStyle name="Normal 40 92" xfId="8071"/>
    <cellStyle name="Normal 40 93" xfId="8072"/>
    <cellStyle name="Normal 40 94" xfId="8073"/>
    <cellStyle name="Normal 40 95" xfId="8074"/>
    <cellStyle name="Normal 40 96" xfId="8075"/>
    <cellStyle name="Normal 40 97" xfId="8076"/>
    <cellStyle name="Normal 40 98" xfId="8077"/>
    <cellStyle name="Normal 40 99" xfId="8078"/>
    <cellStyle name="Normal 41" xfId="8079"/>
    <cellStyle name="Normal 41 10" xfId="8080"/>
    <cellStyle name="Normal 41 100" xfId="8081"/>
    <cellStyle name="Normal 41 101" xfId="8082"/>
    <cellStyle name="Normal 41 102" xfId="8083"/>
    <cellStyle name="Normal 41 103" xfId="8084"/>
    <cellStyle name="Normal 41 104" xfId="8085"/>
    <cellStyle name="Normal 41 105" xfId="8086"/>
    <cellStyle name="Normal 41 106" xfId="8087"/>
    <cellStyle name="Normal 41 107" xfId="8088"/>
    <cellStyle name="Normal 41 108" xfId="8089"/>
    <cellStyle name="Normal 41 109" xfId="8090"/>
    <cellStyle name="Normal 41 11" xfId="8091"/>
    <cellStyle name="Normal 41 110" xfId="8092"/>
    <cellStyle name="Normal 41 12" xfId="8093"/>
    <cellStyle name="Normal 41 13" xfId="8094"/>
    <cellStyle name="Normal 41 14" xfId="8095"/>
    <cellStyle name="Normal 41 15" xfId="8096"/>
    <cellStyle name="Normal 41 16" xfId="8097"/>
    <cellStyle name="Normal 41 17" xfId="8098"/>
    <cellStyle name="Normal 41 18" xfId="8099"/>
    <cellStyle name="Normal 41 19" xfId="8100"/>
    <cellStyle name="Normal 41 2" xfId="8101"/>
    <cellStyle name="Normal 41 20" xfId="8102"/>
    <cellStyle name="Normal 41 21" xfId="8103"/>
    <cellStyle name="Normal 41 22" xfId="8104"/>
    <cellStyle name="Normal 41 23" xfId="8105"/>
    <cellStyle name="Normal 41 24" xfId="8106"/>
    <cellStyle name="Normal 41 25" xfId="8107"/>
    <cellStyle name="Normal 41 26" xfId="8108"/>
    <cellStyle name="Normal 41 27" xfId="8109"/>
    <cellStyle name="Normal 41 28" xfId="8110"/>
    <cellStyle name="Normal 41 29" xfId="8111"/>
    <cellStyle name="Normal 41 3" xfId="8112"/>
    <cellStyle name="Normal 41 30" xfId="8113"/>
    <cellStyle name="Normal 41 31" xfId="8114"/>
    <cellStyle name="Normal 41 32" xfId="8115"/>
    <cellStyle name="Normal 41 33" xfId="8116"/>
    <cellStyle name="Normal 41 34" xfId="8117"/>
    <cellStyle name="Normal 41 35" xfId="8118"/>
    <cellStyle name="Normal 41 36" xfId="8119"/>
    <cellStyle name="Normal 41 37" xfId="8120"/>
    <cellStyle name="Normal 41 38" xfId="8121"/>
    <cellStyle name="Normal 41 39" xfId="8122"/>
    <cellStyle name="Normal 41 4" xfId="8123"/>
    <cellStyle name="Normal 41 40" xfId="8124"/>
    <cellStyle name="Normal 41 41" xfId="8125"/>
    <cellStyle name="Normal 41 42" xfId="8126"/>
    <cellStyle name="Normal 41 43" xfId="8127"/>
    <cellStyle name="Normal 41 44" xfId="8128"/>
    <cellStyle name="Normal 41 45" xfId="8129"/>
    <cellStyle name="Normal 41 46" xfId="8130"/>
    <cellStyle name="Normal 41 47" xfId="8131"/>
    <cellStyle name="Normal 41 48" xfId="8132"/>
    <cellStyle name="Normal 41 49" xfId="8133"/>
    <cellStyle name="Normal 41 5" xfId="8134"/>
    <cellStyle name="Normal 41 50" xfId="8135"/>
    <cellStyle name="Normal 41 51" xfId="8136"/>
    <cellStyle name="Normal 41 52" xfId="8137"/>
    <cellStyle name="Normal 41 53" xfId="8138"/>
    <cellStyle name="Normal 41 54" xfId="8139"/>
    <cellStyle name="Normal 41 55" xfId="8140"/>
    <cellStyle name="Normal 41 56" xfId="8141"/>
    <cellStyle name="Normal 41 57" xfId="8142"/>
    <cellStyle name="Normal 41 58" xfId="8143"/>
    <cellStyle name="Normal 41 59" xfId="8144"/>
    <cellStyle name="Normal 41 6" xfId="8145"/>
    <cellStyle name="Normal 41 60" xfId="8146"/>
    <cellStyle name="Normal 41 61" xfId="8147"/>
    <cellStyle name="Normal 41 62" xfId="8148"/>
    <cellStyle name="Normal 41 63" xfId="8149"/>
    <cellStyle name="Normal 41 64" xfId="8150"/>
    <cellStyle name="Normal 41 65" xfId="8151"/>
    <cellStyle name="Normal 41 66" xfId="8152"/>
    <cellStyle name="Normal 41 67" xfId="8153"/>
    <cellStyle name="Normal 41 68" xfId="8154"/>
    <cellStyle name="Normal 41 69" xfId="8155"/>
    <cellStyle name="Normal 41 7" xfId="8156"/>
    <cellStyle name="Normal 41 70" xfId="8157"/>
    <cellStyle name="Normal 41 71" xfId="8158"/>
    <cellStyle name="Normal 41 72" xfId="8159"/>
    <cellStyle name="Normal 41 73" xfId="8160"/>
    <cellStyle name="Normal 41 74" xfId="8161"/>
    <cellStyle name="Normal 41 75" xfId="8162"/>
    <cellStyle name="Normal 41 76" xfId="8163"/>
    <cellStyle name="Normal 41 77" xfId="8164"/>
    <cellStyle name="Normal 41 78" xfId="8165"/>
    <cellStyle name="Normal 41 79" xfId="8166"/>
    <cellStyle name="Normal 41 8" xfId="8167"/>
    <cellStyle name="Normal 41 80" xfId="8168"/>
    <cellStyle name="Normal 41 81" xfId="8169"/>
    <cellStyle name="Normal 41 82" xfId="8170"/>
    <cellStyle name="Normal 41 83" xfId="8171"/>
    <cellStyle name="Normal 41 84" xfId="8172"/>
    <cellStyle name="Normal 41 85" xfId="8173"/>
    <cellStyle name="Normal 41 86" xfId="8174"/>
    <cellStyle name="Normal 41 87" xfId="8175"/>
    <cellStyle name="Normal 41 88" xfId="8176"/>
    <cellStyle name="Normal 41 89" xfId="8177"/>
    <cellStyle name="Normal 41 9" xfId="8178"/>
    <cellStyle name="Normal 41 90" xfId="8179"/>
    <cellStyle name="Normal 41 91" xfId="8180"/>
    <cellStyle name="Normal 41 92" xfId="8181"/>
    <cellStyle name="Normal 41 93" xfId="8182"/>
    <cellStyle name="Normal 41 94" xfId="8183"/>
    <cellStyle name="Normal 41 95" xfId="8184"/>
    <cellStyle name="Normal 41 96" xfId="8185"/>
    <cellStyle name="Normal 41 97" xfId="8186"/>
    <cellStyle name="Normal 41 98" xfId="8187"/>
    <cellStyle name="Normal 41 99" xfId="8188"/>
    <cellStyle name="Normal 42" xfId="8189"/>
    <cellStyle name="Normal 42 10" xfId="8190"/>
    <cellStyle name="Normal 42 100" xfId="8191"/>
    <cellStyle name="Normal 42 101" xfId="8192"/>
    <cellStyle name="Normal 42 102" xfId="8193"/>
    <cellStyle name="Normal 42 103" xfId="8194"/>
    <cellStyle name="Normal 42 104" xfId="8195"/>
    <cellStyle name="Normal 42 105" xfId="8196"/>
    <cellStyle name="Normal 42 106" xfId="8197"/>
    <cellStyle name="Normal 42 107" xfId="8198"/>
    <cellStyle name="Normal 42 108" xfId="8199"/>
    <cellStyle name="Normal 42 109" xfId="8200"/>
    <cellStyle name="Normal 42 11" xfId="8201"/>
    <cellStyle name="Normal 42 110" xfId="8202"/>
    <cellStyle name="Normal 42 12" xfId="8203"/>
    <cellStyle name="Normal 42 13" xfId="8204"/>
    <cellStyle name="Normal 42 14" xfId="8205"/>
    <cellStyle name="Normal 42 15" xfId="8206"/>
    <cellStyle name="Normal 42 16" xfId="8207"/>
    <cellStyle name="Normal 42 17" xfId="8208"/>
    <cellStyle name="Normal 42 18" xfId="8209"/>
    <cellStyle name="Normal 42 19" xfId="8210"/>
    <cellStyle name="Normal 42 2" xfId="8211"/>
    <cellStyle name="Normal 42 20" xfId="8212"/>
    <cellStyle name="Normal 42 21" xfId="8213"/>
    <cellStyle name="Normal 42 22" xfId="8214"/>
    <cellStyle name="Normal 42 23" xfId="8215"/>
    <cellStyle name="Normal 42 24" xfId="8216"/>
    <cellStyle name="Normal 42 25" xfId="8217"/>
    <cellStyle name="Normal 42 26" xfId="8218"/>
    <cellStyle name="Normal 42 27" xfId="8219"/>
    <cellStyle name="Normal 42 28" xfId="8220"/>
    <cellStyle name="Normal 42 29" xfId="8221"/>
    <cellStyle name="Normal 42 3" xfId="8222"/>
    <cellStyle name="Normal 42 30" xfId="8223"/>
    <cellStyle name="Normal 42 31" xfId="8224"/>
    <cellStyle name="Normal 42 32" xfId="8225"/>
    <cellStyle name="Normal 42 33" xfId="8226"/>
    <cellStyle name="Normal 42 34" xfId="8227"/>
    <cellStyle name="Normal 42 35" xfId="8228"/>
    <cellStyle name="Normal 42 36" xfId="8229"/>
    <cellStyle name="Normal 42 37" xfId="8230"/>
    <cellStyle name="Normal 42 38" xfId="8231"/>
    <cellStyle name="Normal 42 39" xfId="8232"/>
    <cellStyle name="Normal 42 4" xfId="8233"/>
    <cellStyle name="Normal 42 40" xfId="8234"/>
    <cellStyle name="Normal 42 41" xfId="8235"/>
    <cellStyle name="Normal 42 42" xfId="8236"/>
    <cellStyle name="Normal 42 43" xfId="8237"/>
    <cellStyle name="Normal 42 44" xfId="8238"/>
    <cellStyle name="Normal 42 45" xfId="8239"/>
    <cellStyle name="Normal 42 46" xfId="8240"/>
    <cellStyle name="Normal 42 47" xfId="8241"/>
    <cellStyle name="Normal 42 48" xfId="8242"/>
    <cellStyle name="Normal 42 49" xfId="8243"/>
    <cellStyle name="Normal 42 5" xfId="8244"/>
    <cellStyle name="Normal 42 50" xfId="8245"/>
    <cellStyle name="Normal 42 51" xfId="8246"/>
    <cellStyle name="Normal 42 52" xfId="8247"/>
    <cellStyle name="Normal 42 53" xfId="8248"/>
    <cellStyle name="Normal 42 54" xfId="8249"/>
    <cellStyle name="Normal 42 55" xfId="8250"/>
    <cellStyle name="Normal 42 56" xfId="8251"/>
    <cellStyle name="Normal 42 57" xfId="8252"/>
    <cellStyle name="Normal 42 58" xfId="8253"/>
    <cellStyle name="Normal 42 59" xfId="8254"/>
    <cellStyle name="Normal 42 6" xfId="8255"/>
    <cellStyle name="Normal 42 60" xfId="8256"/>
    <cellStyle name="Normal 42 61" xfId="8257"/>
    <cellStyle name="Normal 42 62" xfId="8258"/>
    <cellStyle name="Normal 42 63" xfId="8259"/>
    <cellStyle name="Normal 42 64" xfId="8260"/>
    <cellStyle name="Normal 42 65" xfId="8261"/>
    <cellStyle name="Normal 42 66" xfId="8262"/>
    <cellStyle name="Normal 42 67" xfId="8263"/>
    <cellStyle name="Normal 42 68" xfId="8264"/>
    <cellStyle name="Normal 42 69" xfId="8265"/>
    <cellStyle name="Normal 42 7" xfId="8266"/>
    <cellStyle name="Normal 42 70" xfId="8267"/>
    <cellStyle name="Normal 42 71" xfId="8268"/>
    <cellStyle name="Normal 42 72" xfId="8269"/>
    <cellStyle name="Normal 42 73" xfId="8270"/>
    <cellStyle name="Normal 42 74" xfId="8271"/>
    <cellStyle name="Normal 42 75" xfId="8272"/>
    <cellStyle name="Normal 42 76" xfId="8273"/>
    <cellStyle name="Normal 42 77" xfId="8274"/>
    <cellStyle name="Normal 42 78" xfId="8275"/>
    <cellStyle name="Normal 42 79" xfId="8276"/>
    <cellStyle name="Normal 42 8" xfId="8277"/>
    <cellStyle name="Normal 42 80" xfId="8278"/>
    <cellStyle name="Normal 42 81" xfId="8279"/>
    <cellStyle name="Normal 42 82" xfId="8280"/>
    <cellStyle name="Normal 42 83" xfId="8281"/>
    <cellStyle name="Normal 42 84" xfId="8282"/>
    <cellStyle name="Normal 42 85" xfId="8283"/>
    <cellStyle name="Normal 42 86" xfId="8284"/>
    <cellStyle name="Normal 42 87" xfId="8285"/>
    <cellStyle name="Normal 42 88" xfId="8286"/>
    <cellStyle name="Normal 42 89" xfId="8287"/>
    <cellStyle name="Normal 42 9" xfId="8288"/>
    <cellStyle name="Normal 42 90" xfId="8289"/>
    <cellStyle name="Normal 42 91" xfId="8290"/>
    <cellStyle name="Normal 42 92" xfId="8291"/>
    <cellStyle name="Normal 42 93" xfId="8292"/>
    <cellStyle name="Normal 42 94" xfId="8293"/>
    <cellStyle name="Normal 42 95" xfId="8294"/>
    <cellStyle name="Normal 42 96" xfId="8295"/>
    <cellStyle name="Normal 42 97" xfId="8296"/>
    <cellStyle name="Normal 42 98" xfId="8297"/>
    <cellStyle name="Normal 42 99" xfId="8298"/>
    <cellStyle name="Normal 43" xfId="8299"/>
    <cellStyle name="Normal 43 10" xfId="8300"/>
    <cellStyle name="Normal 43 100" xfId="8301"/>
    <cellStyle name="Normal 43 101" xfId="8302"/>
    <cellStyle name="Normal 43 102" xfId="8303"/>
    <cellStyle name="Normal 43 103" xfId="8304"/>
    <cellStyle name="Normal 43 104" xfId="8305"/>
    <cellStyle name="Normal 43 105" xfId="8306"/>
    <cellStyle name="Normal 43 106" xfId="8307"/>
    <cellStyle name="Normal 43 107" xfId="8308"/>
    <cellStyle name="Normal 43 108" xfId="8309"/>
    <cellStyle name="Normal 43 109" xfId="8310"/>
    <cellStyle name="Normal 43 11" xfId="8311"/>
    <cellStyle name="Normal 43 110" xfId="8312"/>
    <cellStyle name="Normal 43 12" xfId="8313"/>
    <cellStyle name="Normal 43 13" xfId="8314"/>
    <cellStyle name="Normal 43 14" xfId="8315"/>
    <cellStyle name="Normal 43 15" xfId="8316"/>
    <cellStyle name="Normal 43 16" xfId="8317"/>
    <cellStyle name="Normal 43 17" xfId="8318"/>
    <cellStyle name="Normal 43 18" xfId="8319"/>
    <cellStyle name="Normal 43 19" xfId="8320"/>
    <cellStyle name="Normal 43 2" xfId="8321"/>
    <cellStyle name="Normal 43 20" xfId="8322"/>
    <cellStyle name="Normal 43 21" xfId="8323"/>
    <cellStyle name="Normal 43 22" xfId="8324"/>
    <cellStyle name="Normal 43 23" xfId="8325"/>
    <cellStyle name="Normal 43 24" xfId="8326"/>
    <cellStyle name="Normal 43 25" xfId="8327"/>
    <cellStyle name="Normal 43 26" xfId="8328"/>
    <cellStyle name="Normal 43 27" xfId="8329"/>
    <cellStyle name="Normal 43 28" xfId="8330"/>
    <cellStyle name="Normal 43 29" xfId="8331"/>
    <cellStyle name="Normal 43 3" xfId="8332"/>
    <cellStyle name="Normal 43 30" xfId="8333"/>
    <cellStyle name="Normal 43 31" xfId="8334"/>
    <cellStyle name="Normal 43 32" xfId="8335"/>
    <cellStyle name="Normal 43 33" xfId="8336"/>
    <cellStyle name="Normal 43 34" xfId="8337"/>
    <cellStyle name="Normal 43 35" xfId="8338"/>
    <cellStyle name="Normal 43 36" xfId="8339"/>
    <cellStyle name="Normal 43 37" xfId="8340"/>
    <cellStyle name="Normal 43 38" xfId="8341"/>
    <cellStyle name="Normal 43 39" xfId="8342"/>
    <cellStyle name="Normal 43 4" xfId="8343"/>
    <cellStyle name="Normal 43 40" xfId="8344"/>
    <cellStyle name="Normal 43 41" xfId="8345"/>
    <cellStyle name="Normal 43 42" xfId="8346"/>
    <cellStyle name="Normal 43 43" xfId="8347"/>
    <cellStyle name="Normal 43 44" xfId="8348"/>
    <cellStyle name="Normal 43 45" xfId="8349"/>
    <cellStyle name="Normal 43 46" xfId="8350"/>
    <cellStyle name="Normal 43 47" xfId="8351"/>
    <cellStyle name="Normal 43 48" xfId="8352"/>
    <cellStyle name="Normal 43 49" xfId="8353"/>
    <cellStyle name="Normal 43 5" xfId="8354"/>
    <cellStyle name="Normal 43 50" xfId="8355"/>
    <cellStyle name="Normal 43 51" xfId="8356"/>
    <cellStyle name="Normal 43 52" xfId="8357"/>
    <cellStyle name="Normal 43 53" xfId="8358"/>
    <cellStyle name="Normal 43 54" xfId="8359"/>
    <cellStyle name="Normal 43 55" xfId="8360"/>
    <cellStyle name="Normal 43 56" xfId="8361"/>
    <cellStyle name="Normal 43 57" xfId="8362"/>
    <cellStyle name="Normal 43 58" xfId="8363"/>
    <cellStyle name="Normal 43 59" xfId="8364"/>
    <cellStyle name="Normal 43 6" xfId="8365"/>
    <cellStyle name="Normal 43 60" xfId="8366"/>
    <cellStyle name="Normal 43 61" xfId="8367"/>
    <cellStyle name="Normal 43 62" xfId="8368"/>
    <cellStyle name="Normal 43 63" xfId="8369"/>
    <cellStyle name="Normal 43 64" xfId="8370"/>
    <cellStyle name="Normal 43 65" xfId="8371"/>
    <cellStyle name="Normal 43 66" xfId="8372"/>
    <cellStyle name="Normal 43 67" xfId="8373"/>
    <cellStyle name="Normal 43 68" xfId="8374"/>
    <cellStyle name="Normal 43 69" xfId="8375"/>
    <cellStyle name="Normal 43 7" xfId="8376"/>
    <cellStyle name="Normal 43 70" xfId="8377"/>
    <cellStyle name="Normal 43 71" xfId="8378"/>
    <cellStyle name="Normal 43 72" xfId="8379"/>
    <cellStyle name="Normal 43 73" xfId="8380"/>
    <cellStyle name="Normal 43 74" xfId="8381"/>
    <cellStyle name="Normal 43 75" xfId="8382"/>
    <cellStyle name="Normal 43 76" xfId="8383"/>
    <cellStyle name="Normal 43 77" xfId="8384"/>
    <cellStyle name="Normal 43 78" xfId="8385"/>
    <cellStyle name="Normal 43 79" xfId="8386"/>
    <cellStyle name="Normal 43 8" xfId="8387"/>
    <cellStyle name="Normal 43 80" xfId="8388"/>
    <cellStyle name="Normal 43 81" xfId="8389"/>
    <cellStyle name="Normal 43 82" xfId="8390"/>
    <cellStyle name="Normal 43 83" xfId="8391"/>
    <cellStyle name="Normal 43 84" xfId="8392"/>
    <cellStyle name="Normal 43 85" xfId="8393"/>
    <cellStyle name="Normal 43 86" xfId="8394"/>
    <cellStyle name="Normal 43 87" xfId="8395"/>
    <cellStyle name="Normal 43 88" xfId="8396"/>
    <cellStyle name="Normal 43 89" xfId="8397"/>
    <cellStyle name="Normal 43 9" xfId="8398"/>
    <cellStyle name="Normal 43 90" xfId="8399"/>
    <cellStyle name="Normal 43 91" xfId="8400"/>
    <cellStyle name="Normal 43 92" xfId="8401"/>
    <cellStyle name="Normal 43 93" xfId="8402"/>
    <cellStyle name="Normal 43 94" xfId="8403"/>
    <cellStyle name="Normal 43 95" xfId="8404"/>
    <cellStyle name="Normal 43 96" xfId="8405"/>
    <cellStyle name="Normal 43 97" xfId="8406"/>
    <cellStyle name="Normal 43 98" xfId="8407"/>
    <cellStyle name="Normal 43 99" xfId="8408"/>
    <cellStyle name="Normal 44" xfId="8409"/>
    <cellStyle name="Normal 44 10" xfId="8410"/>
    <cellStyle name="Normal 44 100" xfId="8411"/>
    <cellStyle name="Normal 44 101" xfId="8412"/>
    <cellStyle name="Normal 44 102" xfId="8413"/>
    <cellStyle name="Normal 44 103" xfId="8414"/>
    <cellStyle name="Normal 44 104" xfId="8415"/>
    <cellStyle name="Normal 44 105" xfId="8416"/>
    <cellStyle name="Normal 44 106" xfId="8417"/>
    <cellStyle name="Normal 44 107" xfId="8418"/>
    <cellStyle name="Normal 44 108" xfId="8419"/>
    <cellStyle name="Normal 44 109" xfId="8420"/>
    <cellStyle name="Normal 44 11" xfId="8421"/>
    <cellStyle name="Normal 44 110" xfId="8422"/>
    <cellStyle name="Normal 44 12" xfId="8423"/>
    <cellStyle name="Normal 44 13" xfId="8424"/>
    <cellStyle name="Normal 44 14" xfId="8425"/>
    <cellStyle name="Normal 44 15" xfId="8426"/>
    <cellStyle name="Normal 44 16" xfId="8427"/>
    <cellStyle name="Normal 44 17" xfId="8428"/>
    <cellStyle name="Normal 44 18" xfId="8429"/>
    <cellStyle name="Normal 44 19" xfId="8430"/>
    <cellStyle name="Normal 44 2" xfId="8431"/>
    <cellStyle name="Normal 44 20" xfId="8432"/>
    <cellStyle name="Normal 44 21" xfId="8433"/>
    <cellStyle name="Normal 44 22" xfId="8434"/>
    <cellStyle name="Normal 44 23" xfId="8435"/>
    <cellStyle name="Normal 44 24" xfId="8436"/>
    <cellStyle name="Normal 44 25" xfId="8437"/>
    <cellStyle name="Normal 44 26" xfId="8438"/>
    <cellStyle name="Normal 44 27" xfId="8439"/>
    <cellStyle name="Normal 44 28" xfId="8440"/>
    <cellStyle name="Normal 44 29" xfId="8441"/>
    <cellStyle name="Normal 44 3" xfId="8442"/>
    <cellStyle name="Normal 44 30" xfId="8443"/>
    <cellStyle name="Normal 44 31" xfId="8444"/>
    <cellStyle name="Normal 44 32" xfId="8445"/>
    <cellStyle name="Normal 44 33" xfId="8446"/>
    <cellStyle name="Normal 44 34" xfId="8447"/>
    <cellStyle name="Normal 44 35" xfId="8448"/>
    <cellStyle name="Normal 44 36" xfId="8449"/>
    <cellStyle name="Normal 44 37" xfId="8450"/>
    <cellStyle name="Normal 44 38" xfId="8451"/>
    <cellStyle name="Normal 44 39" xfId="8452"/>
    <cellStyle name="Normal 44 4" xfId="8453"/>
    <cellStyle name="Normal 44 40" xfId="8454"/>
    <cellStyle name="Normal 44 41" xfId="8455"/>
    <cellStyle name="Normal 44 42" xfId="8456"/>
    <cellStyle name="Normal 44 43" xfId="8457"/>
    <cellStyle name="Normal 44 44" xfId="8458"/>
    <cellStyle name="Normal 44 45" xfId="8459"/>
    <cellStyle name="Normal 44 46" xfId="8460"/>
    <cellStyle name="Normal 44 47" xfId="8461"/>
    <cellStyle name="Normal 44 48" xfId="8462"/>
    <cellStyle name="Normal 44 49" xfId="8463"/>
    <cellStyle name="Normal 44 5" xfId="8464"/>
    <cellStyle name="Normal 44 50" xfId="8465"/>
    <cellStyle name="Normal 44 51" xfId="8466"/>
    <cellStyle name="Normal 44 52" xfId="8467"/>
    <cellStyle name="Normal 44 53" xfId="8468"/>
    <cellStyle name="Normal 44 54" xfId="8469"/>
    <cellStyle name="Normal 44 55" xfId="8470"/>
    <cellStyle name="Normal 44 56" xfId="8471"/>
    <cellStyle name="Normal 44 57" xfId="8472"/>
    <cellStyle name="Normal 44 58" xfId="8473"/>
    <cellStyle name="Normal 44 59" xfId="8474"/>
    <cellStyle name="Normal 44 6" xfId="8475"/>
    <cellStyle name="Normal 44 60" xfId="8476"/>
    <cellStyle name="Normal 44 61" xfId="8477"/>
    <cellStyle name="Normal 44 62" xfId="8478"/>
    <cellStyle name="Normal 44 63" xfId="8479"/>
    <cellStyle name="Normal 44 64" xfId="8480"/>
    <cellStyle name="Normal 44 65" xfId="8481"/>
    <cellStyle name="Normal 44 66" xfId="8482"/>
    <cellStyle name="Normal 44 67" xfId="8483"/>
    <cellStyle name="Normal 44 68" xfId="8484"/>
    <cellStyle name="Normal 44 69" xfId="8485"/>
    <cellStyle name="Normal 44 7" xfId="8486"/>
    <cellStyle name="Normal 44 70" xfId="8487"/>
    <cellStyle name="Normal 44 71" xfId="8488"/>
    <cellStyle name="Normal 44 72" xfId="8489"/>
    <cellStyle name="Normal 44 73" xfId="8490"/>
    <cellStyle name="Normal 44 74" xfId="8491"/>
    <cellStyle name="Normal 44 75" xfId="8492"/>
    <cellStyle name="Normal 44 76" xfId="8493"/>
    <cellStyle name="Normal 44 77" xfId="8494"/>
    <cellStyle name="Normal 44 78" xfId="8495"/>
    <cellStyle name="Normal 44 79" xfId="8496"/>
    <cellStyle name="Normal 44 8" xfId="8497"/>
    <cellStyle name="Normal 44 80" xfId="8498"/>
    <cellStyle name="Normal 44 81" xfId="8499"/>
    <cellStyle name="Normal 44 82" xfId="8500"/>
    <cellStyle name="Normal 44 83" xfId="8501"/>
    <cellStyle name="Normal 44 84" xfId="8502"/>
    <cellStyle name="Normal 44 85" xfId="8503"/>
    <cellStyle name="Normal 44 86" xfId="8504"/>
    <cellStyle name="Normal 44 87" xfId="8505"/>
    <cellStyle name="Normal 44 88" xfId="8506"/>
    <cellStyle name="Normal 44 89" xfId="8507"/>
    <cellStyle name="Normal 44 9" xfId="8508"/>
    <cellStyle name="Normal 44 90" xfId="8509"/>
    <cellStyle name="Normal 44 91" xfId="8510"/>
    <cellStyle name="Normal 44 92" xfId="8511"/>
    <cellStyle name="Normal 44 93" xfId="8512"/>
    <cellStyle name="Normal 44 94" xfId="8513"/>
    <cellStyle name="Normal 44 95" xfId="8514"/>
    <cellStyle name="Normal 44 96" xfId="8515"/>
    <cellStyle name="Normal 44 97" xfId="8516"/>
    <cellStyle name="Normal 44 98" xfId="8517"/>
    <cellStyle name="Normal 44 99" xfId="8518"/>
    <cellStyle name="Normal 45" xfId="8519"/>
    <cellStyle name="Normal 45 10" xfId="8520"/>
    <cellStyle name="Normal 45 100" xfId="8521"/>
    <cellStyle name="Normal 45 101" xfId="8522"/>
    <cellStyle name="Normal 45 102" xfId="8523"/>
    <cellStyle name="Normal 45 103" xfId="8524"/>
    <cellStyle name="Normal 45 104" xfId="8525"/>
    <cellStyle name="Normal 45 105" xfId="8526"/>
    <cellStyle name="Normal 45 106" xfId="8527"/>
    <cellStyle name="Normal 45 107" xfId="8528"/>
    <cellStyle name="Normal 45 108" xfId="8529"/>
    <cellStyle name="Normal 45 109" xfId="8530"/>
    <cellStyle name="Normal 45 11" xfId="8531"/>
    <cellStyle name="Normal 45 110" xfId="8532"/>
    <cellStyle name="Normal 45 12" xfId="8533"/>
    <cellStyle name="Normal 45 13" xfId="8534"/>
    <cellStyle name="Normal 45 14" xfId="8535"/>
    <cellStyle name="Normal 45 15" xfId="8536"/>
    <cellStyle name="Normal 45 16" xfId="8537"/>
    <cellStyle name="Normal 45 17" xfId="8538"/>
    <cellStyle name="Normal 45 18" xfId="8539"/>
    <cellStyle name="Normal 45 19" xfId="8540"/>
    <cellStyle name="Normal 45 2" xfId="8541"/>
    <cellStyle name="Normal 45 20" xfId="8542"/>
    <cellStyle name="Normal 45 21" xfId="8543"/>
    <cellStyle name="Normal 45 22" xfId="8544"/>
    <cellStyle name="Normal 45 23" xfId="8545"/>
    <cellStyle name="Normal 45 24" xfId="8546"/>
    <cellStyle name="Normal 45 25" xfId="8547"/>
    <cellStyle name="Normal 45 26" xfId="8548"/>
    <cellStyle name="Normal 45 27" xfId="8549"/>
    <cellStyle name="Normal 45 28" xfId="8550"/>
    <cellStyle name="Normal 45 29" xfId="8551"/>
    <cellStyle name="Normal 45 3" xfId="8552"/>
    <cellStyle name="Normal 45 30" xfId="8553"/>
    <cellStyle name="Normal 45 31" xfId="8554"/>
    <cellStyle name="Normal 45 32" xfId="8555"/>
    <cellStyle name="Normal 45 33" xfId="8556"/>
    <cellStyle name="Normal 45 34" xfId="8557"/>
    <cellStyle name="Normal 45 35" xfId="8558"/>
    <cellStyle name="Normal 45 36" xfId="8559"/>
    <cellStyle name="Normal 45 37" xfId="8560"/>
    <cellStyle name="Normal 45 38" xfId="8561"/>
    <cellStyle name="Normal 45 39" xfId="8562"/>
    <cellStyle name="Normal 45 4" xfId="8563"/>
    <cellStyle name="Normal 45 40" xfId="8564"/>
    <cellStyle name="Normal 45 41" xfId="8565"/>
    <cellStyle name="Normal 45 42" xfId="8566"/>
    <cellStyle name="Normal 45 43" xfId="8567"/>
    <cellStyle name="Normal 45 44" xfId="8568"/>
    <cellStyle name="Normal 45 45" xfId="8569"/>
    <cellStyle name="Normal 45 46" xfId="8570"/>
    <cellStyle name="Normal 45 47" xfId="8571"/>
    <cellStyle name="Normal 45 48" xfId="8572"/>
    <cellStyle name="Normal 45 49" xfId="8573"/>
    <cellStyle name="Normal 45 5" xfId="8574"/>
    <cellStyle name="Normal 45 50" xfId="8575"/>
    <cellStyle name="Normal 45 51" xfId="8576"/>
    <cellStyle name="Normal 45 52" xfId="8577"/>
    <cellStyle name="Normal 45 53" xfId="8578"/>
    <cellStyle name="Normal 45 54" xfId="8579"/>
    <cellStyle name="Normal 45 55" xfId="8580"/>
    <cellStyle name="Normal 45 56" xfId="8581"/>
    <cellStyle name="Normal 45 57" xfId="8582"/>
    <cellStyle name="Normal 45 58" xfId="8583"/>
    <cellStyle name="Normal 45 59" xfId="8584"/>
    <cellStyle name="Normal 45 6" xfId="8585"/>
    <cellStyle name="Normal 45 60" xfId="8586"/>
    <cellStyle name="Normal 45 61" xfId="8587"/>
    <cellStyle name="Normal 45 62" xfId="8588"/>
    <cellStyle name="Normal 45 63" xfId="8589"/>
    <cellStyle name="Normal 45 64" xfId="8590"/>
    <cellStyle name="Normal 45 65" xfId="8591"/>
    <cellStyle name="Normal 45 66" xfId="8592"/>
    <cellStyle name="Normal 45 67" xfId="8593"/>
    <cellStyle name="Normal 45 68" xfId="8594"/>
    <cellStyle name="Normal 45 69" xfId="8595"/>
    <cellStyle name="Normal 45 7" xfId="8596"/>
    <cellStyle name="Normal 45 70" xfId="8597"/>
    <cellStyle name="Normal 45 71" xfId="8598"/>
    <cellStyle name="Normal 45 72" xfId="8599"/>
    <cellStyle name="Normal 45 73" xfId="8600"/>
    <cellStyle name="Normal 45 74" xfId="8601"/>
    <cellStyle name="Normal 45 75" xfId="8602"/>
    <cellStyle name="Normal 45 76" xfId="8603"/>
    <cellStyle name="Normal 45 77" xfId="8604"/>
    <cellStyle name="Normal 45 78" xfId="8605"/>
    <cellStyle name="Normal 45 79" xfId="8606"/>
    <cellStyle name="Normal 45 8" xfId="8607"/>
    <cellStyle name="Normal 45 80" xfId="8608"/>
    <cellStyle name="Normal 45 81" xfId="8609"/>
    <cellStyle name="Normal 45 82" xfId="8610"/>
    <cellStyle name="Normal 45 83" xfId="8611"/>
    <cellStyle name="Normal 45 84" xfId="8612"/>
    <cellStyle name="Normal 45 85" xfId="8613"/>
    <cellStyle name="Normal 45 86" xfId="8614"/>
    <cellStyle name="Normal 45 87" xfId="8615"/>
    <cellStyle name="Normal 45 88" xfId="8616"/>
    <cellStyle name="Normal 45 89" xfId="8617"/>
    <cellStyle name="Normal 45 9" xfId="8618"/>
    <cellStyle name="Normal 45 90" xfId="8619"/>
    <cellStyle name="Normal 45 91" xfId="8620"/>
    <cellStyle name="Normal 45 92" xfId="8621"/>
    <cellStyle name="Normal 45 93" xfId="8622"/>
    <cellStyle name="Normal 45 94" xfId="8623"/>
    <cellStyle name="Normal 45 95" xfId="8624"/>
    <cellStyle name="Normal 45 96" xfId="8625"/>
    <cellStyle name="Normal 45 97" xfId="8626"/>
    <cellStyle name="Normal 45 98" xfId="8627"/>
    <cellStyle name="Normal 45 99" xfId="8628"/>
    <cellStyle name="Normal 46" xfId="8629"/>
    <cellStyle name="Normal 46 10" xfId="8630"/>
    <cellStyle name="Normal 46 100" xfId="8631"/>
    <cellStyle name="Normal 46 101" xfId="8632"/>
    <cellStyle name="Normal 46 102" xfId="8633"/>
    <cellStyle name="Normal 46 103" xfId="8634"/>
    <cellStyle name="Normal 46 104" xfId="8635"/>
    <cellStyle name="Normal 46 105" xfId="8636"/>
    <cellStyle name="Normal 46 106" xfId="8637"/>
    <cellStyle name="Normal 46 107" xfId="8638"/>
    <cellStyle name="Normal 46 108" xfId="8639"/>
    <cellStyle name="Normal 46 109" xfId="8640"/>
    <cellStyle name="Normal 46 11" xfId="8641"/>
    <cellStyle name="Normal 46 110" xfId="8642"/>
    <cellStyle name="Normal 46 12" xfId="8643"/>
    <cellStyle name="Normal 46 13" xfId="8644"/>
    <cellStyle name="Normal 46 14" xfId="8645"/>
    <cellStyle name="Normal 46 15" xfId="8646"/>
    <cellStyle name="Normal 46 16" xfId="8647"/>
    <cellStyle name="Normal 46 17" xfId="8648"/>
    <cellStyle name="Normal 46 18" xfId="8649"/>
    <cellStyle name="Normal 46 19" xfId="8650"/>
    <cellStyle name="Normal 46 2" xfId="8651"/>
    <cellStyle name="Normal 46 20" xfId="8652"/>
    <cellStyle name="Normal 46 21" xfId="8653"/>
    <cellStyle name="Normal 46 22" xfId="8654"/>
    <cellStyle name="Normal 46 23" xfId="8655"/>
    <cellStyle name="Normal 46 24" xfId="8656"/>
    <cellStyle name="Normal 46 25" xfId="8657"/>
    <cellStyle name="Normal 46 26" xfId="8658"/>
    <cellStyle name="Normal 46 27" xfId="8659"/>
    <cellStyle name="Normal 46 28" xfId="8660"/>
    <cellStyle name="Normal 46 29" xfId="8661"/>
    <cellStyle name="Normal 46 3" xfId="8662"/>
    <cellStyle name="Normal 46 30" xfId="8663"/>
    <cellStyle name="Normal 46 31" xfId="8664"/>
    <cellStyle name="Normal 46 32" xfId="8665"/>
    <cellStyle name="Normal 46 33" xfId="8666"/>
    <cellStyle name="Normal 46 34" xfId="8667"/>
    <cellStyle name="Normal 46 35" xfId="8668"/>
    <cellStyle name="Normal 46 36" xfId="8669"/>
    <cellStyle name="Normal 46 37" xfId="8670"/>
    <cellStyle name="Normal 46 38" xfId="8671"/>
    <cellStyle name="Normal 46 39" xfId="8672"/>
    <cellStyle name="Normal 46 4" xfId="8673"/>
    <cellStyle name="Normal 46 40" xfId="8674"/>
    <cellStyle name="Normal 46 41" xfId="8675"/>
    <cellStyle name="Normal 46 42" xfId="8676"/>
    <cellStyle name="Normal 46 43" xfId="8677"/>
    <cellStyle name="Normal 46 44" xfId="8678"/>
    <cellStyle name="Normal 46 45" xfId="8679"/>
    <cellStyle name="Normal 46 46" xfId="8680"/>
    <cellStyle name="Normal 46 47" xfId="8681"/>
    <cellStyle name="Normal 46 48" xfId="8682"/>
    <cellStyle name="Normal 46 49" xfId="8683"/>
    <cellStyle name="Normal 46 5" xfId="8684"/>
    <cellStyle name="Normal 46 50" xfId="8685"/>
    <cellStyle name="Normal 46 51" xfId="8686"/>
    <cellStyle name="Normal 46 52" xfId="8687"/>
    <cellStyle name="Normal 46 53" xfId="8688"/>
    <cellStyle name="Normal 46 54" xfId="8689"/>
    <cellStyle name="Normal 46 55" xfId="8690"/>
    <cellStyle name="Normal 46 56" xfId="8691"/>
    <cellStyle name="Normal 46 57" xfId="8692"/>
    <cellStyle name="Normal 46 58" xfId="8693"/>
    <cellStyle name="Normal 46 59" xfId="8694"/>
    <cellStyle name="Normal 46 6" xfId="8695"/>
    <cellStyle name="Normal 46 60" xfId="8696"/>
    <cellStyle name="Normal 46 61" xfId="8697"/>
    <cellStyle name="Normal 46 62" xfId="8698"/>
    <cellStyle name="Normal 46 63" xfId="8699"/>
    <cellStyle name="Normal 46 64" xfId="8700"/>
    <cellStyle name="Normal 46 65" xfId="8701"/>
    <cellStyle name="Normal 46 66" xfId="8702"/>
    <cellStyle name="Normal 46 67" xfId="8703"/>
    <cellStyle name="Normal 46 68" xfId="8704"/>
    <cellStyle name="Normal 46 69" xfId="8705"/>
    <cellStyle name="Normal 46 7" xfId="8706"/>
    <cellStyle name="Normal 46 70" xfId="8707"/>
    <cellStyle name="Normal 46 71" xfId="8708"/>
    <cellStyle name="Normal 46 72" xfId="8709"/>
    <cellStyle name="Normal 46 73" xfId="8710"/>
    <cellStyle name="Normal 46 74" xfId="8711"/>
    <cellStyle name="Normal 46 75" xfId="8712"/>
    <cellStyle name="Normal 46 76" xfId="8713"/>
    <cellStyle name="Normal 46 77" xfId="8714"/>
    <cellStyle name="Normal 46 78" xfId="8715"/>
    <cellStyle name="Normal 46 79" xfId="8716"/>
    <cellStyle name="Normal 46 8" xfId="8717"/>
    <cellStyle name="Normal 46 80" xfId="8718"/>
    <cellStyle name="Normal 46 81" xfId="8719"/>
    <cellStyle name="Normal 46 82" xfId="8720"/>
    <cellStyle name="Normal 46 83" xfId="8721"/>
    <cellStyle name="Normal 46 84" xfId="8722"/>
    <cellStyle name="Normal 46 85" xfId="8723"/>
    <cellStyle name="Normal 46 86" xfId="8724"/>
    <cellStyle name="Normal 46 87" xfId="8725"/>
    <cellStyle name="Normal 46 88" xfId="8726"/>
    <cellStyle name="Normal 46 89" xfId="8727"/>
    <cellStyle name="Normal 46 9" xfId="8728"/>
    <cellStyle name="Normal 46 90" xfId="8729"/>
    <cellStyle name="Normal 46 91" xfId="8730"/>
    <cellStyle name="Normal 46 92" xfId="8731"/>
    <cellStyle name="Normal 46 93" xfId="8732"/>
    <cellStyle name="Normal 46 94" xfId="8733"/>
    <cellStyle name="Normal 46 95" xfId="8734"/>
    <cellStyle name="Normal 46 96" xfId="8735"/>
    <cellStyle name="Normal 46 97" xfId="8736"/>
    <cellStyle name="Normal 46 98" xfId="8737"/>
    <cellStyle name="Normal 46 99" xfId="8738"/>
    <cellStyle name="Normal 47" xfId="8739"/>
    <cellStyle name="Normal 47 10" xfId="8740"/>
    <cellStyle name="Normal 47 100" xfId="8741"/>
    <cellStyle name="Normal 47 101" xfId="8742"/>
    <cellStyle name="Normal 47 102" xfId="8743"/>
    <cellStyle name="Normal 47 103" xfId="8744"/>
    <cellStyle name="Normal 47 104" xfId="8745"/>
    <cellStyle name="Normal 47 105" xfId="8746"/>
    <cellStyle name="Normal 47 106" xfId="8747"/>
    <cellStyle name="Normal 47 107" xfId="8748"/>
    <cellStyle name="Normal 47 108" xfId="8749"/>
    <cellStyle name="Normal 47 109" xfId="8750"/>
    <cellStyle name="Normal 47 11" xfId="8751"/>
    <cellStyle name="Normal 47 110" xfId="8752"/>
    <cellStyle name="Normal 47 12" xfId="8753"/>
    <cellStyle name="Normal 47 13" xfId="8754"/>
    <cellStyle name="Normal 47 14" xfId="8755"/>
    <cellStyle name="Normal 47 15" xfId="8756"/>
    <cellStyle name="Normal 47 16" xfId="8757"/>
    <cellStyle name="Normal 47 17" xfId="8758"/>
    <cellStyle name="Normal 47 18" xfId="8759"/>
    <cellStyle name="Normal 47 19" xfId="8760"/>
    <cellStyle name="Normal 47 2" xfId="8761"/>
    <cellStyle name="Normal 47 20" xfId="8762"/>
    <cellStyle name="Normal 47 21" xfId="8763"/>
    <cellStyle name="Normal 47 22" xfId="8764"/>
    <cellStyle name="Normal 47 23" xfId="8765"/>
    <cellStyle name="Normal 47 24" xfId="8766"/>
    <cellStyle name="Normal 47 25" xfId="8767"/>
    <cellStyle name="Normal 47 26" xfId="8768"/>
    <cellStyle name="Normal 47 27" xfId="8769"/>
    <cellStyle name="Normal 47 28" xfId="8770"/>
    <cellStyle name="Normal 47 29" xfId="8771"/>
    <cellStyle name="Normal 47 3" xfId="8772"/>
    <cellStyle name="Normal 47 30" xfId="8773"/>
    <cellStyle name="Normal 47 31" xfId="8774"/>
    <cellStyle name="Normal 47 32" xfId="8775"/>
    <cellStyle name="Normal 47 33" xfId="8776"/>
    <cellStyle name="Normal 47 34" xfId="8777"/>
    <cellStyle name="Normal 47 35" xfId="8778"/>
    <cellStyle name="Normal 47 36" xfId="8779"/>
    <cellStyle name="Normal 47 37" xfId="8780"/>
    <cellStyle name="Normal 47 38" xfId="8781"/>
    <cellStyle name="Normal 47 39" xfId="8782"/>
    <cellStyle name="Normal 47 4" xfId="8783"/>
    <cellStyle name="Normal 47 40" xfId="8784"/>
    <cellStyle name="Normal 47 41" xfId="8785"/>
    <cellStyle name="Normal 47 42" xfId="8786"/>
    <cellStyle name="Normal 47 43" xfId="8787"/>
    <cellStyle name="Normal 47 44" xfId="8788"/>
    <cellStyle name="Normal 47 45" xfId="8789"/>
    <cellStyle name="Normal 47 46" xfId="8790"/>
    <cellStyle name="Normal 47 47" xfId="8791"/>
    <cellStyle name="Normal 47 48" xfId="8792"/>
    <cellStyle name="Normal 47 49" xfId="8793"/>
    <cellStyle name="Normal 47 5" xfId="8794"/>
    <cellStyle name="Normal 47 50" xfId="8795"/>
    <cellStyle name="Normal 47 51" xfId="8796"/>
    <cellStyle name="Normal 47 52" xfId="8797"/>
    <cellStyle name="Normal 47 53" xfId="8798"/>
    <cellStyle name="Normal 47 54" xfId="8799"/>
    <cellStyle name="Normal 47 55" xfId="8800"/>
    <cellStyle name="Normal 47 56" xfId="8801"/>
    <cellStyle name="Normal 47 57" xfId="8802"/>
    <cellStyle name="Normal 47 58" xfId="8803"/>
    <cellStyle name="Normal 47 59" xfId="8804"/>
    <cellStyle name="Normal 47 6" xfId="8805"/>
    <cellStyle name="Normal 47 60" xfId="8806"/>
    <cellStyle name="Normal 47 61" xfId="8807"/>
    <cellStyle name="Normal 47 62" xfId="8808"/>
    <cellStyle name="Normal 47 63" xfId="8809"/>
    <cellStyle name="Normal 47 64" xfId="8810"/>
    <cellStyle name="Normal 47 65" xfId="8811"/>
    <cellStyle name="Normal 47 66" xfId="8812"/>
    <cellStyle name="Normal 47 67" xfId="8813"/>
    <cellStyle name="Normal 47 68" xfId="8814"/>
    <cellStyle name="Normal 47 69" xfId="8815"/>
    <cellStyle name="Normal 47 7" xfId="8816"/>
    <cellStyle name="Normal 47 70" xfId="8817"/>
    <cellStyle name="Normal 47 71" xfId="8818"/>
    <cellStyle name="Normal 47 72" xfId="8819"/>
    <cellStyle name="Normal 47 73" xfId="8820"/>
    <cellStyle name="Normal 47 74" xfId="8821"/>
    <cellStyle name="Normal 47 75" xfId="8822"/>
    <cellStyle name="Normal 47 76" xfId="8823"/>
    <cellStyle name="Normal 47 77" xfId="8824"/>
    <cellStyle name="Normal 47 78" xfId="8825"/>
    <cellStyle name="Normal 47 79" xfId="8826"/>
    <cellStyle name="Normal 47 8" xfId="8827"/>
    <cellStyle name="Normal 47 80" xfId="8828"/>
    <cellStyle name="Normal 47 81" xfId="8829"/>
    <cellStyle name="Normal 47 82" xfId="8830"/>
    <cellStyle name="Normal 47 83" xfId="8831"/>
    <cellStyle name="Normal 47 84" xfId="8832"/>
    <cellStyle name="Normal 47 85" xfId="8833"/>
    <cellStyle name="Normal 47 86" xfId="8834"/>
    <cellStyle name="Normal 47 87" xfId="8835"/>
    <cellStyle name="Normal 47 88" xfId="8836"/>
    <cellStyle name="Normal 47 89" xfId="8837"/>
    <cellStyle name="Normal 47 9" xfId="8838"/>
    <cellStyle name="Normal 47 90" xfId="8839"/>
    <cellStyle name="Normal 47 91" xfId="8840"/>
    <cellStyle name="Normal 47 92" xfId="8841"/>
    <cellStyle name="Normal 47 93" xfId="8842"/>
    <cellStyle name="Normal 47 94" xfId="8843"/>
    <cellStyle name="Normal 47 95" xfId="8844"/>
    <cellStyle name="Normal 47 96" xfId="8845"/>
    <cellStyle name="Normal 47 97" xfId="8846"/>
    <cellStyle name="Normal 47 98" xfId="8847"/>
    <cellStyle name="Normal 47 99" xfId="8848"/>
    <cellStyle name="Normal 48" xfId="8849"/>
    <cellStyle name="Normal 48 10" xfId="8850"/>
    <cellStyle name="Normal 48 100" xfId="8851"/>
    <cellStyle name="Normal 48 101" xfId="8852"/>
    <cellStyle name="Normal 48 102" xfId="8853"/>
    <cellStyle name="Normal 48 103" xfId="8854"/>
    <cellStyle name="Normal 48 104" xfId="8855"/>
    <cellStyle name="Normal 48 105" xfId="8856"/>
    <cellStyle name="Normal 48 106" xfId="8857"/>
    <cellStyle name="Normal 48 107" xfId="8858"/>
    <cellStyle name="Normal 48 108" xfId="8859"/>
    <cellStyle name="Normal 48 109" xfId="8860"/>
    <cellStyle name="Normal 48 11" xfId="8861"/>
    <cellStyle name="Normal 48 110" xfId="8862"/>
    <cellStyle name="Normal 48 12" xfId="8863"/>
    <cellStyle name="Normal 48 13" xfId="8864"/>
    <cellStyle name="Normal 48 14" xfId="8865"/>
    <cellStyle name="Normal 48 15" xfId="8866"/>
    <cellStyle name="Normal 48 16" xfId="8867"/>
    <cellStyle name="Normal 48 17" xfId="8868"/>
    <cellStyle name="Normal 48 18" xfId="8869"/>
    <cellStyle name="Normal 48 19" xfId="8870"/>
    <cellStyle name="Normal 48 2" xfId="8871"/>
    <cellStyle name="Normal 48 20" xfId="8872"/>
    <cellStyle name="Normal 48 21" xfId="8873"/>
    <cellStyle name="Normal 48 22" xfId="8874"/>
    <cellStyle name="Normal 48 23" xfId="8875"/>
    <cellStyle name="Normal 48 24" xfId="8876"/>
    <cellStyle name="Normal 48 25" xfId="8877"/>
    <cellStyle name="Normal 48 26" xfId="8878"/>
    <cellStyle name="Normal 48 27" xfId="8879"/>
    <cellStyle name="Normal 48 28" xfId="8880"/>
    <cellStyle name="Normal 48 29" xfId="8881"/>
    <cellStyle name="Normal 48 3" xfId="8882"/>
    <cellStyle name="Normal 48 30" xfId="8883"/>
    <cellStyle name="Normal 48 31" xfId="8884"/>
    <cellStyle name="Normal 48 32" xfId="8885"/>
    <cellStyle name="Normal 48 33" xfId="8886"/>
    <cellStyle name="Normal 48 34" xfId="8887"/>
    <cellStyle name="Normal 48 35" xfId="8888"/>
    <cellStyle name="Normal 48 36" xfId="8889"/>
    <cellStyle name="Normal 48 37" xfId="8890"/>
    <cellStyle name="Normal 48 38" xfId="8891"/>
    <cellStyle name="Normal 48 39" xfId="8892"/>
    <cellStyle name="Normal 48 4" xfId="8893"/>
    <cellStyle name="Normal 48 40" xfId="8894"/>
    <cellStyle name="Normal 48 41" xfId="8895"/>
    <cellStyle name="Normal 48 42" xfId="8896"/>
    <cellStyle name="Normal 48 43" xfId="8897"/>
    <cellStyle name="Normal 48 44" xfId="8898"/>
    <cellStyle name="Normal 48 45" xfId="8899"/>
    <cellStyle name="Normal 48 46" xfId="8900"/>
    <cellStyle name="Normal 48 47" xfId="8901"/>
    <cellStyle name="Normal 48 48" xfId="8902"/>
    <cellStyle name="Normal 48 49" xfId="8903"/>
    <cellStyle name="Normal 48 5" xfId="8904"/>
    <cellStyle name="Normal 48 50" xfId="8905"/>
    <cellStyle name="Normal 48 51" xfId="8906"/>
    <cellStyle name="Normal 48 52" xfId="8907"/>
    <cellStyle name="Normal 48 53" xfId="8908"/>
    <cellStyle name="Normal 48 54" xfId="8909"/>
    <cellStyle name="Normal 48 55" xfId="8910"/>
    <cellStyle name="Normal 48 56" xfId="8911"/>
    <cellStyle name="Normal 48 57" xfId="8912"/>
    <cellStyle name="Normal 48 58" xfId="8913"/>
    <cellStyle name="Normal 48 59" xfId="8914"/>
    <cellStyle name="Normal 48 6" xfId="8915"/>
    <cellStyle name="Normal 48 60" xfId="8916"/>
    <cellStyle name="Normal 48 61" xfId="8917"/>
    <cellStyle name="Normal 48 62" xfId="8918"/>
    <cellStyle name="Normal 48 63" xfId="8919"/>
    <cellStyle name="Normal 48 64" xfId="8920"/>
    <cellStyle name="Normal 48 65" xfId="8921"/>
    <cellStyle name="Normal 48 66" xfId="8922"/>
    <cellStyle name="Normal 48 67" xfId="8923"/>
    <cellStyle name="Normal 48 68" xfId="8924"/>
    <cellStyle name="Normal 48 69" xfId="8925"/>
    <cellStyle name="Normal 48 7" xfId="8926"/>
    <cellStyle name="Normal 48 70" xfId="8927"/>
    <cellStyle name="Normal 48 71" xfId="8928"/>
    <cellStyle name="Normal 48 72" xfId="8929"/>
    <cellStyle name="Normal 48 73" xfId="8930"/>
    <cellStyle name="Normal 48 74" xfId="8931"/>
    <cellStyle name="Normal 48 75" xfId="8932"/>
    <cellStyle name="Normal 48 76" xfId="8933"/>
    <cellStyle name="Normal 48 77" xfId="8934"/>
    <cellStyle name="Normal 48 78" xfId="8935"/>
    <cellStyle name="Normal 48 79" xfId="8936"/>
    <cellStyle name="Normal 48 8" xfId="8937"/>
    <cellStyle name="Normal 48 80" xfId="8938"/>
    <cellStyle name="Normal 48 81" xfId="8939"/>
    <cellStyle name="Normal 48 82" xfId="8940"/>
    <cellStyle name="Normal 48 83" xfId="8941"/>
    <cellStyle name="Normal 48 84" xfId="8942"/>
    <cellStyle name="Normal 48 85" xfId="8943"/>
    <cellStyle name="Normal 48 86" xfId="8944"/>
    <cellStyle name="Normal 48 87" xfId="8945"/>
    <cellStyle name="Normal 48 88" xfId="8946"/>
    <cellStyle name="Normal 48 89" xfId="8947"/>
    <cellStyle name="Normal 48 9" xfId="8948"/>
    <cellStyle name="Normal 48 90" xfId="8949"/>
    <cellStyle name="Normal 48 91" xfId="8950"/>
    <cellStyle name="Normal 48 92" xfId="8951"/>
    <cellStyle name="Normal 48 93" xfId="8952"/>
    <cellStyle name="Normal 48 94" xfId="8953"/>
    <cellStyle name="Normal 48 95" xfId="8954"/>
    <cellStyle name="Normal 48 96" xfId="8955"/>
    <cellStyle name="Normal 48 97" xfId="8956"/>
    <cellStyle name="Normal 48 98" xfId="8957"/>
    <cellStyle name="Normal 48 99" xfId="8958"/>
    <cellStyle name="Normal 49" xfId="8959"/>
    <cellStyle name="Normal 49 10" xfId="8960"/>
    <cellStyle name="Normal 49 100" xfId="8961"/>
    <cellStyle name="Normal 49 101" xfId="8962"/>
    <cellStyle name="Normal 49 102" xfId="8963"/>
    <cellStyle name="Normal 49 103" xfId="8964"/>
    <cellStyle name="Normal 49 104" xfId="8965"/>
    <cellStyle name="Normal 49 105" xfId="8966"/>
    <cellStyle name="Normal 49 106" xfId="8967"/>
    <cellStyle name="Normal 49 107" xfId="8968"/>
    <cellStyle name="Normal 49 108" xfId="8969"/>
    <cellStyle name="Normal 49 109" xfId="8970"/>
    <cellStyle name="Normal 49 11" xfId="8971"/>
    <cellStyle name="Normal 49 110" xfId="8972"/>
    <cellStyle name="Normal 49 12" xfId="8973"/>
    <cellStyle name="Normal 49 13" xfId="8974"/>
    <cellStyle name="Normal 49 14" xfId="8975"/>
    <cellStyle name="Normal 49 15" xfId="8976"/>
    <cellStyle name="Normal 49 16" xfId="8977"/>
    <cellStyle name="Normal 49 17" xfId="8978"/>
    <cellStyle name="Normal 49 18" xfId="8979"/>
    <cellStyle name="Normal 49 19" xfId="8980"/>
    <cellStyle name="Normal 49 2" xfId="8981"/>
    <cellStyle name="Normal 49 20" xfId="8982"/>
    <cellStyle name="Normal 49 21" xfId="8983"/>
    <cellStyle name="Normal 49 22" xfId="8984"/>
    <cellStyle name="Normal 49 23" xfId="8985"/>
    <cellStyle name="Normal 49 24" xfId="8986"/>
    <cellStyle name="Normal 49 25" xfId="8987"/>
    <cellStyle name="Normal 49 26" xfId="8988"/>
    <cellStyle name="Normal 49 27" xfId="8989"/>
    <cellStyle name="Normal 49 28" xfId="8990"/>
    <cellStyle name="Normal 49 29" xfId="8991"/>
    <cellStyle name="Normal 49 3" xfId="8992"/>
    <cellStyle name="Normal 49 30" xfId="8993"/>
    <cellStyle name="Normal 49 31" xfId="8994"/>
    <cellStyle name="Normal 49 32" xfId="8995"/>
    <cellStyle name="Normal 49 33" xfId="8996"/>
    <cellStyle name="Normal 49 34" xfId="8997"/>
    <cellStyle name="Normal 49 35" xfId="8998"/>
    <cellStyle name="Normal 49 36" xfId="8999"/>
    <cellStyle name="Normal 49 37" xfId="9000"/>
    <cellStyle name="Normal 49 38" xfId="9001"/>
    <cellStyle name="Normal 49 39" xfId="9002"/>
    <cellStyle name="Normal 49 4" xfId="9003"/>
    <cellStyle name="Normal 49 40" xfId="9004"/>
    <cellStyle name="Normal 49 41" xfId="9005"/>
    <cellStyle name="Normal 49 42" xfId="9006"/>
    <cellStyle name="Normal 49 43" xfId="9007"/>
    <cellStyle name="Normal 49 44" xfId="9008"/>
    <cellStyle name="Normal 49 45" xfId="9009"/>
    <cellStyle name="Normal 49 46" xfId="9010"/>
    <cellStyle name="Normal 49 47" xfId="9011"/>
    <cellStyle name="Normal 49 48" xfId="9012"/>
    <cellStyle name="Normal 49 49" xfId="9013"/>
    <cellStyle name="Normal 49 5" xfId="9014"/>
    <cellStyle name="Normal 49 50" xfId="9015"/>
    <cellStyle name="Normal 49 51" xfId="9016"/>
    <cellStyle name="Normal 49 52" xfId="9017"/>
    <cellStyle name="Normal 49 53" xfId="9018"/>
    <cellStyle name="Normal 49 54" xfId="9019"/>
    <cellStyle name="Normal 49 55" xfId="9020"/>
    <cellStyle name="Normal 49 56" xfId="9021"/>
    <cellStyle name="Normal 49 57" xfId="9022"/>
    <cellStyle name="Normal 49 58" xfId="9023"/>
    <cellStyle name="Normal 49 59" xfId="9024"/>
    <cellStyle name="Normal 49 6" xfId="9025"/>
    <cellStyle name="Normal 49 60" xfId="9026"/>
    <cellStyle name="Normal 49 61" xfId="9027"/>
    <cellStyle name="Normal 49 62" xfId="9028"/>
    <cellStyle name="Normal 49 63" xfId="9029"/>
    <cellStyle name="Normal 49 64" xfId="9030"/>
    <cellStyle name="Normal 49 65" xfId="9031"/>
    <cellStyle name="Normal 49 66" xfId="9032"/>
    <cellStyle name="Normal 49 67" xfId="9033"/>
    <cellStyle name="Normal 49 68" xfId="9034"/>
    <cellStyle name="Normal 49 69" xfId="9035"/>
    <cellStyle name="Normal 49 7" xfId="9036"/>
    <cellStyle name="Normal 49 70" xfId="9037"/>
    <cellStyle name="Normal 49 71" xfId="9038"/>
    <cellStyle name="Normal 49 72" xfId="9039"/>
    <cellStyle name="Normal 49 73" xfId="9040"/>
    <cellStyle name="Normal 49 74" xfId="9041"/>
    <cellStyle name="Normal 49 75" xfId="9042"/>
    <cellStyle name="Normal 49 76" xfId="9043"/>
    <cellStyle name="Normal 49 77" xfId="9044"/>
    <cellStyle name="Normal 49 78" xfId="9045"/>
    <cellStyle name="Normal 49 79" xfId="9046"/>
    <cellStyle name="Normal 49 8" xfId="9047"/>
    <cellStyle name="Normal 49 80" xfId="9048"/>
    <cellStyle name="Normal 49 81" xfId="9049"/>
    <cellStyle name="Normal 49 82" xfId="9050"/>
    <cellStyle name="Normal 49 83" xfId="9051"/>
    <cellStyle name="Normal 49 84" xfId="9052"/>
    <cellStyle name="Normal 49 85" xfId="9053"/>
    <cellStyle name="Normal 49 86" xfId="9054"/>
    <cellStyle name="Normal 49 87" xfId="9055"/>
    <cellStyle name="Normal 49 88" xfId="9056"/>
    <cellStyle name="Normal 49 89" xfId="9057"/>
    <cellStyle name="Normal 49 9" xfId="9058"/>
    <cellStyle name="Normal 49 90" xfId="9059"/>
    <cellStyle name="Normal 49 91" xfId="9060"/>
    <cellStyle name="Normal 49 92" xfId="9061"/>
    <cellStyle name="Normal 49 93" xfId="9062"/>
    <cellStyle name="Normal 49 94" xfId="9063"/>
    <cellStyle name="Normal 49 95" xfId="9064"/>
    <cellStyle name="Normal 49 96" xfId="9065"/>
    <cellStyle name="Normal 49 97" xfId="9066"/>
    <cellStyle name="Normal 49 98" xfId="9067"/>
    <cellStyle name="Normal 49 99" xfId="9068"/>
    <cellStyle name="Normal 5" xfId="27"/>
    <cellStyle name="Normal 5 10" xfId="9069"/>
    <cellStyle name="Normal 5 100" xfId="9070"/>
    <cellStyle name="Normal 5 101" xfId="9071"/>
    <cellStyle name="Normal 5 102" xfId="9072"/>
    <cellStyle name="Normal 5 103" xfId="9073"/>
    <cellStyle name="Normal 5 104" xfId="9074"/>
    <cellStyle name="Normal 5 105" xfId="9075"/>
    <cellStyle name="Normal 5 106" xfId="9076"/>
    <cellStyle name="Normal 5 107" xfId="9077"/>
    <cellStyle name="Normal 5 108" xfId="9078"/>
    <cellStyle name="Normal 5 109" xfId="9079"/>
    <cellStyle name="Normal 5 11" xfId="9080"/>
    <cellStyle name="Normal 5 110" xfId="9081"/>
    <cellStyle name="Normal 5 12" xfId="9082"/>
    <cellStyle name="Normal 5 13" xfId="9083"/>
    <cellStyle name="Normal 5 14" xfId="9084"/>
    <cellStyle name="Normal 5 15" xfId="9085"/>
    <cellStyle name="Normal 5 16" xfId="9086"/>
    <cellStyle name="Normal 5 17" xfId="9087"/>
    <cellStyle name="Normal 5 18" xfId="9088"/>
    <cellStyle name="Normal 5 19" xfId="9089"/>
    <cellStyle name="Normal 5 2" xfId="58"/>
    <cellStyle name="Normal 5 20" xfId="9090"/>
    <cellStyle name="Normal 5 21" xfId="9091"/>
    <cellStyle name="Normal 5 22" xfId="9092"/>
    <cellStyle name="Normal 5 23" xfId="9093"/>
    <cellStyle name="Normal 5 24" xfId="9094"/>
    <cellStyle name="Normal 5 25" xfId="9095"/>
    <cellStyle name="Normal 5 26" xfId="9096"/>
    <cellStyle name="Normal 5 27" xfId="9097"/>
    <cellStyle name="Normal 5 28" xfId="9098"/>
    <cellStyle name="Normal 5 29" xfId="9099"/>
    <cellStyle name="Normal 5 3" xfId="9100"/>
    <cellStyle name="Normal 5 30" xfId="9101"/>
    <cellStyle name="Normal 5 31" xfId="9102"/>
    <cellStyle name="Normal 5 32" xfId="9103"/>
    <cellStyle name="Normal 5 33" xfId="9104"/>
    <cellStyle name="Normal 5 34" xfId="9105"/>
    <cellStyle name="Normal 5 35" xfId="9106"/>
    <cellStyle name="Normal 5 36" xfId="9107"/>
    <cellStyle name="Normal 5 37" xfId="9108"/>
    <cellStyle name="Normal 5 38" xfId="9109"/>
    <cellStyle name="Normal 5 39" xfId="9110"/>
    <cellStyle name="Normal 5 4" xfId="9111"/>
    <cellStyle name="Normal 5 40" xfId="9112"/>
    <cellStyle name="Normal 5 41" xfId="9113"/>
    <cellStyle name="Normal 5 42" xfId="9114"/>
    <cellStyle name="Normal 5 43" xfId="9115"/>
    <cellStyle name="Normal 5 44" xfId="9116"/>
    <cellStyle name="Normal 5 45" xfId="9117"/>
    <cellStyle name="Normal 5 46" xfId="9118"/>
    <cellStyle name="Normal 5 47" xfId="9119"/>
    <cellStyle name="Normal 5 48" xfId="9120"/>
    <cellStyle name="Normal 5 49" xfId="9121"/>
    <cellStyle name="Normal 5 5" xfId="9122"/>
    <cellStyle name="Normal 5 50" xfId="9123"/>
    <cellStyle name="Normal 5 51" xfId="9124"/>
    <cellStyle name="Normal 5 52" xfId="9125"/>
    <cellStyle name="Normal 5 53" xfId="9126"/>
    <cellStyle name="Normal 5 54" xfId="9127"/>
    <cellStyle name="Normal 5 55" xfId="9128"/>
    <cellStyle name="Normal 5 56" xfId="9129"/>
    <cellStyle name="Normal 5 57" xfId="9130"/>
    <cellStyle name="Normal 5 58" xfId="9131"/>
    <cellStyle name="Normal 5 59" xfId="9132"/>
    <cellStyle name="Normal 5 6" xfId="9133"/>
    <cellStyle name="Normal 5 60" xfId="9134"/>
    <cellStyle name="Normal 5 61" xfId="9135"/>
    <cellStyle name="Normal 5 62" xfId="9136"/>
    <cellStyle name="Normal 5 63" xfId="9137"/>
    <cellStyle name="Normal 5 64" xfId="9138"/>
    <cellStyle name="Normal 5 65" xfId="9139"/>
    <cellStyle name="Normal 5 66" xfId="9140"/>
    <cellStyle name="Normal 5 67" xfId="9141"/>
    <cellStyle name="Normal 5 68" xfId="9142"/>
    <cellStyle name="Normal 5 69" xfId="9143"/>
    <cellStyle name="Normal 5 7" xfId="9144"/>
    <cellStyle name="Normal 5 70" xfId="9145"/>
    <cellStyle name="Normal 5 71" xfId="9146"/>
    <cellStyle name="Normal 5 72" xfId="9147"/>
    <cellStyle name="Normal 5 73" xfId="9148"/>
    <cellStyle name="Normal 5 74" xfId="9149"/>
    <cellStyle name="Normal 5 75" xfId="9150"/>
    <cellStyle name="Normal 5 76" xfId="9151"/>
    <cellStyle name="Normal 5 77" xfId="9152"/>
    <cellStyle name="Normal 5 78" xfId="9153"/>
    <cellStyle name="Normal 5 79" xfId="9154"/>
    <cellStyle name="Normal 5 8" xfId="9155"/>
    <cellStyle name="Normal 5 80" xfId="9156"/>
    <cellStyle name="Normal 5 81" xfId="9157"/>
    <cellStyle name="Normal 5 82" xfId="9158"/>
    <cellStyle name="Normal 5 83" xfId="9159"/>
    <cellStyle name="Normal 5 84" xfId="9160"/>
    <cellStyle name="Normal 5 85" xfId="9161"/>
    <cellStyle name="Normal 5 86" xfId="9162"/>
    <cellStyle name="Normal 5 87" xfId="9163"/>
    <cellStyle name="Normal 5 88" xfId="9164"/>
    <cellStyle name="Normal 5 89" xfId="9165"/>
    <cellStyle name="Normal 5 9" xfId="9166"/>
    <cellStyle name="Normal 5 90" xfId="9167"/>
    <cellStyle name="Normal 5 91" xfId="9168"/>
    <cellStyle name="Normal 5 92" xfId="9169"/>
    <cellStyle name="Normal 5 93" xfId="9170"/>
    <cellStyle name="Normal 5 94" xfId="9171"/>
    <cellStyle name="Normal 5 95" xfId="9172"/>
    <cellStyle name="Normal 5 96" xfId="9173"/>
    <cellStyle name="Normal 5 97" xfId="9174"/>
    <cellStyle name="Normal 5 98" xfId="9175"/>
    <cellStyle name="Normal 5 99" xfId="9176"/>
    <cellStyle name="Normal 50" xfId="9177"/>
    <cellStyle name="Normal 50 10" xfId="9178"/>
    <cellStyle name="Normal 50 100" xfId="9179"/>
    <cellStyle name="Normal 50 101" xfId="9180"/>
    <cellStyle name="Normal 50 102" xfId="9181"/>
    <cellStyle name="Normal 50 103" xfId="9182"/>
    <cellStyle name="Normal 50 104" xfId="9183"/>
    <cellStyle name="Normal 50 105" xfId="9184"/>
    <cellStyle name="Normal 50 106" xfId="9185"/>
    <cellStyle name="Normal 50 107" xfId="9186"/>
    <cellStyle name="Normal 50 108" xfId="9187"/>
    <cellStyle name="Normal 50 109" xfId="9188"/>
    <cellStyle name="Normal 50 11" xfId="9189"/>
    <cellStyle name="Normal 50 110" xfId="9190"/>
    <cellStyle name="Normal 50 12" xfId="9191"/>
    <cellStyle name="Normal 50 13" xfId="9192"/>
    <cellStyle name="Normal 50 14" xfId="9193"/>
    <cellStyle name="Normal 50 15" xfId="9194"/>
    <cellStyle name="Normal 50 16" xfId="9195"/>
    <cellStyle name="Normal 50 17" xfId="9196"/>
    <cellStyle name="Normal 50 18" xfId="9197"/>
    <cellStyle name="Normal 50 19" xfId="9198"/>
    <cellStyle name="Normal 50 2" xfId="9199"/>
    <cellStyle name="Normal 50 20" xfId="9200"/>
    <cellStyle name="Normal 50 21" xfId="9201"/>
    <cellStyle name="Normal 50 22" xfId="9202"/>
    <cellStyle name="Normal 50 23" xfId="9203"/>
    <cellStyle name="Normal 50 24" xfId="9204"/>
    <cellStyle name="Normal 50 25" xfId="9205"/>
    <cellStyle name="Normal 50 26" xfId="9206"/>
    <cellStyle name="Normal 50 27" xfId="9207"/>
    <cellStyle name="Normal 50 28" xfId="9208"/>
    <cellStyle name="Normal 50 29" xfId="9209"/>
    <cellStyle name="Normal 50 3" xfId="9210"/>
    <cellStyle name="Normal 50 30" xfId="9211"/>
    <cellStyle name="Normal 50 31" xfId="9212"/>
    <cellStyle name="Normal 50 32" xfId="9213"/>
    <cellStyle name="Normal 50 33" xfId="9214"/>
    <cellStyle name="Normal 50 34" xfId="9215"/>
    <cellStyle name="Normal 50 35" xfId="9216"/>
    <cellStyle name="Normal 50 36" xfId="9217"/>
    <cellStyle name="Normal 50 37" xfId="9218"/>
    <cellStyle name="Normal 50 38" xfId="9219"/>
    <cellStyle name="Normal 50 39" xfId="9220"/>
    <cellStyle name="Normal 50 4" xfId="9221"/>
    <cellStyle name="Normal 50 40" xfId="9222"/>
    <cellStyle name="Normal 50 41" xfId="9223"/>
    <cellStyle name="Normal 50 42" xfId="9224"/>
    <cellStyle name="Normal 50 43" xfId="9225"/>
    <cellStyle name="Normal 50 44" xfId="9226"/>
    <cellStyle name="Normal 50 45" xfId="9227"/>
    <cellStyle name="Normal 50 46" xfId="9228"/>
    <cellStyle name="Normal 50 47" xfId="9229"/>
    <cellStyle name="Normal 50 48" xfId="9230"/>
    <cellStyle name="Normal 50 49" xfId="9231"/>
    <cellStyle name="Normal 50 5" xfId="9232"/>
    <cellStyle name="Normal 50 50" xfId="9233"/>
    <cellStyle name="Normal 50 51" xfId="9234"/>
    <cellStyle name="Normal 50 52" xfId="9235"/>
    <cellStyle name="Normal 50 53" xfId="9236"/>
    <cellStyle name="Normal 50 54" xfId="9237"/>
    <cellStyle name="Normal 50 55" xfId="9238"/>
    <cellStyle name="Normal 50 56" xfId="9239"/>
    <cellStyle name="Normal 50 57" xfId="9240"/>
    <cellStyle name="Normal 50 58" xfId="9241"/>
    <cellStyle name="Normal 50 59" xfId="9242"/>
    <cellStyle name="Normal 50 6" xfId="9243"/>
    <cellStyle name="Normal 50 60" xfId="9244"/>
    <cellStyle name="Normal 50 61" xfId="9245"/>
    <cellStyle name="Normal 50 62" xfId="9246"/>
    <cellStyle name="Normal 50 63" xfId="9247"/>
    <cellStyle name="Normal 50 64" xfId="9248"/>
    <cellStyle name="Normal 50 65" xfId="9249"/>
    <cellStyle name="Normal 50 66" xfId="9250"/>
    <cellStyle name="Normal 50 67" xfId="9251"/>
    <cellStyle name="Normal 50 68" xfId="9252"/>
    <cellStyle name="Normal 50 69" xfId="9253"/>
    <cellStyle name="Normal 50 7" xfId="9254"/>
    <cellStyle name="Normal 50 70" xfId="9255"/>
    <cellStyle name="Normal 50 71" xfId="9256"/>
    <cellStyle name="Normal 50 72" xfId="9257"/>
    <cellStyle name="Normal 50 73" xfId="9258"/>
    <cellStyle name="Normal 50 74" xfId="9259"/>
    <cellStyle name="Normal 50 75" xfId="9260"/>
    <cellStyle name="Normal 50 76" xfId="9261"/>
    <cellStyle name="Normal 50 77" xfId="9262"/>
    <cellStyle name="Normal 50 78" xfId="9263"/>
    <cellStyle name="Normal 50 79" xfId="9264"/>
    <cellStyle name="Normal 50 8" xfId="9265"/>
    <cellStyle name="Normal 50 80" xfId="9266"/>
    <cellStyle name="Normal 50 81" xfId="9267"/>
    <cellStyle name="Normal 50 82" xfId="9268"/>
    <cellStyle name="Normal 50 83" xfId="9269"/>
    <cellStyle name="Normal 50 84" xfId="9270"/>
    <cellStyle name="Normal 50 85" xfId="9271"/>
    <cellStyle name="Normal 50 86" xfId="9272"/>
    <cellStyle name="Normal 50 87" xfId="9273"/>
    <cellStyle name="Normal 50 88" xfId="9274"/>
    <cellStyle name="Normal 50 89" xfId="9275"/>
    <cellStyle name="Normal 50 9" xfId="9276"/>
    <cellStyle name="Normal 50 90" xfId="9277"/>
    <cellStyle name="Normal 50 91" xfId="9278"/>
    <cellStyle name="Normal 50 92" xfId="9279"/>
    <cellStyle name="Normal 50 93" xfId="9280"/>
    <cellStyle name="Normal 50 94" xfId="9281"/>
    <cellStyle name="Normal 50 95" xfId="9282"/>
    <cellStyle name="Normal 50 96" xfId="9283"/>
    <cellStyle name="Normal 50 97" xfId="9284"/>
    <cellStyle name="Normal 50 98" xfId="9285"/>
    <cellStyle name="Normal 50 99" xfId="9286"/>
    <cellStyle name="Normal 51" xfId="9287"/>
    <cellStyle name="Normal 51 10" xfId="9288"/>
    <cellStyle name="Normal 51 100" xfId="9289"/>
    <cellStyle name="Normal 51 101" xfId="9290"/>
    <cellStyle name="Normal 51 102" xfId="9291"/>
    <cellStyle name="Normal 51 103" xfId="9292"/>
    <cellStyle name="Normal 51 104" xfId="9293"/>
    <cellStyle name="Normal 51 105" xfId="9294"/>
    <cellStyle name="Normal 51 106" xfId="9295"/>
    <cellStyle name="Normal 51 107" xfId="9296"/>
    <cellStyle name="Normal 51 108" xfId="9297"/>
    <cellStyle name="Normal 51 109" xfId="9298"/>
    <cellStyle name="Normal 51 11" xfId="9299"/>
    <cellStyle name="Normal 51 110" xfId="9300"/>
    <cellStyle name="Normal 51 12" xfId="9301"/>
    <cellStyle name="Normal 51 13" xfId="9302"/>
    <cellStyle name="Normal 51 14" xfId="9303"/>
    <cellStyle name="Normal 51 15" xfId="9304"/>
    <cellStyle name="Normal 51 16" xfId="9305"/>
    <cellStyle name="Normal 51 17" xfId="9306"/>
    <cellStyle name="Normal 51 18" xfId="9307"/>
    <cellStyle name="Normal 51 19" xfId="9308"/>
    <cellStyle name="Normal 51 2" xfId="9309"/>
    <cellStyle name="Normal 51 20" xfId="9310"/>
    <cellStyle name="Normal 51 21" xfId="9311"/>
    <cellStyle name="Normal 51 22" xfId="9312"/>
    <cellStyle name="Normal 51 23" xfId="9313"/>
    <cellStyle name="Normal 51 24" xfId="9314"/>
    <cellStyle name="Normal 51 25" xfId="9315"/>
    <cellStyle name="Normal 51 26" xfId="9316"/>
    <cellStyle name="Normal 51 27" xfId="9317"/>
    <cellStyle name="Normal 51 28" xfId="9318"/>
    <cellStyle name="Normal 51 29" xfId="9319"/>
    <cellStyle name="Normal 51 3" xfId="9320"/>
    <cellStyle name="Normal 51 30" xfId="9321"/>
    <cellStyle name="Normal 51 31" xfId="9322"/>
    <cellStyle name="Normal 51 32" xfId="9323"/>
    <cellStyle name="Normal 51 33" xfId="9324"/>
    <cellStyle name="Normal 51 34" xfId="9325"/>
    <cellStyle name="Normal 51 35" xfId="9326"/>
    <cellStyle name="Normal 51 36" xfId="9327"/>
    <cellStyle name="Normal 51 37" xfId="9328"/>
    <cellStyle name="Normal 51 38" xfId="9329"/>
    <cellStyle name="Normal 51 39" xfId="9330"/>
    <cellStyle name="Normal 51 4" xfId="9331"/>
    <cellStyle name="Normal 51 40" xfId="9332"/>
    <cellStyle name="Normal 51 41" xfId="9333"/>
    <cellStyle name="Normal 51 42" xfId="9334"/>
    <cellStyle name="Normal 51 43" xfId="9335"/>
    <cellStyle name="Normal 51 44" xfId="9336"/>
    <cellStyle name="Normal 51 45" xfId="9337"/>
    <cellStyle name="Normal 51 46" xfId="9338"/>
    <cellStyle name="Normal 51 47" xfId="9339"/>
    <cellStyle name="Normal 51 48" xfId="9340"/>
    <cellStyle name="Normal 51 49" xfId="9341"/>
    <cellStyle name="Normal 51 5" xfId="9342"/>
    <cellStyle name="Normal 51 50" xfId="9343"/>
    <cellStyle name="Normal 51 51" xfId="9344"/>
    <cellStyle name="Normal 51 52" xfId="9345"/>
    <cellStyle name="Normal 51 53" xfId="9346"/>
    <cellStyle name="Normal 51 54" xfId="9347"/>
    <cellStyle name="Normal 51 55" xfId="9348"/>
    <cellStyle name="Normal 51 56" xfId="9349"/>
    <cellStyle name="Normal 51 57" xfId="9350"/>
    <cellStyle name="Normal 51 58" xfId="9351"/>
    <cellStyle name="Normal 51 59" xfId="9352"/>
    <cellStyle name="Normal 51 6" xfId="9353"/>
    <cellStyle name="Normal 51 60" xfId="9354"/>
    <cellStyle name="Normal 51 61" xfId="9355"/>
    <cellStyle name="Normal 51 62" xfId="9356"/>
    <cellStyle name="Normal 51 63" xfId="9357"/>
    <cellStyle name="Normal 51 64" xfId="9358"/>
    <cellStyle name="Normal 51 65" xfId="9359"/>
    <cellStyle name="Normal 51 66" xfId="9360"/>
    <cellStyle name="Normal 51 67" xfId="9361"/>
    <cellStyle name="Normal 51 68" xfId="9362"/>
    <cellStyle name="Normal 51 69" xfId="9363"/>
    <cellStyle name="Normal 51 7" xfId="9364"/>
    <cellStyle name="Normal 51 70" xfId="9365"/>
    <cellStyle name="Normal 51 71" xfId="9366"/>
    <cellStyle name="Normal 51 72" xfId="9367"/>
    <cellStyle name="Normal 51 73" xfId="9368"/>
    <cellStyle name="Normal 51 74" xfId="9369"/>
    <cellStyle name="Normal 51 75" xfId="9370"/>
    <cellStyle name="Normal 51 76" xfId="9371"/>
    <cellStyle name="Normal 51 77" xfId="9372"/>
    <cellStyle name="Normal 51 78" xfId="9373"/>
    <cellStyle name="Normal 51 79" xfId="9374"/>
    <cellStyle name="Normal 51 8" xfId="9375"/>
    <cellStyle name="Normal 51 80" xfId="9376"/>
    <cellStyle name="Normal 51 81" xfId="9377"/>
    <cellStyle name="Normal 51 82" xfId="9378"/>
    <cellStyle name="Normal 51 83" xfId="9379"/>
    <cellStyle name="Normal 51 84" xfId="9380"/>
    <cellStyle name="Normal 51 85" xfId="9381"/>
    <cellStyle name="Normal 51 86" xfId="9382"/>
    <cellStyle name="Normal 51 87" xfId="9383"/>
    <cellStyle name="Normal 51 88" xfId="9384"/>
    <cellStyle name="Normal 51 89" xfId="9385"/>
    <cellStyle name="Normal 51 9" xfId="9386"/>
    <cellStyle name="Normal 51 90" xfId="9387"/>
    <cellStyle name="Normal 51 91" xfId="9388"/>
    <cellStyle name="Normal 51 92" xfId="9389"/>
    <cellStyle name="Normal 51 93" xfId="9390"/>
    <cellStyle name="Normal 51 94" xfId="9391"/>
    <cellStyle name="Normal 51 95" xfId="9392"/>
    <cellStyle name="Normal 51 96" xfId="9393"/>
    <cellStyle name="Normal 51 97" xfId="9394"/>
    <cellStyle name="Normal 51 98" xfId="9395"/>
    <cellStyle name="Normal 51 99" xfId="9396"/>
    <cellStyle name="Normal 52" xfId="9397"/>
    <cellStyle name="Normal 52 10" xfId="9398"/>
    <cellStyle name="Normal 52 100" xfId="9399"/>
    <cellStyle name="Normal 52 101" xfId="9400"/>
    <cellStyle name="Normal 52 102" xfId="9401"/>
    <cellStyle name="Normal 52 103" xfId="9402"/>
    <cellStyle name="Normal 52 104" xfId="9403"/>
    <cellStyle name="Normal 52 105" xfId="9404"/>
    <cellStyle name="Normal 52 106" xfId="9405"/>
    <cellStyle name="Normal 52 107" xfId="9406"/>
    <cellStyle name="Normal 52 108" xfId="9407"/>
    <cellStyle name="Normal 52 109" xfId="9408"/>
    <cellStyle name="Normal 52 11" xfId="9409"/>
    <cellStyle name="Normal 52 110" xfId="9410"/>
    <cellStyle name="Normal 52 12" xfId="9411"/>
    <cellStyle name="Normal 52 13" xfId="9412"/>
    <cellStyle name="Normal 52 14" xfId="9413"/>
    <cellStyle name="Normal 52 15" xfId="9414"/>
    <cellStyle name="Normal 52 16" xfId="9415"/>
    <cellStyle name="Normal 52 17" xfId="9416"/>
    <cellStyle name="Normal 52 18" xfId="9417"/>
    <cellStyle name="Normal 52 19" xfId="9418"/>
    <cellStyle name="Normal 52 2" xfId="9419"/>
    <cellStyle name="Normal 52 20" xfId="9420"/>
    <cellStyle name="Normal 52 21" xfId="9421"/>
    <cellStyle name="Normal 52 22" xfId="9422"/>
    <cellStyle name="Normal 52 23" xfId="9423"/>
    <cellStyle name="Normal 52 24" xfId="9424"/>
    <cellStyle name="Normal 52 25" xfId="9425"/>
    <cellStyle name="Normal 52 26" xfId="9426"/>
    <cellStyle name="Normal 52 27" xfId="9427"/>
    <cellStyle name="Normal 52 28" xfId="9428"/>
    <cellStyle name="Normal 52 29" xfId="9429"/>
    <cellStyle name="Normal 52 3" xfId="9430"/>
    <cellStyle name="Normal 52 30" xfId="9431"/>
    <cellStyle name="Normal 52 31" xfId="9432"/>
    <cellStyle name="Normal 52 32" xfId="9433"/>
    <cellStyle name="Normal 52 33" xfId="9434"/>
    <cellStyle name="Normal 52 34" xfId="9435"/>
    <cellStyle name="Normal 52 35" xfId="9436"/>
    <cellStyle name="Normal 52 36" xfId="9437"/>
    <cellStyle name="Normal 52 37" xfId="9438"/>
    <cellStyle name="Normal 52 38" xfId="9439"/>
    <cellStyle name="Normal 52 39" xfId="9440"/>
    <cellStyle name="Normal 52 4" xfId="9441"/>
    <cellStyle name="Normal 52 40" xfId="9442"/>
    <cellStyle name="Normal 52 41" xfId="9443"/>
    <cellStyle name="Normal 52 42" xfId="9444"/>
    <cellStyle name="Normal 52 43" xfId="9445"/>
    <cellStyle name="Normal 52 44" xfId="9446"/>
    <cellStyle name="Normal 52 45" xfId="9447"/>
    <cellStyle name="Normal 52 46" xfId="9448"/>
    <cellStyle name="Normal 52 47" xfId="9449"/>
    <cellStyle name="Normal 52 48" xfId="9450"/>
    <cellStyle name="Normal 52 49" xfId="9451"/>
    <cellStyle name="Normal 52 5" xfId="9452"/>
    <cellStyle name="Normal 52 50" xfId="9453"/>
    <cellStyle name="Normal 52 51" xfId="9454"/>
    <cellStyle name="Normal 52 52" xfId="9455"/>
    <cellStyle name="Normal 52 53" xfId="9456"/>
    <cellStyle name="Normal 52 54" xfId="9457"/>
    <cellStyle name="Normal 52 55" xfId="9458"/>
    <cellStyle name="Normal 52 56" xfId="9459"/>
    <cellStyle name="Normal 52 57" xfId="9460"/>
    <cellStyle name="Normal 52 58" xfId="9461"/>
    <cellStyle name="Normal 52 59" xfId="9462"/>
    <cellStyle name="Normal 52 6" xfId="9463"/>
    <cellStyle name="Normal 52 60" xfId="9464"/>
    <cellStyle name="Normal 52 61" xfId="9465"/>
    <cellStyle name="Normal 52 62" xfId="9466"/>
    <cellStyle name="Normal 52 63" xfId="9467"/>
    <cellStyle name="Normal 52 64" xfId="9468"/>
    <cellStyle name="Normal 52 65" xfId="9469"/>
    <cellStyle name="Normal 52 66" xfId="9470"/>
    <cellStyle name="Normal 52 67" xfId="9471"/>
    <cellStyle name="Normal 52 68" xfId="9472"/>
    <cellStyle name="Normal 52 69" xfId="9473"/>
    <cellStyle name="Normal 52 7" xfId="9474"/>
    <cellStyle name="Normal 52 70" xfId="9475"/>
    <cellStyle name="Normal 52 71" xfId="9476"/>
    <cellStyle name="Normal 52 72" xfId="9477"/>
    <cellStyle name="Normal 52 73" xfId="9478"/>
    <cellStyle name="Normal 52 74" xfId="9479"/>
    <cellStyle name="Normal 52 75" xfId="9480"/>
    <cellStyle name="Normal 52 76" xfId="9481"/>
    <cellStyle name="Normal 52 77" xfId="9482"/>
    <cellStyle name="Normal 52 78" xfId="9483"/>
    <cellStyle name="Normal 52 79" xfId="9484"/>
    <cellStyle name="Normal 52 8" xfId="9485"/>
    <cellStyle name="Normal 52 80" xfId="9486"/>
    <cellStyle name="Normal 52 81" xfId="9487"/>
    <cellStyle name="Normal 52 82" xfId="9488"/>
    <cellStyle name="Normal 52 83" xfId="9489"/>
    <cellStyle name="Normal 52 84" xfId="9490"/>
    <cellStyle name="Normal 52 85" xfId="9491"/>
    <cellStyle name="Normal 52 86" xfId="9492"/>
    <cellStyle name="Normal 52 87" xfId="9493"/>
    <cellStyle name="Normal 52 88" xfId="9494"/>
    <cellStyle name="Normal 52 89" xfId="9495"/>
    <cellStyle name="Normal 52 9" xfId="9496"/>
    <cellStyle name="Normal 52 90" xfId="9497"/>
    <cellStyle name="Normal 52 91" xfId="9498"/>
    <cellStyle name="Normal 52 92" xfId="9499"/>
    <cellStyle name="Normal 52 93" xfId="9500"/>
    <cellStyle name="Normal 52 94" xfId="9501"/>
    <cellStyle name="Normal 52 95" xfId="9502"/>
    <cellStyle name="Normal 52 96" xfId="9503"/>
    <cellStyle name="Normal 52 97" xfId="9504"/>
    <cellStyle name="Normal 52 98" xfId="9505"/>
    <cellStyle name="Normal 52 99" xfId="9506"/>
    <cellStyle name="Normal 53" xfId="9507"/>
    <cellStyle name="Normal 53 10" xfId="9508"/>
    <cellStyle name="Normal 53 100" xfId="9509"/>
    <cellStyle name="Normal 53 101" xfId="9510"/>
    <cellStyle name="Normal 53 102" xfId="9511"/>
    <cellStyle name="Normal 53 103" xfId="9512"/>
    <cellStyle name="Normal 53 104" xfId="9513"/>
    <cellStyle name="Normal 53 105" xfId="9514"/>
    <cellStyle name="Normal 53 106" xfId="9515"/>
    <cellStyle name="Normal 53 107" xfId="9516"/>
    <cellStyle name="Normal 53 108" xfId="9517"/>
    <cellStyle name="Normal 53 109" xfId="9518"/>
    <cellStyle name="Normal 53 11" xfId="9519"/>
    <cellStyle name="Normal 53 110" xfId="9520"/>
    <cellStyle name="Normal 53 12" xfId="9521"/>
    <cellStyle name="Normal 53 13" xfId="9522"/>
    <cellStyle name="Normal 53 14" xfId="9523"/>
    <cellStyle name="Normal 53 15" xfId="9524"/>
    <cellStyle name="Normal 53 16" xfId="9525"/>
    <cellStyle name="Normal 53 17" xfId="9526"/>
    <cellStyle name="Normal 53 18" xfId="9527"/>
    <cellStyle name="Normal 53 19" xfId="9528"/>
    <cellStyle name="Normal 53 2" xfId="9529"/>
    <cellStyle name="Normal 53 20" xfId="9530"/>
    <cellStyle name="Normal 53 21" xfId="9531"/>
    <cellStyle name="Normal 53 22" xfId="9532"/>
    <cellStyle name="Normal 53 23" xfId="9533"/>
    <cellStyle name="Normal 53 24" xfId="9534"/>
    <cellStyle name="Normal 53 25" xfId="9535"/>
    <cellStyle name="Normal 53 26" xfId="9536"/>
    <cellStyle name="Normal 53 27" xfId="9537"/>
    <cellStyle name="Normal 53 28" xfId="9538"/>
    <cellStyle name="Normal 53 29" xfId="9539"/>
    <cellStyle name="Normal 53 3" xfId="9540"/>
    <cellStyle name="Normal 53 30" xfId="9541"/>
    <cellStyle name="Normal 53 31" xfId="9542"/>
    <cellStyle name="Normal 53 32" xfId="9543"/>
    <cellStyle name="Normal 53 33" xfId="9544"/>
    <cellStyle name="Normal 53 34" xfId="9545"/>
    <cellStyle name="Normal 53 35" xfId="9546"/>
    <cellStyle name="Normal 53 36" xfId="9547"/>
    <cellStyle name="Normal 53 37" xfId="9548"/>
    <cellStyle name="Normal 53 38" xfId="9549"/>
    <cellStyle name="Normal 53 39" xfId="9550"/>
    <cellStyle name="Normal 53 4" xfId="9551"/>
    <cellStyle name="Normal 53 40" xfId="9552"/>
    <cellStyle name="Normal 53 41" xfId="9553"/>
    <cellStyle name="Normal 53 42" xfId="9554"/>
    <cellStyle name="Normal 53 43" xfId="9555"/>
    <cellStyle name="Normal 53 44" xfId="9556"/>
    <cellStyle name="Normal 53 45" xfId="9557"/>
    <cellStyle name="Normal 53 46" xfId="9558"/>
    <cellStyle name="Normal 53 47" xfId="9559"/>
    <cellStyle name="Normal 53 48" xfId="9560"/>
    <cellStyle name="Normal 53 49" xfId="9561"/>
    <cellStyle name="Normal 53 5" xfId="9562"/>
    <cellStyle name="Normal 53 50" xfId="9563"/>
    <cellStyle name="Normal 53 51" xfId="9564"/>
    <cellStyle name="Normal 53 52" xfId="9565"/>
    <cellStyle name="Normal 53 53" xfId="9566"/>
    <cellStyle name="Normal 53 54" xfId="9567"/>
    <cellStyle name="Normal 53 55" xfId="9568"/>
    <cellStyle name="Normal 53 56" xfId="9569"/>
    <cellStyle name="Normal 53 57" xfId="9570"/>
    <cellStyle name="Normal 53 58" xfId="9571"/>
    <cellStyle name="Normal 53 59" xfId="9572"/>
    <cellStyle name="Normal 53 6" xfId="9573"/>
    <cellStyle name="Normal 53 60" xfId="9574"/>
    <cellStyle name="Normal 53 61" xfId="9575"/>
    <cellStyle name="Normal 53 62" xfId="9576"/>
    <cellStyle name="Normal 53 63" xfId="9577"/>
    <cellStyle name="Normal 53 64" xfId="9578"/>
    <cellStyle name="Normal 53 65" xfId="9579"/>
    <cellStyle name="Normal 53 66" xfId="9580"/>
    <cellStyle name="Normal 53 67" xfId="9581"/>
    <cellStyle name="Normal 53 68" xfId="9582"/>
    <cellStyle name="Normal 53 69" xfId="9583"/>
    <cellStyle name="Normal 53 7" xfId="9584"/>
    <cellStyle name="Normal 53 70" xfId="9585"/>
    <cellStyle name="Normal 53 71" xfId="9586"/>
    <cellStyle name="Normal 53 72" xfId="9587"/>
    <cellStyle name="Normal 53 73" xfId="9588"/>
    <cellStyle name="Normal 53 74" xfId="9589"/>
    <cellStyle name="Normal 53 75" xfId="9590"/>
    <cellStyle name="Normal 53 76" xfId="9591"/>
    <cellStyle name="Normal 53 77" xfId="9592"/>
    <cellStyle name="Normal 53 78" xfId="9593"/>
    <cellStyle name="Normal 53 79" xfId="9594"/>
    <cellStyle name="Normal 53 8" xfId="9595"/>
    <cellStyle name="Normal 53 80" xfId="9596"/>
    <cellStyle name="Normal 53 81" xfId="9597"/>
    <cellStyle name="Normal 53 82" xfId="9598"/>
    <cellStyle name="Normal 53 83" xfId="9599"/>
    <cellStyle name="Normal 53 84" xfId="9600"/>
    <cellStyle name="Normal 53 85" xfId="9601"/>
    <cellStyle name="Normal 53 86" xfId="9602"/>
    <cellStyle name="Normal 53 87" xfId="9603"/>
    <cellStyle name="Normal 53 88" xfId="9604"/>
    <cellStyle name="Normal 53 89" xfId="9605"/>
    <cellStyle name="Normal 53 9" xfId="9606"/>
    <cellStyle name="Normal 53 90" xfId="9607"/>
    <cellStyle name="Normal 53 91" xfId="9608"/>
    <cellStyle name="Normal 53 92" xfId="9609"/>
    <cellStyle name="Normal 53 93" xfId="9610"/>
    <cellStyle name="Normal 53 94" xfId="9611"/>
    <cellStyle name="Normal 53 95" xfId="9612"/>
    <cellStyle name="Normal 53 96" xfId="9613"/>
    <cellStyle name="Normal 53 97" xfId="9614"/>
    <cellStyle name="Normal 53 98" xfId="9615"/>
    <cellStyle name="Normal 53 99" xfId="9616"/>
    <cellStyle name="Normal 54" xfId="9617"/>
    <cellStyle name="Normal 54 10" xfId="9618"/>
    <cellStyle name="Normal 54 100" xfId="9619"/>
    <cellStyle name="Normal 54 101" xfId="9620"/>
    <cellStyle name="Normal 54 102" xfId="9621"/>
    <cellStyle name="Normal 54 103" xfId="9622"/>
    <cellStyle name="Normal 54 104" xfId="9623"/>
    <cellStyle name="Normal 54 105" xfId="9624"/>
    <cellStyle name="Normal 54 106" xfId="9625"/>
    <cellStyle name="Normal 54 107" xfId="9626"/>
    <cellStyle name="Normal 54 108" xfId="9627"/>
    <cellStyle name="Normal 54 109" xfId="9628"/>
    <cellStyle name="Normal 54 11" xfId="9629"/>
    <cellStyle name="Normal 54 110" xfId="9630"/>
    <cellStyle name="Normal 54 12" xfId="9631"/>
    <cellStyle name="Normal 54 13" xfId="9632"/>
    <cellStyle name="Normal 54 14" xfId="9633"/>
    <cellStyle name="Normal 54 15" xfId="9634"/>
    <cellStyle name="Normal 54 16" xfId="9635"/>
    <cellStyle name="Normal 54 17" xfId="9636"/>
    <cellStyle name="Normal 54 18" xfId="9637"/>
    <cellStyle name="Normal 54 19" xfId="9638"/>
    <cellStyle name="Normal 54 2" xfId="9639"/>
    <cellStyle name="Normal 54 20" xfId="9640"/>
    <cellStyle name="Normal 54 21" xfId="9641"/>
    <cellStyle name="Normal 54 22" xfId="9642"/>
    <cellStyle name="Normal 54 23" xfId="9643"/>
    <cellStyle name="Normal 54 24" xfId="9644"/>
    <cellStyle name="Normal 54 25" xfId="9645"/>
    <cellStyle name="Normal 54 26" xfId="9646"/>
    <cellStyle name="Normal 54 27" xfId="9647"/>
    <cellStyle name="Normal 54 28" xfId="9648"/>
    <cellStyle name="Normal 54 29" xfId="9649"/>
    <cellStyle name="Normal 54 3" xfId="9650"/>
    <cellStyle name="Normal 54 30" xfId="9651"/>
    <cellStyle name="Normal 54 31" xfId="9652"/>
    <cellStyle name="Normal 54 32" xfId="9653"/>
    <cellStyle name="Normal 54 33" xfId="9654"/>
    <cellStyle name="Normal 54 34" xfId="9655"/>
    <cellStyle name="Normal 54 35" xfId="9656"/>
    <cellStyle name="Normal 54 36" xfId="9657"/>
    <cellStyle name="Normal 54 37" xfId="9658"/>
    <cellStyle name="Normal 54 38" xfId="9659"/>
    <cellStyle name="Normal 54 39" xfId="9660"/>
    <cellStyle name="Normal 54 4" xfId="9661"/>
    <cellStyle name="Normal 54 40" xfId="9662"/>
    <cellStyle name="Normal 54 41" xfId="9663"/>
    <cellStyle name="Normal 54 42" xfId="9664"/>
    <cellStyle name="Normal 54 43" xfId="9665"/>
    <cellStyle name="Normal 54 44" xfId="9666"/>
    <cellStyle name="Normal 54 45" xfId="9667"/>
    <cellStyle name="Normal 54 46" xfId="9668"/>
    <cellStyle name="Normal 54 47" xfId="9669"/>
    <cellStyle name="Normal 54 48" xfId="9670"/>
    <cellStyle name="Normal 54 49" xfId="9671"/>
    <cellStyle name="Normal 54 5" xfId="9672"/>
    <cellStyle name="Normal 54 50" xfId="9673"/>
    <cellStyle name="Normal 54 51" xfId="9674"/>
    <cellStyle name="Normal 54 52" xfId="9675"/>
    <cellStyle name="Normal 54 53" xfId="9676"/>
    <cellStyle name="Normal 54 54" xfId="9677"/>
    <cellStyle name="Normal 54 55" xfId="9678"/>
    <cellStyle name="Normal 54 56" xfId="9679"/>
    <cellStyle name="Normal 54 57" xfId="9680"/>
    <cellStyle name="Normal 54 58" xfId="9681"/>
    <cellStyle name="Normal 54 59" xfId="9682"/>
    <cellStyle name="Normal 54 6" xfId="9683"/>
    <cellStyle name="Normal 54 60" xfId="9684"/>
    <cellStyle name="Normal 54 61" xfId="9685"/>
    <cellStyle name="Normal 54 62" xfId="9686"/>
    <cellStyle name="Normal 54 63" xfId="9687"/>
    <cellStyle name="Normal 54 64" xfId="9688"/>
    <cellStyle name="Normal 54 65" xfId="9689"/>
    <cellStyle name="Normal 54 66" xfId="9690"/>
    <cellStyle name="Normal 54 67" xfId="9691"/>
    <cellStyle name="Normal 54 68" xfId="9692"/>
    <cellStyle name="Normal 54 69" xfId="9693"/>
    <cellStyle name="Normal 54 7" xfId="9694"/>
    <cellStyle name="Normal 54 70" xfId="9695"/>
    <cellStyle name="Normal 54 71" xfId="9696"/>
    <cellStyle name="Normal 54 72" xfId="9697"/>
    <cellStyle name="Normal 54 73" xfId="9698"/>
    <cellStyle name="Normal 54 74" xfId="9699"/>
    <cellStyle name="Normal 54 75" xfId="9700"/>
    <cellStyle name="Normal 54 76" xfId="9701"/>
    <cellStyle name="Normal 54 77" xfId="9702"/>
    <cellStyle name="Normal 54 78" xfId="9703"/>
    <cellStyle name="Normal 54 79" xfId="9704"/>
    <cellStyle name="Normal 54 8" xfId="9705"/>
    <cellStyle name="Normal 54 80" xfId="9706"/>
    <cellStyle name="Normal 54 81" xfId="9707"/>
    <cellStyle name="Normal 54 82" xfId="9708"/>
    <cellStyle name="Normal 54 83" xfId="9709"/>
    <cellStyle name="Normal 54 84" xfId="9710"/>
    <cellStyle name="Normal 54 85" xfId="9711"/>
    <cellStyle name="Normal 54 86" xfId="9712"/>
    <cellStyle name="Normal 54 87" xfId="9713"/>
    <cellStyle name="Normal 54 88" xfId="9714"/>
    <cellStyle name="Normal 54 89" xfId="9715"/>
    <cellStyle name="Normal 54 9" xfId="9716"/>
    <cellStyle name="Normal 54 90" xfId="9717"/>
    <cellStyle name="Normal 54 91" xfId="9718"/>
    <cellStyle name="Normal 54 92" xfId="9719"/>
    <cellStyle name="Normal 54 93" xfId="9720"/>
    <cellStyle name="Normal 54 94" xfId="9721"/>
    <cellStyle name="Normal 54 95" xfId="9722"/>
    <cellStyle name="Normal 54 96" xfId="9723"/>
    <cellStyle name="Normal 54 97" xfId="9724"/>
    <cellStyle name="Normal 54 98" xfId="9725"/>
    <cellStyle name="Normal 54 99" xfId="9726"/>
    <cellStyle name="Normal 55" xfId="9727"/>
    <cellStyle name="Normal 55 10" xfId="9728"/>
    <cellStyle name="Normal 55 100" xfId="9729"/>
    <cellStyle name="Normal 55 101" xfId="9730"/>
    <cellStyle name="Normal 55 102" xfId="9731"/>
    <cellStyle name="Normal 55 103" xfId="9732"/>
    <cellStyle name="Normal 55 104" xfId="9733"/>
    <cellStyle name="Normal 55 105" xfId="9734"/>
    <cellStyle name="Normal 55 106" xfId="9735"/>
    <cellStyle name="Normal 55 107" xfId="9736"/>
    <cellStyle name="Normal 55 108" xfId="9737"/>
    <cellStyle name="Normal 55 109" xfId="9738"/>
    <cellStyle name="Normal 55 11" xfId="9739"/>
    <cellStyle name="Normal 55 110" xfId="9740"/>
    <cellStyle name="Normal 55 12" xfId="9741"/>
    <cellStyle name="Normal 55 13" xfId="9742"/>
    <cellStyle name="Normal 55 14" xfId="9743"/>
    <cellStyle name="Normal 55 15" xfId="9744"/>
    <cellStyle name="Normal 55 16" xfId="9745"/>
    <cellStyle name="Normal 55 17" xfId="9746"/>
    <cellStyle name="Normal 55 18" xfId="9747"/>
    <cellStyle name="Normal 55 19" xfId="9748"/>
    <cellStyle name="Normal 55 2" xfId="9749"/>
    <cellStyle name="Normal 55 20" xfId="9750"/>
    <cellStyle name="Normal 55 21" xfId="9751"/>
    <cellStyle name="Normal 55 22" xfId="9752"/>
    <cellStyle name="Normal 55 23" xfId="9753"/>
    <cellStyle name="Normal 55 24" xfId="9754"/>
    <cellStyle name="Normal 55 25" xfId="9755"/>
    <cellStyle name="Normal 55 26" xfId="9756"/>
    <cellStyle name="Normal 55 27" xfId="9757"/>
    <cellStyle name="Normal 55 28" xfId="9758"/>
    <cellStyle name="Normal 55 29" xfId="9759"/>
    <cellStyle name="Normal 55 3" xfId="9760"/>
    <cellStyle name="Normal 55 30" xfId="9761"/>
    <cellStyle name="Normal 55 31" xfId="9762"/>
    <cellStyle name="Normal 55 32" xfId="9763"/>
    <cellStyle name="Normal 55 33" xfId="9764"/>
    <cellStyle name="Normal 55 34" xfId="9765"/>
    <cellStyle name="Normal 55 35" xfId="9766"/>
    <cellStyle name="Normal 55 36" xfId="9767"/>
    <cellStyle name="Normal 55 37" xfId="9768"/>
    <cellStyle name="Normal 55 38" xfId="9769"/>
    <cellStyle name="Normal 55 39" xfId="9770"/>
    <cellStyle name="Normal 55 4" xfId="9771"/>
    <cellStyle name="Normal 55 40" xfId="9772"/>
    <cellStyle name="Normal 55 41" xfId="9773"/>
    <cellStyle name="Normal 55 42" xfId="9774"/>
    <cellStyle name="Normal 55 43" xfId="9775"/>
    <cellStyle name="Normal 55 44" xfId="9776"/>
    <cellStyle name="Normal 55 45" xfId="9777"/>
    <cellStyle name="Normal 55 46" xfId="9778"/>
    <cellStyle name="Normal 55 47" xfId="9779"/>
    <cellStyle name="Normal 55 48" xfId="9780"/>
    <cellStyle name="Normal 55 49" xfId="9781"/>
    <cellStyle name="Normal 55 5" xfId="9782"/>
    <cellStyle name="Normal 55 50" xfId="9783"/>
    <cellStyle name="Normal 55 51" xfId="9784"/>
    <cellStyle name="Normal 55 52" xfId="9785"/>
    <cellStyle name="Normal 55 53" xfId="9786"/>
    <cellStyle name="Normal 55 54" xfId="9787"/>
    <cellStyle name="Normal 55 55" xfId="9788"/>
    <cellStyle name="Normal 55 56" xfId="9789"/>
    <cellStyle name="Normal 55 57" xfId="9790"/>
    <cellStyle name="Normal 55 58" xfId="9791"/>
    <cellStyle name="Normal 55 59" xfId="9792"/>
    <cellStyle name="Normal 55 6" xfId="9793"/>
    <cellStyle name="Normal 55 60" xfId="9794"/>
    <cellStyle name="Normal 55 61" xfId="9795"/>
    <cellStyle name="Normal 55 62" xfId="9796"/>
    <cellStyle name="Normal 55 63" xfId="9797"/>
    <cellStyle name="Normal 55 64" xfId="9798"/>
    <cellStyle name="Normal 55 65" xfId="9799"/>
    <cellStyle name="Normal 55 66" xfId="9800"/>
    <cellStyle name="Normal 55 67" xfId="9801"/>
    <cellStyle name="Normal 55 68" xfId="9802"/>
    <cellStyle name="Normal 55 69" xfId="9803"/>
    <cellStyle name="Normal 55 7" xfId="9804"/>
    <cellStyle name="Normal 55 70" xfId="9805"/>
    <cellStyle name="Normal 55 71" xfId="9806"/>
    <cellStyle name="Normal 55 72" xfId="9807"/>
    <cellStyle name="Normal 55 73" xfId="9808"/>
    <cellStyle name="Normal 55 74" xfId="9809"/>
    <cellStyle name="Normal 55 75" xfId="9810"/>
    <cellStyle name="Normal 55 76" xfId="9811"/>
    <cellStyle name="Normal 55 77" xfId="9812"/>
    <cellStyle name="Normal 55 78" xfId="9813"/>
    <cellStyle name="Normal 55 79" xfId="9814"/>
    <cellStyle name="Normal 55 8" xfId="9815"/>
    <cellStyle name="Normal 55 80" xfId="9816"/>
    <cellStyle name="Normal 55 81" xfId="9817"/>
    <cellStyle name="Normal 55 82" xfId="9818"/>
    <cellStyle name="Normal 55 83" xfId="9819"/>
    <cellStyle name="Normal 55 84" xfId="9820"/>
    <cellStyle name="Normal 55 85" xfId="9821"/>
    <cellStyle name="Normal 55 86" xfId="9822"/>
    <cellStyle name="Normal 55 87" xfId="9823"/>
    <cellStyle name="Normal 55 88" xfId="9824"/>
    <cellStyle name="Normal 55 89" xfId="9825"/>
    <cellStyle name="Normal 55 9" xfId="9826"/>
    <cellStyle name="Normal 55 90" xfId="9827"/>
    <cellStyle name="Normal 55 91" xfId="9828"/>
    <cellStyle name="Normal 55 92" xfId="9829"/>
    <cellStyle name="Normal 55 93" xfId="9830"/>
    <cellStyle name="Normal 55 94" xfId="9831"/>
    <cellStyle name="Normal 55 95" xfId="9832"/>
    <cellStyle name="Normal 55 96" xfId="9833"/>
    <cellStyle name="Normal 55 97" xfId="9834"/>
    <cellStyle name="Normal 55 98" xfId="9835"/>
    <cellStyle name="Normal 55 99" xfId="9836"/>
    <cellStyle name="Normal 56" xfId="9837"/>
    <cellStyle name="Normal 56 10" xfId="9838"/>
    <cellStyle name="Normal 56 100" xfId="9839"/>
    <cellStyle name="Normal 56 101" xfId="9840"/>
    <cellStyle name="Normal 56 102" xfId="9841"/>
    <cellStyle name="Normal 56 103" xfId="9842"/>
    <cellStyle name="Normal 56 104" xfId="9843"/>
    <cellStyle name="Normal 56 105" xfId="9844"/>
    <cellStyle name="Normal 56 106" xfId="9845"/>
    <cellStyle name="Normal 56 107" xfId="9846"/>
    <cellStyle name="Normal 56 108" xfId="9847"/>
    <cellStyle name="Normal 56 109" xfId="9848"/>
    <cellStyle name="Normal 56 11" xfId="9849"/>
    <cellStyle name="Normal 56 110" xfId="9850"/>
    <cellStyle name="Normal 56 12" xfId="9851"/>
    <cellStyle name="Normal 56 13" xfId="9852"/>
    <cellStyle name="Normal 56 14" xfId="9853"/>
    <cellStyle name="Normal 56 15" xfId="9854"/>
    <cellStyle name="Normal 56 16" xfId="9855"/>
    <cellStyle name="Normal 56 17" xfId="9856"/>
    <cellStyle name="Normal 56 18" xfId="9857"/>
    <cellStyle name="Normal 56 19" xfId="9858"/>
    <cellStyle name="Normal 56 2" xfId="9859"/>
    <cellStyle name="Normal 56 20" xfId="9860"/>
    <cellStyle name="Normal 56 21" xfId="9861"/>
    <cellStyle name="Normal 56 22" xfId="9862"/>
    <cellStyle name="Normal 56 23" xfId="9863"/>
    <cellStyle name="Normal 56 24" xfId="9864"/>
    <cellStyle name="Normal 56 25" xfId="9865"/>
    <cellStyle name="Normal 56 26" xfId="9866"/>
    <cellStyle name="Normal 56 27" xfId="9867"/>
    <cellStyle name="Normal 56 28" xfId="9868"/>
    <cellStyle name="Normal 56 29" xfId="9869"/>
    <cellStyle name="Normal 56 3" xfId="9870"/>
    <cellStyle name="Normal 56 30" xfId="9871"/>
    <cellStyle name="Normal 56 31" xfId="9872"/>
    <cellStyle name="Normal 56 32" xfId="9873"/>
    <cellStyle name="Normal 56 33" xfId="9874"/>
    <cellStyle name="Normal 56 34" xfId="9875"/>
    <cellStyle name="Normal 56 35" xfId="9876"/>
    <cellStyle name="Normal 56 36" xfId="9877"/>
    <cellStyle name="Normal 56 37" xfId="9878"/>
    <cellStyle name="Normal 56 38" xfId="9879"/>
    <cellStyle name="Normal 56 39" xfId="9880"/>
    <cellStyle name="Normal 56 4" xfId="9881"/>
    <cellStyle name="Normal 56 40" xfId="9882"/>
    <cellStyle name="Normal 56 41" xfId="9883"/>
    <cellStyle name="Normal 56 42" xfId="9884"/>
    <cellStyle name="Normal 56 43" xfId="9885"/>
    <cellStyle name="Normal 56 44" xfId="9886"/>
    <cellStyle name="Normal 56 45" xfId="9887"/>
    <cellStyle name="Normal 56 46" xfId="9888"/>
    <cellStyle name="Normal 56 47" xfId="9889"/>
    <cellStyle name="Normal 56 48" xfId="9890"/>
    <cellStyle name="Normal 56 49" xfId="9891"/>
    <cellStyle name="Normal 56 5" xfId="9892"/>
    <cellStyle name="Normal 56 50" xfId="9893"/>
    <cellStyle name="Normal 56 51" xfId="9894"/>
    <cellStyle name="Normal 56 52" xfId="9895"/>
    <cellStyle name="Normal 56 53" xfId="9896"/>
    <cellStyle name="Normal 56 54" xfId="9897"/>
    <cellStyle name="Normal 56 55" xfId="9898"/>
    <cellStyle name="Normal 56 56" xfId="9899"/>
    <cellStyle name="Normal 56 57" xfId="9900"/>
    <cellStyle name="Normal 56 58" xfId="9901"/>
    <cellStyle name="Normal 56 59" xfId="9902"/>
    <cellStyle name="Normal 56 6" xfId="9903"/>
    <cellStyle name="Normal 56 60" xfId="9904"/>
    <cellStyle name="Normal 56 61" xfId="9905"/>
    <cellStyle name="Normal 56 62" xfId="9906"/>
    <cellStyle name="Normal 56 63" xfId="9907"/>
    <cellStyle name="Normal 56 64" xfId="9908"/>
    <cellStyle name="Normal 56 65" xfId="9909"/>
    <cellStyle name="Normal 56 66" xfId="9910"/>
    <cellStyle name="Normal 56 67" xfId="9911"/>
    <cellStyle name="Normal 56 68" xfId="9912"/>
    <cellStyle name="Normal 56 69" xfId="9913"/>
    <cellStyle name="Normal 56 7" xfId="9914"/>
    <cellStyle name="Normal 56 70" xfId="9915"/>
    <cellStyle name="Normal 56 71" xfId="9916"/>
    <cellStyle name="Normal 56 72" xfId="9917"/>
    <cellStyle name="Normal 56 73" xfId="9918"/>
    <cellStyle name="Normal 56 74" xfId="9919"/>
    <cellStyle name="Normal 56 75" xfId="9920"/>
    <cellStyle name="Normal 56 76" xfId="9921"/>
    <cellStyle name="Normal 56 77" xfId="9922"/>
    <cellStyle name="Normal 56 78" xfId="9923"/>
    <cellStyle name="Normal 56 79" xfId="9924"/>
    <cellStyle name="Normal 56 8" xfId="9925"/>
    <cellStyle name="Normal 56 80" xfId="9926"/>
    <cellStyle name="Normal 56 81" xfId="9927"/>
    <cellStyle name="Normal 56 82" xfId="9928"/>
    <cellStyle name="Normal 56 83" xfId="9929"/>
    <cellStyle name="Normal 56 84" xfId="9930"/>
    <cellStyle name="Normal 56 85" xfId="9931"/>
    <cellStyle name="Normal 56 86" xfId="9932"/>
    <cellStyle name="Normal 56 87" xfId="9933"/>
    <cellStyle name="Normal 56 88" xfId="9934"/>
    <cellStyle name="Normal 56 89" xfId="9935"/>
    <cellStyle name="Normal 56 9" xfId="9936"/>
    <cellStyle name="Normal 56 90" xfId="9937"/>
    <cellStyle name="Normal 56 91" xfId="9938"/>
    <cellStyle name="Normal 56 92" xfId="9939"/>
    <cellStyle name="Normal 56 93" xfId="9940"/>
    <cellStyle name="Normal 56 94" xfId="9941"/>
    <cellStyle name="Normal 56 95" xfId="9942"/>
    <cellStyle name="Normal 56 96" xfId="9943"/>
    <cellStyle name="Normal 56 97" xfId="9944"/>
    <cellStyle name="Normal 56 98" xfId="9945"/>
    <cellStyle name="Normal 56 99" xfId="9946"/>
    <cellStyle name="Normal 57" xfId="9947"/>
    <cellStyle name="Normal 57 10" xfId="9948"/>
    <cellStyle name="Normal 57 100" xfId="9949"/>
    <cellStyle name="Normal 57 101" xfId="9950"/>
    <cellStyle name="Normal 57 102" xfId="9951"/>
    <cellStyle name="Normal 57 103" xfId="9952"/>
    <cellStyle name="Normal 57 104" xfId="9953"/>
    <cellStyle name="Normal 57 105" xfId="9954"/>
    <cellStyle name="Normal 57 106" xfId="9955"/>
    <cellStyle name="Normal 57 107" xfId="9956"/>
    <cellStyle name="Normal 57 108" xfId="9957"/>
    <cellStyle name="Normal 57 109" xfId="9958"/>
    <cellStyle name="Normal 57 11" xfId="9959"/>
    <cellStyle name="Normal 57 110" xfId="9960"/>
    <cellStyle name="Normal 57 12" xfId="9961"/>
    <cellStyle name="Normal 57 13" xfId="9962"/>
    <cellStyle name="Normal 57 14" xfId="9963"/>
    <cellStyle name="Normal 57 15" xfId="9964"/>
    <cellStyle name="Normal 57 16" xfId="9965"/>
    <cellStyle name="Normal 57 17" xfId="9966"/>
    <cellStyle name="Normal 57 18" xfId="9967"/>
    <cellStyle name="Normal 57 19" xfId="9968"/>
    <cellStyle name="Normal 57 2" xfId="9969"/>
    <cellStyle name="Normal 57 20" xfId="9970"/>
    <cellStyle name="Normal 57 21" xfId="9971"/>
    <cellStyle name="Normal 57 22" xfId="9972"/>
    <cellStyle name="Normal 57 23" xfId="9973"/>
    <cellStyle name="Normal 57 24" xfId="9974"/>
    <cellStyle name="Normal 57 25" xfId="9975"/>
    <cellStyle name="Normal 57 26" xfId="9976"/>
    <cellStyle name="Normal 57 27" xfId="9977"/>
    <cellStyle name="Normal 57 28" xfId="9978"/>
    <cellStyle name="Normal 57 29" xfId="9979"/>
    <cellStyle name="Normal 57 3" xfId="9980"/>
    <cellStyle name="Normal 57 30" xfId="9981"/>
    <cellStyle name="Normal 57 31" xfId="9982"/>
    <cellStyle name="Normal 57 32" xfId="9983"/>
    <cellStyle name="Normal 57 33" xfId="9984"/>
    <cellStyle name="Normal 57 34" xfId="9985"/>
    <cellStyle name="Normal 57 35" xfId="9986"/>
    <cellStyle name="Normal 57 36" xfId="9987"/>
    <cellStyle name="Normal 57 37" xfId="9988"/>
    <cellStyle name="Normal 57 38" xfId="9989"/>
    <cellStyle name="Normal 57 39" xfId="9990"/>
    <cellStyle name="Normal 57 4" xfId="9991"/>
    <cellStyle name="Normal 57 40" xfId="9992"/>
    <cellStyle name="Normal 57 41" xfId="9993"/>
    <cellStyle name="Normal 57 42" xfId="9994"/>
    <cellStyle name="Normal 57 43" xfId="9995"/>
    <cellStyle name="Normal 57 44" xfId="9996"/>
    <cellStyle name="Normal 57 45" xfId="9997"/>
    <cellStyle name="Normal 57 46" xfId="9998"/>
    <cellStyle name="Normal 57 47" xfId="9999"/>
    <cellStyle name="Normal 57 48" xfId="10000"/>
    <cellStyle name="Normal 57 49" xfId="10001"/>
    <cellStyle name="Normal 57 5" xfId="10002"/>
    <cellStyle name="Normal 57 50" xfId="10003"/>
    <cellStyle name="Normal 57 51" xfId="10004"/>
    <cellStyle name="Normal 57 52" xfId="10005"/>
    <cellStyle name="Normal 57 53" xfId="10006"/>
    <cellStyle name="Normal 57 54" xfId="10007"/>
    <cellStyle name="Normal 57 55" xfId="10008"/>
    <cellStyle name="Normal 57 56" xfId="10009"/>
    <cellStyle name="Normal 57 57" xfId="10010"/>
    <cellStyle name="Normal 57 58" xfId="10011"/>
    <cellStyle name="Normal 57 59" xfId="10012"/>
    <cellStyle name="Normal 57 6" xfId="10013"/>
    <cellStyle name="Normal 57 60" xfId="10014"/>
    <cellStyle name="Normal 57 61" xfId="10015"/>
    <cellStyle name="Normal 57 62" xfId="10016"/>
    <cellStyle name="Normal 57 63" xfId="10017"/>
    <cellStyle name="Normal 57 64" xfId="10018"/>
    <cellStyle name="Normal 57 65" xfId="10019"/>
    <cellStyle name="Normal 57 66" xfId="10020"/>
    <cellStyle name="Normal 57 67" xfId="10021"/>
    <cellStyle name="Normal 57 68" xfId="10022"/>
    <cellStyle name="Normal 57 69" xfId="10023"/>
    <cellStyle name="Normal 57 7" xfId="10024"/>
    <cellStyle name="Normal 57 70" xfId="10025"/>
    <cellStyle name="Normal 57 71" xfId="10026"/>
    <cellStyle name="Normal 57 72" xfId="10027"/>
    <cellStyle name="Normal 57 73" xfId="10028"/>
    <cellStyle name="Normal 57 74" xfId="10029"/>
    <cellStyle name="Normal 57 75" xfId="10030"/>
    <cellStyle name="Normal 57 76" xfId="10031"/>
    <cellStyle name="Normal 57 77" xfId="10032"/>
    <cellStyle name="Normal 57 78" xfId="10033"/>
    <cellStyle name="Normal 57 79" xfId="10034"/>
    <cellStyle name="Normal 57 8" xfId="10035"/>
    <cellStyle name="Normal 57 80" xfId="10036"/>
    <cellStyle name="Normal 57 81" xfId="10037"/>
    <cellStyle name="Normal 57 82" xfId="10038"/>
    <cellStyle name="Normal 57 83" xfId="10039"/>
    <cellStyle name="Normal 57 84" xfId="10040"/>
    <cellStyle name="Normal 57 85" xfId="10041"/>
    <cellStyle name="Normal 57 86" xfId="10042"/>
    <cellStyle name="Normal 57 87" xfId="10043"/>
    <cellStyle name="Normal 57 88" xfId="10044"/>
    <cellStyle name="Normal 57 89" xfId="10045"/>
    <cellStyle name="Normal 57 9" xfId="10046"/>
    <cellStyle name="Normal 57 90" xfId="10047"/>
    <cellStyle name="Normal 57 91" xfId="10048"/>
    <cellStyle name="Normal 57 92" xfId="10049"/>
    <cellStyle name="Normal 57 93" xfId="10050"/>
    <cellStyle name="Normal 57 94" xfId="10051"/>
    <cellStyle name="Normal 57 95" xfId="10052"/>
    <cellStyle name="Normal 57 96" xfId="10053"/>
    <cellStyle name="Normal 57 97" xfId="10054"/>
    <cellStyle name="Normal 57 98" xfId="10055"/>
    <cellStyle name="Normal 57 99" xfId="10056"/>
    <cellStyle name="Normal 58" xfId="10057"/>
    <cellStyle name="Normal 58 10" xfId="10058"/>
    <cellStyle name="Normal 58 100" xfId="10059"/>
    <cellStyle name="Normal 58 101" xfId="10060"/>
    <cellStyle name="Normal 58 102" xfId="10061"/>
    <cellStyle name="Normal 58 103" xfId="10062"/>
    <cellStyle name="Normal 58 104" xfId="10063"/>
    <cellStyle name="Normal 58 105" xfId="10064"/>
    <cellStyle name="Normal 58 106" xfId="10065"/>
    <cellStyle name="Normal 58 107" xfId="10066"/>
    <cellStyle name="Normal 58 108" xfId="10067"/>
    <cellStyle name="Normal 58 109" xfId="10068"/>
    <cellStyle name="Normal 58 11" xfId="10069"/>
    <cellStyle name="Normal 58 110" xfId="10070"/>
    <cellStyle name="Normal 58 12" xfId="10071"/>
    <cellStyle name="Normal 58 13" xfId="10072"/>
    <cellStyle name="Normal 58 14" xfId="10073"/>
    <cellStyle name="Normal 58 15" xfId="10074"/>
    <cellStyle name="Normal 58 16" xfId="10075"/>
    <cellStyle name="Normal 58 17" xfId="10076"/>
    <cellStyle name="Normal 58 18" xfId="10077"/>
    <cellStyle name="Normal 58 19" xfId="10078"/>
    <cellStyle name="Normal 58 2" xfId="10079"/>
    <cellStyle name="Normal 58 20" xfId="10080"/>
    <cellStyle name="Normal 58 21" xfId="10081"/>
    <cellStyle name="Normal 58 22" xfId="10082"/>
    <cellStyle name="Normal 58 23" xfId="10083"/>
    <cellStyle name="Normal 58 24" xfId="10084"/>
    <cellStyle name="Normal 58 25" xfId="10085"/>
    <cellStyle name="Normal 58 26" xfId="10086"/>
    <cellStyle name="Normal 58 27" xfId="10087"/>
    <cellStyle name="Normal 58 28" xfId="10088"/>
    <cellStyle name="Normal 58 29" xfId="10089"/>
    <cellStyle name="Normal 58 3" xfId="10090"/>
    <cellStyle name="Normal 58 30" xfId="10091"/>
    <cellStyle name="Normal 58 31" xfId="10092"/>
    <cellStyle name="Normal 58 32" xfId="10093"/>
    <cellStyle name="Normal 58 33" xfId="10094"/>
    <cellStyle name="Normal 58 34" xfId="10095"/>
    <cellStyle name="Normal 58 35" xfId="10096"/>
    <cellStyle name="Normal 58 36" xfId="10097"/>
    <cellStyle name="Normal 58 37" xfId="10098"/>
    <cellStyle name="Normal 58 38" xfId="10099"/>
    <cellStyle name="Normal 58 39" xfId="10100"/>
    <cellStyle name="Normal 58 4" xfId="10101"/>
    <cellStyle name="Normal 58 40" xfId="10102"/>
    <cellStyle name="Normal 58 41" xfId="10103"/>
    <cellStyle name="Normal 58 42" xfId="10104"/>
    <cellStyle name="Normal 58 43" xfId="10105"/>
    <cellStyle name="Normal 58 44" xfId="10106"/>
    <cellStyle name="Normal 58 45" xfId="10107"/>
    <cellStyle name="Normal 58 46" xfId="10108"/>
    <cellStyle name="Normal 58 47" xfId="10109"/>
    <cellStyle name="Normal 58 48" xfId="10110"/>
    <cellStyle name="Normal 58 49" xfId="10111"/>
    <cellStyle name="Normal 58 5" xfId="10112"/>
    <cellStyle name="Normal 58 50" xfId="10113"/>
    <cellStyle name="Normal 58 51" xfId="10114"/>
    <cellStyle name="Normal 58 52" xfId="10115"/>
    <cellStyle name="Normal 58 53" xfId="10116"/>
    <cellStyle name="Normal 58 54" xfId="10117"/>
    <cellStyle name="Normal 58 55" xfId="10118"/>
    <cellStyle name="Normal 58 56" xfId="10119"/>
    <cellStyle name="Normal 58 57" xfId="10120"/>
    <cellStyle name="Normal 58 58" xfId="10121"/>
    <cellStyle name="Normal 58 59" xfId="10122"/>
    <cellStyle name="Normal 58 6" xfId="10123"/>
    <cellStyle name="Normal 58 60" xfId="10124"/>
    <cellStyle name="Normal 58 61" xfId="10125"/>
    <cellStyle name="Normal 58 62" xfId="10126"/>
    <cellStyle name="Normal 58 63" xfId="10127"/>
    <cellStyle name="Normal 58 64" xfId="10128"/>
    <cellStyle name="Normal 58 65" xfId="10129"/>
    <cellStyle name="Normal 58 66" xfId="10130"/>
    <cellStyle name="Normal 58 67" xfId="10131"/>
    <cellStyle name="Normal 58 68" xfId="10132"/>
    <cellStyle name="Normal 58 69" xfId="10133"/>
    <cellStyle name="Normal 58 7" xfId="10134"/>
    <cellStyle name="Normal 58 70" xfId="10135"/>
    <cellStyle name="Normal 58 71" xfId="10136"/>
    <cellStyle name="Normal 58 72" xfId="10137"/>
    <cellStyle name="Normal 58 73" xfId="10138"/>
    <cellStyle name="Normal 58 74" xfId="10139"/>
    <cellStyle name="Normal 58 75" xfId="10140"/>
    <cellStyle name="Normal 58 76" xfId="10141"/>
    <cellStyle name="Normal 58 77" xfId="10142"/>
    <cellStyle name="Normal 58 78" xfId="10143"/>
    <cellStyle name="Normal 58 79" xfId="10144"/>
    <cellStyle name="Normal 58 8" xfId="10145"/>
    <cellStyle name="Normal 58 80" xfId="10146"/>
    <cellStyle name="Normal 58 81" xfId="10147"/>
    <cellStyle name="Normal 58 82" xfId="10148"/>
    <cellStyle name="Normal 58 83" xfId="10149"/>
    <cellStyle name="Normal 58 84" xfId="10150"/>
    <cellStyle name="Normal 58 85" xfId="10151"/>
    <cellStyle name="Normal 58 86" xfId="10152"/>
    <cellStyle name="Normal 58 87" xfId="10153"/>
    <cellStyle name="Normal 58 88" xfId="10154"/>
    <cellStyle name="Normal 58 89" xfId="10155"/>
    <cellStyle name="Normal 58 9" xfId="10156"/>
    <cellStyle name="Normal 58 90" xfId="10157"/>
    <cellStyle name="Normal 58 91" xfId="10158"/>
    <cellStyle name="Normal 58 92" xfId="10159"/>
    <cellStyle name="Normal 58 93" xfId="10160"/>
    <cellStyle name="Normal 58 94" xfId="10161"/>
    <cellStyle name="Normal 58 95" xfId="10162"/>
    <cellStyle name="Normal 58 96" xfId="10163"/>
    <cellStyle name="Normal 58 97" xfId="10164"/>
    <cellStyle name="Normal 58 98" xfId="10165"/>
    <cellStyle name="Normal 58 99" xfId="10166"/>
    <cellStyle name="Normal 59" xfId="10167"/>
    <cellStyle name="Normal 59 10" xfId="10168"/>
    <cellStyle name="Normal 59 100" xfId="10169"/>
    <cellStyle name="Normal 59 101" xfId="10170"/>
    <cellStyle name="Normal 59 102" xfId="10171"/>
    <cellStyle name="Normal 59 103" xfId="10172"/>
    <cellStyle name="Normal 59 104" xfId="10173"/>
    <cellStyle name="Normal 59 105" xfId="10174"/>
    <cellStyle name="Normal 59 106" xfId="10175"/>
    <cellStyle name="Normal 59 107" xfId="10176"/>
    <cellStyle name="Normal 59 108" xfId="10177"/>
    <cellStyle name="Normal 59 109" xfId="10178"/>
    <cellStyle name="Normal 59 11" xfId="10179"/>
    <cellStyle name="Normal 59 110" xfId="10180"/>
    <cellStyle name="Normal 59 12" xfId="10181"/>
    <cellStyle name="Normal 59 13" xfId="10182"/>
    <cellStyle name="Normal 59 14" xfId="10183"/>
    <cellStyle name="Normal 59 15" xfId="10184"/>
    <cellStyle name="Normal 59 16" xfId="10185"/>
    <cellStyle name="Normal 59 17" xfId="10186"/>
    <cellStyle name="Normal 59 18" xfId="10187"/>
    <cellStyle name="Normal 59 19" xfId="10188"/>
    <cellStyle name="Normal 59 2" xfId="10189"/>
    <cellStyle name="Normal 59 20" xfId="10190"/>
    <cellStyle name="Normal 59 21" xfId="10191"/>
    <cellStyle name="Normal 59 22" xfId="10192"/>
    <cellStyle name="Normal 59 23" xfId="10193"/>
    <cellStyle name="Normal 59 24" xfId="10194"/>
    <cellStyle name="Normal 59 25" xfId="10195"/>
    <cellStyle name="Normal 59 26" xfId="10196"/>
    <cellStyle name="Normal 59 27" xfId="10197"/>
    <cellStyle name="Normal 59 28" xfId="10198"/>
    <cellStyle name="Normal 59 29" xfId="10199"/>
    <cellStyle name="Normal 59 3" xfId="10200"/>
    <cellStyle name="Normal 59 30" xfId="10201"/>
    <cellStyle name="Normal 59 31" xfId="10202"/>
    <cellStyle name="Normal 59 32" xfId="10203"/>
    <cellStyle name="Normal 59 33" xfId="10204"/>
    <cellStyle name="Normal 59 34" xfId="10205"/>
    <cellStyle name="Normal 59 35" xfId="10206"/>
    <cellStyle name="Normal 59 36" xfId="10207"/>
    <cellStyle name="Normal 59 37" xfId="10208"/>
    <cellStyle name="Normal 59 38" xfId="10209"/>
    <cellStyle name="Normal 59 39" xfId="10210"/>
    <cellStyle name="Normal 59 4" xfId="10211"/>
    <cellStyle name="Normal 59 40" xfId="10212"/>
    <cellStyle name="Normal 59 41" xfId="10213"/>
    <cellStyle name="Normal 59 42" xfId="10214"/>
    <cellStyle name="Normal 59 43" xfId="10215"/>
    <cellStyle name="Normal 59 44" xfId="10216"/>
    <cellStyle name="Normal 59 45" xfId="10217"/>
    <cellStyle name="Normal 59 46" xfId="10218"/>
    <cellStyle name="Normal 59 47" xfId="10219"/>
    <cellStyle name="Normal 59 48" xfId="10220"/>
    <cellStyle name="Normal 59 49" xfId="10221"/>
    <cellStyle name="Normal 59 5" xfId="10222"/>
    <cellStyle name="Normal 59 50" xfId="10223"/>
    <cellStyle name="Normal 59 51" xfId="10224"/>
    <cellStyle name="Normal 59 52" xfId="10225"/>
    <cellStyle name="Normal 59 53" xfId="10226"/>
    <cellStyle name="Normal 59 54" xfId="10227"/>
    <cellStyle name="Normal 59 55" xfId="10228"/>
    <cellStyle name="Normal 59 56" xfId="10229"/>
    <cellStyle name="Normal 59 57" xfId="10230"/>
    <cellStyle name="Normal 59 58" xfId="10231"/>
    <cellStyle name="Normal 59 59" xfId="10232"/>
    <cellStyle name="Normal 59 6" xfId="10233"/>
    <cellStyle name="Normal 59 60" xfId="10234"/>
    <cellStyle name="Normal 59 61" xfId="10235"/>
    <cellStyle name="Normal 59 62" xfId="10236"/>
    <cellStyle name="Normal 59 63" xfId="10237"/>
    <cellStyle name="Normal 59 64" xfId="10238"/>
    <cellStyle name="Normal 59 65" xfId="10239"/>
    <cellStyle name="Normal 59 66" xfId="10240"/>
    <cellStyle name="Normal 59 67" xfId="10241"/>
    <cellStyle name="Normal 59 68" xfId="10242"/>
    <cellStyle name="Normal 59 69" xfId="10243"/>
    <cellStyle name="Normal 59 7" xfId="10244"/>
    <cellStyle name="Normal 59 70" xfId="10245"/>
    <cellStyle name="Normal 59 71" xfId="10246"/>
    <cellStyle name="Normal 59 72" xfId="10247"/>
    <cellStyle name="Normal 59 73" xfId="10248"/>
    <cellStyle name="Normal 59 74" xfId="10249"/>
    <cellStyle name="Normal 59 75" xfId="10250"/>
    <cellStyle name="Normal 59 76" xfId="10251"/>
    <cellStyle name="Normal 59 77" xfId="10252"/>
    <cellStyle name="Normal 59 78" xfId="10253"/>
    <cellStyle name="Normal 59 79" xfId="10254"/>
    <cellStyle name="Normal 59 8" xfId="10255"/>
    <cellStyle name="Normal 59 80" xfId="10256"/>
    <cellStyle name="Normal 59 81" xfId="10257"/>
    <cellStyle name="Normal 59 82" xfId="10258"/>
    <cellStyle name="Normal 59 83" xfId="10259"/>
    <cellStyle name="Normal 59 84" xfId="10260"/>
    <cellStyle name="Normal 59 85" xfId="10261"/>
    <cellStyle name="Normal 59 86" xfId="10262"/>
    <cellStyle name="Normal 59 87" xfId="10263"/>
    <cellStyle name="Normal 59 88" xfId="10264"/>
    <cellStyle name="Normal 59 89" xfId="10265"/>
    <cellStyle name="Normal 59 9" xfId="10266"/>
    <cellStyle name="Normal 59 90" xfId="10267"/>
    <cellStyle name="Normal 59 91" xfId="10268"/>
    <cellStyle name="Normal 59 92" xfId="10269"/>
    <cellStyle name="Normal 59 93" xfId="10270"/>
    <cellStyle name="Normal 59 94" xfId="10271"/>
    <cellStyle name="Normal 59 95" xfId="10272"/>
    <cellStyle name="Normal 59 96" xfId="10273"/>
    <cellStyle name="Normal 59 97" xfId="10274"/>
    <cellStyle name="Normal 59 98" xfId="10275"/>
    <cellStyle name="Normal 59 99" xfId="10276"/>
    <cellStyle name="Normal 6" xfId="15"/>
    <cellStyle name="Normal 6 10" xfId="10277"/>
    <cellStyle name="Normal 6 100" xfId="10278"/>
    <cellStyle name="Normal 6 101" xfId="10279"/>
    <cellStyle name="Normal 6 102" xfId="10280"/>
    <cellStyle name="Normal 6 103" xfId="10281"/>
    <cellStyle name="Normal 6 104" xfId="10282"/>
    <cellStyle name="Normal 6 105" xfId="10283"/>
    <cellStyle name="Normal 6 106" xfId="10284"/>
    <cellStyle name="Normal 6 107" xfId="10285"/>
    <cellStyle name="Normal 6 108" xfId="10286"/>
    <cellStyle name="Normal 6 109" xfId="10287"/>
    <cellStyle name="Normal 6 11" xfId="10288"/>
    <cellStyle name="Normal 6 110" xfId="10289"/>
    <cellStyle name="Normal 6 12" xfId="10290"/>
    <cellStyle name="Normal 6 13" xfId="10291"/>
    <cellStyle name="Normal 6 14" xfId="10292"/>
    <cellStyle name="Normal 6 15" xfId="10293"/>
    <cellStyle name="Normal 6 16" xfId="10294"/>
    <cellStyle name="Normal 6 17" xfId="10295"/>
    <cellStyle name="Normal 6 18" xfId="10296"/>
    <cellStyle name="Normal 6 19" xfId="10297"/>
    <cellStyle name="Normal 6 2" xfId="46"/>
    <cellStyle name="Normal 6 20" xfId="10298"/>
    <cellStyle name="Normal 6 21" xfId="10299"/>
    <cellStyle name="Normal 6 22" xfId="10300"/>
    <cellStyle name="Normal 6 23" xfId="10301"/>
    <cellStyle name="Normal 6 24" xfId="10302"/>
    <cellStyle name="Normal 6 25" xfId="10303"/>
    <cellStyle name="Normal 6 26" xfId="10304"/>
    <cellStyle name="Normal 6 27" xfId="10305"/>
    <cellStyle name="Normal 6 28" xfId="10306"/>
    <cellStyle name="Normal 6 29" xfId="10307"/>
    <cellStyle name="Normal 6 3" xfId="10308"/>
    <cellStyle name="Normal 6 30" xfId="10309"/>
    <cellStyle name="Normal 6 31" xfId="10310"/>
    <cellStyle name="Normal 6 32" xfId="10311"/>
    <cellStyle name="Normal 6 33" xfId="10312"/>
    <cellStyle name="Normal 6 34" xfId="10313"/>
    <cellStyle name="Normal 6 35" xfId="10314"/>
    <cellStyle name="Normal 6 36" xfId="10315"/>
    <cellStyle name="Normal 6 37" xfId="10316"/>
    <cellStyle name="Normal 6 38" xfId="10317"/>
    <cellStyle name="Normal 6 39" xfId="10318"/>
    <cellStyle name="Normal 6 4" xfId="10319"/>
    <cellStyle name="Normal 6 40" xfId="10320"/>
    <cellStyle name="Normal 6 41" xfId="10321"/>
    <cellStyle name="Normal 6 42" xfId="10322"/>
    <cellStyle name="Normal 6 43" xfId="10323"/>
    <cellStyle name="Normal 6 44" xfId="10324"/>
    <cellStyle name="Normal 6 45" xfId="10325"/>
    <cellStyle name="Normal 6 46" xfId="10326"/>
    <cellStyle name="Normal 6 47" xfId="10327"/>
    <cellStyle name="Normal 6 48" xfId="10328"/>
    <cellStyle name="Normal 6 49" xfId="10329"/>
    <cellStyle name="Normal 6 5" xfId="10330"/>
    <cellStyle name="Normal 6 50" xfId="10331"/>
    <cellStyle name="Normal 6 51" xfId="10332"/>
    <cellStyle name="Normal 6 52" xfId="10333"/>
    <cellStyle name="Normal 6 53" xfId="10334"/>
    <cellStyle name="Normal 6 54" xfId="10335"/>
    <cellStyle name="Normal 6 55" xfId="10336"/>
    <cellStyle name="Normal 6 56" xfId="10337"/>
    <cellStyle name="Normal 6 57" xfId="10338"/>
    <cellStyle name="Normal 6 58" xfId="10339"/>
    <cellStyle name="Normal 6 59" xfId="10340"/>
    <cellStyle name="Normal 6 6" xfId="10341"/>
    <cellStyle name="Normal 6 60" xfId="10342"/>
    <cellStyle name="Normal 6 61" xfId="10343"/>
    <cellStyle name="Normal 6 62" xfId="10344"/>
    <cellStyle name="Normal 6 63" xfId="10345"/>
    <cellStyle name="Normal 6 64" xfId="10346"/>
    <cellStyle name="Normal 6 65" xfId="10347"/>
    <cellStyle name="Normal 6 66" xfId="10348"/>
    <cellStyle name="Normal 6 67" xfId="10349"/>
    <cellStyle name="Normal 6 68" xfId="10350"/>
    <cellStyle name="Normal 6 69" xfId="10351"/>
    <cellStyle name="Normal 6 7" xfId="10352"/>
    <cellStyle name="Normal 6 70" xfId="10353"/>
    <cellStyle name="Normal 6 71" xfId="10354"/>
    <cellStyle name="Normal 6 72" xfId="10355"/>
    <cellStyle name="Normal 6 73" xfId="10356"/>
    <cellStyle name="Normal 6 74" xfId="10357"/>
    <cellStyle name="Normal 6 75" xfId="10358"/>
    <cellStyle name="Normal 6 76" xfId="10359"/>
    <cellStyle name="Normal 6 77" xfId="10360"/>
    <cellStyle name="Normal 6 78" xfId="10361"/>
    <cellStyle name="Normal 6 79" xfId="10362"/>
    <cellStyle name="Normal 6 8" xfId="10363"/>
    <cellStyle name="Normal 6 80" xfId="10364"/>
    <cellStyle name="Normal 6 81" xfId="10365"/>
    <cellStyle name="Normal 6 82" xfId="10366"/>
    <cellStyle name="Normal 6 83" xfId="10367"/>
    <cellStyle name="Normal 6 84" xfId="10368"/>
    <cellStyle name="Normal 6 85" xfId="10369"/>
    <cellStyle name="Normal 6 86" xfId="10370"/>
    <cellStyle name="Normal 6 87" xfId="10371"/>
    <cellStyle name="Normal 6 88" xfId="10372"/>
    <cellStyle name="Normal 6 89" xfId="10373"/>
    <cellStyle name="Normal 6 9" xfId="10374"/>
    <cellStyle name="Normal 6 90" xfId="10375"/>
    <cellStyle name="Normal 6 91" xfId="10376"/>
    <cellStyle name="Normal 6 92" xfId="10377"/>
    <cellStyle name="Normal 6 93" xfId="10378"/>
    <cellStyle name="Normal 6 94" xfId="10379"/>
    <cellStyle name="Normal 6 95" xfId="10380"/>
    <cellStyle name="Normal 6 96" xfId="10381"/>
    <cellStyle name="Normal 6 97" xfId="10382"/>
    <cellStyle name="Normal 6 98" xfId="10383"/>
    <cellStyle name="Normal 6 99" xfId="10384"/>
    <cellStyle name="Normal 60" xfId="10385"/>
    <cellStyle name="Normal 60 10" xfId="10386"/>
    <cellStyle name="Normal 60 100" xfId="10387"/>
    <cellStyle name="Normal 60 101" xfId="10388"/>
    <cellStyle name="Normal 60 102" xfId="10389"/>
    <cellStyle name="Normal 60 103" xfId="10390"/>
    <cellStyle name="Normal 60 104" xfId="10391"/>
    <cellStyle name="Normal 60 105" xfId="10392"/>
    <cellStyle name="Normal 60 106" xfId="10393"/>
    <cellStyle name="Normal 60 107" xfId="10394"/>
    <cellStyle name="Normal 60 108" xfId="10395"/>
    <cellStyle name="Normal 60 109" xfId="10396"/>
    <cellStyle name="Normal 60 11" xfId="10397"/>
    <cellStyle name="Normal 60 110" xfId="10398"/>
    <cellStyle name="Normal 60 12" xfId="10399"/>
    <cellStyle name="Normal 60 13" xfId="10400"/>
    <cellStyle name="Normal 60 14" xfId="10401"/>
    <cellStyle name="Normal 60 15" xfId="10402"/>
    <cellStyle name="Normal 60 16" xfId="10403"/>
    <cellStyle name="Normal 60 17" xfId="10404"/>
    <cellStyle name="Normal 60 18" xfId="10405"/>
    <cellStyle name="Normal 60 19" xfId="10406"/>
    <cellStyle name="Normal 60 2" xfId="10407"/>
    <cellStyle name="Normal 60 20" xfId="10408"/>
    <cellStyle name="Normal 60 21" xfId="10409"/>
    <cellStyle name="Normal 60 22" xfId="10410"/>
    <cellStyle name="Normal 60 23" xfId="10411"/>
    <cellStyle name="Normal 60 24" xfId="10412"/>
    <cellStyle name="Normal 60 25" xfId="10413"/>
    <cellStyle name="Normal 60 26" xfId="10414"/>
    <cellStyle name="Normal 60 27" xfId="10415"/>
    <cellStyle name="Normal 60 28" xfId="10416"/>
    <cellStyle name="Normal 60 29" xfId="10417"/>
    <cellStyle name="Normal 60 3" xfId="10418"/>
    <cellStyle name="Normal 60 30" xfId="10419"/>
    <cellStyle name="Normal 60 31" xfId="10420"/>
    <cellStyle name="Normal 60 32" xfId="10421"/>
    <cellStyle name="Normal 60 33" xfId="10422"/>
    <cellStyle name="Normal 60 34" xfId="10423"/>
    <cellStyle name="Normal 60 35" xfId="10424"/>
    <cellStyle name="Normal 60 36" xfId="10425"/>
    <cellStyle name="Normal 60 37" xfId="10426"/>
    <cellStyle name="Normal 60 38" xfId="10427"/>
    <cellStyle name="Normal 60 39" xfId="10428"/>
    <cellStyle name="Normal 60 4" xfId="10429"/>
    <cellStyle name="Normal 60 40" xfId="10430"/>
    <cellStyle name="Normal 60 41" xfId="10431"/>
    <cellStyle name="Normal 60 42" xfId="10432"/>
    <cellStyle name="Normal 60 43" xfId="10433"/>
    <cellStyle name="Normal 60 44" xfId="10434"/>
    <cellStyle name="Normal 60 45" xfId="10435"/>
    <cellStyle name="Normal 60 46" xfId="10436"/>
    <cellStyle name="Normal 60 47" xfId="10437"/>
    <cellStyle name="Normal 60 48" xfId="10438"/>
    <cellStyle name="Normal 60 49" xfId="10439"/>
    <cellStyle name="Normal 60 5" xfId="10440"/>
    <cellStyle name="Normal 60 50" xfId="10441"/>
    <cellStyle name="Normal 60 51" xfId="10442"/>
    <cellStyle name="Normal 60 52" xfId="10443"/>
    <cellStyle name="Normal 60 53" xfId="10444"/>
    <cellStyle name="Normal 60 54" xfId="10445"/>
    <cellStyle name="Normal 60 55" xfId="10446"/>
    <cellStyle name="Normal 60 56" xfId="10447"/>
    <cellStyle name="Normal 60 57" xfId="10448"/>
    <cellStyle name="Normal 60 58" xfId="10449"/>
    <cellStyle name="Normal 60 59" xfId="10450"/>
    <cellStyle name="Normal 60 6" xfId="10451"/>
    <cellStyle name="Normal 60 60" xfId="10452"/>
    <cellStyle name="Normal 60 61" xfId="10453"/>
    <cellStyle name="Normal 60 62" xfId="10454"/>
    <cellStyle name="Normal 60 63" xfId="10455"/>
    <cellStyle name="Normal 60 64" xfId="10456"/>
    <cellStyle name="Normal 60 65" xfId="10457"/>
    <cellStyle name="Normal 60 66" xfId="10458"/>
    <cellStyle name="Normal 60 67" xfId="10459"/>
    <cellStyle name="Normal 60 68" xfId="10460"/>
    <cellStyle name="Normal 60 69" xfId="10461"/>
    <cellStyle name="Normal 60 7" xfId="10462"/>
    <cellStyle name="Normal 60 70" xfId="10463"/>
    <cellStyle name="Normal 60 71" xfId="10464"/>
    <cellStyle name="Normal 60 72" xfId="10465"/>
    <cellStyle name="Normal 60 73" xfId="10466"/>
    <cellStyle name="Normal 60 74" xfId="10467"/>
    <cellStyle name="Normal 60 75" xfId="10468"/>
    <cellStyle name="Normal 60 76" xfId="10469"/>
    <cellStyle name="Normal 60 77" xfId="10470"/>
    <cellStyle name="Normal 60 78" xfId="10471"/>
    <cellStyle name="Normal 60 79" xfId="10472"/>
    <cellStyle name="Normal 60 8" xfId="10473"/>
    <cellStyle name="Normal 60 80" xfId="10474"/>
    <cellStyle name="Normal 60 81" xfId="10475"/>
    <cellStyle name="Normal 60 82" xfId="10476"/>
    <cellStyle name="Normal 60 83" xfId="10477"/>
    <cellStyle name="Normal 60 84" xfId="10478"/>
    <cellStyle name="Normal 60 85" xfId="10479"/>
    <cellStyle name="Normal 60 86" xfId="10480"/>
    <cellStyle name="Normal 60 87" xfId="10481"/>
    <cellStyle name="Normal 60 88" xfId="10482"/>
    <cellStyle name="Normal 60 89" xfId="10483"/>
    <cellStyle name="Normal 60 9" xfId="10484"/>
    <cellStyle name="Normal 60 90" xfId="10485"/>
    <cellStyle name="Normal 60 91" xfId="10486"/>
    <cellStyle name="Normal 60 92" xfId="10487"/>
    <cellStyle name="Normal 60 93" xfId="10488"/>
    <cellStyle name="Normal 60 94" xfId="10489"/>
    <cellStyle name="Normal 60 95" xfId="10490"/>
    <cellStyle name="Normal 60 96" xfId="10491"/>
    <cellStyle name="Normal 60 97" xfId="10492"/>
    <cellStyle name="Normal 60 98" xfId="10493"/>
    <cellStyle name="Normal 60 99" xfId="10494"/>
    <cellStyle name="Normal 61" xfId="10495"/>
    <cellStyle name="Normal 61 10" xfId="10496"/>
    <cellStyle name="Normal 61 100" xfId="10497"/>
    <cellStyle name="Normal 61 101" xfId="10498"/>
    <cellStyle name="Normal 61 102" xfId="10499"/>
    <cellStyle name="Normal 61 103" xfId="10500"/>
    <cellStyle name="Normal 61 104" xfId="10501"/>
    <cellStyle name="Normal 61 105" xfId="10502"/>
    <cellStyle name="Normal 61 106" xfId="10503"/>
    <cellStyle name="Normal 61 107" xfId="10504"/>
    <cellStyle name="Normal 61 108" xfId="10505"/>
    <cellStyle name="Normal 61 109" xfId="10506"/>
    <cellStyle name="Normal 61 11" xfId="10507"/>
    <cellStyle name="Normal 61 110" xfId="10508"/>
    <cellStyle name="Normal 61 12" xfId="10509"/>
    <cellStyle name="Normal 61 13" xfId="10510"/>
    <cellStyle name="Normal 61 14" xfId="10511"/>
    <cellStyle name="Normal 61 15" xfId="10512"/>
    <cellStyle name="Normal 61 16" xfId="10513"/>
    <cellStyle name="Normal 61 17" xfId="10514"/>
    <cellStyle name="Normal 61 18" xfId="10515"/>
    <cellStyle name="Normal 61 19" xfId="10516"/>
    <cellStyle name="Normal 61 2" xfId="10517"/>
    <cellStyle name="Normal 61 20" xfId="10518"/>
    <cellStyle name="Normal 61 21" xfId="10519"/>
    <cellStyle name="Normal 61 22" xfId="10520"/>
    <cellStyle name="Normal 61 23" xfId="10521"/>
    <cellStyle name="Normal 61 24" xfId="10522"/>
    <cellStyle name="Normal 61 25" xfId="10523"/>
    <cellStyle name="Normal 61 26" xfId="10524"/>
    <cellStyle name="Normal 61 27" xfId="10525"/>
    <cellStyle name="Normal 61 28" xfId="10526"/>
    <cellStyle name="Normal 61 29" xfId="10527"/>
    <cellStyle name="Normal 61 3" xfId="10528"/>
    <cellStyle name="Normal 61 30" xfId="10529"/>
    <cellStyle name="Normal 61 31" xfId="10530"/>
    <cellStyle name="Normal 61 32" xfId="10531"/>
    <cellStyle name="Normal 61 33" xfId="10532"/>
    <cellStyle name="Normal 61 34" xfId="10533"/>
    <cellStyle name="Normal 61 35" xfId="10534"/>
    <cellStyle name="Normal 61 36" xfId="10535"/>
    <cellStyle name="Normal 61 37" xfId="10536"/>
    <cellStyle name="Normal 61 38" xfId="10537"/>
    <cellStyle name="Normal 61 39" xfId="10538"/>
    <cellStyle name="Normal 61 4" xfId="10539"/>
    <cellStyle name="Normal 61 40" xfId="10540"/>
    <cellStyle name="Normal 61 41" xfId="10541"/>
    <cellStyle name="Normal 61 42" xfId="10542"/>
    <cellStyle name="Normal 61 43" xfId="10543"/>
    <cellStyle name="Normal 61 44" xfId="10544"/>
    <cellStyle name="Normal 61 45" xfId="10545"/>
    <cellStyle name="Normal 61 46" xfId="10546"/>
    <cellStyle name="Normal 61 47" xfId="10547"/>
    <cellStyle name="Normal 61 48" xfId="10548"/>
    <cellStyle name="Normal 61 49" xfId="10549"/>
    <cellStyle name="Normal 61 5" xfId="10550"/>
    <cellStyle name="Normal 61 50" xfId="10551"/>
    <cellStyle name="Normal 61 51" xfId="10552"/>
    <cellStyle name="Normal 61 52" xfId="10553"/>
    <cellStyle name="Normal 61 53" xfId="10554"/>
    <cellStyle name="Normal 61 54" xfId="10555"/>
    <cellStyle name="Normal 61 55" xfId="10556"/>
    <cellStyle name="Normal 61 56" xfId="10557"/>
    <cellStyle name="Normal 61 57" xfId="10558"/>
    <cellStyle name="Normal 61 58" xfId="10559"/>
    <cellStyle name="Normal 61 59" xfId="10560"/>
    <cellStyle name="Normal 61 6" xfId="10561"/>
    <cellStyle name="Normal 61 60" xfId="10562"/>
    <cellStyle name="Normal 61 61" xfId="10563"/>
    <cellStyle name="Normal 61 62" xfId="10564"/>
    <cellStyle name="Normal 61 63" xfId="10565"/>
    <cellStyle name="Normal 61 64" xfId="10566"/>
    <cellStyle name="Normal 61 65" xfId="10567"/>
    <cellStyle name="Normal 61 66" xfId="10568"/>
    <cellStyle name="Normal 61 67" xfId="10569"/>
    <cellStyle name="Normal 61 68" xfId="10570"/>
    <cellStyle name="Normal 61 69" xfId="10571"/>
    <cellStyle name="Normal 61 7" xfId="10572"/>
    <cellStyle name="Normal 61 70" xfId="10573"/>
    <cellStyle name="Normal 61 71" xfId="10574"/>
    <cellStyle name="Normal 61 72" xfId="10575"/>
    <cellStyle name="Normal 61 73" xfId="10576"/>
    <cellStyle name="Normal 61 74" xfId="10577"/>
    <cellStyle name="Normal 61 75" xfId="10578"/>
    <cellStyle name="Normal 61 76" xfId="10579"/>
    <cellStyle name="Normal 61 77" xfId="10580"/>
    <cellStyle name="Normal 61 78" xfId="10581"/>
    <cellStyle name="Normal 61 79" xfId="10582"/>
    <cellStyle name="Normal 61 8" xfId="10583"/>
    <cellStyle name="Normal 61 80" xfId="10584"/>
    <cellStyle name="Normal 61 81" xfId="10585"/>
    <cellStyle name="Normal 61 82" xfId="10586"/>
    <cellStyle name="Normal 61 83" xfId="10587"/>
    <cellStyle name="Normal 61 84" xfId="10588"/>
    <cellStyle name="Normal 61 85" xfId="10589"/>
    <cellStyle name="Normal 61 86" xfId="10590"/>
    <cellStyle name="Normal 61 87" xfId="10591"/>
    <cellStyle name="Normal 61 88" xfId="10592"/>
    <cellStyle name="Normal 61 89" xfId="10593"/>
    <cellStyle name="Normal 61 9" xfId="10594"/>
    <cellStyle name="Normal 61 90" xfId="10595"/>
    <cellStyle name="Normal 61 91" xfId="10596"/>
    <cellStyle name="Normal 61 92" xfId="10597"/>
    <cellStyle name="Normal 61 93" xfId="10598"/>
    <cellStyle name="Normal 61 94" xfId="10599"/>
    <cellStyle name="Normal 61 95" xfId="10600"/>
    <cellStyle name="Normal 61 96" xfId="10601"/>
    <cellStyle name="Normal 61 97" xfId="10602"/>
    <cellStyle name="Normal 61 98" xfId="10603"/>
    <cellStyle name="Normal 61 99" xfId="10604"/>
    <cellStyle name="Normal 62" xfId="10605"/>
    <cellStyle name="Normal 62 10" xfId="10606"/>
    <cellStyle name="Normal 62 100" xfId="10607"/>
    <cellStyle name="Normal 62 101" xfId="10608"/>
    <cellStyle name="Normal 62 102" xfId="10609"/>
    <cellStyle name="Normal 62 103" xfId="10610"/>
    <cellStyle name="Normal 62 104" xfId="10611"/>
    <cellStyle name="Normal 62 105" xfId="10612"/>
    <cellStyle name="Normal 62 106" xfId="10613"/>
    <cellStyle name="Normal 62 107" xfId="10614"/>
    <cellStyle name="Normal 62 108" xfId="10615"/>
    <cellStyle name="Normal 62 109" xfId="10616"/>
    <cellStyle name="Normal 62 11" xfId="10617"/>
    <cellStyle name="Normal 62 110" xfId="10618"/>
    <cellStyle name="Normal 62 12" xfId="10619"/>
    <cellStyle name="Normal 62 13" xfId="10620"/>
    <cellStyle name="Normal 62 14" xfId="10621"/>
    <cellStyle name="Normal 62 15" xfId="10622"/>
    <cellStyle name="Normal 62 16" xfId="10623"/>
    <cellStyle name="Normal 62 17" xfId="10624"/>
    <cellStyle name="Normal 62 18" xfId="10625"/>
    <cellStyle name="Normal 62 19" xfId="10626"/>
    <cellStyle name="Normal 62 2" xfId="10627"/>
    <cellStyle name="Normal 62 20" xfId="10628"/>
    <cellStyle name="Normal 62 21" xfId="10629"/>
    <cellStyle name="Normal 62 22" xfId="10630"/>
    <cellStyle name="Normal 62 23" xfId="10631"/>
    <cellStyle name="Normal 62 24" xfId="10632"/>
    <cellStyle name="Normal 62 25" xfId="10633"/>
    <cellStyle name="Normal 62 26" xfId="10634"/>
    <cellStyle name="Normal 62 27" xfId="10635"/>
    <cellStyle name="Normal 62 28" xfId="10636"/>
    <cellStyle name="Normal 62 29" xfId="10637"/>
    <cellStyle name="Normal 62 3" xfId="10638"/>
    <cellStyle name="Normal 62 30" xfId="10639"/>
    <cellStyle name="Normal 62 31" xfId="10640"/>
    <cellStyle name="Normal 62 32" xfId="10641"/>
    <cellStyle name="Normal 62 33" xfId="10642"/>
    <cellStyle name="Normal 62 34" xfId="10643"/>
    <cellStyle name="Normal 62 35" xfId="10644"/>
    <cellStyle name="Normal 62 36" xfId="10645"/>
    <cellStyle name="Normal 62 37" xfId="10646"/>
    <cellStyle name="Normal 62 38" xfId="10647"/>
    <cellStyle name="Normal 62 39" xfId="10648"/>
    <cellStyle name="Normal 62 4" xfId="10649"/>
    <cellStyle name="Normal 62 40" xfId="10650"/>
    <cellStyle name="Normal 62 41" xfId="10651"/>
    <cellStyle name="Normal 62 42" xfId="10652"/>
    <cellStyle name="Normal 62 43" xfId="10653"/>
    <cellStyle name="Normal 62 44" xfId="10654"/>
    <cellStyle name="Normal 62 45" xfId="10655"/>
    <cellStyle name="Normal 62 46" xfId="10656"/>
    <cellStyle name="Normal 62 47" xfId="10657"/>
    <cellStyle name="Normal 62 48" xfId="10658"/>
    <cellStyle name="Normal 62 49" xfId="10659"/>
    <cellStyle name="Normal 62 5" xfId="10660"/>
    <cellStyle name="Normal 62 50" xfId="10661"/>
    <cellStyle name="Normal 62 51" xfId="10662"/>
    <cellStyle name="Normal 62 52" xfId="10663"/>
    <cellStyle name="Normal 62 53" xfId="10664"/>
    <cellStyle name="Normal 62 54" xfId="10665"/>
    <cellStyle name="Normal 62 55" xfId="10666"/>
    <cellStyle name="Normal 62 56" xfId="10667"/>
    <cellStyle name="Normal 62 57" xfId="10668"/>
    <cellStyle name="Normal 62 58" xfId="10669"/>
    <cellStyle name="Normal 62 59" xfId="10670"/>
    <cellStyle name="Normal 62 6" xfId="10671"/>
    <cellStyle name="Normal 62 60" xfId="10672"/>
    <cellStyle name="Normal 62 61" xfId="10673"/>
    <cellStyle name="Normal 62 62" xfId="10674"/>
    <cellStyle name="Normal 62 63" xfId="10675"/>
    <cellStyle name="Normal 62 64" xfId="10676"/>
    <cellStyle name="Normal 62 65" xfId="10677"/>
    <cellStyle name="Normal 62 66" xfId="10678"/>
    <cellStyle name="Normal 62 67" xfId="10679"/>
    <cellStyle name="Normal 62 68" xfId="10680"/>
    <cellStyle name="Normal 62 69" xfId="10681"/>
    <cellStyle name="Normal 62 7" xfId="10682"/>
    <cellStyle name="Normal 62 70" xfId="10683"/>
    <cellStyle name="Normal 62 71" xfId="10684"/>
    <cellStyle name="Normal 62 72" xfId="10685"/>
    <cellStyle name="Normal 62 73" xfId="10686"/>
    <cellStyle name="Normal 62 74" xfId="10687"/>
    <cellStyle name="Normal 62 75" xfId="10688"/>
    <cellStyle name="Normal 62 76" xfId="10689"/>
    <cellStyle name="Normal 62 77" xfId="10690"/>
    <cellStyle name="Normal 62 78" xfId="10691"/>
    <cellStyle name="Normal 62 79" xfId="10692"/>
    <cellStyle name="Normal 62 8" xfId="10693"/>
    <cellStyle name="Normal 62 80" xfId="10694"/>
    <cellStyle name="Normal 62 81" xfId="10695"/>
    <cellStyle name="Normal 62 82" xfId="10696"/>
    <cellStyle name="Normal 62 83" xfId="10697"/>
    <cellStyle name="Normal 62 84" xfId="10698"/>
    <cellStyle name="Normal 62 85" xfId="10699"/>
    <cellStyle name="Normal 62 86" xfId="10700"/>
    <cellStyle name="Normal 62 87" xfId="10701"/>
    <cellStyle name="Normal 62 88" xfId="10702"/>
    <cellStyle name="Normal 62 89" xfId="10703"/>
    <cellStyle name="Normal 62 9" xfId="10704"/>
    <cellStyle name="Normal 62 90" xfId="10705"/>
    <cellStyle name="Normal 62 91" xfId="10706"/>
    <cellStyle name="Normal 62 92" xfId="10707"/>
    <cellStyle name="Normal 62 93" xfId="10708"/>
    <cellStyle name="Normal 62 94" xfId="10709"/>
    <cellStyle name="Normal 62 95" xfId="10710"/>
    <cellStyle name="Normal 62 96" xfId="10711"/>
    <cellStyle name="Normal 62 97" xfId="10712"/>
    <cellStyle name="Normal 62 98" xfId="10713"/>
    <cellStyle name="Normal 62 99" xfId="10714"/>
    <cellStyle name="Normal 63" xfId="10715"/>
    <cellStyle name="Normal 63 10" xfId="10716"/>
    <cellStyle name="Normal 63 100" xfId="10717"/>
    <cellStyle name="Normal 63 101" xfId="10718"/>
    <cellStyle name="Normal 63 102" xfId="10719"/>
    <cellStyle name="Normal 63 103" xfId="10720"/>
    <cellStyle name="Normal 63 104" xfId="10721"/>
    <cellStyle name="Normal 63 105" xfId="10722"/>
    <cellStyle name="Normal 63 106" xfId="10723"/>
    <cellStyle name="Normal 63 107" xfId="10724"/>
    <cellStyle name="Normal 63 108" xfId="10725"/>
    <cellStyle name="Normal 63 109" xfId="10726"/>
    <cellStyle name="Normal 63 11" xfId="10727"/>
    <cellStyle name="Normal 63 110" xfId="10728"/>
    <cellStyle name="Normal 63 12" xfId="10729"/>
    <cellStyle name="Normal 63 13" xfId="10730"/>
    <cellStyle name="Normal 63 14" xfId="10731"/>
    <cellStyle name="Normal 63 15" xfId="10732"/>
    <cellStyle name="Normal 63 16" xfId="10733"/>
    <cellStyle name="Normal 63 17" xfId="10734"/>
    <cellStyle name="Normal 63 18" xfId="10735"/>
    <cellStyle name="Normal 63 19" xfId="10736"/>
    <cellStyle name="Normal 63 2" xfId="10737"/>
    <cellStyle name="Normal 63 20" xfId="10738"/>
    <cellStyle name="Normal 63 21" xfId="10739"/>
    <cellStyle name="Normal 63 22" xfId="10740"/>
    <cellStyle name="Normal 63 23" xfId="10741"/>
    <cellStyle name="Normal 63 24" xfId="10742"/>
    <cellStyle name="Normal 63 25" xfId="10743"/>
    <cellStyle name="Normal 63 26" xfId="10744"/>
    <cellStyle name="Normal 63 27" xfId="10745"/>
    <cellStyle name="Normal 63 28" xfId="10746"/>
    <cellStyle name="Normal 63 29" xfId="10747"/>
    <cellStyle name="Normal 63 3" xfId="10748"/>
    <cellStyle name="Normal 63 30" xfId="10749"/>
    <cellStyle name="Normal 63 31" xfId="10750"/>
    <cellStyle name="Normal 63 32" xfId="10751"/>
    <cellStyle name="Normal 63 33" xfId="10752"/>
    <cellStyle name="Normal 63 34" xfId="10753"/>
    <cellStyle name="Normal 63 35" xfId="10754"/>
    <cellStyle name="Normal 63 36" xfId="10755"/>
    <cellStyle name="Normal 63 37" xfId="10756"/>
    <cellStyle name="Normal 63 38" xfId="10757"/>
    <cellStyle name="Normal 63 39" xfId="10758"/>
    <cellStyle name="Normal 63 4" xfId="10759"/>
    <cellStyle name="Normal 63 40" xfId="10760"/>
    <cellStyle name="Normal 63 41" xfId="10761"/>
    <cellStyle name="Normal 63 42" xfId="10762"/>
    <cellStyle name="Normal 63 43" xfId="10763"/>
    <cellStyle name="Normal 63 44" xfId="10764"/>
    <cellStyle name="Normal 63 45" xfId="10765"/>
    <cellStyle name="Normal 63 46" xfId="10766"/>
    <cellStyle name="Normal 63 47" xfId="10767"/>
    <cellStyle name="Normal 63 48" xfId="10768"/>
    <cellStyle name="Normal 63 49" xfId="10769"/>
    <cellStyle name="Normal 63 5" xfId="10770"/>
    <cellStyle name="Normal 63 50" xfId="10771"/>
    <cellStyle name="Normal 63 51" xfId="10772"/>
    <cellStyle name="Normal 63 52" xfId="10773"/>
    <cellStyle name="Normal 63 53" xfId="10774"/>
    <cellStyle name="Normal 63 54" xfId="10775"/>
    <cellStyle name="Normal 63 55" xfId="10776"/>
    <cellStyle name="Normal 63 56" xfId="10777"/>
    <cellStyle name="Normal 63 57" xfId="10778"/>
    <cellStyle name="Normal 63 58" xfId="10779"/>
    <cellStyle name="Normal 63 59" xfId="10780"/>
    <cellStyle name="Normal 63 6" xfId="10781"/>
    <cellStyle name="Normal 63 60" xfId="10782"/>
    <cellStyle name="Normal 63 61" xfId="10783"/>
    <cellStyle name="Normal 63 62" xfId="10784"/>
    <cellStyle name="Normal 63 63" xfId="10785"/>
    <cellStyle name="Normal 63 64" xfId="10786"/>
    <cellStyle name="Normal 63 65" xfId="10787"/>
    <cellStyle name="Normal 63 66" xfId="10788"/>
    <cellStyle name="Normal 63 67" xfId="10789"/>
    <cellStyle name="Normal 63 68" xfId="10790"/>
    <cellStyle name="Normal 63 69" xfId="10791"/>
    <cellStyle name="Normal 63 7" xfId="10792"/>
    <cellStyle name="Normal 63 70" xfId="10793"/>
    <cellStyle name="Normal 63 71" xfId="10794"/>
    <cellStyle name="Normal 63 72" xfId="10795"/>
    <cellStyle name="Normal 63 73" xfId="10796"/>
    <cellStyle name="Normal 63 74" xfId="10797"/>
    <cellStyle name="Normal 63 75" xfId="10798"/>
    <cellStyle name="Normal 63 76" xfId="10799"/>
    <cellStyle name="Normal 63 77" xfId="10800"/>
    <cellStyle name="Normal 63 78" xfId="10801"/>
    <cellStyle name="Normal 63 79" xfId="10802"/>
    <cellStyle name="Normal 63 8" xfId="10803"/>
    <cellStyle name="Normal 63 80" xfId="10804"/>
    <cellStyle name="Normal 63 81" xfId="10805"/>
    <cellStyle name="Normal 63 82" xfId="10806"/>
    <cellStyle name="Normal 63 83" xfId="10807"/>
    <cellStyle name="Normal 63 84" xfId="10808"/>
    <cellStyle name="Normal 63 85" xfId="10809"/>
    <cellStyle name="Normal 63 86" xfId="10810"/>
    <cellStyle name="Normal 63 87" xfId="10811"/>
    <cellStyle name="Normal 63 88" xfId="10812"/>
    <cellStyle name="Normal 63 89" xfId="10813"/>
    <cellStyle name="Normal 63 9" xfId="10814"/>
    <cellStyle name="Normal 63 90" xfId="10815"/>
    <cellStyle name="Normal 63 91" xfId="10816"/>
    <cellStyle name="Normal 63 92" xfId="10817"/>
    <cellStyle name="Normal 63 93" xfId="10818"/>
    <cellStyle name="Normal 63 94" xfId="10819"/>
    <cellStyle name="Normal 63 95" xfId="10820"/>
    <cellStyle name="Normal 63 96" xfId="10821"/>
    <cellStyle name="Normal 63 97" xfId="10822"/>
    <cellStyle name="Normal 63 98" xfId="10823"/>
    <cellStyle name="Normal 63 99" xfId="10824"/>
    <cellStyle name="Normal 64" xfId="10825"/>
    <cellStyle name="Normal 64 10" xfId="10826"/>
    <cellStyle name="Normal 64 100" xfId="10827"/>
    <cellStyle name="Normal 64 101" xfId="10828"/>
    <cellStyle name="Normal 64 102" xfId="10829"/>
    <cellStyle name="Normal 64 103" xfId="10830"/>
    <cellStyle name="Normal 64 104" xfId="10831"/>
    <cellStyle name="Normal 64 105" xfId="10832"/>
    <cellStyle name="Normal 64 106" xfId="10833"/>
    <cellStyle name="Normal 64 107" xfId="10834"/>
    <cellStyle name="Normal 64 108" xfId="10835"/>
    <cellStyle name="Normal 64 109" xfId="10836"/>
    <cellStyle name="Normal 64 11" xfId="10837"/>
    <cellStyle name="Normal 64 110" xfId="10838"/>
    <cellStyle name="Normal 64 12" xfId="10839"/>
    <cellStyle name="Normal 64 13" xfId="10840"/>
    <cellStyle name="Normal 64 14" xfId="10841"/>
    <cellStyle name="Normal 64 15" xfId="10842"/>
    <cellStyle name="Normal 64 16" xfId="10843"/>
    <cellStyle name="Normal 64 17" xfId="10844"/>
    <cellStyle name="Normal 64 18" xfId="10845"/>
    <cellStyle name="Normal 64 19" xfId="10846"/>
    <cellStyle name="Normal 64 2" xfId="10847"/>
    <cellStyle name="Normal 64 20" xfId="10848"/>
    <cellStyle name="Normal 64 21" xfId="10849"/>
    <cellStyle name="Normal 64 22" xfId="10850"/>
    <cellStyle name="Normal 64 23" xfId="10851"/>
    <cellStyle name="Normal 64 24" xfId="10852"/>
    <cellStyle name="Normal 64 25" xfId="10853"/>
    <cellStyle name="Normal 64 26" xfId="10854"/>
    <cellStyle name="Normal 64 27" xfId="10855"/>
    <cellStyle name="Normal 64 28" xfId="10856"/>
    <cellStyle name="Normal 64 29" xfId="10857"/>
    <cellStyle name="Normal 64 3" xfId="10858"/>
    <cellStyle name="Normal 64 30" xfId="10859"/>
    <cellStyle name="Normal 64 31" xfId="10860"/>
    <cellStyle name="Normal 64 32" xfId="10861"/>
    <cellStyle name="Normal 64 33" xfId="10862"/>
    <cellStyle name="Normal 64 34" xfId="10863"/>
    <cellStyle name="Normal 64 35" xfId="10864"/>
    <cellStyle name="Normal 64 36" xfId="10865"/>
    <cellStyle name="Normal 64 37" xfId="10866"/>
    <cellStyle name="Normal 64 38" xfId="10867"/>
    <cellStyle name="Normal 64 39" xfId="10868"/>
    <cellStyle name="Normal 64 4" xfId="10869"/>
    <cellStyle name="Normal 64 40" xfId="10870"/>
    <cellStyle name="Normal 64 41" xfId="10871"/>
    <cellStyle name="Normal 64 42" xfId="10872"/>
    <cellStyle name="Normal 64 43" xfId="10873"/>
    <cellStyle name="Normal 64 44" xfId="10874"/>
    <cellStyle name="Normal 64 45" xfId="10875"/>
    <cellStyle name="Normal 64 46" xfId="10876"/>
    <cellStyle name="Normal 64 47" xfId="10877"/>
    <cellStyle name="Normal 64 48" xfId="10878"/>
    <cellStyle name="Normal 64 49" xfId="10879"/>
    <cellStyle name="Normal 64 5" xfId="10880"/>
    <cellStyle name="Normal 64 50" xfId="10881"/>
    <cellStyle name="Normal 64 51" xfId="10882"/>
    <cellStyle name="Normal 64 52" xfId="10883"/>
    <cellStyle name="Normal 64 53" xfId="10884"/>
    <cellStyle name="Normal 64 54" xfId="10885"/>
    <cellStyle name="Normal 64 55" xfId="10886"/>
    <cellStyle name="Normal 64 56" xfId="10887"/>
    <cellStyle name="Normal 64 57" xfId="10888"/>
    <cellStyle name="Normal 64 58" xfId="10889"/>
    <cellStyle name="Normal 64 59" xfId="10890"/>
    <cellStyle name="Normal 64 6" xfId="10891"/>
    <cellStyle name="Normal 64 60" xfId="10892"/>
    <cellStyle name="Normal 64 61" xfId="10893"/>
    <cellStyle name="Normal 64 62" xfId="10894"/>
    <cellStyle name="Normal 64 63" xfId="10895"/>
    <cellStyle name="Normal 64 64" xfId="10896"/>
    <cellStyle name="Normal 64 65" xfId="10897"/>
    <cellStyle name="Normal 64 66" xfId="10898"/>
    <cellStyle name="Normal 64 67" xfId="10899"/>
    <cellStyle name="Normal 64 68" xfId="10900"/>
    <cellStyle name="Normal 64 69" xfId="10901"/>
    <cellStyle name="Normal 64 7" xfId="10902"/>
    <cellStyle name="Normal 64 70" xfId="10903"/>
    <cellStyle name="Normal 64 71" xfId="10904"/>
    <cellStyle name="Normal 64 72" xfId="10905"/>
    <cellStyle name="Normal 64 73" xfId="10906"/>
    <cellStyle name="Normal 64 74" xfId="10907"/>
    <cellStyle name="Normal 64 75" xfId="10908"/>
    <cellStyle name="Normal 64 76" xfId="10909"/>
    <cellStyle name="Normal 64 77" xfId="10910"/>
    <cellStyle name="Normal 64 78" xfId="10911"/>
    <cellStyle name="Normal 64 79" xfId="10912"/>
    <cellStyle name="Normal 64 8" xfId="10913"/>
    <cellStyle name="Normal 64 80" xfId="10914"/>
    <cellStyle name="Normal 64 81" xfId="10915"/>
    <cellStyle name="Normal 64 82" xfId="10916"/>
    <cellStyle name="Normal 64 83" xfId="10917"/>
    <cellStyle name="Normal 64 84" xfId="10918"/>
    <cellStyle name="Normal 64 85" xfId="10919"/>
    <cellStyle name="Normal 64 86" xfId="10920"/>
    <cellStyle name="Normal 64 87" xfId="10921"/>
    <cellStyle name="Normal 64 88" xfId="10922"/>
    <cellStyle name="Normal 64 89" xfId="10923"/>
    <cellStyle name="Normal 64 9" xfId="10924"/>
    <cellStyle name="Normal 64 90" xfId="10925"/>
    <cellStyle name="Normal 64 91" xfId="10926"/>
    <cellStyle name="Normal 64 92" xfId="10927"/>
    <cellStyle name="Normal 64 93" xfId="10928"/>
    <cellStyle name="Normal 64 94" xfId="10929"/>
    <cellStyle name="Normal 64 95" xfId="10930"/>
    <cellStyle name="Normal 64 96" xfId="10931"/>
    <cellStyle name="Normal 64 97" xfId="10932"/>
    <cellStyle name="Normal 64 98" xfId="10933"/>
    <cellStyle name="Normal 64 99" xfId="10934"/>
    <cellStyle name="Normal 65" xfId="10935"/>
    <cellStyle name="Normal 65 10" xfId="10936"/>
    <cellStyle name="Normal 65 100" xfId="10937"/>
    <cellStyle name="Normal 65 101" xfId="10938"/>
    <cellStyle name="Normal 65 102" xfId="10939"/>
    <cellStyle name="Normal 65 103" xfId="10940"/>
    <cellStyle name="Normal 65 104" xfId="10941"/>
    <cellStyle name="Normal 65 105" xfId="10942"/>
    <cellStyle name="Normal 65 106" xfId="10943"/>
    <cellStyle name="Normal 65 107" xfId="10944"/>
    <cellStyle name="Normal 65 108" xfId="10945"/>
    <cellStyle name="Normal 65 109" xfId="10946"/>
    <cellStyle name="Normal 65 11" xfId="10947"/>
    <cellStyle name="Normal 65 110" xfId="10948"/>
    <cellStyle name="Normal 65 12" xfId="10949"/>
    <cellStyle name="Normal 65 13" xfId="10950"/>
    <cellStyle name="Normal 65 14" xfId="10951"/>
    <cellStyle name="Normal 65 15" xfId="10952"/>
    <cellStyle name="Normal 65 16" xfId="10953"/>
    <cellStyle name="Normal 65 17" xfId="10954"/>
    <cellStyle name="Normal 65 18" xfId="10955"/>
    <cellStyle name="Normal 65 19" xfId="10956"/>
    <cellStyle name="Normal 65 2" xfId="10957"/>
    <cellStyle name="Normal 65 20" xfId="10958"/>
    <cellStyle name="Normal 65 21" xfId="10959"/>
    <cellStyle name="Normal 65 22" xfId="10960"/>
    <cellStyle name="Normal 65 23" xfId="10961"/>
    <cellStyle name="Normal 65 24" xfId="10962"/>
    <cellStyle name="Normal 65 25" xfId="10963"/>
    <cellStyle name="Normal 65 26" xfId="10964"/>
    <cellStyle name="Normal 65 27" xfId="10965"/>
    <cellStyle name="Normal 65 28" xfId="10966"/>
    <cellStyle name="Normal 65 29" xfId="10967"/>
    <cellStyle name="Normal 65 3" xfId="10968"/>
    <cellStyle name="Normal 65 30" xfId="10969"/>
    <cellStyle name="Normal 65 31" xfId="10970"/>
    <cellStyle name="Normal 65 32" xfId="10971"/>
    <cellStyle name="Normal 65 33" xfId="10972"/>
    <cellStyle name="Normal 65 34" xfId="10973"/>
    <cellStyle name="Normal 65 35" xfId="10974"/>
    <cellStyle name="Normal 65 36" xfId="10975"/>
    <cellStyle name="Normal 65 37" xfId="10976"/>
    <cellStyle name="Normal 65 38" xfId="10977"/>
    <cellStyle name="Normal 65 39" xfId="10978"/>
    <cellStyle name="Normal 65 4" xfId="10979"/>
    <cellStyle name="Normal 65 40" xfId="10980"/>
    <cellStyle name="Normal 65 41" xfId="10981"/>
    <cellStyle name="Normal 65 42" xfId="10982"/>
    <cellStyle name="Normal 65 43" xfId="10983"/>
    <cellStyle name="Normal 65 44" xfId="10984"/>
    <cellStyle name="Normal 65 45" xfId="10985"/>
    <cellStyle name="Normal 65 46" xfId="10986"/>
    <cellStyle name="Normal 65 47" xfId="10987"/>
    <cellStyle name="Normal 65 48" xfId="10988"/>
    <cellStyle name="Normal 65 49" xfId="10989"/>
    <cellStyle name="Normal 65 5" xfId="10990"/>
    <cellStyle name="Normal 65 50" xfId="10991"/>
    <cellStyle name="Normal 65 51" xfId="10992"/>
    <cellStyle name="Normal 65 52" xfId="10993"/>
    <cellStyle name="Normal 65 53" xfId="10994"/>
    <cellStyle name="Normal 65 54" xfId="10995"/>
    <cellStyle name="Normal 65 55" xfId="10996"/>
    <cellStyle name="Normal 65 56" xfId="10997"/>
    <cellStyle name="Normal 65 57" xfId="10998"/>
    <cellStyle name="Normal 65 58" xfId="10999"/>
    <cellStyle name="Normal 65 59" xfId="11000"/>
    <cellStyle name="Normal 65 6" xfId="11001"/>
    <cellStyle name="Normal 65 60" xfId="11002"/>
    <cellStyle name="Normal 65 61" xfId="11003"/>
    <cellStyle name="Normal 65 62" xfId="11004"/>
    <cellStyle name="Normal 65 63" xfId="11005"/>
    <cellStyle name="Normal 65 64" xfId="11006"/>
    <cellStyle name="Normal 65 65" xfId="11007"/>
    <cellStyle name="Normal 65 66" xfId="11008"/>
    <cellStyle name="Normal 65 67" xfId="11009"/>
    <cellStyle name="Normal 65 68" xfId="11010"/>
    <cellStyle name="Normal 65 69" xfId="11011"/>
    <cellStyle name="Normal 65 7" xfId="11012"/>
    <cellStyle name="Normal 65 70" xfId="11013"/>
    <cellStyle name="Normal 65 71" xfId="11014"/>
    <cellStyle name="Normal 65 72" xfId="11015"/>
    <cellStyle name="Normal 65 73" xfId="11016"/>
    <cellStyle name="Normal 65 74" xfId="11017"/>
    <cellStyle name="Normal 65 75" xfId="11018"/>
    <cellStyle name="Normal 65 76" xfId="11019"/>
    <cellStyle name="Normal 65 77" xfId="11020"/>
    <cellStyle name="Normal 65 78" xfId="11021"/>
    <cellStyle name="Normal 65 79" xfId="11022"/>
    <cellStyle name="Normal 65 8" xfId="11023"/>
    <cellStyle name="Normal 65 80" xfId="11024"/>
    <cellStyle name="Normal 65 81" xfId="11025"/>
    <cellStyle name="Normal 65 82" xfId="11026"/>
    <cellStyle name="Normal 65 83" xfId="11027"/>
    <cellStyle name="Normal 65 84" xfId="11028"/>
    <cellStyle name="Normal 65 85" xfId="11029"/>
    <cellStyle name="Normal 65 86" xfId="11030"/>
    <cellStyle name="Normal 65 87" xfId="11031"/>
    <cellStyle name="Normal 65 88" xfId="11032"/>
    <cellStyle name="Normal 65 89" xfId="11033"/>
    <cellStyle name="Normal 65 9" xfId="11034"/>
    <cellStyle name="Normal 65 90" xfId="11035"/>
    <cellStyle name="Normal 65 91" xfId="11036"/>
    <cellStyle name="Normal 65 92" xfId="11037"/>
    <cellStyle name="Normal 65 93" xfId="11038"/>
    <cellStyle name="Normal 65 94" xfId="11039"/>
    <cellStyle name="Normal 65 95" xfId="11040"/>
    <cellStyle name="Normal 65 96" xfId="11041"/>
    <cellStyle name="Normal 65 97" xfId="11042"/>
    <cellStyle name="Normal 65 98" xfId="11043"/>
    <cellStyle name="Normal 65 99" xfId="11044"/>
    <cellStyle name="Normal 66" xfId="11045"/>
    <cellStyle name="Normal 66 10" xfId="11046"/>
    <cellStyle name="Normal 66 100" xfId="11047"/>
    <cellStyle name="Normal 66 101" xfId="11048"/>
    <cellStyle name="Normal 66 102" xfId="11049"/>
    <cellStyle name="Normal 66 103" xfId="11050"/>
    <cellStyle name="Normal 66 104" xfId="11051"/>
    <cellStyle name="Normal 66 105" xfId="11052"/>
    <cellStyle name="Normal 66 106" xfId="11053"/>
    <cellStyle name="Normal 66 107" xfId="11054"/>
    <cellStyle name="Normal 66 108" xfId="11055"/>
    <cellStyle name="Normal 66 109" xfId="11056"/>
    <cellStyle name="Normal 66 11" xfId="11057"/>
    <cellStyle name="Normal 66 110" xfId="11058"/>
    <cellStyle name="Normal 66 12" xfId="11059"/>
    <cellStyle name="Normal 66 13" xfId="11060"/>
    <cellStyle name="Normal 66 14" xfId="11061"/>
    <cellStyle name="Normal 66 15" xfId="11062"/>
    <cellStyle name="Normal 66 16" xfId="11063"/>
    <cellStyle name="Normal 66 17" xfId="11064"/>
    <cellStyle name="Normal 66 18" xfId="11065"/>
    <cellStyle name="Normal 66 19" xfId="11066"/>
    <cellStyle name="Normal 66 2" xfId="11067"/>
    <cellStyle name="Normal 66 20" xfId="11068"/>
    <cellStyle name="Normal 66 21" xfId="11069"/>
    <cellStyle name="Normal 66 22" xfId="11070"/>
    <cellStyle name="Normal 66 23" xfId="11071"/>
    <cellStyle name="Normal 66 24" xfId="11072"/>
    <cellStyle name="Normal 66 25" xfId="11073"/>
    <cellStyle name="Normal 66 26" xfId="11074"/>
    <cellStyle name="Normal 66 27" xfId="11075"/>
    <cellStyle name="Normal 66 28" xfId="11076"/>
    <cellStyle name="Normal 66 29" xfId="11077"/>
    <cellStyle name="Normal 66 3" xfId="11078"/>
    <cellStyle name="Normal 66 30" xfId="11079"/>
    <cellStyle name="Normal 66 31" xfId="11080"/>
    <cellStyle name="Normal 66 32" xfId="11081"/>
    <cellStyle name="Normal 66 33" xfId="11082"/>
    <cellStyle name="Normal 66 34" xfId="11083"/>
    <cellStyle name="Normal 66 35" xfId="11084"/>
    <cellStyle name="Normal 66 36" xfId="11085"/>
    <cellStyle name="Normal 66 37" xfId="11086"/>
    <cellStyle name="Normal 66 38" xfId="11087"/>
    <cellStyle name="Normal 66 39" xfId="11088"/>
    <cellStyle name="Normal 66 4" xfId="11089"/>
    <cellStyle name="Normal 66 40" xfId="11090"/>
    <cellStyle name="Normal 66 41" xfId="11091"/>
    <cellStyle name="Normal 66 42" xfId="11092"/>
    <cellStyle name="Normal 66 43" xfId="11093"/>
    <cellStyle name="Normal 66 44" xfId="11094"/>
    <cellStyle name="Normal 66 45" xfId="11095"/>
    <cellStyle name="Normal 66 46" xfId="11096"/>
    <cellStyle name="Normal 66 47" xfId="11097"/>
    <cellStyle name="Normal 66 48" xfId="11098"/>
    <cellStyle name="Normal 66 49" xfId="11099"/>
    <cellStyle name="Normal 66 5" xfId="11100"/>
    <cellStyle name="Normal 66 50" xfId="11101"/>
    <cellStyle name="Normal 66 51" xfId="11102"/>
    <cellStyle name="Normal 66 52" xfId="11103"/>
    <cellStyle name="Normal 66 53" xfId="11104"/>
    <cellStyle name="Normal 66 54" xfId="11105"/>
    <cellStyle name="Normal 66 55" xfId="11106"/>
    <cellStyle name="Normal 66 56" xfId="11107"/>
    <cellStyle name="Normal 66 57" xfId="11108"/>
    <cellStyle name="Normal 66 58" xfId="11109"/>
    <cellStyle name="Normal 66 59" xfId="11110"/>
    <cellStyle name="Normal 66 6" xfId="11111"/>
    <cellStyle name="Normal 66 60" xfId="11112"/>
    <cellStyle name="Normal 66 61" xfId="11113"/>
    <cellStyle name="Normal 66 62" xfId="11114"/>
    <cellStyle name="Normal 66 63" xfId="11115"/>
    <cellStyle name="Normal 66 64" xfId="11116"/>
    <cellStyle name="Normal 66 65" xfId="11117"/>
    <cellStyle name="Normal 66 66" xfId="11118"/>
    <cellStyle name="Normal 66 67" xfId="11119"/>
    <cellStyle name="Normal 66 68" xfId="11120"/>
    <cellStyle name="Normal 66 69" xfId="11121"/>
    <cellStyle name="Normal 66 7" xfId="11122"/>
    <cellStyle name="Normal 66 70" xfId="11123"/>
    <cellStyle name="Normal 66 71" xfId="11124"/>
    <cellStyle name="Normal 66 72" xfId="11125"/>
    <cellStyle name="Normal 66 73" xfId="11126"/>
    <cellStyle name="Normal 66 74" xfId="11127"/>
    <cellStyle name="Normal 66 75" xfId="11128"/>
    <cellStyle name="Normal 66 76" xfId="11129"/>
    <cellStyle name="Normal 66 77" xfId="11130"/>
    <cellStyle name="Normal 66 78" xfId="11131"/>
    <cellStyle name="Normal 66 79" xfId="11132"/>
    <cellStyle name="Normal 66 8" xfId="11133"/>
    <cellStyle name="Normal 66 80" xfId="11134"/>
    <cellStyle name="Normal 66 81" xfId="11135"/>
    <cellStyle name="Normal 66 82" xfId="11136"/>
    <cellStyle name="Normal 66 83" xfId="11137"/>
    <cellStyle name="Normal 66 84" xfId="11138"/>
    <cellStyle name="Normal 66 85" xfId="11139"/>
    <cellStyle name="Normal 66 86" xfId="11140"/>
    <cellStyle name="Normal 66 87" xfId="11141"/>
    <cellStyle name="Normal 66 88" xfId="11142"/>
    <cellStyle name="Normal 66 89" xfId="11143"/>
    <cellStyle name="Normal 66 9" xfId="11144"/>
    <cellStyle name="Normal 66 90" xfId="11145"/>
    <cellStyle name="Normal 66 91" xfId="11146"/>
    <cellStyle name="Normal 66 92" xfId="11147"/>
    <cellStyle name="Normal 66 93" xfId="11148"/>
    <cellStyle name="Normal 66 94" xfId="11149"/>
    <cellStyle name="Normal 66 95" xfId="11150"/>
    <cellStyle name="Normal 66 96" xfId="11151"/>
    <cellStyle name="Normal 66 97" xfId="11152"/>
    <cellStyle name="Normal 66 98" xfId="11153"/>
    <cellStyle name="Normal 66 99" xfId="11154"/>
    <cellStyle name="Normal 67" xfId="11155"/>
    <cellStyle name="Normal 67 10" xfId="11156"/>
    <cellStyle name="Normal 67 100" xfId="11157"/>
    <cellStyle name="Normal 67 101" xfId="11158"/>
    <cellStyle name="Normal 67 102" xfId="11159"/>
    <cellStyle name="Normal 67 103" xfId="11160"/>
    <cellStyle name="Normal 67 104" xfId="11161"/>
    <cellStyle name="Normal 67 105" xfId="11162"/>
    <cellStyle name="Normal 67 106" xfId="11163"/>
    <cellStyle name="Normal 67 107" xfId="11164"/>
    <cellStyle name="Normal 67 108" xfId="11165"/>
    <cellStyle name="Normal 67 109" xfId="11166"/>
    <cellStyle name="Normal 67 11" xfId="11167"/>
    <cellStyle name="Normal 67 110" xfId="11168"/>
    <cellStyle name="Normal 67 12" xfId="11169"/>
    <cellStyle name="Normal 67 13" xfId="11170"/>
    <cellStyle name="Normal 67 14" xfId="11171"/>
    <cellStyle name="Normal 67 15" xfId="11172"/>
    <cellStyle name="Normal 67 16" xfId="11173"/>
    <cellStyle name="Normal 67 17" xfId="11174"/>
    <cellStyle name="Normal 67 18" xfId="11175"/>
    <cellStyle name="Normal 67 19" xfId="11176"/>
    <cellStyle name="Normal 67 2" xfId="11177"/>
    <cellStyle name="Normal 67 20" xfId="11178"/>
    <cellStyle name="Normal 67 21" xfId="11179"/>
    <cellStyle name="Normal 67 22" xfId="11180"/>
    <cellStyle name="Normal 67 23" xfId="11181"/>
    <cellStyle name="Normal 67 24" xfId="11182"/>
    <cellStyle name="Normal 67 25" xfId="11183"/>
    <cellStyle name="Normal 67 26" xfId="11184"/>
    <cellStyle name="Normal 67 27" xfId="11185"/>
    <cellStyle name="Normal 67 28" xfId="11186"/>
    <cellStyle name="Normal 67 29" xfId="11187"/>
    <cellStyle name="Normal 67 3" xfId="11188"/>
    <cellStyle name="Normal 67 30" xfId="11189"/>
    <cellStyle name="Normal 67 31" xfId="11190"/>
    <cellStyle name="Normal 67 32" xfId="11191"/>
    <cellStyle name="Normal 67 33" xfId="11192"/>
    <cellStyle name="Normal 67 34" xfId="11193"/>
    <cellStyle name="Normal 67 35" xfId="11194"/>
    <cellStyle name="Normal 67 36" xfId="11195"/>
    <cellStyle name="Normal 67 37" xfId="11196"/>
    <cellStyle name="Normal 67 38" xfId="11197"/>
    <cellStyle name="Normal 67 39" xfId="11198"/>
    <cellStyle name="Normal 67 4" xfId="11199"/>
    <cellStyle name="Normal 67 40" xfId="11200"/>
    <cellStyle name="Normal 67 41" xfId="11201"/>
    <cellStyle name="Normal 67 42" xfId="11202"/>
    <cellStyle name="Normal 67 43" xfId="11203"/>
    <cellStyle name="Normal 67 44" xfId="11204"/>
    <cellStyle name="Normal 67 45" xfId="11205"/>
    <cellStyle name="Normal 67 46" xfId="11206"/>
    <cellStyle name="Normal 67 47" xfId="11207"/>
    <cellStyle name="Normal 67 48" xfId="11208"/>
    <cellStyle name="Normal 67 49" xfId="11209"/>
    <cellStyle name="Normal 67 5" xfId="11210"/>
    <cellStyle name="Normal 67 50" xfId="11211"/>
    <cellStyle name="Normal 67 51" xfId="11212"/>
    <cellStyle name="Normal 67 52" xfId="11213"/>
    <cellStyle name="Normal 67 53" xfId="11214"/>
    <cellStyle name="Normal 67 54" xfId="11215"/>
    <cellStyle name="Normal 67 55" xfId="11216"/>
    <cellStyle name="Normal 67 56" xfId="11217"/>
    <cellStyle name="Normal 67 57" xfId="11218"/>
    <cellStyle name="Normal 67 58" xfId="11219"/>
    <cellStyle name="Normal 67 59" xfId="11220"/>
    <cellStyle name="Normal 67 6" xfId="11221"/>
    <cellStyle name="Normal 67 60" xfId="11222"/>
    <cellStyle name="Normal 67 61" xfId="11223"/>
    <cellStyle name="Normal 67 62" xfId="11224"/>
    <cellStyle name="Normal 67 63" xfId="11225"/>
    <cellStyle name="Normal 67 64" xfId="11226"/>
    <cellStyle name="Normal 67 65" xfId="11227"/>
    <cellStyle name="Normal 67 66" xfId="11228"/>
    <cellStyle name="Normal 67 67" xfId="11229"/>
    <cellStyle name="Normal 67 68" xfId="11230"/>
    <cellStyle name="Normal 67 69" xfId="11231"/>
    <cellStyle name="Normal 67 7" xfId="11232"/>
    <cellStyle name="Normal 67 70" xfId="11233"/>
    <cellStyle name="Normal 67 71" xfId="11234"/>
    <cellStyle name="Normal 67 72" xfId="11235"/>
    <cellStyle name="Normal 67 73" xfId="11236"/>
    <cellStyle name="Normal 67 74" xfId="11237"/>
    <cellStyle name="Normal 67 75" xfId="11238"/>
    <cellStyle name="Normal 67 76" xfId="11239"/>
    <cellStyle name="Normal 67 77" xfId="11240"/>
    <cellStyle name="Normal 67 78" xfId="11241"/>
    <cellStyle name="Normal 67 79" xfId="11242"/>
    <cellStyle name="Normal 67 8" xfId="11243"/>
    <cellStyle name="Normal 67 80" xfId="11244"/>
    <cellStyle name="Normal 67 81" xfId="11245"/>
    <cellStyle name="Normal 67 82" xfId="11246"/>
    <cellStyle name="Normal 67 83" xfId="11247"/>
    <cellStyle name="Normal 67 84" xfId="11248"/>
    <cellStyle name="Normal 67 85" xfId="11249"/>
    <cellStyle name="Normal 67 86" xfId="11250"/>
    <cellStyle name="Normal 67 87" xfId="11251"/>
    <cellStyle name="Normal 67 88" xfId="11252"/>
    <cellStyle name="Normal 67 89" xfId="11253"/>
    <cellStyle name="Normal 67 9" xfId="11254"/>
    <cellStyle name="Normal 67 90" xfId="11255"/>
    <cellStyle name="Normal 67 91" xfId="11256"/>
    <cellStyle name="Normal 67 92" xfId="11257"/>
    <cellStyle name="Normal 67 93" xfId="11258"/>
    <cellStyle name="Normal 67 94" xfId="11259"/>
    <cellStyle name="Normal 67 95" xfId="11260"/>
    <cellStyle name="Normal 67 96" xfId="11261"/>
    <cellStyle name="Normal 67 97" xfId="11262"/>
    <cellStyle name="Normal 67 98" xfId="11263"/>
    <cellStyle name="Normal 67 99" xfId="11264"/>
    <cellStyle name="Normal 68" xfId="11265"/>
    <cellStyle name="Normal 68 10" xfId="11266"/>
    <cellStyle name="Normal 68 100" xfId="11267"/>
    <cellStyle name="Normal 68 101" xfId="11268"/>
    <cellStyle name="Normal 68 102" xfId="11269"/>
    <cellStyle name="Normal 68 103" xfId="11270"/>
    <cellStyle name="Normal 68 104" xfId="11271"/>
    <cellStyle name="Normal 68 105" xfId="11272"/>
    <cellStyle name="Normal 68 106" xfId="11273"/>
    <cellStyle name="Normal 68 107" xfId="11274"/>
    <cellStyle name="Normal 68 108" xfId="11275"/>
    <cellStyle name="Normal 68 109" xfId="11276"/>
    <cellStyle name="Normal 68 11" xfId="11277"/>
    <cellStyle name="Normal 68 110" xfId="11278"/>
    <cellStyle name="Normal 68 12" xfId="11279"/>
    <cellStyle name="Normal 68 13" xfId="11280"/>
    <cellStyle name="Normal 68 14" xfId="11281"/>
    <cellStyle name="Normal 68 15" xfId="11282"/>
    <cellStyle name="Normal 68 16" xfId="11283"/>
    <cellStyle name="Normal 68 17" xfId="11284"/>
    <cellStyle name="Normal 68 18" xfId="11285"/>
    <cellStyle name="Normal 68 19" xfId="11286"/>
    <cellStyle name="Normal 68 2" xfId="11287"/>
    <cellStyle name="Normal 68 20" xfId="11288"/>
    <cellStyle name="Normal 68 21" xfId="11289"/>
    <cellStyle name="Normal 68 22" xfId="11290"/>
    <cellStyle name="Normal 68 23" xfId="11291"/>
    <cellStyle name="Normal 68 24" xfId="11292"/>
    <cellStyle name="Normal 68 25" xfId="11293"/>
    <cellStyle name="Normal 68 26" xfId="11294"/>
    <cellStyle name="Normal 68 27" xfId="11295"/>
    <cellStyle name="Normal 68 28" xfId="11296"/>
    <cellStyle name="Normal 68 29" xfId="11297"/>
    <cellStyle name="Normal 68 3" xfId="11298"/>
    <cellStyle name="Normal 68 30" xfId="11299"/>
    <cellStyle name="Normal 68 31" xfId="11300"/>
    <cellStyle name="Normal 68 32" xfId="11301"/>
    <cellStyle name="Normal 68 33" xfId="11302"/>
    <cellStyle name="Normal 68 34" xfId="11303"/>
    <cellStyle name="Normal 68 35" xfId="11304"/>
    <cellStyle name="Normal 68 36" xfId="11305"/>
    <cellStyle name="Normal 68 37" xfId="11306"/>
    <cellStyle name="Normal 68 38" xfId="11307"/>
    <cellStyle name="Normal 68 39" xfId="11308"/>
    <cellStyle name="Normal 68 4" xfId="11309"/>
    <cellStyle name="Normal 68 40" xfId="11310"/>
    <cellStyle name="Normal 68 41" xfId="11311"/>
    <cellStyle name="Normal 68 42" xfId="11312"/>
    <cellStyle name="Normal 68 43" xfId="11313"/>
    <cellStyle name="Normal 68 44" xfId="11314"/>
    <cellStyle name="Normal 68 45" xfId="11315"/>
    <cellStyle name="Normal 68 46" xfId="11316"/>
    <cellStyle name="Normal 68 47" xfId="11317"/>
    <cellStyle name="Normal 68 48" xfId="11318"/>
    <cellStyle name="Normal 68 49" xfId="11319"/>
    <cellStyle name="Normal 68 5" xfId="11320"/>
    <cellStyle name="Normal 68 50" xfId="11321"/>
    <cellStyle name="Normal 68 51" xfId="11322"/>
    <cellStyle name="Normal 68 52" xfId="11323"/>
    <cellStyle name="Normal 68 53" xfId="11324"/>
    <cellStyle name="Normal 68 54" xfId="11325"/>
    <cellStyle name="Normal 68 55" xfId="11326"/>
    <cellStyle name="Normal 68 56" xfId="11327"/>
    <cellStyle name="Normal 68 57" xfId="11328"/>
    <cellStyle name="Normal 68 58" xfId="11329"/>
    <cellStyle name="Normal 68 59" xfId="11330"/>
    <cellStyle name="Normal 68 6" xfId="11331"/>
    <cellStyle name="Normal 68 60" xfId="11332"/>
    <cellStyle name="Normal 68 61" xfId="11333"/>
    <cellStyle name="Normal 68 62" xfId="11334"/>
    <cellStyle name="Normal 68 63" xfId="11335"/>
    <cellStyle name="Normal 68 64" xfId="11336"/>
    <cellStyle name="Normal 68 65" xfId="11337"/>
    <cellStyle name="Normal 68 66" xfId="11338"/>
    <cellStyle name="Normal 68 67" xfId="11339"/>
    <cellStyle name="Normal 68 68" xfId="11340"/>
    <cellStyle name="Normal 68 69" xfId="11341"/>
    <cellStyle name="Normal 68 7" xfId="11342"/>
    <cellStyle name="Normal 68 70" xfId="11343"/>
    <cellStyle name="Normal 68 71" xfId="11344"/>
    <cellStyle name="Normal 68 72" xfId="11345"/>
    <cellStyle name="Normal 68 73" xfId="11346"/>
    <cellStyle name="Normal 68 74" xfId="11347"/>
    <cellStyle name="Normal 68 75" xfId="11348"/>
    <cellStyle name="Normal 68 76" xfId="11349"/>
    <cellStyle name="Normal 68 77" xfId="11350"/>
    <cellStyle name="Normal 68 78" xfId="11351"/>
    <cellStyle name="Normal 68 79" xfId="11352"/>
    <cellStyle name="Normal 68 8" xfId="11353"/>
    <cellStyle name="Normal 68 80" xfId="11354"/>
    <cellStyle name="Normal 68 81" xfId="11355"/>
    <cellStyle name="Normal 68 82" xfId="11356"/>
    <cellStyle name="Normal 68 83" xfId="11357"/>
    <cellStyle name="Normal 68 84" xfId="11358"/>
    <cellStyle name="Normal 68 85" xfId="11359"/>
    <cellStyle name="Normal 68 86" xfId="11360"/>
    <cellStyle name="Normal 68 87" xfId="11361"/>
    <cellStyle name="Normal 68 88" xfId="11362"/>
    <cellStyle name="Normal 68 89" xfId="11363"/>
    <cellStyle name="Normal 68 9" xfId="11364"/>
    <cellStyle name="Normal 68 90" xfId="11365"/>
    <cellStyle name="Normal 68 91" xfId="11366"/>
    <cellStyle name="Normal 68 92" xfId="11367"/>
    <cellStyle name="Normal 68 93" xfId="11368"/>
    <cellStyle name="Normal 68 94" xfId="11369"/>
    <cellStyle name="Normal 68 95" xfId="11370"/>
    <cellStyle name="Normal 68 96" xfId="11371"/>
    <cellStyle name="Normal 68 97" xfId="11372"/>
    <cellStyle name="Normal 68 98" xfId="11373"/>
    <cellStyle name="Normal 68 99" xfId="11374"/>
    <cellStyle name="Normal 69" xfId="11375"/>
    <cellStyle name="Normal 69 10" xfId="11376"/>
    <cellStyle name="Normal 69 100" xfId="11377"/>
    <cellStyle name="Normal 69 101" xfId="11378"/>
    <cellStyle name="Normal 69 102" xfId="11379"/>
    <cellStyle name="Normal 69 103" xfId="11380"/>
    <cellStyle name="Normal 69 104" xfId="11381"/>
    <cellStyle name="Normal 69 105" xfId="11382"/>
    <cellStyle name="Normal 69 106" xfId="11383"/>
    <cellStyle name="Normal 69 107" xfId="11384"/>
    <cellStyle name="Normal 69 108" xfId="11385"/>
    <cellStyle name="Normal 69 109" xfId="11386"/>
    <cellStyle name="Normal 69 11" xfId="11387"/>
    <cellStyle name="Normal 69 110" xfId="11388"/>
    <cellStyle name="Normal 69 12" xfId="11389"/>
    <cellStyle name="Normal 69 13" xfId="11390"/>
    <cellStyle name="Normal 69 14" xfId="11391"/>
    <cellStyle name="Normal 69 15" xfId="11392"/>
    <cellStyle name="Normal 69 16" xfId="11393"/>
    <cellStyle name="Normal 69 17" xfId="11394"/>
    <cellStyle name="Normal 69 18" xfId="11395"/>
    <cellStyle name="Normal 69 19" xfId="11396"/>
    <cellStyle name="Normal 69 2" xfId="11397"/>
    <cellStyle name="Normal 69 20" xfId="11398"/>
    <cellStyle name="Normal 69 21" xfId="11399"/>
    <cellStyle name="Normal 69 22" xfId="11400"/>
    <cellStyle name="Normal 69 23" xfId="11401"/>
    <cellStyle name="Normal 69 24" xfId="11402"/>
    <cellStyle name="Normal 69 25" xfId="11403"/>
    <cellStyle name="Normal 69 26" xfId="11404"/>
    <cellStyle name="Normal 69 27" xfId="11405"/>
    <cellStyle name="Normal 69 28" xfId="11406"/>
    <cellStyle name="Normal 69 29" xfId="11407"/>
    <cellStyle name="Normal 69 3" xfId="11408"/>
    <cellStyle name="Normal 69 30" xfId="11409"/>
    <cellStyle name="Normal 69 31" xfId="11410"/>
    <cellStyle name="Normal 69 32" xfId="11411"/>
    <cellStyle name="Normal 69 33" xfId="11412"/>
    <cellStyle name="Normal 69 34" xfId="11413"/>
    <cellStyle name="Normal 69 35" xfId="11414"/>
    <cellStyle name="Normal 69 36" xfId="11415"/>
    <cellStyle name="Normal 69 37" xfId="11416"/>
    <cellStyle name="Normal 69 38" xfId="11417"/>
    <cellStyle name="Normal 69 39" xfId="11418"/>
    <cellStyle name="Normal 69 4" xfId="11419"/>
    <cellStyle name="Normal 69 40" xfId="11420"/>
    <cellStyle name="Normal 69 41" xfId="11421"/>
    <cellStyle name="Normal 69 42" xfId="11422"/>
    <cellStyle name="Normal 69 43" xfId="11423"/>
    <cellStyle name="Normal 69 44" xfId="11424"/>
    <cellStyle name="Normal 69 45" xfId="11425"/>
    <cellStyle name="Normal 69 46" xfId="11426"/>
    <cellStyle name="Normal 69 47" xfId="11427"/>
    <cellStyle name="Normal 69 48" xfId="11428"/>
    <cellStyle name="Normal 69 49" xfId="11429"/>
    <cellStyle name="Normal 69 5" xfId="11430"/>
    <cellStyle name="Normal 69 50" xfId="11431"/>
    <cellStyle name="Normal 69 51" xfId="11432"/>
    <cellStyle name="Normal 69 52" xfId="11433"/>
    <cellStyle name="Normal 69 53" xfId="11434"/>
    <cellStyle name="Normal 69 54" xfId="11435"/>
    <cellStyle name="Normal 69 55" xfId="11436"/>
    <cellStyle name="Normal 69 56" xfId="11437"/>
    <cellStyle name="Normal 69 57" xfId="11438"/>
    <cellStyle name="Normal 69 58" xfId="11439"/>
    <cellStyle name="Normal 69 59" xfId="11440"/>
    <cellStyle name="Normal 69 6" xfId="11441"/>
    <cellStyle name="Normal 69 60" xfId="11442"/>
    <cellStyle name="Normal 69 61" xfId="11443"/>
    <cellStyle name="Normal 69 62" xfId="11444"/>
    <cellStyle name="Normal 69 63" xfId="11445"/>
    <cellStyle name="Normal 69 64" xfId="11446"/>
    <cellStyle name="Normal 69 65" xfId="11447"/>
    <cellStyle name="Normal 69 66" xfId="11448"/>
    <cellStyle name="Normal 69 67" xfId="11449"/>
    <cellStyle name="Normal 69 68" xfId="11450"/>
    <cellStyle name="Normal 69 69" xfId="11451"/>
    <cellStyle name="Normal 69 7" xfId="11452"/>
    <cellStyle name="Normal 69 70" xfId="11453"/>
    <cellStyle name="Normal 69 71" xfId="11454"/>
    <cellStyle name="Normal 69 72" xfId="11455"/>
    <cellStyle name="Normal 69 73" xfId="11456"/>
    <cellStyle name="Normal 69 74" xfId="11457"/>
    <cellStyle name="Normal 69 75" xfId="11458"/>
    <cellStyle name="Normal 69 76" xfId="11459"/>
    <cellStyle name="Normal 69 77" xfId="11460"/>
    <cellStyle name="Normal 69 78" xfId="11461"/>
    <cellStyle name="Normal 69 79" xfId="11462"/>
    <cellStyle name="Normal 69 8" xfId="11463"/>
    <cellStyle name="Normal 69 80" xfId="11464"/>
    <cellStyle name="Normal 69 81" xfId="11465"/>
    <cellStyle name="Normal 69 82" xfId="11466"/>
    <cellStyle name="Normal 69 83" xfId="11467"/>
    <cellStyle name="Normal 69 84" xfId="11468"/>
    <cellStyle name="Normal 69 85" xfId="11469"/>
    <cellStyle name="Normal 69 86" xfId="11470"/>
    <cellStyle name="Normal 69 87" xfId="11471"/>
    <cellStyle name="Normal 69 88" xfId="11472"/>
    <cellStyle name="Normal 69 89" xfId="11473"/>
    <cellStyle name="Normal 69 9" xfId="11474"/>
    <cellStyle name="Normal 69 90" xfId="11475"/>
    <cellStyle name="Normal 69 91" xfId="11476"/>
    <cellStyle name="Normal 69 92" xfId="11477"/>
    <cellStyle name="Normal 69 93" xfId="11478"/>
    <cellStyle name="Normal 69 94" xfId="11479"/>
    <cellStyle name="Normal 69 95" xfId="11480"/>
    <cellStyle name="Normal 69 96" xfId="11481"/>
    <cellStyle name="Normal 69 97" xfId="11482"/>
    <cellStyle name="Normal 69 98" xfId="11483"/>
    <cellStyle name="Normal 69 99" xfId="11484"/>
    <cellStyle name="Normal 7" xfId="16"/>
    <cellStyle name="Normal 7 10" xfId="11485"/>
    <cellStyle name="Normal 7 100" xfId="11486"/>
    <cellStyle name="Normal 7 101" xfId="11487"/>
    <cellStyle name="Normal 7 102" xfId="11488"/>
    <cellStyle name="Normal 7 103" xfId="11489"/>
    <cellStyle name="Normal 7 104" xfId="11490"/>
    <cellStyle name="Normal 7 105" xfId="11491"/>
    <cellStyle name="Normal 7 106" xfId="11492"/>
    <cellStyle name="Normal 7 107" xfId="11493"/>
    <cellStyle name="Normal 7 108" xfId="11494"/>
    <cellStyle name="Normal 7 109" xfId="11495"/>
    <cellStyle name="Normal 7 11" xfId="11496"/>
    <cellStyle name="Normal 7 110" xfId="11497"/>
    <cellStyle name="Normal 7 12" xfId="11498"/>
    <cellStyle name="Normal 7 13" xfId="11499"/>
    <cellStyle name="Normal 7 14" xfId="11500"/>
    <cellStyle name="Normal 7 15" xfId="11501"/>
    <cellStyle name="Normal 7 16" xfId="11502"/>
    <cellStyle name="Normal 7 17" xfId="11503"/>
    <cellStyle name="Normal 7 18" xfId="11504"/>
    <cellStyle name="Normal 7 19" xfId="11505"/>
    <cellStyle name="Normal 7 2" xfId="47"/>
    <cellStyle name="Normal 7 20" xfId="11506"/>
    <cellStyle name="Normal 7 21" xfId="11507"/>
    <cellStyle name="Normal 7 22" xfId="11508"/>
    <cellStyle name="Normal 7 23" xfId="11509"/>
    <cellStyle name="Normal 7 24" xfId="11510"/>
    <cellStyle name="Normal 7 25" xfId="11511"/>
    <cellStyle name="Normal 7 26" xfId="11512"/>
    <cellStyle name="Normal 7 27" xfId="11513"/>
    <cellStyle name="Normal 7 28" xfId="11514"/>
    <cellStyle name="Normal 7 29" xfId="11515"/>
    <cellStyle name="Normal 7 3" xfId="11516"/>
    <cellStyle name="Normal 7 30" xfId="11517"/>
    <cellStyle name="Normal 7 31" xfId="11518"/>
    <cellStyle name="Normal 7 32" xfId="11519"/>
    <cellStyle name="Normal 7 33" xfId="11520"/>
    <cellStyle name="Normal 7 34" xfId="11521"/>
    <cellStyle name="Normal 7 35" xfId="11522"/>
    <cellStyle name="Normal 7 36" xfId="11523"/>
    <cellStyle name="Normal 7 37" xfId="11524"/>
    <cellStyle name="Normal 7 38" xfId="11525"/>
    <cellStyle name="Normal 7 39" xfId="11526"/>
    <cellStyle name="Normal 7 4" xfId="11527"/>
    <cellStyle name="Normal 7 40" xfId="11528"/>
    <cellStyle name="Normal 7 41" xfId="11529"/>
    <cellStyle name="Normal 7 42" xfId="11530"/>
    <cellStyle name="Normal 7 43" xfId="11531"/>
    <cellStyle name="Normal 7 44" xfId="11532"/>
    <cellStyle name="Normal 7 45" xfId="11533"/>
    <cellStyle name="Normal 7 46" xfId="11534"/>
    <cellStyle name="Normal 7 47" xfId="11535"/>
    <cellStyle name="Normal 7 48" xfId="11536"/>
    <cellStyle name="Normal 7 49" xfId="11537"/>
    <cellStyle name="Normal 7 5" xfId="11538"/>
    <cellStyle name="Normal 7 50" xfId="11539"/>
    <cellStyle name="Normal 7 51" xfId="11540"/>
    <cellStyle name="Normal 7 52" xfId="11541"/>
    <cellStyle name="Normal 7 53" xfId="11542"/>
    <cellStyle name="Normal 7 54" xfId="11543"/>
    <cellStyle name="Normal 7 55" xfId="11544"/>
    <cellStyle name="Normal 7 56" xfId="11545"/>
    <cellStyle name="Normal 7 57" xfId="11546"/>
    <cellStyle name="Normal 7 58" xfId="11547"/>
    <cellStyle name="Normal 7 59" xfId="11548"/>
    <cellStyle name="Normal 7 6" xfId="11549"/>
    <cellStyle name="Normal 7 60" xfId="11550"/>
    <cellStyle name="Normal 7 61" xfId="11551"/>
    <cellStyle name="Normal 7 62" xfId="11552"/>
    <cellStyle name="Normal 7 63" xfId="11553"/>
    <cellStyle name="Normal 7 64" xfId="11554"/>
    <cellStyle name="Normal 7 65" xfId="11555"/>
    <cellStyle name="Normal 7 66" xfId="11556"/>
    <cellStyle name="Normal 7 67" xfId="11557"/>
    <cellStyle name="Normal 7 68" xfId="11558"/>
    <cellStyle name="Normal 7 69" xfId="11559"/>
    <cellStyle name="Normal 7 7" xfId="11560"/>
    <cellStyle name="Normal 7 70" xfId="11561"/>
    <cellStyle name="Normal 7 71" xfId="11562"/>
    <cellStyle name="Normal 7 72" xfId="11563"/>
    <cellStyle name="Normal 7 73" xfId="11564"/>
    <cellStyle name="Normal 7 74" xfId="11565"/>
    <cellStyle name="Normal 7 75" xfId="11566"/>
    <cellStyle name="Normal 7 76" xfId="11567"/>
    <cellStyle name="Normal 7 77" xfId="11568"/>
    <cellStyle name="Normal 7 78" xfId="11569"/>
    <cellStyle name="Normal 7 79" xfId="11570"/>
    <cellStyle name="Normal 7 8" xfId="11571"/>
    <cellStyle name="Normal 7 80" xfId="11572"/>
    <cellStyle name="Normal 7 81" xfId="11573"/>
    <cellStyle name="Normal 7 82" xfId="11574"/>
    <cellStyle name="Normal 7 83" xfId="11575"/>
    <cellStyle name="Normal 7 84" xfId="11576"/>
    <cellStyle name="Normal 7 85" xfId="11577"/>
    <cellStyle name="Normal 7 86" xfId="11578"/>
    <cellStyle name="Normal 7 87" xfId="11579"/>
    <cellStyle name="Normal 7 88" xfId="11580"/>
    <cellStyle name="Normal 7 89" xfId="11581"/>
    <cellStyle name="Normal 7 9" xfId="11582"/>
    <cellStyle name="Normal 7 90" xfId="11583"/>
    <cellStyle name="Normal 7 91" xfId="11584"/>
    <cellStyle name="Normal 7 92" xfId="11585"/>
    <cellStyle name="Normal 7 93" xfId="11586"/>
    <cellStyle name="Normal 7 94" xfId="11587"/>
    <cellStyle name="Normal 7 95" xfId="11588"/>
    <cellStyle name="Normal 7 96" xfId="11589"/>
    <cellStyle name="Normal 7 97" xfId="11590"/>
    <cellStyle name="Normal 7 98" xfId="11591"/>
    <cellStyle name="Normal 7 99" xfId="11592"/>
    <cellStyle name="Normal 70" xfId="11593"/>
    <cellStyle name="Normal 70 10" xfId="11594"/>
    <cellStyle name="Normal 70 100" xfId="11595"/>
    <cellStyle name="Normal 70 101" xfId="11596"/>
    <cellStyle name="Normal 70 102" xfId="11597"/>
    <cellStyle name="Normal 70 103" xfId="11598"/>
    <cellStyle name="Normal 70 104" xfId="11599"/>
    <cellStyle name="Normal 70 105" xfId="11600"/>
    <cellStyle name="Normal 70 106" xfId="11601"/>
    <cellStyle name="Normal 70 107" xfId="11602"/>
    <cellStyle name="Normal 70 108" xfId="11603"/>
    <cellStyle name="Normal 70 109" xfId="11604"/>
    <cellStyle name="Normal 70 11" xfId="11605"/>
    <cellStyle name="Normal 70 110" xfId="11606"/>
    <cellStyle name="Normal 70 12" xfId="11607"/>
    <cellStyle name="Normal 70 13" xfId="11608"/>
    <cellStyle name="Normal 70 14" xfId="11609"/>
    <cellStyle name="Normal 70 15" xfId="11610"/>
    <cellStyle name="Normal 70 16" xfId="11611"/>
    <cellStyle name="Normal 70 17" xfId="11612"/>
    <cellStyle name="Normal 70 18" xfId="11613"/>
    <cellStyle name="Normal 70 19" xfId="11614"/>
    <cellStyle name="Normal 70 2" xfId="11615"/>
    <cellStyle name="Normal 70 20" xfId="11616"/>
    <cellStyle name="Normal 70 21" xfId="11617"/>
    <cellStyle name="Normal 70 22" xfId="11618"/>
    <cellStyle name="Normal 70 23" xfId="11619"/>
    <cellStyle name="Normal 70 24" xfId="11620"/>
    <cellStyle name="Normal 70 25" xfId="11621"/>
    <cellStyle name="Normal 70 26" xfId="11622"/>
    <cellStyle name="Normal 70 27" xfId="11623"/>
    <cellStyle name="Normal 70 28" xfId="11624"/>
    <cellStyle name="Normal 70 29" xfId="11625"/>
    <cellStyle name="Normal 70 3" xfId="11626"/>
    <cellStyle name="Normal 70 30" xfId="11627"/>
    <cellStyle name="Normal 70 31" xfId="11628"/>
    <cellStyle name="Normal 70 32" xfId="11629"/>
    <cellStyle name="Normal 70 33" xfId="11630"/>
    <cellStyle name="Normal 70 34" xfId="11631"/>
    <cellStyle name="Normal 70 35" xfId="11632"/>
    <cellStyle name="Normal 70 36" xfId="11633"/>
    <cellStyle name="Normal 70 37" xfId="11634"/>
    <cellStyle name="Normal 70 38" xfId="11635"/>
    <cellStyle name="Normal 70 39" xfId="11636"/>
    <cellStyle name="Normal 70 4" xfId="11637"/>
    <cellStyle name="Normal 70 40" xfId="11638"/>
    <cellStyle name="Normal 70 41" xfId="11639"/>
    <cellStyle name="Normal 70 42" xfId="11640"/>
    <cellStyle name="Normal 70 43" xfId="11641"/>
    <cellStyle name="Normal 70 44" xfId="11642"/>
    <cellStyle name="Normal 70 45" xfId="11643"/>
    <cellStyle name="Normal 70 46" xfId="11644"/>
    <cellStyle name="Normal 70 47" xfId="11645"/>
    <cellStyle name="Normal 70 48" xfId="11646"/>
    <cellStyle name="Normal 70 49" xfId="11647"/>
    <cellStyle name="Normal 70 5" xfId="11648"/>
    <cellStyle name="Normal 70 50" xfId="11649"/>
    <cellStyle name="Normal 70 51" xfId="11650"/>
    <cellStyle name="Normal 70 52" xfId="11651"/>
    <cellStyle name="Normal 70 53" xfId="11652"/>
    <cellStyle name="Normal 70 54" xfId="11653"/>
    <cellStyle name="Normal 70 55" xfId="11654"/>
    <cellStyle name="Normal 70 56" xfId="11655"/>
    <cellStyle name="Normal 70 57" xfId="11656"/>
    <cellStyle name="Normal 70 58" xfId="11657"/>
    <cellStyle name="Normal 70 59" xfId="11658"/>
    <cellStyle name="Normal 70 6" xfId="11659"/>
    <cellStyle name="Normal 70 60" xfId="11660"/>
    <cellStyle name="Normal 70 61" xfId="11661"/>
    <cellStyle name="Normal 70 62" xfId="11662"/>
    <cellStyle name="Normal 70 63" xfId="11663"/>
    <cellStyle name="Normal 70 64" xfId="11664"/>
    <cellStyle name="Normal 70 65" xfId="11665"/>
    <cellStyle name="Normal 70 66" xfId="11666"/>
    <cellStyle name="Normal 70 67" xfId="11667"/>
    <cellStyle name="Normal 70 68" xfId="11668"/>
    <cellStyle name="Normal 70 69" xfId="11669"/>
    <cellStyle name="Normal 70 7" xfId="11670"/>
    <cellStyle name="Normal 70 70" xfId="11671"/>
    <cellStyle name="Normal 70 71" xfId="11672"/>
    <cellStyle name="Normal 70 72" xfId="11673"/>
    <cellStyle name="Normal 70 73" xfId="11674"/>
    <cellStyle name="Normal 70 74" xfId="11675"/>
    <cellStyle name="Normal 70 75" xfId="11676"/>
    <cellStyle name="Normal 70 76" xfId="11677"/>
    <cellStyle name="Normal 70 77" xfId="11678"/>
    <cellStyle name="Normal 70 78" xfId="11679"/>
    <cellStyle name="Normal 70 79" xfId="11680"/>
    <cellStyle name="Normal 70 8" xfId="11681"/>
    <cellStyle name="Normal 70 80" xfId="11682"/>
    <cellStyle name="Normal 70 81" xfId="11683"/>
    <cellStyle name="Normal 70 82" xfId="11684"/>
    <cellStyle name="Normal 70 83" xfId="11685"/>
    <cellStyle name="Normal 70 84" xfId="11686"/>
    <cellStyle name="Normal 70 85" xfId="11687"/>
    <cellStyle name="Normal 70 86" xfId="11688"/>
    <cellStyle name="Normal 70 87" xfId="11689"/>
    <cellStyle name="Normal 70 88" xfId="11690"/>
    <cellStyle name="Normal 70 89" xfId="11691"/>
    <cellStyle name="Normal 70 9" xfId="11692"/>
    <cellStyle name="Normal 70 90" xfId="11693"/>
    <cellStyle name="Normal 70 91" xfId="11694"/>
    <cellStyle name="Normal 70 92" xfId="11695"/>
    <cellStyle name="Normal 70 93" xfId="11696"/>
    <cellStyle name="Normal 70 94" xfId="11697"/>
    <cellStyle name="Normal 70 95" xfId="11698"/>
    <cellStyle name="Normal 70 96" xfId="11699"/>
    <cellStyle name="Normal 70 97" xfId="11700"/>
    <cellStyle name="Normal 70 98" xfId="11701"/>
    <cellStyle name="Normal 70 99" xfId="11702"/>
    <cellStyle name="Normal 71" xfId="11703"/>
    <cellStyle name="Normal 71 10" xfId="11704"/>
    <cellStyle name="Normal 71 100" xfId="11705"/>
    <cellStyle name="Normal 71 101" xfId="11706"/>
    <cellStyle name="Normal 71 102" xfId="11707"/>
    <cellStyle name="Normal 71 103" xfId="11708"/>
    <cellStyle name="Normal 71 104" xfId="11709"/>
    <cellStyle name="Normal 71 105" xfId="11710"/>
    <cellStyle name="Normal 71 106" xfId="11711"/>
    <cellStyle name="Normal 71 107" xfId="11712"/>
    <cellStyle name="Normal 71 108" xfId="11713"/>
    <cellStyle name="Normal 71 109" xfId="11714"/>
    <cellStyle name="Normal 71 11" xfId="11715"/>
    <cellStyle name="Normal 71 110" xfId="11716"/>
    <cellStyle name="Normal 71 12" xfId="11717"/>
    <cellStyle name="Normal 71 13" xfId="11718"/>
    <cellStyle name="Normal 71 14" xfId="11719"/>
    <cellStyle name="Normal 71 15" xfId="11720"/>
    <cellStyle name="Normal 71 16" xfId="11721"/>
    <cellStyle name="Normal 71 17" xfId="11722"/>
    <cellStyle name="Normal 71 18" xfId="11723"/>
    <cellStyle name="Normal 71 19" xfId="11724"/>
    <cellStyle name="Normal 71 2" xfId="11725"/>
    <cellStyle name="Normal 71 20" xfId="11726"/>
    <cellStyle name="Normal 71 21" xfId="11727"/>
    <cellStyle name="Normal 71 22" xfId="11728"/>
    <cellStyle name="Normal 71 23" xfId="11729"/>
    <cellStyle name="Normal 71 24" xfId="11730"/>
    <cellStyle name="Normal 71 25" xfId="11731"/>
    <cellStyle name="Normal 71 26" xfId="11732"/>
    <cellStyle name="Normal 71 27" xfId="11733"/>
    <cellStyle name="Normal 71 28" xfId="11734"/>
    <cellStyle name="Normal 71 29" xfId="11735"/>
    <cellStyle name="Normal 71 3" xfId="11736"/>
    <cellStyle name="Normal 71 30" xfId="11737"/>
    <cellStyle name="Normal 71 31" xfId="11738"/>
    <cellStyle name="Normal 71 32" xfId="11739"/>
    <cellStyle name="Normal 71 33" xfId="11740"/>
    <cellStyle name="Normal 71 34" xfId="11741"/>
    <cellStyle name="Normal 71 35" xfId="11742"/>
    <cellStyle name="Normal 71 36" xfId="11743"/>
    <cellStyle name="Normal 71 37" xfId="11744"/>
    <cellStyle name="Normal 71 38" xfId="11745"/>
    <cellStyle name="Normal 71 39" xfId="11746"/>
    <cellStyle name="Normal 71 4" xfId="11747"/>
    <cellStyle name="Normal 71 40" xfId="11748"/>
    <cellStyle name="Normal 71 41" xfId="11749"/>
    <cellStyle name="Normal 71 42" xfId="11750"/>
    <cellStyle name="Normal 71 43" xfId="11751"/>
    <cellStyle name="Normal 71 44" xfId="11752"/>
    <cellStyle name="Normal 71 45" xfId="11753"/>
    <cellStyle name="Normal 71 46" xfId="11754"/>
    <cellStyle name="Normal 71 47" xfId="11755"/>
    <cellStyle name="Normal 71 48" xfId="11756"/>
    <cellStyle name="Normal 71 49" xfId="11757"/>
    <cellStyle name="Normal 71 5" xfId="11758"/>
    <cellStyle name="Normal 71 50" xfId="11759"/>
    <cellStyle name="Normal 71 51" xfId="11760"/>
    <cellStyle name="Normal 71 52" xfId="11761"/>
    <cellStyle name="Normal 71 53" xfId="11762"/>
    <cellStyle name="Normal 71 54" xfId="11763"/>
    <cellStyle name="Normal 71 55" xfId="11764"/>
    <cellStyle name="Normal 71 56" xfId="11765"/>
    <cellStyle name="Normal 71 57" xfId="11766"/>
    <cellStyle name="Normal 71 58" xfId="11767"/>
    <cellStyle name="Normal 71 59" xfId="11768"/>
    <cellStyle name="Normal 71 6" xfId="11769"/>
    <cellStyle name="Normal 71 60" xfId="11770"/>
    <cellStyle name="Normal 71 61" xfId="11771"/>
    <cellStyle name="Normal 71 62" xfId="11772"/>
    <cellStyle name="Normal 71 63" xfId="11773"/>
    <cellStyle name="Normal 71 64" xfId="11774"/>
    <cellStyle name="Normal 71 65" xfId="11775"/>
    <cellStyle name="Normal 71 66" xfId="11776"/>
    <cellStyle name="Normal 71 67" xfId="11777"/>
    <cellStyle name="Normal 71 68" xfId="11778"/>
    <cellStyle name="Normal 71 69" xfId="11779"/>
    <cellStyle name="Normal 71 7" xfId="11780"/>
    <cellStyle name="Normal 71 70" xfId="11781"/>
    <cellStyle name="Normal 71 71" xfId="11782"/>
    <cellStyle name="Normal 71 72" xfId="11783"/>
    <cellStyle name="Normal 71 73" xfId="11784"/>
    <cellStyle name="Normal 71 74" xfId="11785"/>
    <cellStyle name="Normal 71 75" xfId="11786"/>
    <cellStyle name="Normal 71 76" xfId="11787"/>
    <cellStyle name="Normal 71 77" xfId="11788"/>
    <cellStyle name="Normal 71 78" xfId="11789"/>
    <cellStyle name="Normal 71 79" xfId="11790"/>
    <cellStyle name="Normal 71 8" xfId="11791"/>
    <cellStyle name="Normal 71 80" xfId="11792"/>
    <cellStyle name="Normal 71 81" xfId="11793"/>
    <cellStyle name="Normal 71 82" xfId="11794"/>
    <cellStyle name="Normal 71 83" xfId="11795"/>
    <cellStyle name="Normal 71 84" xfId="11796"/>
    <cellStyle name="Normal 71 85" xfId="11797"/>
    <cellStyle name="Normal 71 86" xfId="11798"/>
    <cellStyle name="Normal 71 87" xfId="11799"/>
    <cellStyle name="Normal 71 88" xfId="11800"/>
    <cellStyle name="Normal 71 89" xfId="11801"/>
    <cellStyle name="Normal 71 9" xfId="11802"/>
    <cellStyle name="Normal 71 90" xfId="11803"/>
    <cellStyle name="Normal 71 91" xfId="11804"/>
    <cellStyle name="Normal 71 92" xfId="11805"/>
    <cellStyle name="Normal 71 93" xfId="11806"/>
    <cellStyle name="Normal 71 94" xfId="11807"/>
    <cellStyle name="Normal 71 95" xfId="11808"/>
    <cellStyle name="Normal 71 96" xfId="11809"/>
    <cellStyle name="Normal 71 97" xfId="11810"/>
    <cellStyle name="Normal 71 98" xfId="11811"/>
    <cellStyle name="Normal 71 99" xfId="11812"/>
    <cellStyle name="Normal 72" xfId="11813"/>
    <cellStyle name="Normal 72 10" xfId="11814"/>
    <cellStyle name="Normal 72 100" xfId="11815"/>
    <cellStyle name="Normal 72 101" xfId="11816"/>
    <cellStyle name="Normal 72 102" xfId="11817"/>
    <cellStyle name="Normal 72 103" xfId="11818"/>
    <cellStyle name="Normal 72 104" xfId="11819"/>
    <cellStyle name="Normal 72 105" xfId="11820"/>
    <cellStyle name="Normal 72 106" xfId="11821"/>
    <cellStyle name="Normal 72 107" xfId="11822"/>
    <cellStyle name="Normal 72 108" xfId="11823"/>
    <cellStyle name="Normal 72 109" xfId="11824"/>
    <cellStyle name="Normal 72 11" xfId="11825"/>
    <cellStyle name="Normal 72 110" xfId="11826"/>
    <cellStyle name="Normal 72 12" xfId="11827"/>
    <cellStyle name="Normal 72 13" xfId="11828"/>
    <cellStyle name="Normal 72 14" xfId="11829"/>
    <cellStyle name="Normal 72 15" xfId="11830"/>
    <cellStyle name="Normal 72 16" xfId="11831"/>
    <cellStyle name="Normal 72 17" xfId="11832"/>
    <cellStyle name="Normal 72 18" xfId="11833"/>
    <cellStyle name="Normal 72 19" xfId="11834"/>
    <cellStyle name="Normal 72 2" xfId="11835"/>
    <cellStyle name="Normal 72 20" xfId="11836"/>
    <cellStyle name="Normal 72 21" xfId="11837"/>
    <cellStyle name="Normal 72 22" xfId="11838"/>
    <cellStyle name="Normal 72 23" xfId="11839"/>
    <cellStyle name="Normal 72 24" xfId="11840"/>
    <cellStyle name="Normal 72 25" xfId="11841"/>
    <cellStyle name="Normal 72 26" xfId="11842"/>
    <cellStyle name="Normal 72 27" xfId="11843"/>
    <cellStyle name="Normal 72 28" xfId="11844"/>
    <cellStyle name="Normal 72 29" xfId="11845"/>
    <cellStyle name="Normal 72 3" xfId="11846"/>
    <cellStyle name="Normal 72 30" xfId="11847"/>
    <cellStyle name="Normal 72 31" xfId="11848"/>
    <cellStyle name="Normal 72 32" xfId="11849"/>
    <cellStyle name="Normal 72 33" xfId="11850"/>
    <cellStyle name="Normal 72 34" xfId="11851"/>
    <cellStyle name="Normal 72 35" xfId="11852"/>
    <cellStyle name="Normal 72 36" xfId="11853"/>
    <cellStyle name="Normal 72 37" xfId="11854"/>
    <cellStyle name="Normal 72 38" xfId="11855"/>
    <cellStyle name="Normal 72 39" xfId="11856"/>
    <cellStyle name="Normal 72 4" xfId="11857"/>
    <cellStyle name="Normal 72 40" xfId="11858"/>
    <cellStyle name="Normal 72 41" xfId="11859"/>
    <cellStyle name="Normal 72 42" xfId="11860"/>
    <cellStyle name="Normal 72 43" xfId="11861"/>
    <cellStyle name="Normal 72 44" xfId="11862"/>
    <cellStyle name="Normal 72 45" xfId="11863"/>
    <cellStyle name="Normal 72 46" xfId="11864"/>
    <cellStyle name="Normal 72 47" xfId="11865"/>
    <cellStyle name="Normal 72 48" xfId="11866"/>
    <cellStyle name="Normal 72 49" xfId="11867"/>
    <cellStyle name="Normal 72 5" xfId="11868"/>
    <cellStyle name="Normal 72 50" xfId="11869"/>
    <cellStyle name="Normal 72 51" xfId="11870"/>
    <cellStyle name="Normal 72 52" xfId="11871"/>
    <cellStyle name="Normal 72 53" xfId="11872"/>
    <cellStyle name="Normal 72 54" xfId="11873"/>
    <cellStyle name="Normal 72 55" xfId="11874"/>
    <cellStyle name="Normal 72 56" xfId="11875"/>
    <cellStyle name="Normal 72 57" xfId="11876"/>
    <cellStyle name="Normal 72 58" xfId="11877"/>
    <cellStyle name="Normal 72 59" xfId="11878"/>
    <cellStyle name="Normal 72 6" xfId="11879"/>
    <cellStyle name="Normal 72 60" xfId="11880"/>
    <cellStyle name="Normal 72 61" xfId="11881"/>
    <cellStyle name="Normal 72 62" xfId="11882"/>
    <cellStyle name="Normal 72 63" xfId="11883"/>
    <cellStyle name="Normal 72 64" xfId="11884"/>
    <cellStyle name="Normal 72 65" xfId="11885"/>
    <cellStyle name="Normal 72 66" xfId="11886"/>
    <cellStyle name="Normal 72 67" xfId="11887"/>
    <cellStyle name="Normal 72 68" xfId="11888"/>
    <cellStyle name="Normal 72 69" xfId="11889"/>
    <cellStyle name="Normal 72 7" xfId="11890"/>
    <cellStyle name="Normal 72 70" xfId="11891"/>
    <cellStyle name="Normal 72 71" xfId="11892"/>
    <cellStyle name="Normal 72 72" xfId="11893"/>
    <cellStyle name="Normal 72 73" xfId="11894"/>
    <cellStyle name="Normal 72 74" xfId="11895"/>
    <cellStyle name="Normal 72 75" xfId="11896"/>
    <cellStyle name="Normal 72 76" xfId="11897"/>
    <cellStyle name="Normal 72 77" xfId="11898"/>
    <cellStyle name="Normal 72 78" xfId="11899"/>
    <cellStyle name="Normal 72 79" xfId="11900"/>
    <cellStyle name="Normal 72 8" xfId="11901"/>
    <cellStyle name="Normal 72 80" xfId="11902"/>
    <cellStyle name="Normal 72 81" xfId="11903"/>
    <cellStyle name="Normal 72 82" xfId="11904"/>
    <cellStyle name="Normal 72 83" xfId="11905"/>
    <cellStyle name="Normal 72 84" xfId="11906"/>
    <cellStyle name="Normal 72 85" xfId="11907"/>
    <cellStyle name="Normal 72 86" xfId="11908"/>
    <cellStyle name="Normal 72 87" xfId="11909"/>
    <cellStyle name="Normal 72 88" xfId="11910"/>
    <cellStyle name="Normal 72 89" xfId="11911"/>
    <cellStyle name="Normal 72 9" xfId="11912"/>
    <cellStyle name="Normal 72 90" xfId="11913"/>
    <cellStyle name="Normal 72 91" xfId="11914"/>
    <cellStyle name="Normal 72 92" xfId="11915"/>
    <cellStyle name="Normal 72 93" xfId="11916"/>
    <cellStyle name="Normal 72 94" xfId="11917"/>
    <cellStyle name="Normal 72 95" xfId="11918"/>
    <cellStyle name="Normal 72 96" xfId="11919"/>
    <cellStyle name="Normal 72 97" xfId="11920"/>
    <cellStyle name="Normal 72 98" xfId="11921"/>
    <cellStyle name="Normal 72 99" xfId="11922"/>
    <cellStyle name="Normal 73" xfId="11923"/>
    <cellStyle name="Normal 73 10" xfId="11924"/>
    <cellStyle name="Normal 73 100" xfId="11925"/>
    <cellStyle name="Normal 73 101" xfId="11926"/>
    <cellStyle name="Normal 73 102" xfId="11927"/>
    <cellStyle name="Normal 73 103" xfId="11928"/>
    <cellStyle name="Normal 73 104" xfId="11929"/>
    <cellStyle name="Normal 73 105" xfId="11930"/>
    <cellStyle name="Normal 73 106" xfId="11931"/>
    <cellStyle name="Normal 73 107" xfId="11932"/>
    <cellStyle name="Normal 73 108" xfId="11933"/>
    <cellStyle name="Normal 73 109" xfId="11934"/>
    <cellStyle name="Normal 73 11" xfId="11935"/>
    <cellStyle name="Normal 73 110" xfId="11936"/>
    <cellStyle name="Normal 73 12" xfId="11937"/>
    <cellStyle name="Normal 73 13" xfId="11938"/>
    <cellStyle name="Normal 73 14" xfId="11939"/>
    <cellStyle name="Normal 73 15" xfId="11940"/>
    <cellStyle name="Normal 73 16" xfId="11941"/>
    <cellStyle name="Normal 73 17" xfId="11942"/>
    <cellStyle name="Normal 73 18" xfId="11943"/>
    <cellStyle name="Normal 73 19" xfId="11944"/>
    <cellStyle name="Normal 73 2" xfId="11945"/>
    <cellStyle name="Normal 73 20" xfId="11946"/>
    <cellStyle name="Normal 73 21" xfId="11947"/>
    <cellStyle name="Normal 73 22" xfId="11948"/>
    <cellStyle name="Normal 73 23" xfId="11949"/>
    <cellStyle name="Normal 73 24" xfId="11950"/>
    <cellStyle name="Normal 73 25" xfId="11951"/>
    <cellStyle name="Normal 73 26" xfId="11952"/>
    <cellStyle name="Normal 73 27" xfId="11953"/>
    <cellStyle name="Normal 73 28" xfId="11954"/>
    <cellStyle name="Normal 73 29" xfId="11955"/>
    <cellStyle name="Normal 73 3" xfId="11956"/>
    <cellStyle name="Normal 73 30" xfId="11957"/>
    <cellStyle name="Normal 73 31" xfId="11958"/>
    <cellStyle name="Normal 73 32" xfId="11959"/>
    <cellStyle name="Normal 73 33" xfId="11960"/>
    <cellStyle name="Normal 73 34" xfId="11961"/>
    <cellStyle name="Normal 73 35" xfId="11962"/>
    <cellStyle name="Normal 73 36" xfId="11963"/>
    <cellStyle name="Normal 73 37" xfId="11964"/>
    <cellStyle name="Normal 73 38" xfId="11965"/>
    <cellStyle name="Normal 73 39" xfId="11966"/>
    <cellStyle name="Normal 73 4" xfId="11967"/>
    <cellStyle name="Normal 73 40" xfId="11968"/>
    <cellStyle name="Normal 73 41" xfId="11969"/>
    <cellStyle name="Normal 73 42" xfId="11970"/>
    <cellStyle name="Normal 73 43" xfId="11971"/>
    <cellStyle name="Normal 73 44" xfId="11972"/>
    <cellStyle name="Normal 73 45" xfId="11973"/>
    <cellStyle name="Normal 73 46" xfId="11974"/>
    <cellStyle name="Normal 73 47" xfId="11975"/>
    <cellStyle name="Normal 73 48" xfId="11976"/>
    <cellStyle name="Normal 73 49" xfId="11977"/>
    <cellStyle name="Normal 73 5" xfId="11978"/>
    <cellStyle name="Normal 73 50" xfId="11979"/>
    <cellStyle name="Normal 73 51" xfId="11980"/>
    <cellStyle name="Normal 73 52" xfId="11981"/>
    <cellStyle name="Normal 73 53" xfId="11982"/>
    <cellStyle name="Normal 73 54" xfId="11983"/>
    <cellStyle name="Normal 73 55" xfId="11984"/>
    <cellStyle name="Normal 73 56" xfId="11985"/>
    <cellStyle name="Normal 73 57" xfId="11986"/>
    <cellStyle name="Normal 73 58" xfId="11987"/>
    <cellStyle name="Normal 73 59" xfId="11988"/>
    <cellStyle name="Normal 73 6" xfId="11989"/>
    <cellStyle name="Normal 73 60" xfId="11990"/>
    <cellStyle name="Normal 73 61" xfId="11991"/>
    <cellStyle name="Normal 73 62" xfId="11992"/>
    <cellStyle name="Normal 73 63" xfId="11993"/>
    <cellStyle name="Normal 73 64" xfId="11994"/>
    <cellStyle name="Normal 73 65" xfId="11995"/>
    <cellStyle name="Normal 73 66" xfId="11996"/>
    <cellStyle name="Normal 73 67" xfId="11997"/>
    <cellStyle name="Normal 73 68" xfId="11998"/>
    <cellStyle name="Normal 73 69" xfId="11999"/>
    <cellStyle name="Normal 73 7" xfId="12000"/>
    <cellStyle name="Normal 73 70" xfId="12001"/>
    <cellStyle name="Normal 73 71" xfId="12002"/>
    <cellStyle name="Normal 73 72" xfId="12003"/>
    <cellStyle name="Normal 73 73" xfId="12004"/>
    <cellStyle name="Normal 73 74" xfId="12005"/>
    <cellStyle name="Normal 73 75" xfId="12006"/>
    <cellStyle name="Normal 73 76" xfId="12007"/>
    <cellStyle name="Normal 73 77" xfId="12008"/>
    <cellStyle name="Normal 73 78" xfId="12009"/>
    <cellStyle name="Normal 73 79" xfId="12010"/>
    <cellStyle name="Normal 73 8" xfId="12011"/>
    <cellStyle name="Normal 73 80" xfId="12012"/>
    <cellStyle name="Normal 73 81" xfId="12013"/>
    <cellStyle name="Normal 73 82" xfId="12014"/>
    <cellStyle name="Normal 73 83" xfId="12015"/>
    <cellStyle name="Normal 73 84" xfId="12016"/>
    <cellStyle name="Normal 73 85" xfId="12017"/>
    <cellStyle name="Normal 73 86" xfId="12018"/>
    <cellStyle name="Normal 73 87" xfId="12019"/>
    <cellStyle name="Normal 73 88" xfId="12020"/>
    <cellStyle name="Normal 73 89" xfId="12021"/>
    <cellStyle name="Normal 73 9" xfId="12022"/>
    <cellStyle name="Normal 73 90" xfId="12023"/>
    <cellStyle name="Normal 73 91" xfId="12024"/>
    <cellStyle name="Normal 73 92" xfId="12025"/>
    <cellStyle name="Normal 73 93" xfId="12026"/>
    <cellStyle name="Normal 73 94" xfId="12027"/>
    <cellStyle name="Normal 73 95" xfId="12028"/>
    <cellStyle name="Normal 73 96" xfId="12029"/>
    <cellStyle name="Normal 73 97" xfId="12030"/>
    <cellStyle name="Normal 73 98" xfId="12031"/>
    <cellStyle name="Normal 73 99" xfId="12032"/>
    <cellStyle name="Normal 74" xfId="12033"/>
    <cellStyle name="Normal 74 10" xfId="12034"/>
    <cellStyle name="Normal 74 100" xfId="12035"/>
    <cellStyle name="Normal 74 101" xfId="12036"/>
    <cellStyle name="Normal 74 102" xfId="12037"/>
    <cellStyle name="Normal 74 103" xfId="12038"/>
    <cellStyle name="Normal 74 104" xfId="12039"/>
    <cellStyle name="Normal 74 105" xfId="12040"/>
    <cellStyle name="Normal 74 106" xfId="12041"/>
    <cellStyle name="Normal 74 107" xfId="12042"/>
    <cellStyle name="Normal 74 108" xfId="12043"/>
    <cellStyle name="Normal 74 109" xfId="12044"/>
    <cellStyle name="Normal 74 11" xfId="12045"/>
    <cellStyle name="Normal 74 110" xfId="12046"/>
    <cellStyle name="Normal 74 12" xfId="12047"/>
    <cellStyle name="Normal 74 13" xfId="12048"/>
    <cellStyle name="Normal 74 14" xfId="12049"/>
    <cellStyle name="Normal 74 15" xfId="12050"/>
    <cellStyle name="Normal 74 16" xfId="12051"/>
    <cellStyle name="Normal 74 17" xfId="12052"/>
    <cellStyle name="Normal 74 18" xfId="12053"/>
    <cellStyle name="Normal 74 19" xfId="12054"/>
    <cellStyle name="Normal 74 2" xfId="12055"/>
    <cellStyle name="Normal 74 20" xfId="12056"/>
    <cellStyle name="Normal 74 21" xfId="12057"/>
    <cellStyle name="Normal 74 22" xfId="12058"/>
    <cellStyle name="Normal 74 23" xfId="12059"/>
    <cellStyle name="Normal 74 24" xfId="12060"/>
    <cellStyle name="Normal 74 25" xfId="12061"/>
    <cellStyle name="Normal 74 26" xfId="12062"/>
    <cellStyle name="Normal 74 27" xfId="12063"/>
    <cellStyle name="Normal 74 28" xfId="12064"/>
    <cellStyle name="Normal 74 29" xfId="12065"/>
    <cellStyle name="Normal 74 3" xfId="12066"/>
    <cellStyle name="Normal 74 30" xfId="12067"/>
    <cellStyle name="Normal 74 31" xfId="12068"/>
    <cellStyle name="Normal 74 32" xfId="12069"/>
    <cellStyle name="Normal 74 33" xfId="12070"/>
    <cellStyle name="Normal 74 34" xfId="12071"/>
    <cellStyle name="Normal 74 35" xfId="12072"/>
    <cellStyle name="Normal 74 36" xfId="12073"/>
    <cellStyle name="Normal 74 37" xfId="12074"/>
    <cellStyle name="Normal 74 38" xfId="12075"/>
    <cellStyle name="Normal 74 39" xfId="12076"/>
    <cellStyle name="Normal 74 4" xfId="12077"/>
    <cellStyle name="Normal 74 40" xfId="12078"/>
    <cellStyle name="Normal 74 41" xfId="12079"/>
    <cellStyle name="Normal 74 42" xfId="12080"/>
    <cellStyle name="Normal 74 43" xfId="12081"/>
    <cellStyle name="Normal 74 44" xfId="12082"/>
    <cellStyle name="Normal 74 45" xfId="12083"/>
    <cellStyle name="Normal 74 46" xfId="12084"/>
    <cellStyle name="Normal 74 47" xfId="12085"/>
    <cellStyle name="Normal 74 48" xfId="12086"/>
    <cellStyle name="Normal 74 49" xfId="12087"/>
    <cellStyle name="Normal 74 5" xfId="12088"/>
    <cellStyle name="Normal 74 50" xfId="12089"/>
    <cellStyle name="Normal 74 51" xfId="12090"/>
    <cellStyle name="Normal 74 52" xfId="12091"/>
    <cellStyle name="Normal 74 53" xfId="12092"/>
    <cellStyle name="Normal 74 54" xfId="12093"/>
    <cellStyle name="Normal 74 55" xfId="12094"/>
    <cellStyle name="Normal 74 56" xfId="12095"/>
    <cellStyle name="Normal 74 57" xfId="12096"/>
    <cellStyle name="Normal 74 58" xfId="12097"/>
    <cellStyle name="Normal 74 59" xfId="12098"/>
    <cellStyle name="Normal 74 6" xfId="12099"/>
    <cellStyle name="Normal 74 60" xfId="12100"/>
    <cellStyle name="Normal 74 61" xfId="12101"/>
    <cellStyle name="Normal 74 62" xfId="12102"/>
    <cellStyle name="Normal 74 63" xfId="12103"/>
    <cellStyle name="Normal 74 64" xfId="12104"/>
    <cellStyle name="Normal 74 65" xfId="12105"/>
    <cellStyle name="Normal 74 66" xfId="12106"/>
    <cellStyle name="Normal 74 67" xfId="12107"/>
    <cellStyle name="Normal 74 68" xfId="12108"/>
    <cellStyle name="Normal 74 69" xfId="12109"/>
    <cellStyle name="Normal 74 7" xfId="12110"/>
    <cellStyle name="Normal 74 70" xfId="12111"/>
    <cellStyle name="Normal 74 71" xfId="12112"/>
    <cellStyle name="Normal 74 72" xfId="12113"/>
    <cellStyle name="Normal 74 73" xfId="12114"/>
    <cellStyle name="Normal 74 74" xfId="12115"/>
    <cellStyle name="Normal 74 75" xfId="12116"/>
    <cellStyle name="Normal 74 76" xfId="12117"/>
    <cellStyle name="Normal 74 77" xfId="12118"/>
    <cellStyle name="Normal 74 78" xfId="12119"/>
    <cellStyle name="Normal 74 79" xfId="12120"/>
    <cellStyle name="Normal 74 8" xfId="12121"/>
    <cellStyle name="Normal 74 80" xfId="12122"/>
    <cellStyle name="Normal 74 81" xfId="12123"/>
    <cellStyle name="Normal 74 82" xfId="12124"/>
    <cellStyle name="Normal 74 83" xfId="12125"/>
    <cellStyle name="Normal 74 84" xfId="12126"/>
    <cellStyle name="Normal 74 85" xfId="12127"/>
    <cellStyle name="Normal 74 86" xfId="12128"/>
    <cellStyle name="Normal 74 87" xfId="12129"/>
    <cellStyle name="Normal 74 88" xfId="12130"/>
    <cellStyle name="Normal 74 89" xfId="12131"/>
    <cellStyle name="Normal 74 9" xfId="12132"/>
    <cellStyle name="Normal 74 90" xfId="12133"/>
    <cellStyle name="Normal 74 91" xfId="12134"/>
    <cellStyle name="Normal 74 92" xfId="12135"/>
    <cellStyle name="Normal 74 93" xfId="12136"/>
    <cellStyle name="Normal 74 94" xfId="12137"/>
    <cellStyle name="Normal 74 95" xfId="12138"/>
    <cellStyle name="Normal 74 96" xfId="12139"/>
    <cellStyle name="Normal 74 97" xfId="12140"/>
    <cellStyle name="Normal 74 98" xfId="12141"/>
    <cellStyle name="Normal 74 99" xfId="12142"/>
    <cellStyle name="Normal 75" xfId="12143"/>
    <cellStyle name="Normal 75 10" xfId="12144"/>
    <cellStyle name="Normal 75 100" xfId="12145"/>
    <cellStyle name="Normal 75 101" xfId="12146"/>
    <cellStyle name="Normal 75 102" xfId="12147"/>
    <cellStyle name="Normal 75 103" xfId="12148"/>
    <cellStyle name="Normal 75 104" xfId="12149"/>
    <cellStyle name="Normal 75 105" xfId="12150"/>
    <cellStyle name="Normal 75 106" xfId="12151"/>
    <cellStyle name="Normal 75 107" xfId="12152"/>
    <cellStyle name="Normal 75 108" xfId="12153"/>
    <cellStyle name="Normal 75 109" xfId="12154"/>
    <cellStyle name="Normal 75 11" xfId="12155"/>
    <cellStyle name="Normal 75 110" xfId="12156"/>
    <cellStyle name="Normal 75 12" xfId="12157"/>
    <cellStyle name="Normal 75 13" xfId="12158"/>
    <cellStyle name="Normal 75 14" xfId="12159"/>
    <cellStyle name="Normal 75 15" xfId="12160"/>
    <cellStyle name="Normal 75 16" xfId="12161"/>
    <cellStyle name="Normal 75 17" xfId="12162"/>
    <cellStyle name="Normal 75 18" xfId="12163"/>
    <cellStyle name="Normal 75 19" xfId="12164"/>
    <cellStyle name="Normal 75 2" xfId="12165"/>
    <cellStyle name="Normal 75 20" xfId="12166"/>
    <cellStyle name="Normal 75 21" xfId="12167"/>
    <cellStyle name="Normal 75 22" xfId="12168"/>
    <cellStyle name="Normal 75 23" xfId="12169"/>
    <cellStyle name="Normal 75 24" xfId="12170"/>
    <cellStyle name="Normal 75 25" xfId="12171"/>
    <cellStyle name="Normal 75 26" xfId="12172"/>
    <cellStyle name="Normal 75 27" xfId="12173"/>
    <cellStyle name="Normal 75 28" xfId="12174"/>
    <cellStyle name="Normal 75 29" xfId="12175"/>
    <cellStyle name="Normal 75 3" xfId="12176"/>
    <cellStyle name="Normal 75 30" xfId="12177"/>
    <cellStyle name="Normal 75 31" xfId="12178"/>
    <cellStyle name="Normal 75 32" xfId="12179"/>
    <cellStyle name="Normal 75 33" xfId="12180"/>
    <cellStyle name="Normal 75 34" xfId="12181"/>
    <cellStyle name="Normal 75 35" xfId="12182"/>
    <cellStyle name="Normal 75 36" xfId="12183"/>
    <cellStyle name="Normal 75 37" xfId="12184"/>
    <cellStyle name="Normal 75 38" xfId="12185"/>
    <cellStyle name="Normal 75 39" xfId="12186"/>
    <cellStyle name="Normal 75 4" xfId="12187"/>
    <cellStyle name="Normal 75 40" xfId="12188"/>
    <cellStyle name="Normal 75 41" xfId="12189"/>
    <cellStyle name="Normal 75 42" xfId="12190"/>
    <cellStyle name="Normal 75 43" xfId="12191"/>
    <cellStyle name="Normal 75 44" xfId="12192"/>
    <cellStyle name="Normal 75 45" xfId="12193"/>
    <cellStyle name="Normal 75 46" xfId="12194"/>
    <cellStyle name="Normal 75 47" xfId="12195"/>
    <cellStyle name="Normal 75 48" xfId="12196"/>
    <cellStyle name="Normal 75 49" xfId="12197"/>
    <cellStyle name="Normal 75 5" xfId="12198"/>
    <cellStyle name="Normal 75 50" xfId="12199"/>
    <cellStyle name="Normal 75 51" xfId="12200"/>
    <cellStyle name="Normal 75 52" xfId="12201"/>
    <cellStyle name="Normal 75 53" xfId="12202"/>
    <cellStyle name="Normal 75 54" xfId="12203"/>
    <cellStyle name="Normal 75 55" xfId="12204"/>
    <cellStyle name="Normal 75 56" xfId="12205"/>
    <cellStyle name="Normal 75 57" xfId="12206"/>
    <cellStyle name="Normal 75 58" xfId="12207"/>
    <cellStyle name="Normal 75 59" xfId="12208"/>
    <cellStyle name="Normal 75 6" xfId="12209"/>
    <cellStyle name="Normal 75 60" xfId="12210"/>
    <cellStyle name="Normal 75 61" xfId="12211"/>
    <cellStyle name="Normal 75 62" xfId="12212"/>
    <cellStyle name="Normal 75 63" xfId="12213"/>
    <cellStyle name="Normal 75 64" xfId="12214"/>
    <cellStyle name="Normal 75 65" xfId="12215"/>
    <cellStyle name="Normal 75 66" xfId="12216"/>
    <cellStyle name="Normal 75 67" xfId="12217"/>
    <cellStyle name="Normal 75 68" xfId="12218"/>
    <cellStyle name="Normal 75 69" xfId="12219"/>
    <cellStyle name="Normal 75 7" xfId="12220"/>
    <cellStyle name="Normal 75 70" xfId="12221"/>
    <cellStyle name="Normal 75 71" xfId="12222"/>
    <cellStyle name="Normal 75 72" xfId="12223"/>
    <cellStyle name="Normal 75 73" xfId="12224"/>
    <cellStyle name="Normal 75 74" xfId="12225"/>
    <cellStyle name="Normal 75 75" xfId="12226"/>
    <cellStyle name="Normal 75 76" xfId="12227"/>
    <cellStyle name="Normal 75 77" xfId="12228"/>
    <cellStyle name="Normal 75 78" xfId="12229"/>
    <cellStyle name="Normal 75 79" xfId="12230"/>
    <cellStyle name="Normal 75 8" xfId="12231"/>
    <cellStyle name="Normal 75 80" xfId="12232"/>
    <cellStyle name="Normal 75 81" xfId="12233"/>
    <cellStyle name="Normal 75 82" xfId="12234"/>
    <cellStyle name="Normal 75 83" xfId="12235"/>
    <cellStyle name="Normal 75 84" xfId="12236"/>
    <cellStyle name="Normal 75 85" xfId="12237"/>
    <cellStyle name="Normal 75 86" xfId="12238"/>
    <cellStyle name="Normal 75 87" xfId="12239"/>
    <cellStyle name="Normal 75 88" xfId="12240"/>
    <cellStyle name="Normal 75 89" xfId="12241"/>
    <cellStyle name="Normal 75 9" xfId="12242"/>
    <cellStyle name="Normal 75 90" xfId="12243"/>
    <cellStyle name="Normal 75 91" xfId="12244"/>
    <cellStyle name="Normal 75 92" xfId="12245"/>
    <cellStyle name="Normal 75 93" xfId="12246"/>
    <cellStyle name="Normal 75 94" xfId="12247"/>
    <cellStyle name="Normal 75 95" xfId="12248"/>
    <cellStyle name="Normal 75 96" xfId="12249"/>
    <cellStyle name="Normal 75 97" xfId="12250"/>
    <cellStyle name="Normal 75 98" xfId="12251"/>
    <cellStyle name="Normal 75 99" xfId="12252"/>
    <cellStyle name="Normal 76" xfId="12253"/>
    <cellStyle name="Normal 76 10" xfId="12254"/>
    <cellStyle name="Normal 76 100" xfId="12255"/>
    <cellStyle name="Normal 76 101" xfId="12256"/>
    <cellStyle name="Normal 76 102" xfId="12257"/>
    <cellStyle name="Normal 76 103" xfId="12258"/>
    <cellStyle name="Normal 76 104" xfId="12259"/>
    <cellStyle name="Normal 76 105" xfId="12260"/>
    <cellStyle name="Normal 76 106" xfId="12261"/>
    <cellStyle name="Normal 76 107" xfId="12262"/>
    <cellStyle name="Normal 76 108" xfId="12263"/>
    <cellStyle name="Normal 76 109" xfId="12264"/>
    <cellStyle name="Normal 76 11" xfId="12265"/>
    <cellStyle name="Normal 76 110" xfId="12266"/>
    <cellStyle name="Normal 76 12" xfId="12267"/>
    <cellStyle name="Normal 76 13" xfId="12268"/>
    <cellStyle name="Normal 76 14" xfId="12269"/>
    <cellStyle name="Normal 76 15" xfId="12270"/>
    <cellStyle name="Normal 76 16" xfId="12271"/>
    <cellStyle name="Normal 76 17" xfId="12272"/>
    <cellStyle name="Normal 76 18" xfId="12273"/>
    <cellStyle name="Normal 76 19" xfId="12274"/>
    <cellStyle name="Normal 76 2" xfId="12275"/>
    <cellStyle name="Normal 76 20" xfId="12276"/>
    <cellStyle name="Normal 76 21" xfId="12277"/>
    <cellStyle name="Normal 76 22" xfId="12278"/>
    <cellStyle name="Normal 76 23" xfId="12279"/>
    <cellStyle name="Normal 76 24" xfId="12280"/>
    <cellStyle name="Normal 76 25" xfId="12281"/>
    <cellStyle name="Normal 76 26" xfId="12282"/>
    <cellStyle name="Normal 76 27" xfId="12283"/>
    <cellStyle name="Normal 76 28" xfId="12284"/>
    <cellStyle name="Normal 76 29" xfId="12285"/>
    <cellStyle name="Normal 76 3" xfId="12286"/>
    <cellStyle name="Normal 76 30" xfId="12287"/>
    <cellStyle name="Normal 76 31" xfId="12288"/>
    <cellStyle name="Normal 76 32" xfId="12289"/>
    <cellStyle name="Normal 76 33" xfId="12290"/>
    <cellStyle name="Normal 76 34" xfId="12291"/>
    <cellStyle name="Normal 76 35" xfId="12292"/>
    <cellStyle name="Normal 76 36" xfId="12293"/>
    <cellStyle name="Normal 76 37" xfId="12294"/>
    <cellStyle name="Normal 76 38" xfId="12295"/>
    <cellStyle name="Normal 76 39" xfId="12296"/>
    <cellStyle name="Normal 76 4" xfId="12297"/>
    <cellStyle name="Normal 76 40" xfId="12298"/>
    <cellStyle name="Normal 76 41" xfId="12299"/>
    <cellStyle name="Normal 76 42" xfId="12300"/>
    <cellStyle name="Normal 76 43" xfId="12301"/>
    <cellStyle name="Normal 76 44" xfId="12302"/>
    <cellStyle name="Normal 76 45" xfId="12303"/>
    <cellStyle name="Normal 76 46" xfId="12304"/>
    <cellStyle name="Normal 76 47" xfId="12305"/>
    <cellStyle name="Normal 76 48" xfId="12306"/>
    <cellStyle name="Normal 76 49" xfId="12307"/>
    <cellStyle name="Normal 76 5" xfId="12308"/>
    <cellStyle name="Normal 76 50" xfId="12309"/>
    <cellStyle name="Normal 76 51" xfId="12310"/>
    <cellStyle name="Normal 76 52" xfId="12311"/>
    <cellStyle name="Normal 76 53" xfId="12312"/>
    <cellStyle name="Normal 76 54" xfId="12313"/>
    <cellStyle name="Normal 76 55" xfId="12314"/>
    <cellStyle name="Normal 76 56" xfId="12315"/>
    <cellStyle name="Normal 76 57" xfId="12316"/>
    <cellStyle name="Normal 76 58" xfId="12317"/>
    <cellStyle name="Normal 76 59" xfId="12318"/>
    <cellStyle name="Normal 76 6" xfId="12319"/>
    <cellStyle name="Normal 76 60" xfId="12320"/>
    <cellStyle name="Normal 76 61" xfId="12321"/>
    <cellStyle name="Normal 76 62" xfId="12322"/>
    <cellStyle name="Normal 76 63" xfId="12323"/>
    <cellStyle name="Normal 76 64" xfId="12324"/>
    <cellStyle name="Normal 76 65" xfId="12325"/>
    <cellStyle name="Normal 76 66" xfId="12326"/>
    <cellStyle name="Normal 76 67" xfId="12327"/>
    <cellStyle name="Normal 76 68" xfId="12328"/>
    <cellStyle name="Normal 76 69" xfId="12329"/>
    <cellStyle name="Normal 76 7" xfId="12330"/>
    <cellStyle name="Normal 76 70" xfId="12331"/>
    <cellStyle name="Normal 76 71" xfId="12332"/>
    <cellStyle name="Normal 76 72" xfId="12333"/>
    <cellStyle name="Normal 76 73" xfId="12334"/>
    <cellStyle name="Normal 76 74" xfId="12335"/>
    <cellStyle name="Normal 76 75" xfId="12336"/>
    <cellStyle name="Normal 76 76" xfId="12337"/>
    <cellStyle name="Normal 76 77" xfId="12338"/>
    <cellStyle name="Normal 76 78" xfId="12339"/>
    <cellStyle name="Normal 76 79" xfId="12340"/>
    <cellStyle name="Normal 76 8" xfId="12341"/>
    <cellStyle name="Normal 76 80" xfId="12342"/>
    <cellStyle name="Normal 76 81" xfId="12343"/>
    <cellStyle name="Normal 76 82" xfId="12344"/>
    <cellStyle name="Normal 76 83" xfId="12345"/>
    <cellStyle name="Normal 76 84" xfId="12346"/>
    <cellStyle name="Normal 76 85" xfId="12347"/>
    <cellStyle name="Normal 76 86" xfId="12348"/>
    <cellStyle name="Normal 76 87" xfId="12349"/>
    <cellStyle name="Normal 76 88" xfId="12350"/>
    <cellStyle name="Normal 76 89" xfId="12351"/>
    <cellStyle name="Normal 76 9" xfId="12352"/>
    <cellStyle name="Normal 76 90" xfId="12353"/>
    <cellStyle name="Normal 76 91" xfId="12354"/>
    <cellStyle name="Normal 76 92" xfId="12355"/>
    <cellStyle name="Normal 76 93" xfId="12356"/>
    <cellStyle name="Normal 76 94" xfId="12357"/>
    <cellStyle name="Normal 76 95" xfId="12358"/>
    <cellStyle name="Normal 76 96" xfId="12359"/>
    <cellStyle name="Normal 76 97" xfId="12360"/>
    <cellStyle name="Normal 76 98" xfId="12361"/>
    <cellStyle name="Normal 76 99" xfId="12362"/>
    <cellStyle name="Normal 77" xfId="12363"/>
    <cellStyle name="Normal 77 10" xfId="12364"/>
    <cellStyle name="Normal 77 100" xfId="12365"/>
    <cellStyle name="Normal 77 101" xfId="12366"/>
    <cellStyle name="Normal 77 102" xfId="12367"/>
    <cellStyle name="Normal 77 103" xfId="12368"/>
    <cellStyle name="Normal 77 104" xfId="12369"/>
    <cellStyle name="Normal 77 105" xfId="12370"/>
    <cellStyle name="Normal 77 106" xfId="12371"/>
    <cellStyle name="Normal 77 107" xfId="12372"/>
    <cellStyle name="Normal 77 108" xfId="12373"/>
    <cellStyle name="Normal 77 109" xfId="12374"/>
    <cellStyle name="Normal 77 11" xfId="12375"/>
    <cellStyle name="Normal 77 110" xfId="12376"/>
    <cellStyle name="Normal 77 12" xfId="12377"/>
    <cellStyle name="Normal 77 13" xfId="12378"/>
    <cellStyle name="Normal 77 14" xfId="12379"/>
    <cellStyle name="Normal 77 15" xfId="12380"/>
    <cellStyle name="Normal 77 16" xfId="12381"/>
    <cellStyle name="Normal 77 17" xfId="12382"/>
    <cellStyle name="Normal 77 18" xfId="12383"/>
    <cellStyle name="Normal 77 19" xfId="12384"/>
    <cellStyle name="Normal 77 2" xfId="12385"/>
    <cellStyle name="Normal 77 20" xfId="12386"/>
    <cellStyle name="Normal 77 21" xfId="12387"/>
    <cellStyle name="Normal 77 22" xfId="12388"/>
    <cellStyle name="Normal 77 23" xfId="12389"/>
    <cellStyle name="Normal 77 24" xfId="12390"/>
    <cellStyle name="Normal 77 25" xfId="12391"/>
    <cellStyle name="Normal 77 26" xfId="12392"/>
    <cellStyle name="Normal 77 27" xfId="12393"/>
    <cellStyle name="Normal 77 28" xfId="12394"/>
    <cellStyle name="Normal 77 29" xfId="12395"/>
    <cellStyle name="Normal 77 3" xfId="12396"/>
    <cellStyle name="Normal 77 30" xfId="12397"/>
    <cellStyle name="Normal 77 31" xfId="12398"/>
    <cellStyle name="Normal 77 32" xfId="12399"/>
    <cellStyle name="Normal 77 33" xfId="12400"/>
    <cellStyle name="Normal 77 34" xfId="12401"/>
    <cellStyle name="Normal 77 35" xfId="12402"/>
    <cellStyle name="Normal 77 36" xfId="12403"/>
    <cellStyle name="Normal 77 37" xfId="12404"/>
    <cellStyle name="Normal 77 38" xfId="12405"/>
    <cellStyle name="Normal 77 39" xfId="12406"/>
    <cellStyle name="Normal 77 4" xfId="12407"/>
    <cellStyle name="Normal 77 40" xfId="12408"/>
    <cellStyle name="Normal 77 41" xfId="12409"/>
    <cellStyle name="Normal 77 42" xfId="12410"/>
    <cellStyle name="Normal 77 43" xfId="12411"/>
    <cellStyle name="Normal 77 44" xfId="12412"/>
    <cellStyle name="Normal 77 45" xfId="12413"/>
    <cellStyle name="Normal 77 46" xfId="12414"/>
    <cellStyle name="Normal 77 47" xfId="12415"/>
    <cellStyle name="Normal 77 48" xfId="12416"/>
    <cellStyle name="Normal 77 49" xfId="12417"/>
    <cellStyle name="Normal 77 5" xfId="12418"/>
    <cellStyle name="Normal 77 50" xfId="12419"/>
    <cellStyle name="Normal 77 51" xfId="12420"/>
    <cellStyle name="Normal 77 52" xfId="12421"/>
    <cellStyle name="Normal 77 53" xfId="12422"/>
    <cellStyle name="Normal 77 54" xfId="12423"/>
    <cellStyle name="Normal 77 55" xfId="12424"/>
    <cellStyle name="Normal 77 56" xfId="12425"/>
    <cellStyle name="Normal 77 57" xfId="12426"/>
    <cellStyle name="Normal 77 58" xfId="12427"/>
    <cellStyle name="Normal 77 59" xfId="12428"/>
    <cellStyle name="Normal 77 6" xfId="12429"/>
    <cellStyle name="Normal 77 60" xfId="12430"/>
    <cellStyle name="Normal 77 61" xfId="12431"/>
    <cellStyle name="Normal 77 62" xfId="12432"/>
    <cellStyle name="Normal 77 63" xfId="12433"/>
    <cellStyle name="Normal 77 64" xfId="12434"/>
    <cellStyle name="Normal 77 65" xfId="12435"/>
    <cellStyle name="Normal 77 66" xfId="12436"/>
    <cellStyle name="Normal 77 67" xfId="12437"/>
    <cellStyle name="Normal 77 68" xfId="12438"/>
    <cellStyle name="Normal 77 69" xfId="12439"/>
    <cellStyle name="Normal 77 7" xfId="12440"/>
    <cellStyle name="Normal 77 70" xfId="12441"/>
    <cellStyle name="Normal 77 71" xfId="12442"/>
    <cellStyle name="Normal 77 72" xfId="12443"/>
    <cellStyle name="Normal 77 73" xfId="12444"/>
    <cellStyle name="Normal 77 74" xfId="12445"/>
    <cellStyle name="Normal 77 75" xfId="12446"/>
    <cellStyle name="Normal 77 76" xfId="12447"/>
    <cellStyle name="Normal 77 77" xfId="12448"/>
    <cellStyle name="Normal 77 78" xfId="12449"/>
    <cellStyle name="Normal 77 79" xfId="12450"/>
    <cellStyle name="Normal 77 8" xfId="12451"/>
    <cellStyle name="Normal 77 80" xfId="12452"/>
    <cellStyle name="Normal 77 81" xfId="12453"/>
    <cellStyle name="Normal 77 82" xfId="12454"/>
    <cellStyle name="Normal 77 83" xfId="12455"/>
    <cellStyle name="Normal 77 84" xfId="12456"/>
    <cellStyle name="Normal 77 85" xfId="12457"/>
    <cellStyle name="Normal 77 86" xfId="12458"/>
    <cellStyle name="Normal 77 87" xfId="12459"/>
    <cellStyle name="Normal 77 88" xfId="12460"/>
    <cellStyle name="Normal 77 89" xfId="12461"/>
    <cellStyle name="Normal 77 9" xfId="12462"/>
    <cellStyle name="Normal 77 90" xfId="12463"/>
    <cellStyle name="Normal 77 91" xfId="12464"/>
    <cellStyle name="Normal 77 92" xfId="12465"/>
    <cellStyle name="Normal 77 93" xfId="12466"/>
    <cellStyle name="Normal 77 94" xfId="12467"/>
    <cellStyle name="Normal 77 95" xfId="12468"/>
    <cellStyle name="Normal 77 96" xfId="12469"/>
    <cellStyle name="Normal 77 97" xfId="12470"/>
    <cellStyle name="Normal 77 98" xfId="12471"/>
    <cellStyle name="Normal 77 99" xfId="12472"/>
    <cellStyle name="Normal 78" xfId="12473"/>
    <cellStyle name="Normal 78 10" xfId="12474"/>
    <cellStyle name="Normal 78 100" xfId="12475"/>
    <cellStyle name="Normal 78 101" xfId="12476"/>
    <cellStyle name="Normal 78 102" xfId="12477"/>
    <cellStyle name="Normal 78 103" xfId="12478"/>
    <cellStyle name="Normal 78 104" xfId="12479"/>
    <cellStyle name="Normal 78 105" xfId="12480"/>
    <cellStyle name="Normal 78 106" xfId="12481"/>
    <cellStyle name="Normal 78 107" xfId="12482"/>
    <cellStyle name="Normal 78 108" xfId="12483"/>
    <cellStyle name="Normal 78 109" xfId="12484"/>
    <cellStyle name="Normal 78 11" xfId="12485"/>
    <cellStyle name="Normal 78 110" xfId="12486"/>
    <cellStyle name="Normal 78 12" xfId="12487"/>
    <cellStyle name="Normal 78 13" xfId="12488"/>
    <cellStyle name="Normal 78 14" xfId="12489"/>
    <cellStyle name="Normal 78 15" xfId="12490"/>
    <cellStyle name="Normal 78 16" xfId="12491"/>
    <cellStyle name="Normal 78 17" xfId="12492"/>
    <cellStyle name="Normal 78 18" xfId="12493"/>
    <cellStyle name="Normal 78 19" xfId="12494"/>
    <cellStyle name="Normal 78 2" xfId="12495"/>
    <cellStyle name="Normal 78 20" xfId="12496"/>
    <cellStyle name="Normal 78 21" xfId="12497"/>
    <cellStyle name="Normal 78 22" xfId="12498"/>
    <cellStyle name="Normal 78 23" xfId="12499"/>
    <cellStyle name="Normal 78 24" xfId="12500"/>
    <cellStyle name="Normal 78 25" xfId="12501"/>
    <cellStyle name="Normal 78 26" xfId="12502"/>
    <cellStyle name="Normal 78 27" xfId="12503"/>
    <cellStyle name="Normal 78 28" xfId="12504"/>
    <cellStyle name="Normal 78 29" xfId="12505"/>
    <cellStyle name="Normal 78 3" xfId="12506"/>
    <cellStyle name="Normal 78 30" xfId="12507"/>
    <cellStyle name="Normal 78 31" xfId="12508"/>
    <cellStyle name="Normal 78 32" xfId="12509"/>
    <cellStyle name="Normal 78 33" xfId="12510"/>
    <cellStyle name="Normal 78 34" xfId="12511"/>
    <cellStyle name="Normal 78 35" xfId="12512"/>
    <cellStyle name="Normal 78 36" xfId="12513"/>
    <cellStyle name="Normal 78 37" xfId="12514"/>
    <cellStyle name="Normal 78 38" xfId="12515"/>
    <cellStyle name="Normal 78 39" xfId="12516"/>
    <cellStyle name="Normal 78 4" xfId="12517"/>
    <cellStyle name="Normal 78 40" xfId="12518"/>
    <cellStyle name="Normal 78 41" xfId="12519"/>
    <cellStyle name="Normal 78 42" xfId="12520"/>
    <cellStyle name="Normal 78 43" xfId="12521"/>
    <cellStyle name="Normal 78 44" xfId="12522"/>
    <cellStyle name="Normal 78 45" xfId="12523"/>
    <cellStyle name="Normal 78 46" xfId="12524"/>
    <cellStyle name="Normal 78 47" xfId="12525"/>
    <cellStyle name="Normal 78 48" xfId="12526"/>
    <cellStyle name="Normal 78 49" xfId="12527"/>
    <cellStyle name="Normal 78 5" xfId="12528"/>
    <cellStyle name="Normal 78 50" xfId="12529"/>
    <cellStyle name="Normal 78 51" xfId="12530"/>
    <cellStyle name="Normal 78 52" xfId="12531"/>
    <cellStyle name="Normal 78 53" xfId="12532"/>
    <cellStyle name="Normal 78 54" xfId="12533"/>
    <cellStyle name="Normal 78 55" xfId="12534"/>
    <cellStyle name="Normal 78 56" xfId="12535"/>
    <cellStyle name="Normal 78 57" xfId="12536"/>
    <cellStyle name="Normal 78 58" xfId="12537"/>
    <cellStyle name="Normal 78 59" xfId="12538"/>
    <cellStyle name="Normal 78 6" xfId="12539"/>
    <cellStyle name="Normal 78 60" xfId="12540"/>
    <cellStyle name="Normal 78 61" xfId="12541"/>
    <cellStyle name="Normal 78 62" xfId="12542"/>
    <cellStyle name="Normal 78 63" xfId="12543"/>
    <cellStyle name="Normal 78 64" xfId="12544"/>
    <cellStyle name="Normal 78 65" xfId="12545"/>
    <cellStyle name="Normal 78 66" xfId="12546"/>
    <cellStyle name="Normal 78 67" xfId="12547"/>
    <cellStyle name="Normal 78 68" xfId="12548"/>
    <cellStyle name="Normal 78 69" xfId="12549"/>
    <cellStyle name="Normal 78 7" xfId="12550"/>
    <cellStyle name="Normal 78 70" xfId="12551"/>
    <cellStyle name="Normal 78 71" xfId="12552"/>
    <cellStyle name="Normal 78 72" xfId="12553"/>
    <cellStyle name="Normal 78 73" xfId="12554"/>
    <cellStyle name="Normal 78 74" xfId="12555"/>
    <cellStyle name="Normal 78 75" xfId="12556"/>
    <cellStyle name="Normal 78 76" xfId="12557"/>
    <cellStyle name="Normal 78 77" xfId="12558"/>
    <cellStyle name="Normal 78 78" xfId="12559"/>
    <cellStyle name="Normal 78 79" xfId="12560"/>
    <cellStyle name="Normal 78 8" xfId="12561"/>
    <cellStyle name="Normal 78 80" xfId="12562"/>
    <cellStyle name="Normal 78 81" xfId="12563"/>
    <cellStyle name="Normal 78 82" xfId="12564"/>
    <cellStyle name="Normal 78 83" xfId="12565"/>
    <cellStyle name="Normal 78 84" xfId="12566"/>
    <cellStyle name="Normal 78 85" xfId="12567"/>
    <cellStyle name="Normal 78 86" xfId="12568"/>
    <cellStyle name="Normal 78 87" xfId="12569"/>
    <cellStyle name="Normal 78 88" xfId="12570"/>
    <cellStyle name="Normal 78 89" xfId="12571"/>
    <cellStyle name="Normal 78 9" xfId="12572"/>
    <cellStyle name="Normal 78 90" xfId="12573"/>
    <cellStyle name="Normal 78 91" xfId="12574"/>
    <cellStyle name="Normal 78 92" xfId="12575"/>
    <cellStyle name="Normal 78 93" xfId="12576"/>
    <cellStyle name="Normal 78 94" xfId="12577"/>
    <cellStyle name="Normal 78 95" xfId="12578"/>
    <cellStyle name="Normal 78 96" xfId="12579"/>
    <cellStyle name="Normal 78 97" xfId="12580"/>
    <cellStyle name="Normal 78 98" xfId="12581"/>
    <cellStyle name="Normal 78 99" xfId="12582"/>
    <cellStyle name="Normal 79" xfId="12583"/>
    <cellStyle name="Normal 79 10" xfId="12584"/>
    <cellStyle name="Normal 79 100" xfId="12585"/>
    <cellStyle name="Normal 79 101" xfId="12586"/>
    <cellStyle name="Normal 79 102" xfId="12587"/>
    <cellStyle name="Normal 79 103" xfId="12588"/>
    <cellStyle name="Normal 79 104" xfId="12589"/>
    <cellStyle name="Normal 79 105" xfId="12590"/>
    <cellStyle name="Normal 79 106" xfId="12591"/>
    <cellStyle name="Normal 79 107" xfId="12592"/>
    <cellStyle name="Normal 79 108" xfId="12593"/>
    <cellStyle name="Normal 79 109" xfId="12594"/>
    <cellStyle name="Normal 79 11" xfId="12595"/>
    <cellStyle name="Normal 79 110" xfId="12596"/>
    <cellStyle name="Normal 79 12" xfId="12597"/>
    <cellStyle name="Normal 79 13" xfId="12598"/>
    <cellStyle name="Normal 79 14" xfId="12599"/>
    <cellStyle name="Normal 79 15" xfId="12600"/>
    <cellStyle name="Normal 79 16" xfId="12601"/>
    <cellStyle name="Normal 79 17" xfId="12602"/>
    <cellStyle name="Normal 79 18" xfId="12603"/>
    <cellStyle name="Normal 79 19" xfId="12604"/>
    <cellStyle name="Normal 79 2" xfId="12605"/>
    <cellStyle name="Normal 79 20" xfId="12606"/>
    <cellStyle name="Normal 79 21" xfId="12607"/>
    <cellStyle name="Normal 79 22" xfId="12608"/>
    <cellStyle name="Normal 79 23" xfId="12609"/>
    <cellStyle name="Normal 79 24" xfId="12610"/>
    <cellStyle name="Normal 79 25" xfId="12611"/>
    <cellStyle name="Normal 79 26" xfId="12612"/>
    <cellStyle name="Normal 79 27" xfId="12613"/>
    <cellStyle name="Normal 79 28" xfId="12614"/>
    <cellStyle name="Normal 79 29" xfId="12615"/>
    <cellStyle name="Normal 79 3" xfId="12616"/>
    <cellStyle name="Normal 79 30" xfId="12617"/>
    <cellStyle name="Normal 79 31" xfId="12618"/>
    <cellStyle name="Normal 79 32" xfId="12619"/>
    <cellStyle name="Normal 79 33" xfId="12620"/>
    <cellStyle name="Normal 79 34" xfId="12621"/>
    <cellStyle name="Normal 79 35" xfId="12622"/>
    <cellStyle name="Normal 79 36" xfId="12623"/>
    <cellStyle name="Normal 79 37" xfId="12624"/>
    <cellStyle name="Normal 79 38" xfId="12625"/>
    <cellStyle name="Normal 79 39" xfId="12626"/>
    <cellStyle name="Normal 79 4" xfId="12627"/>
    <cellStyle name="Normal 79 40" xfId="12628"/>
    <cellStyle name="Normal 79 41" xfId="12629"/>
    <cellStyle name="Normal 79 42" xfId="12630"/>
    <cellStyle name="Normal 79 43" xfId="12631"/>
    <cellStyle name="Normal 79 44" xfId="12632"/>
    <cellStyle name="Normal 79 45" xfId="12633"/>
    <cellStyle name="Normal 79 46" xfId="12634"/>
    <cellStyle name="Normal 79 47" xfId="12635"/>
    <cellStyle name="Normal 79 48" xfId="12636"/>
    <cellStyle name="Normal 79 49" xfId="12637"/>
    <cellStyle name="Normal 79 5" xfId="12638"/>
    <cellStyle name="Normal 79 50" xfId="12639"/>
    <cellStyle name="Normal 79 51" xfId="12640"/>
    <cellStyle name="Normal 79 52" xfId="12641"/>
    <cellStyle name="Normal 79 53" xfId="12642"/>
    <cellStyle name="Normal 79 54" xfId="12643"/>
    <cellStyle name="Normal 79 55" xfId="12644"/>
    <cellStyle name="Normal 79 56" xfId="12645"/>
    <cellStyle name="Normal 79 57" xfId="12646"/>
    <cellStyle name="Normal 79 58" xfId="12647"/>
    <cellStyle name="Normal 79 59" xfId="12648"/>
    <cellStyle name="Normal 79 6" xfId="12649"/>
    <cellStyle name="Normal 79 60" xfId="12650"/>
    <cellStyle name="Normal 79 61" xfId="12651"/>
    <cellStyle name="Normal 79 62" xfId="12652"/>
    <cellStyle name="Normal 79 63" xfId="12653"/>
    <cellStyle name="Normal 79 64" xfId="12654"/>
    <cellStyle name="Normal 79 65" xfId="12655"/>
    <cellStyle name="Normal 79 66" xfId="12656"/>
    <cellStyle name="Normal 79 67" xfId="12657"/>
    <cellStyle name="Normal 79 68" xfId="12658"/>
    <cellStyle name="Normal 79 69" xfId="12659"/>
    <cellStyle name="Normal 79 7" xfId="12660"/>
    <cellStyle name="Normal 79 70" xfId="12661"/>
    <cellStyle name="Normal 79 71" xfId="12662"/>
    <cellStyle name="Normal 79 72" xfId="12663"/>
    <cellStyle name="Normal 79 73" xfId="12664"/>
    <cellStyle name="Normal 79 74" xfId="12665"/>
    <cellStyle name="Normal 79 75" xfId="12666"/>
    <cellStyle name="Normal 79 76" xfId="12667"/>
    <cellStyle name="Normal 79 77" xfId="12668"/>
    <cellStyle name="Normal 79 78" xfId="12669"/>
    <cellStyle name="Normal 79 79" xfId="12670"/>
    <cellStyle name="Normal 79 8" xfId="12671"/>
    <cellStyle name="Normal 79 80" xfId="12672"/>
    <cellStyle name="Normal 79 81" xfId="12673"/>
    <cellStyle name="Normal 79 82" xfId="12674"/>
    <cellStyle name="Normal 79 83" xfId="12675"/>
    <cellStyle name="Normal 79 84" xfId="12676"/>
    <cellStyle name="Normal 79 85" xfId="12677"/>
    <cellStyle name="Normal 79 86" xfId="12678"/>
    <cellStyle name="Normal 79 87" xfId="12679"/>
    <cellStyle name="Normal 79 88" xfId="12680"/>
    <cellStyle name="Normal 79 89" xfId="12681"/>
    <cellStyle name="Normal 79 9" xfId="12682"/>
    <cellStyle name="Normal 79 90" xfId="12683"/>
    <cellStyle name="Normal 79 91" xfId="12684"/>
    <cellStyle name="Normal 79 92" xfId="12685"/>
    <cellStyle name="Normal 79 93" xfId="12686"/>
    <cellStyle name="Normal 79 94" xfId="12687"/>
    <cellStyle name="Normal 79 95" xfId="12688"/>
    <cellStyle name="Normal 79 96" xfId="12689"/>
    <cellStyle name="Normal 79 97" xfId="12690"/>
    <cellStyle name="Normal 79 98" xfId="12691"/>
    <cellStyle name="Normal 79 99" xfId="12692"/>
    <cellStyle name="Normal 8" xfId="17"/>
    <cellStyle name="Normal 8 10" xfId="12693"/>
    <cellStyle name="Normal 8 100" xfId="12694"/>
    <cellStyle name="Normal 8 101" xfId="12695"/>
    <cellStyle name="Normal 8 102" xfId="12696"/>
    <cellStyle name="Normal 8 103" xfId="12697"/>
    <cellStyle name="Normal 8 104" xfId="12698"/>
    <cellStyle name="Normal 8 105" xfId="12699"/>
    <cellStyle name="Normal 8 106" xfId="12700"/>
    <cellStyle name="Normal 8 107" xfId="12701"/>
    <cellStyle name="Normal 8 108" xfId="12702"/>
    <cellStyle name="Normal 8 109" xfId="12703"/>
    <cellStyle name="Normal 8 11" xfId="12704"/>
    <cellStyle name="Normal 8 110" xfId="12705"/>
    <cellStyle name="Normal 8 12" xfId="12706"/>
    <cellStyle name="Normal 8 13" xfId="12707"/>
    <cellStyle name="Normal 8 14" xfId="12708"/>
    <cellStyle name="Normal 8 15" xfId="12709"/>
    <cellStyle name="Normal 8 16" xfId="12710"/>
    <cellStyle name="Normal 8 17" xfId="12711"/>
    <cellStyle name="Normal 8 18" xfId="12712"/>
    <cellStyle name="Normal 8 19" xfId="12713"/>
    <cellStyle name="Normal 8 2" xfId="48"/>
    <cellStyle name="Normal 8 20" xfId="12714"/>
    <cellStyle name="Normal 8 21" xfId="12715"/>
    <cellStyle name="Normal 8 22" xfId="12716"/>
    <cellStyle name="Normal 8 23" xfId="12717"/>
    <cellStyle name="Normal 8 24" xfId="12718"/>
    <cellStyle name="Normal 8 25" xfId="12719"/>
    <cellStyle name="Normal 8 26" xfId="12720"/>
    <cellStyle name="Normal 8 27" xfId="12721"/>
    <cellStyle name="Normal 8 28" xfId="12722"/>
    <cellStyle name="Normal 8 29" xfId="12723"/>
    <cellStyle name="Normal 8 3" xfId="12724"/>
    <cellStyle name="Normal 8 30" xfId="12725"/>
    <cellStyle name="Normal 8 31" xfId="12726"/>
    <cellStyle name="Normal 8 32" xfId="12727"/>
    <cellStyle name="Normal 8 33" xfId="12728"/>
    <cellStyle name="Normal 8 34" xfId="12729"/>
    <cellStyle name="Normal 8 35" xfId="12730"/>
    <cellStyle name="Normal 8 36" xfId="12731"/>
    <cellStyle name="Normal 8 37" xfId="12732"/>
    <cellStyle name="Normal 8 38" xfId="12733"/>
    <cellStyle name="Normal 8 39" xfId="12734"/>
    <cellStyle name="Normal 8 4" xfId="12735"/>
    <cellStyle name="Normal 8 40" xfId="12736"/>
    <cellStyle name="Normal 8 41" xfId="12737"/>
    <cellStyle name="Normal 8 42" xfId="12738"/>
    <cellStyle name="Normal 8 43" xfId="12739"/>
    <cellStyle name="Normal 8 44" xfId="12740"/>
    <cellStyle name="Normal 8 45" xfId="12741"/>
    <cellStyle name="Normal 8 46" xfId="12742"/>
    <cellStyle name="Normal 8 47" xfId="12743"/>
    <cellStyle name="Normal 8 48" xfId="12744"/>
    <cellStyle name="Normal 8 49" xfId="12745"/>
    <cellStyle name="Normal 8 5" xfId="12746"/>
    <cellStyle name="Normal 8 50" xfId="12747"/>
    <cellStyle name="Normal 8 51" xfId="12748"/>
    <cellStyle name="Normal 8 52" xfId="12749"/>
    <cellStyle name="Normal 8 53" xfId="12750"/>
    <cellStyle name="Normal 8 54" xfId="12751"/>
    <cellStyle name="Normal 8 55" xfId="12752"/>
    <cellStyle name="Normal 8 56" xfId="12753"/>
    <cellStyle name="Normal 8 57" xfId="12754"/>
    <cellStyle name="Normal 8 58" xfId="12755"/>
    <cellStyle name="Normal 8 59" xfId="12756"/>
    <cellStyle name="Normal 8 6" xfId="12757"/>
    <cellStyle name="Normal 8 60" xfId="12758"/>
    <cellStyle name="Normal 8 61" xfId="12759"/>
    <cellStyle name="Normal 8 62" xfId="12760"/>
    <cellStyle name="Normal 8 63" xfId="12761"/>
    <cellStyle name="Normal 8 64" xfId="12762"/>
    <cellStyle name="Normal 8 65" xfId="12763"/>
    <cellStyle name="Normal 8 66" xfId="12764"/>
    <cellStyle name="Normal 8 67" xfId="12765"/>
    <cellStyle name="Normal 8 68" xfId="12766"/>
    <cellStyle name="Normal 8 69" xfId="12767"/>
    <cellStyle name="Normal 8 7" xfId="12768"/>
    <cellStyle name="Normal 8 70" xfId="12769"/>
    <cellStyle name="Normal 8 71" xfId="12770"/>
    <cellStyle name="Normal 8 72" xfId="12771"/>
    <cellStyle name="Normal 8 73" xfId="12772"/>
    <cellStyle name="Normal 8 74" xfId="12773"/>
    <cellStyle name="Normal 8 75" xfId="12774"/>
    <cellStyle name="Normal 8 76" xfId="12775"/>
    <cellStyle name="Normal 8 77" xfId="12776"/>
    <cellStyle name="Normal 8 78" xfId="12777"/>
    <cellStyle name="Normal 8 79" xfId="12778"/>
    <cellStyle name="Normal 8 8" xfId="12779"/>
    <cellStyle name="Normal 8 80" xfId="12780"/>
    <cellStyle name="Normal 8 81" xfId="12781"/>
    <cellStyle name="Normal 8 82" xfId="12782"/>
    <cellStyle name="Normal 8 83" xfId="12783"/>
    <cellStyle name="Normal 8 84" xfId="12784"/>
    <cellStyle name="Normal 8 85" xfId="12785"/>
    <cellStyle name="Normal 8 86" xfId="12786"/>
    <cellStyle name="Normal 8 87" xfId="12787"/>
    <cellStyle name="Normal 8 88" xfId="12788"/>
    <cellStyle name="Normal 8 89" xfId="12789"/>
    <cellStyle name="Normal 8 9" xfId="12790"/>
    <cellStyle name="Normal 8 90" xfId="12791"/>
    <cellStyle name="Normal 8 91" xfId="12792"/>
    <cellStyle name="Normal 8 92" xfId="12793"/>
    <cellStyle name="Normal 8 93" xfId="12794"/>
    <cellStyle name="Normal 8 94" xfId="12795"/>
    <cellStyle name="Normal 8 95" xfId="12796"/>
    <cellStyle name="Normal 8 96" xfId="12797"/>
    <cellStyle name="Normal 8 97" xfId="12798"/>
    <cellStyle name="Normal 8 98" xfId="12799"/>
    <cellStyle name="Normal 8 99" xfId="12800"/>
    <cellStyle name="Normal 80" xfId="12801"/>
    <cellStyle name="Normal 80 10" xfId="12802"/>
    <cellStyle name="Normal 80 100" xfId="12803"/>
    <cellStyle name="Normal 80 101" xfId="12804"/>
    <cellStyle name="Normal 80 102" xfId="12805"/>
    <cellStyle name="Normal 80 103" xfId="12806"/>
    <cellStyle name="Normal 80 104" xfId="12807"/>
    <cellStyle name="Normal 80 105" xfId="12808"/>
    <cellStyle name="Normal 80 106" xfId="12809"/>
    <cellStyle name="Normal 80 107" xfId="12810"/>
    <cellStyle name="Normal 80 108" xfId="12811"/>
    <cellStyle name="Normal 80 109" xfId="12812"/>
    <cellStyle name="Normal 80 11" xfId="12813"/>
    <cellStyle name="Normal 80 110" xfId="12814"/>
    <cellStyle name="Normal 80 12" xfId="12815"/>
    <cellStyle name="Normal 80 13" xfId="12816"/>
    <cellStyle name="Normal 80 14" xfId="12817"/>
    <cellStyle name="Normal 80 15" xfId="12818"/>
    <cellStyle name="Normal 80 16" xfId="12819"/>
    <cellStyle name="Normal 80 17" xfId="12820"/>
    <cellStyle name="Normal 80 18" xfId="12821"/>
    <cellStyle name="Normal 80 19" xfId="12822"/>
    <cellStyle name="Normal 80 2" xfId="12823"/>
    <cellStyle name="Normal 80 20" xfId="12824"/>
    <cellStyle name="Normal 80 21" xfId="12825"/>
    <cellStyle name="Normal 80 22" xfId="12826"/>
    <cellStyle name="Normal 80 23" xfId="12827"/>
    <cellStyle name="Normal 80 24" xfId="12828"/>
    <cellStyle name="Normal 80 25" xfId="12829"/>
    <cellStyle name="Normal 80 26" xfId="12830"/>
    <cellStyle name="Normal 80 27" xfId="12831"/>
    <cellStyle name="Normal 80 28" xfId="12832"/>
    <cellStyle name="Normal 80 29" xfId="12833"/>
    <cellStyle name="Normal 80 3" xfId="12834"/>
    <cellStyle name="Normal 80 30" xfId="12835"/>
    <cellStyle name="Normal 80 31" xfId="12836"/>
    <cellStyle name="Normal 80 32" xfId="12837"/>
    <cellStyle name="Normal 80 33" xfId="12838"/>
    <cellStyle name="Normal 80 34" xfId="12839"/>
    <cellStyle name="Normal 80 35" xfId="12840"/>
    <cellStyle name="Normal 80 36" xfId="12841"/>
    <cellStyle name="Normal 80 37" xfId="12842"/>
    <cellStyle name="Normal 80 38" xfId="12843"/>
    <cellStyle name="Normal 80 39" xfId="12844"/>
    <cellStyle name="Normal 80 4" xfId="12845"/>
    <cellStyle name="Normal 80 40" xfId="12846"/>
    <cellStyle name="Normal 80 41" xfId="12847"/>
    <cellStyle name="Normal 80 42" xfId="12848"/>
    <cellStyle name="Normal 80 43" xfId="12849"/>
    <cellStyle name="Normal 80 44" xfId="12850"/>
    <cellStyle name="Normal 80 45" xfId="12851"/>
    <cellStyle name="Normal 80 46" xfId="12852"/>
    <cellStyle name="Normal 80 47" xfId="12853"/>
    <cellStyle name="Normal 80 48" xfId="12854"/>
    <cellStyle name="Normal 80 49" xfId="12855"/>
    <cellStyle name="Normal 80 5" xfId="12856"/>
    <cellStyle name="Normal 80 50" xfId="12857"/>
    <cellStyle name="Normal 80 51" xfId="12858"/>
    <cellStyle name="Normal 80 52" xfId="12859"/>
    <cellStyle name="Normal 80 53" xfId="12860"/>
    <cellStyle name="Normal 80 54" xfId="12861"/>
    <cellStyle name="Normal 80 55" xfId="12862"/>
    <cellStyle name="Normal 80 56" xfId="12863"/>
    <cellStyle name="Normal 80 57" xfId="12864"/>
    <cellStyle name="Normal 80 58" xfId="12865"/>
    <cellStyle name="Normal 80 59" xfId="12866"/>
    <cellStyle name="Normal 80 6" xfId="12867"/>
    <cellStyle name="Normal 80 60" xfId="12868"/>
    <cellStyle name="Normal 80 61" xfId="12869"/>
    <cellStyle name="Normal 80 62" xfId="12870"/>
    <cellStyle name="Normal 80 63" xfId="12871"/>
    <cellStyle name="Normal 80 64" xfId="12872"/>
    <cellStyle name="Normal 80 65" xfId="12873"/>
    <cellStyle name="Normal 80 66" xfId="12874"/>
    <cellStyle name="Normal 80 67" xfId="12875"/>
    <cellStyle name="Normal 80 68" xfId="12876"/>
    <cellStyle name="Normal 80 69" xfId="12877"/>
    <cellStyle name="Normal 80 7" xfId="12878"/>
    <cellStyle name="Normal 80 70" xfId="12879"/>
    <cellStyle name="Normal 80 71" xfId="12880"/>
    <cellStyle name="Normal 80 72" xfId="12881"/>
    <cellStyle name="Normal 80 73" xfId="12882"/>
    <cellStyle name="Normal 80 74" xfId="12883"/>
    <cellStyle name="Normal 80 75" xfId="12884"/>
    <cellStyle name="Normal 80 76" xfId="12885"/>
    <cellStyle name="Normal 80 77" xfId="12886"/>
    <cellStyle name="Normal 80 78" xfId="12887"/>
    <cellStyle name="Normal 80 79" xfId="12888"/>
    <cellStyle name="Normal 80 8" xfId="12889"/>
    <cellStyle name="Normal 80 80" xfId="12890"/>
    <cellStyle name="Normal 80 81" xfId="12891"/>
    <cellStyle name="Normal 80 82" xfId="12892"/>
    <cellStyle name="Normal 80 83" xfId="12893"/>
    <cellStyle name="Normal 80 84" xfId="12894"/>
    <cellStyle name="Normal 80 85" xfId="12895"/>
    <cellStyle name="Normal 80 86" xfId="12896"/>
    <cellStyle name="Normal 80 87" xfId="12897"/>
    <cellStyle name="Normal 80 88" xfId="12898"/>
    <cellStyle name="Normal 80 89" xfId="12899"/>
    <cellStyle name="Normal 80 9" xfId="12900"/>
    <cellStyle name="Normal 80 90" xfId="12901"/>
    <cellStyle name="Normal 80 91" xfId="12902"/>
    <cellStyle name="Normal 80 92" xfId="12903"/>
    <cellStyle name="Normal 80 93" xfId="12904"/>
    <cellStyle name="Normal 80 94" xfId="12905"/>
    <cellStyle name="Normal 80 95" xfId="12906"/>
    <cellStyle name="Normal 80 96" xfId="12907"/>
    <cellStyle name="Normal 80 97" xfId="12908"/>
    <cellStyle name="Normal 80 98" xfId="12909"/>
    <cellStyle name="Normal 80 99" xfId="12910"/>
    <cellStyle name="Normal 81" xfId="12911"/>
    <cellStyle name="Normal 81 10" xfId="12912"/>
    <cellStyle name="Normal 81 100" xfId="12913"/>
    <cellStyle name="Normal 81 101" xfId="12914"/>
    <cellStyle name="Normal 81 102" xfId="12915"/>
    <cellStyle name="Normal 81 103" xfId="12916"/>
    <cellStyle name="Normal 81 104" xfId="12917"/>
    <cellStyle name="Normal 81 105" xfId="12918"/>
    <cellStyle name="Normal 81 106" xfId="12919"/>
    <cellStyle name="Normal 81 107" xfId="12920"/>
    <cellStyle name="Normal 81 108" xfId="12921"/>
    <cellStyle name="Normal 81 109" xfId="12922"/>
    <cellStyle name="Normal 81 11" xfId="12923"/>
    <cellStyle name="Normal 81 110" xfId="12924"/>
    <cellStyle name="Normal 81 12" xfId="12925"/>
    <cellStyle name="Normal 81 13" xfId="12926"/>
    <cellStyle name="Normal 81 14" xfId="12927"/>
    <cellStyle name="Normal 81 15" xfId="12928"/>
    <cellStyle name="Normal 81 16" xfId="12929"/>
    <cellStyle name="Normal 81 17" xfId="12930"/>
    <cellStyle name="Normal 81 18" xfId="12931"/>
    <cellStyle name="Normal 81 19" xfId="12932"/>
    <cellStyle name="Normal 81 2" xfId="12933"/>
    <cellStyle name="Normal 81 20" xfId="12934"/>
    <cellStyle name="Normal 81 21" xfId="12935"/>
    <cellStyle name="Normal 81 22" xfId="12936"/>
    <cellStyle name="Normal 81 23" xfId="12937"/>
    <cellStyle name="Normal 81 24" xfId="12938"/>
    <cellStyle name="Normal 81 25" xfId="12939"/>
    <cellStyle name="Normal 81 26" xfId="12940"/>
    <cellStyle name="Normal 81 27" xfId="12941"/>
    <cellStyle name="Normal 81 28" xfId="12942"/>
    <cellStyle name="Normal 81 29" xfId="12943"/>
    <cellStyle name="Normal 81 3" xfId="12944"/>
    <cellStyle name="Normal 81 30" xfId="12945"/>
    <cellStyle name="Normal 81 31" xfId="12946"/>
    <cellStyle name="Normal 81 32" xfId="12947"/>
    <cellStyle name="Normal 81 33" xfId="12948"/>
    <cellStyle name="Normal 81 34" xfId="12949"/>
    <cellStyle name="Normal 81 35" xfId="12950"/>
    <cellStyle name="Normal 81 36" xfId="12951"/>
    <cellStyle name="Normal 81 37" xfId="12952"/>
    <cellStyle name="Normal 81 38" xfId="12953"/>
    <cellStyle name="Normal 81 39" xfId="12954"/>
    <cellStyle name="Normal 81 4" xfId="12955"/>
    <cellStyle name="Normal 81 40" xfId="12956"/>
    <cellStyle name="Normal 81 41" xfId="12957"/>
    <cellStyle name="Normal 81 42" xfId="12958"/>
    <cellStyle name="Normal 81 43" xfId="12959"/>
    <cellStyle name="Normal 81 44" xfId="12960"/>
    <cellStyle name="Normal 81 45" xfId="12961"/>
    <cellStyle name="Normal 81 46" xfId="12962"/>
    <cellStyle name="Normal 81 47" xfId="12963"/>
    <cellStyle name="Normal 81 48" xfId="12964"/>
    <cellStyle name="Normal 81 49" xfId="12965"/>
    <cellStyle name="Normal 81 5" xfId="12966"/>
    <cellStyle name="Normal 81 50" xfId="12967"/>
    <cellStyle name="Normal 81 51" xfId="12968"/>
    <cellStyle name="Normal 81 52" xfId="12969"/>
    <cellStyle name="Normal 81 53" xfId="12970"/>
    <cellStyle name="Normal 81 54" xfId="12971"/>
    <cellStyle name="Normal 81 55" xfId="12972"/>
    <cellStyle name="Normal 81 56" xfId="12973"/>
    <cellStyle name="Normal 81 57" xfId="12974"/>
    <cellStyle name="Normal 81 58" xfId="12975"/>
    <cellStyle name="Normal 81 59" xfId="12976"/>
    <cellStyle name="Normal 81 6" xfId="12977"/>
    <cellStyle name="Normal 81 60" xfId="12978"/>
    <cellStyle name="Normal 81 61" xfId="12979"/>
    <cellStyle name="Normal 81 62" xfId="12980"/>
    <cellStyle name="Normal 81 63" xfId="12981"/>
    <cellStyle name="Normal 81 64" xfId="12982"/>
    <cellStyle name="Normal 81 65" xfId="12983"/>
    <cellStyle name="Normal 81 66" xfId="12984"/>
    <cellStyle name="Normal 81 67" xfId="12985"/>
    <cellStyle name="Normal 81 68" xfId="12986"/>
    <cellStyle name="Normal 81 69" xfId="12987"/>
    <cellStyle name="Normal 81 7" xfId="12988"/>
    <cellStyle name="Normal 81 70" xfId="12989"/>
    <cellStyle name="Normal 81 71" xfId="12990"/>
    <cellStyle name="Normal 81 72" xfId="12991"/>
    <cellStyle name="Normal 81 73" xfId="12992"/>
    <cellStyle name="Normal 81 74" xfId="12993"/>
    <cellStyle name="Normal 81 75" xfId="12994"/>
    <cellStyle name="Normal 81 76" xfId="12995"/>
    <cellStyle name="Normal 81 77" xfId="12996"/>
    <cellStyle name="Normal 81 78" xfId="12997"/>
    <cellStyle name="Normal 81 79" xfId="12998"/>
    <cellStyle name="Normal 81 8" xfId="12999"/>
    <cellStyle name="Normal 81 80" xfId="13000"/>
    <cellStyle name="Normal 81 81" xfId="13001"/>
    <cellStyle name="Normal 81 82" xfId="13002"/>
    <cellStyle name="Normal 81 83" xfId="13003"/>
    <cellStyle name="Normal 81 84" xfId="13004"/>
    <cellStyle name="Normal 81 85" xfId="13005"/>
    <cellStyle name="Normal 81 86" xfId="13006"/>
    <cellStyle name="Normal 81 87" xfId="13007"/>
    <cellStyle name="Normal 81 88" xfId="13008"/>
    <cellStyle name="Normal 81 89" xfId="13009"/>
    <cellStyle name="Normal 81 9" xfId="13010"/>
    <cellStyle name="Normal 81 90" xfId="13011"/>
    <cellStyle name="Normal 81 91" xfId="13012"/>
    <cellStyle name="Normal 81 92" xfId="13013"/>
    <cellStyle name="Normal 81 93" xfId="13014"/>
    <cellStyle name="Normal 81 94" xfId="13015"/>
    <cellStyle name="Normal 81 95" xfId="13016"/>
    <cellStyle name="Normal 81 96" xfId="13017"/>
    <cellStyle name="Normal 81 97" xfId="13018"/>
    <cellStyle name="Normal 81 98" xfId="13019"/>
    <cellStyle name="Normal 81 99" xfId="13020"/>
    <cellStyle name="Normal 82" xfId="13021"/>
    <cellStyle name="Normal 82 10" xfId="13022"/>
    <cellStyle name="Normal 82 100" xfId="13023"/>
    <cellStyle name="Normal 82 101" xfId="13024"/>
    <cellStyle name="Normal 82 102" xfId="13025"/>
    <cellStyle name="Normal 82 103" xfId="13026"/>
    <cellStyle name="Normal 82 104" xfId="13027"/>
    <cellStyle name="Normal 82 105" xfId="13028"/>
    <cellStyle name="Normal 82 106" xfId="13029"/>
    <cellStyle name="Normal 82 107" xfId="13030"/>
    <cellStyle name="Normal 82 108" xfId="13031"/>
    <cellStyle name="Normal 82 109" xfId="13032"/>
    <cellStyle name="Normal 82 11" xfId="13033"/>
    <cellStyle name="Normal 82 110" xfId="13034"/>
    <cellStyle name="Normal 82 12" xfId="13035"/>
    <cellStyle name="Normal 82 13" xfId="13036"/>
    <cellStyle name="Normal 82 14" xfId="13037"/>
    <cellStyle name="Normal 82 15" xfId="13038"/>
    <cellStyle name="Normal 82 16" xfId="13039"/>
    <cellStyle name="Normal 82 17" xfId="13040"/>
    <cellStyle name="Normal 82 18" xfId="13041"/>
    <cellStyle name="Normal 82 19" xfId="13042"/>
    <cellStyle name="Normal 82 2" xfId="13043"/>
    <cellStyle name="Normal 82 20" xfId="13044"/>
    <cellStyle name="Normal 82 21" xfId="13045"/>
    <cellStyle name="Normal 82 22" xfId="13046"/>
    <cellStyle name="Normal 82 23" xfId="13047"/>
    <cellStyle name="Normal 82 24" xfId="13048"/>
    <cellStyle name="Normal 82 25" xfId="13049"/>
    <cellStyle name="Normal 82 26" xfId="13050"/>
    <cellStyle name="Normal 82 27" xfId="13051"/>
    <cellStyle name="Normal 82 28" xfId="13052"/>
    <cellStyle name="Normal 82 29" xfId="13053"/>
    <cellStyle name="Normal 82 3" xfId="13054"/>
    <cellStyle name="Normal 82 30" xfId="13055"/>
    <cellStyle name="Normal 82 31" xfId="13056"/>
    <cellStyle name="Normal 82 32" xfId="13057"/>
    <cellStyle name="Normal 82 33" xfId="13058"/>
    <cellStyle name="Normal 82 34" xfId="13059"/>
    <cellStyle name="Normal 82 35" xfId="13060"/>
    <cellStyle name="Normal 82 36" xfId="13061"/>
    <cellStyle name="Normal 82 37" xfId="13062"/>
    <cellStyle name="Normal 82 38" xfId="13063"/>
    <cellStyle name="Normal 82 39" xfId="13064"/>
    <cellStyle name="Normal 82 4" xfId="13065"/>
    <cellStyle name="Normal 82 40" xfId="13066"/>
    <cellStyle name="Normal 82 41" xfId="13067"/>
    <cellStyle name="Normal 82 42" xfId="13068"/>
    <cellStyle name="Normal 82 43" xfId="13069"/>
    <cellStyle name="Normal 82 44" xfId="13070"/>
    <cellStyle name="Normal 82 45" xfId="13071"/>
    <cellStyle name="Normal 82 46" xfId="13072"/>
    <cellStyle name="Normal 82 47" xfId="13073"/>
    <cellStyle name="Normal 82 48" xfId="13074"/>
    <cellStyle name="Normal 82 49" xfId="13075"/>
    <cellStyle name="Normal 82 5" xfId="13076"/>
    <cellStyle name="Normal 82 50" xfId="13077"/>
    <cellStyle name="Normal 82 51" xfId="13078"/>
    <cellStyle name="Normal 82 52" xfId="13079"/>
    <cellStyle name="Normal 82 53" xfId="13080"/>
    <cellStyle name="Normal 82 54" xfId="13081"/>
    <cellStyle name="Normal 82 55" xfId="13082"/>
    <cellStyle name="Normal 82 56" xfId="13083"/>
    <cellStyle name="Normal 82 57" xfId="13084"/>
    <cellStyle name="Normal 82 58" xfId="13085"/>
    <cellStyle name="Normal 82 59" xfId="13086"/>
    <cellStyle name="Normal 82 6" xfId="13087"/>
    <cellStyle name="Normal 82 60" xfId="13088"/>
    <cellStyle name="Normal 82 61" xfId="13089"/>
    <cellStyle name="Normal 82 62" xfId="13090"/>
    <cellStyle name="Normal 82 63" xfId="13091"/>
    <cellStyle name="Normal 82 64" xfId="13092"/>
    <cellStyle name="Normal 82 65" xfId="13093"/>
    <cellStyle name="Normal 82 66" xfId="13094"/>
    <cellStyle name="Normal 82 67" xfId="13095"/>
    <cellStyle name="Normal 82 68" xfId="13096"/>
    <cellStyle name="Normal 82 69" xfId="13097"/>
    <cellStyle name="Normal 82 7" xfId="13098"/>
    <cellStyle name="Normal 82 70" xfId="13099"/>
    <cellStyle name="Normal 82 71" xfId="13100"/>
    <cellStyle name="Normal 82 72" xfId="13101"/>
    <cellStyle name="Normal 82 73" xfId="13102"/>
    <cellStyle name="Normal 82 74" xfId="13103"/>
    <cellStyle name="Normal 82 75" xfId="13104"/>
    <cellStyle name="Normal 82 76" xfId="13105"/>
    <cellStyle name="Normal 82 77" xfId="13106"/>
    <cellStyle name="Normal 82 78" xfId="13107"/>
    <cellStyle name="Normal 82 79" xfId="13108"/>
    <cellStyle name="Normal 82 8" xfId="13109"/>
    <cellStyle name="Normal 82 80" xfId="13110"/>
    <cellStyle name="Normal 82 81" xfId="13111"/>
    <cellStyle name="Normal 82 82" xfId="13112"/>
    <cellStyle name="Normal 82 83" xfId="13113"/>
    <cellStyle name="Normal 82 84" xfId="13114"/>
    <cellStyle name="Normal 82 85" xfId="13115"/>
    <cellStyle name="Normal 82 86" xfId="13116"/>
    <cellStyle name="Normal 82 87" xfId="13117"/>
    <cellStyle name="Normal 82 88" xfId="13118"/>
    <cellStyle name="Normal 82 89" xfId="13119"/>
    <cellStyle name="Normal 82 9" xfId="13120"/>
    <cellStyle name="Normal 82 90" xfId="13121"/>
    <cellStyle name="Normal 82 91" xfId="13122"/>
    <cellStyle name="Normal 82 92" xfId="13123"/>
    <cellStyle name="Normal 82 93" xfId="13124"/>
    <cellStyle name="Normal 82 94" xfId="13125"/>
    <cellStyle name="Normal 82 95" xfId="13126"/>
    <cellStyle name="Normal 82 96" xfId="13127"/>
    <cellStyle name="Normal 82 97" xfId="13128"/>
    <cellStyle name="Normal 82 98" xfId="13129"/>
    <cellStyle name="Normal 82 99" xfId="13130"/>
    <cellStyle name="Normal 83" xfId="13131"/>
    <cellStyle name="Normal 83 10" xfId="13132"/>
    <cellStyle name="Normal 83 100" xfId="13133"/>
    <cellStyle name="Normal 83 101" xfId="13134"/>
    <cellStyle name="Normal 83 102" xfId="13135"/>
    <cellStyle name="Normal 83 103" xfId="13136"/>
    <cellStyle name="Normal 83 104" xfId="13137"/>
    <cellStyle name="Normal 83 105" xfId="13138"/>
    <cellStyle name="Normal 83 106" xfId="13139"/>
    <cellStyle name="Normal 83 107" xfId="13140"/>
    <cellStyle name="Normal 83 108" xfId="13141"/>
    <cellStyle name="Normal 83 109" xfId="13142"/>
    <cellStyle name="Normal 83 11" xfId="13143"/>
    <cellStyle name="Normal 83 110" xfId="13144"/>
    <cellStyle name="Normal 83 12" xfId="13145"/>
    <cellStyle name="Normal 83 13" xfId="13146"/>
    <cellStyle name="Normal 83 14" xfId="13147"/>
    <cellStyle name="Normal 83 15" xfId="13148"/>
    <cellStyle name="Normal 83 16" xfId="13149"/>
    <cellStyle name="Normal 83 17" xfId="13150"/>
    <cellStyle name="Normal 83 18" xfId="13151"/>
    <cellStyle name="Normal 83 19" xfId="13152"/>
    <cellStyle name="Normal 83 2" xfId="13153"/>
    <cellStyle name="Normal 83 20" xfId="13154"/>
    <cellStyle name="Normal 83 21" xfId="13155"/>
    <cellStyle name="Normal 83 22" xfId="13156"/>
    <cellStyle name="Normal 83 23" xfId="13157"/>
    <cellStyle name="Normal 83 24" xfId="13158"/>
    <cellStyle name="Normal 83 25" xfId="13159"/>
    <cellStyle name="Normal 83 26" xfId="13160"/>
    <cellStyle name="Normal 83 27" xfId="13161"/>
    <cellStyle name="Normal 83 28" xfId="13162"/>
    <cellStyle name="Normal 83 29" xfId="13163"/>
    <cellStyle name="Normal 83 3" xfId="13164"/>
    <cellStyle name="Normal 83 30" xfId="13165"/>
    <cellStyle name="Normal 83 31" xfId="13166"/>
    <cellStyle name="Normal 83 32" xfId="13167"/>
    <cellStyle name="Normal 83 33" xfId="13168"/>
    <cellStyle name="Normal 83 34" xfId="13169"/>
    <cellStyle name="Normal 83 35" xfId="13170"/>
    <cellStyle name="Normal 83 36" xfId="13171"/>
    <cellStyle name="Normal 83 37" xfId="13172"/>
    <cellStyle name="Normal 83 38" xfId="13173"/>
    <cellStyle name="Normal 83 39" xfId="13174"/>
    <cellStyle name="Normal 83 4" xfId="13175"/>
    <cellStyle name="Normal 83 40" xfId="13176"/>
    <cellStyle name="Normal 83 41" xfId="13177"/>
    <cellStyle name="Normal 83 42" xfId="13178"/>
    <cellStyle name="Normal 83 43" xfId="13179"/>
    <cellStyle name="Normal 83 44" xfId="13180"/>
    <cellStyle name="Normal 83 45" xfId="13181"/>
    <cellStyle name="Normal 83 46" xfId="13182"/>
    <cellStyle name="Normal 83 47" xfId="13183"/>
    <cellStyle name="Normal 83 48" xfId="13184"/>
    <cellStyle name="Normal 83 49" xfId="13185"/>
    <cellStyle name="Normal 83 5" xfId="13186"/>
    <cellStyle name="Normal 83 50" xfId="13187"/>
    <cellStyle name="Normal 83 51" xfId="13188"/>
    <cellStyle name="Normal 83 52" xfId="13189"/>
    <cellStyle name="Normal 83 53" xfId="13190"/>
    <cellStyle name="Normal 83 54" xfId="13191"/>
    <cellStyle name="Normal 83 55" xfId="13192"/>
    <cellStyle name="Normal 83 56" xfId="13193"/>
    <cellStyle name="Normal 83 57" xfId="13194"/>
    <cellStyle name="Normal 83 58" xfId="13195"/>
    <cellStyle name="Normal 83 59" xfId="13196"/>
    <cellStyle name="Normal 83 6" xfId="13197"/>
    <cellStyle name="Normal 83 60" xfId="13198"/>
    <cellStyle name="Normal 83 61" xfId="13199"/>
    <cellStyle name="Normal 83 62" xfId="13200"/>
    <cellStyle name="Normal 83 63" xfId="13201"/>
    <cellStyle name="Normal 83 64" xfId="13202"/>
    <cellStyle name="Normal 83 65" xfId="13203"/>
    <cellStyle name="Normal 83 66" xfId="13204"/>
    <cellStyle name="Normal 83 67" xfId="13205"/>
    <cellStyle name="Normal 83 68" xfId="13206"/>
    <cellStyle name="Normal 83 69" xfId="13207"/>
    <cellStyle name="Normal 83 7" xfId="13208"/>
    <cellStyle name="Normal 83 70" xfId="13209"/>
    <cellStyle name="Normal 83 71" xfId="13210"/>
    <cellStyle name="Normal 83 72" xfId="13211"/>
    <cellStyle name="Normal 83 73" xfId="13212"/>
    <cellStyle name="Normal 83 74" xfId="13213"/>
    <cellStyle name="Normal 83 75" xfId="13214"/>
    <cellStyle name="Normal 83 76" xfId="13215"/>
    <cellStyle name="Normal 83 77" xfId="13216"/>
    <cellStyle name="Normal 83 78" xfId="13217"/>
    <cellStyle name="Normal 83 79" xfId="13218"/>
    <cellStyle name="Normal 83 8" xfId="13219"/>
    <cellStyle name="Normal 83 80" xfId="13220"/>
    <cellStyle name="Normal 83 81" xfId="13221"/>
    <cellStyle name="Normal 83 82" xfId="13222"/>
    <cellStyle name="Normal 83 83" xfId="13223"/>
    <cellStyle name="Normal 83 84" xfId="13224"/>
    <cellStyle name="Normal 83 85" xfId="13225"/>
    <cellStyle name="Normal 83 86" xfId="13226"/>
    <cellStyle name="Normal 83 87" xfId="13227"/>
    <cellStyle name="Normal 83 88" xfId="13228"/>
    <cellStyle name="Normal 83 89" xfId="13229"/>
    <cellStyle name="Normal 83 9" xfId="13230"/>
    <cellStyle name="Normal 83 90" xfId="13231"/>
    <cellStyle name="Normal 83 91" xfId="13232"/>
    <cellStyle name="Normal 83 92" xfId="13233"/>
    <cellStyle name="Normal 83 93" xfId="13234"/>
    <cellStyle name="Normal 83 94" xfId="13235"/>
    <cellStyle name="Normal 83 95" xfId="13236"/>
    <cellStyle name="Normal 83 96" xfId="13237"/>
    <cellStyle name="Normal 83 97" xfId="13238"/>
    <cellStyle name="Normal 83 98" xfId="13239"/>
    <cellStyle name="Normal 83 99" xfId="13240"/>
    <cellStyle name="Normal 84" xfId="13241"/>
    <cellStyle name="Normal 84 10" xfId="13242"/>
    <cellStyle name="Normal 84 100" xfId="13243"/>
    <cellStyle name="Normal 84 101" xfId="13244"/>
    <cellStyle name="Normal 84 102" xfId="13245"/>
    <cellStyle name="Normal 84 103" xfId="13246"/>
    <cellStyle name="Normal 84 104" xfId="13247"/>
    <cellStyle name="Normal 84 105" xfId="13248"/>
    <cellStyle name="Normal 84 106" xfId="13249"/>
    <cellStyle name="Normal 84 107" xfId="13250"/>
    <cellStyle name="Normal 84 108" xfId="13251"/>
    <cellStyle name="Normal 84 109" xfId="13252"/>
    <cellStyle name="Normal 84 11" xfId="13253"/>
    <cellStyle name="Normal 84 110" xfId="13254"/>
    <cellStyle name="Normal 84 12" xfId="13255"/>
    <cellStyle name="Normal 84 13" xfId="13256"/>
    <cellStyle name="Normal 84 14" xfId="13257"/>
    <cellStyle name="Normal 84 15" xfId="13258"/>
    <cellStyle name="Normal 84 16" xfId="13259"/>
    <cellStyle name="Normal 84 17" xfId="13260"/>
    <cellStyle name="Normal 84 18" xfId="13261"/>
    <cellStyle name="Normal 84 19" xfId="13262"/>
    <cellStyle name="Normal 84 2" xfId="13263"/>
    <cellStyle name="Normal 84 20" xfId="13264"/>
    <cellStyle name="Normal 84 21" xfId="13265"/>
    <cellStyle name="Normal 84 22" xfId="13266"/>
    <cellStyle name="Normal 84 23" xfId="13267"/>
    <cellStyle name="Normal 84 24" xfId="13268"/>
    <cellStyle name="Normal 84 25" xfId="13269"/>
    <cellStyle name="Normal 84 26" xfId="13270"/>
    <cellStyle name="Normal 84 27" xfId="13271"/>
    <cellStyle name="Normal 84 28" xfId="13272"/>
    <cellStyle name="Normal 84 29" xfId="13273"/>
    <cellStyle name="Normal 84 3" xfId="13274"/>
    <cellStyle name="Normal 84 30" xfId="13275"/>
    <cellStyle name="Normal 84 31" xfId="13276"/>
    <cellStyle name="Normal 84 32" xfId="13277"/>
    <cellStyle name="Normal 84 33" xfId="13278"/>
    <cellStyle name="Normal 84 34" xfId="13279"/>
    <cellStyle name="Normal 84 35" xfId="13280"/>
    <cellStyle name="Normal 84 36" xfId="13281"/>
    <cellStyle name="Normal 84 37" xfId="13282"/>
    <cellStyle name="Normal 84 38" xfId="13283"/>
    <cellStyle name="Normal 84 39" xfId="13284"/>
    <cellStyle name="Normal 84 4" xfId="13285"/>
    <cellStyle name="Normal 84 40" xfId="13286"/>
    <cellStyle name="Normal 84 41" xfId="13287"/>
    <cellStyle name="Normal 84 42" xfId="13288"/>
    <cellStyle name="Normal 84 43" xfId="13289"/>
    <cellStyle name="Normal 84 44" xfId="13290"/>
    <cellStyle name="Normal 84 45" xfId="13291"/>
    <cellStyle name="Normal 84 46" xfId="13292"/>
    <cellStyle name="Normal 84 47" xfId="13293"/>
    <cellStyle name="Normal 84 48" xfId="13294"/>
    <cellStyle name="Normal 84 49" xfId="13295"/>
    <cellStyle name="Normal 84 5" xfId="13296"/>
    <cellStyle name="Normal 84 50" xfId="13297"/>
    <cellStyle name="Normal 84 51" xfId="13298"/>
    <cellStyle name="Normal 84 52" xfId="13299"/>
    <cellStyle name="Normal 84 53" xfId="13300"/>
    <cellStyle name="Normal 84 54" xfId="13301"/>
    <cellStyle name="Normal 84 55" xfId="13302"/>
    <cellStyle name="Normal 84 56" xfId="13303"/>
    <cellStyle name="Normal 84 57" xfId="13304"/>
    <cellStyle name="Normal 84 58" xfId="13305"/>
    <cellStyle name="Normal 84 59" xfId="13306"/>
    <cellStyle name="Normal 84 6" xfId="13307"/>
    <cellStyle name="Normal 84 60" xfId="13308"/>
    <cellStyle name="Normal 84 61" xfId="13309"/>
    <cellStyle name="Normal 84 62" xfId="13310"/>
    <cellStyle name="Normal 84 63" xfId="13311"/>
    <cellStyle name="Normal 84 64" xfId="13312"/>
    <cellStyle name="Normal 84 65" xfId="13313"/>
    <cellStyle name="Normal 84 66" xfId="13314"/>
    <cellStyle name="Normal 84 67" xfId="13315"/>
    <cellStyle name="Normal 84 68" xfId="13316"/>
    <cellStyle name="Normal 84 69" xfId="13317"/>
    <cellStyle name="Normal 84 7" xfId="13318"/>
    <cellStyle name="Normal 84 70" xfId="13319"/>
    <cellStyle name="Normal 84 71" xfId="13320"/>
    <cellStyle name="Normal 84 72" xfId="13321"/>
    <cellStyle name="Normal 84 73" xfId="13322"/>
    <cellStyle name="Normal 84 74" xfId="13323"/>
    <cellStyle name="Normal 84 75" xfId="13324"/>
    <cellStyle name="Normal 84 76" xfId="13325"/>
    <cellStyle name="Normal 84 77" xfId="13326"/>
    <cellStyle name="Normal 84 78" xfId="13327"/>
    <cellStyle name="Normal 84 79" xfId="13328"/>
    <cellStyle name="Normal 84 8" xfId="13329"/>
    <cellStyle name="Normal 84 80" xfId="13330"/>
    <cellStyle name="Normal 84 81" xfId="13331"/>
    <cellStyle name="Normal 84 82" xfId="13332"/>
    <cellStyle name="Normal 84 83" xfId="13333"/>
    <cellStyle name="Normal 84 84" xfId="13334"/>
    <cellStyle name="Normal 84 85" xfId="13335"/>
    <cellStyle name="Normal 84 86" xfId="13336"/>
    <cellStyle name="Normal 84 87" xfId="13337"/>
    <cellStyle name="Normal 84 88" xfId="13338"/>
    <cellStyle name="Normal 84 89" xfId="13339"/>
    <cellStyle name="Normal 84 9" xfId="13340"/>
    <cellStyle name="Normal 84 90" xfId="13341"/>
    <cellStyle name="Normal 84 91" xfId="13342"/>
    <cellStyle name="Normal 84 92" xfId="13343"/>
    <cellStyle name="Normal 84 93" xfId="13344"/>
    <cellStyle name="Normal 84 94" xfId="13345"/>
    <cellStyle name="Normal 84 95" xfId="13346"/>
    <cellStyle name="Normal 84 96" xfId="13347"/>
    <cellStyle name="Normal 84 97" xfId="13348"/>
    <cellStyle name="Normal 84 98" xfId="13349"/>
    <cellStyle name="Normal 84 99" xfId="13350"/>
    <cellStyle name="Normal 85" xfId="13351"/>
    <cellStyle name="Normal 85 10" xfId="13352"/>
    <cellStyle name="Normal 85 100" xfId="13353"/>
    <cellStyle name="Normal 85 101" xfId="13354"/>
    <cellStyle name="Normal 85 102" xfId="13355"/>
    <cellStyle name="Normal 85 103" xfId="13356"/>
    <cellStyle name="Normal 85 104" xfId="13357"/>
    <cellStyle name="Normal 85 105" xfId="13358"/>
    <cellStyle name="Normal 85 106" xfId="13359"/>
    <cellStyle name="Normal 85 107" xfId="13360"/>
    <cellStyle name="Normal 85 108" xfId="13361"/>
    <cellStyle name="Normal 85 109" xfId="13362"/>
    <cellStyle name="Normal 85 11" xfId="13363"/>
    <cellStyle name="Normal 85 110" xfId="13364"/>
    <cellStyle name="Normal 85 12" xfId="13365"/>
    <cellStyle name="Normal 85 13" xfId="13366"/>
    <cellStyle name="Normal 85 14" xfId="13367"/>
    <cellStyle name="Normal 85 15" xfId="13368"/>
    <cellStyle name="Normal 85 16" xfId="13369"/>
    <cellStyle name="Normal 85 17" xfId="13370"/>
    <cellStyle name="Normal 85 18" xfId="13371"/>
    <cellStyle name="Normal 85 19" xfId="13372"/>
    <cellStyle name="Normal 85 2" xfId="13373"/>
    <cellStyle name="Normal 85 20" xfId="13374"/>
    <cellStyle name="Normal 85 21" xfId="13375"/>
    <cellStyle name="Normal 85 22" xfId="13376"/>
    <cellStyle name="Normal 85 23" xfId="13377"/>
    <cellStyle name="Normal 85 24" xfId="13378"/>
    <cellStyle name="Normal 85 25" xfId="13379"/>
    <cellStyle name="Normal 85 26" xfId="13380"/>
    <cellStyle name="Normal 85 27" xfId="13381"/>
    <cellStyle name="Normal 85 28" xfId="13382"/>
    <cellStyle name="Normal 85 29" xfId="13383"/>
    <cellStyle name="Normal 85 3" xfId="13384"/>
    <cellStyle name="Normal 85 30" xfId="13385"/>
    <cellStyle name="Normal 85 31" xfId="13386"/>
    <cellStyle name="Normal 85 32" xfId="13387"/>
    <cellStyle name="Normal 85 33" xfId="13388"/>
    <cellStyle name="Normal 85 34" xfId="13389"/>
    <cellStyle name="Normal 85 35" xfId="13390"/>
    <cellStyle name="Normal 85 36" xfId="13391"/>
    <cellStyle name="Normal 85 37" xfId="13392"/>
    <cellStyle name="Normal 85 38" xfId="13393"/>
    <cellStyle name="Normal 85 39" xfId="13394"/>
    <cellStyle name="Normal 85 4" xfId="13395"/>
    <cellStyle name="Normal 85 40" xfId="13396"/>
    <cellStyle name="Normal 85 41" xfId="13397"/>
    <cellStyle name="Normal 85 42" xfId="13398"/>
    <cellStyle name="Normal 85 43" xfId="13399"/>
    <cellStyle name="Normal 85 44" xfId="13400"/>
    <cellStyle name="Normal 85 45" xfId="13401"/>
    <cellStyle name="Normal 85 46" xfId="13402"/>
    <cellStyle name="Normal 85 47" xfId="13403"/>
    <cellStyle name="Normal 85 48" xfId="13404"/>
    <cellStyle name="Normal 85 49" xfId="13405"/>
    <cellStyle name="Normal 85 5" xfId="13406"/>
    <cellStyle name="Normal 85 50" xfId="13407"/>
    <cellStyle name="Normal 85 51" xfId="13408"/>
    <cellStyle name="Normal 85 52" xfId="13409"/>
    <cellStyle name="Normal 85 53" xfId="13410"/>
    <cellStyle name="Normal 85 54" xfId="13411"/>
    <cellStyle name="Normal 85 55" xfId="13412"/>
    <cellStyle name="Normal 85 56" xfId="13413"/>
    <cellStyle name="Normal 85 57" xfId="13414"/>
    <cellStyle name="Normal 85 58" xfId="13415"/>
    <cellStyle name="Normal 85 59" xfId="13416"/>
    <cellStyle name="Normal 85 6" xfId="13417"/>
    <cellStyle name="Normal 85 60" xfId="13418"/>
    <cellStyle name="Normal 85 61" xfId="13419"/>
    <cellStyle name="Normal 85 62" xfId="13420"/>
    <cellStyle name="Normal 85 63" xfId="13421"/>
    <cellStyle name="Normal 85 64" xfId="13422"/>
    <cellStyle name="Normal 85 65" xfId="13423"/>
    <cellStyle name="Normal 85 66" xfId="13424"/>
    <cellStyle name="Normal 85 67" xfId="13425"/>
    <cellStyle name="Normal 85 68" xfId="13426"/>
    <cellStyle name="Normal 85 69" xfId="13427"/>
    <cellStyle name="Normal 85 7" xfId="13428"/>
    <cellStyle name="Normal 85 70" xfId="13429"/>
    <cellStyle name="Normal 85 71" xfId="13430"/>
    <cellStyle name="Normal 85 72" xfId="13431"/>
    <cellStyle name="Normal 85 73" xfId="13432"/>
    <cellStyle name="Normal 85 74" xfId="13433"/>
    <cellStyle name="Normal 85 75" xfId="13434"/>
    <cellStyle name="Normal 85 76" xfId="13435"/>
    <cellStyle name="Normal 85 77" xfId="13436"/>
    <cellStyle name="Normal 85 78" xfId="13437"/>
    <cellStyle name="Normal 85 79" xfId="13438"/>
    <cellStyle name="Normal 85 8" xfId="13439"/>
    <cellStyle name="Normal 85 80" xfId="13440"/>
    <cellStyle name="Normal 85 81" xfId="13441"/>
    <cellStyle name="Normal 85 82" xfId="13442"/>
    <cellStyle name="Normal 85 83" xfId="13443"/>
    <cellStyle name="Normal 85 84" xfId="13444"/>
    <cellStyle name="Normal 85 85" xfId="13445"/>
    <cellStyle name="Normal 85 86" xfId="13446"/>
    <cellStyle name="Normal 85 87" xfId="13447"/>
    <cellStyle name="Normal 85 88" xfId="13448"/>
    <cellStyle name="Normal 85 89" xfId="13449"/>
    <cellStyle name="Normal 85 9" xfId="13450"/>
    <cellStyle name="Normal 85 90" xfId="13451"/>
    <cellStyle name="Normal 85 91" xfId="13452"/>
    <cellStyle name="Normal 85 92" xfId="13453"/>
    <cellStyle name="Normal 85 93" xfId="13454"/>
    <cellStyle name="Normal 85 94" xfId="13455"/>
    <cellStyle name="Normal 85 95" xfId="13456"/>
    <cellStyle name="Normal 85 96" xfId="13457"/>
    <cellStyle name="Normal 85 97" xfId="13458"/>
    <cellStyle name="Normal 85 98" xfId="13459"/>
    <cellStyle name="Normal 85 99" xfId="13460"/>
    <cellStyle name="Normal 86" xfId="13461"/>
    <cellStyle name="Normal 86 10" xfId="13462"/>
    <cellStyle name="Normal 86 100" xfId="13463"/>
    <cellStyle name="Normal 86 101" xfId="13464"/>
    <cellStyle name="Normal 86 102" xfId="13465"/>
    <cellStyle name="Normal 86 103" xfId="13466"/>
    <cellStyle name="Normal 86 104" xfId="13467"/>
    <cellStyle name="Normal 86 105" xfId="13468"/>
    <cellStyle name="Normal 86 106" xfId="13469"/>
    <cellStyle name="Normal 86 107" xfId="13470"/>
    <cellStyle name="Normal 86 108" xfId="13471"/>
    <cellStyle name="Normal 86 109" xfId="13472"/>
    <cellStyle name="Normal 86 11" xfId="13473"/>
    <cellStyle name="Normal 86 110" xfId="13474"/>
    <cellStyle name="Normal 86 12" xfId="13475"/>
    <cellStyle name="Normal 86 13" xfId="13476"/>
    <cellStyle name="Normal 86 14" xfId="13477"/>
    <cellStyle name="Normal 86 15" xfId="13478"/>
    <cellStyle name="Normal 86 16" xfId="13479"/>
    <cellStyle name="Normal 86 17" xfId="13480"/>
    <cellStyle name="Normal 86 18" xfId="13481"/>
    <cellStyle name="Normal 86 19" xfId="13482"/>
    <cellStyle name="Normal 86 2" xfId="13483"/>
    <cellStyle name="Normal 86 20" xfId="13484"/>
    <cellStyle name="Normal 86 21" xfId="13485"/>
    <cellStyle name="Normal 86 22" xfId="13486"/>
    <cellStyle name="Normal 86 23" xfId="13487"/>
    <cellStyle name="Normal 86 24" xfId="13488"/>
    <cellStyle name="Normal 86 25" xfId="13489"/>
    <cellStyle name="Normal 86 26" xfId="13490"/>
    <cellStyle name="Normal 86 27" xfId="13491"/>
    <cellStyle name="Normal 86 28" xfId="13492"/>
    <cellStyle name="Normal 86 29" xfId="13493"/>
    <cellStyle name="Normal 86 3" xfId="13494"/>
    <cellStyle name="Normal 86 30" xfId="13495"/>
    <cellStyle name="Normal 86 31" xfId="13496"/>
    <cellStyle name="Normal 86 32" xfId="13497"/>
    <cellStyle name="Normal 86 33" xfId="13498"/>
    <cellStyle name="Normal 86 34" xfId="13499"/>
    <cellStyle name="Normal 86 35" xfId="13500"/>
    <cellStyle name="Normal 86 36" xfId="13501"/>
    <cellStyle name="Normal 86 37" xfId="13502"/>
    <cellStyle name="Normal 86 38" xfId="13503"/>
    <cellStyle name="Normal 86 39" xfId="13504"/>
    <cellStyle name="Normal 86 4" xfId="13505"/>
    <cellStyle name="Normal 86 40" xfId="13506"/>
    <cellStyle name="Normal 86 41" xfId="13507"/>
    <cellStyle name="Normal 86 42" xfId="13508"/>
    <cellStyle name="Normal 86 43" xfId="13509"/>
    <cellStyle name="Normal 86 44" xfId="13510"/>
    <cellStyle name="Normal 86 45" xfId="13511"/>
    <cellStyle name="Normal 86 46" xfId="13512"/>
    <cellStyle name="Normal 86 47" xfId="13513"/>
    <cellStyle name="Normal 86 48" xfId="13514"/>
    <cellStyle name="Normal 86 49" xfId="13515"/>
    <cellStyle name="Normal 86 5" xfId="13516"/>
    <cellStyle name="Normal 86 50" xfId="13517"/>
    <cellStyle name="Normal 86 51" xfId="13518"/>
    <cellStyle name="Normal 86 52" xfId="13519"/>
    <cellStyle name="Normal 86 53" xfId="13520"/>
    <cellStyle name="Normal 86 54" xfId="13521"/>
    <cellStyle name="Normal 86 55" xfId="13522"/>
    <cellStyle name="Normal 86 56" xfId="13523"/>
    <cellStyle name="Normal 86 57" xfId="13524"/>
    <cellStyle name="Normal 86 58" xfId="13525"/>
    <cellStyle name="Normal 86 59" xfId="13526"/>
    <cellStyle name="Normal 86 6" xfId="13527"/>
    <cellStyle name="Normal 86 60" xfId="13528"/>
    <cellStyle name="Normal 86 61" xfId="13529"/>
    <cellStyle name="Normal 86 62" xfId="13530"/>
    <cellStyle name="Normal 86 63" xfId="13531"/>
    <cellStyle name="Normal 86 64" xfId="13532"/>
    <cellStyle name="Normal 86 65" xfId="13533"/>
    <cellStyle name="Normal 86 66" xfId="13534"/>
    <cellStyle name="Normal 86 67" xfId="13535"/>
    <cellStyle name="Normal 86 68" xfId="13536"/>
    <cellStyle name="Normal 86 69" xfId="13537"/>
    <cellStyle name="Normal 86 7" xfId="13538"/>
    <cellStyle name="Normal 86 70" xfId="13539"/>
    <cellStyle name="Normal 86 71" xfId="13540"/>
    <cellStyle name="Normal 86 72" xfId="13541"/>
    <cellStyle name="Normal 86 73" xfId="13542"/>
    <cellStyle name="Normal 86 74" xfId="13543"/>
    <cellStyle name="Normal 86 75" xfId="13544"/>
    <cellStyle name="Normal 86 76" xfId="13545"/>
    <cellStyle name="Normal 86 77" xfId="13546"/>
    <cellStyle name="Normal 86 78" xfId="13547"/>
    <cellStyle name="Normal 86 79" xfId="13548"/>
    <cellStyle name="Normal 86 8" xfId="13549"/>
    <cellStyle name="Normal 86 80" xfId="13550"/>
    <cellStyle name="Normal 86 81" xfId="13551"/>
    <cellStyle name="Normal 86 82" xfId="13552"/>
    <cellStyle name="Normal 86 83" xfId="13553"/>
    <cellStyle name="Normal 86 84" xfId="13554"/>
    <cellStyle name="Normal 86 85" xfId="13555"/>
    <cellStyle name="Normal 86 86" xfId="13556"/>
    <cellStyle name="Normal 86 87" xfId="13557"/>
    <cellStyle name="Normal 86 88" xfId="13558"/>
    <cellStyle name="Normal 86 89" xfId="13559"/>
    <cellStyle name="Normal 86 9" xfId="13560"/>
    <cellStyle name="Normal 86 90" xfId="13561"/>
    <cellStyle name="Normal 86 91" xfId="13562"/>
    <cellStyle name="Normal 86 92" xfId="13563"/>
    <cellStyle name="Normal 86 93" xfId="13564"/>
    <cellStyle name="Normal 86 94" xfId="13565"/>
    <cellStyle name="Normal 86 95" xfId="13566"/>
    <cellStyle name="Normal 86 96" xfId="13567"/>
    <cellStyle name="Normal 86 97" xfId="13568"/>
    <cellStyle name="Normal 86 98" xfId="13569"/>
    <cellStyle name="Normal 86 99" xfId="13570"/>
    <cellStyle name="Normal 87" xfId="13571"/>
    <cellStyle name="Normal 87 10" xfId="13572"/>
    <cellStyle name="Normal 87 100" xfId="13573"/>
    <cellStyle name="Normal 87 101" xfId="13574"/>
    <cellStyle name="Normal 87 102" xfId="13575"/>
    <cellStyle name="Normal 87 103" xfId="13576"/>
    <cellStyle name="Normal 87 104" xfId="13577"/>
    <cellStyle name="Normal 87 105" xfId="13578"/>
    <cellStyle name="Normal 87 106" xfId="13579"/>
    <cellStyle name="Normal 87 107" xfId="13580"/>
    <cellStyle name="Normal 87 108" xfId="13581"/>
    <cellStyle name="Normal 87 109" xfId="13582"/>
    <cellStyle name="Normal 87 11" xfId="13583"/>
    <cellStyle name="Normal 87 110" xfId="13584"/>
    <cellStyle name="Normal 87 12" xfId="13585"/>
    <cellStyle name="Normal 87 13" xfId="13586"/>
    <cellStyle name="Normal 87 14" xfId="13587"/>
    <cellStyle name="Normal 87 15" xfId="13588"/>
    <cellStyle name="Normal 87 16" xfId="13589"/>
    <cellStyle name="Normal 87 17" xfId="13590"/>
    <cellStyle name="Normal 87 18" xfId="13591"/>
    <cellStyle name="Normal 87 19" xfId="13592"/>
    <cellStyle name="Normal 87 2" xfId="13593"/>
    <cellStyle name="Normal 87 20" xfId="13594"/>
    <cellStyle name="Normal 87 21" xfId="13595"/>
    <cellStyle name="Normal 87 22" xfId="13596"/>
    <cellStyle name="Normal 87 23" xfId="13597"/>
    <cellStyle name="Normal 87 24" xfId="13598"/>
    <cellStyle name="Normal 87 25" xfId="13599"/>
    <cellStyle name="Normal 87 26" xfId="13600"/>
    <cellStyle name="Normal 87 27" xfId="13601"/>
    <cellStyle name="Normal 87 28" xfId="13602"/>
    <cellStyle name="Normal 87 29" xfId="13603"/>
    <cellStyle name="Normal 87 3" xfId="13604"/>
    <cellStyle name="Normal 87 30" xfId="13605"/>
    <cellStyle name="Normal 87 31" xfId="13606"/>
    <cellStyle name="Normal 87 32" xfId="13607"/>
    <cellStyle name="Normal 87 33" xfId="13608"/>
    <cellStyle name="Normal 87 34" xfId="13609"/>
    <cellStyle name="Normal 87 35" xfId="13610"/>
    <cellStyle name="Normal 87 36" xfId="13611"/>
    <cellStyle name="Normal 87 37" xfId="13612"/>
    <cellStyle name="Normal 87 38" xfId="13613"/>
    <cellStyle name="Normal 87 39" xfId="13614"/>
    <cellStyle name="Normal 87 4" xfId="13615"/>
    <cellStyle name="Normal 87 40" xfId="13616"/>
    <cellStyle name="Normal 87 41" xfId="13617"/>
    <cellStyle name="Normal 87 42" xfId="13618"/>
    <cellStyle name="Normal 87 43" xfId="13619"/>
    <cellStyle name="Normal 87 44" xfId="13620"/>
    <cellStyle name="Normal 87 45" xfId="13621"/>
    <cellStyle name="Normal 87 46" xfId="13622"/>
    <cellStyle name="Normal 87 47" xfId="13623"/>
    <cellStyle name="Normal 87 48" xfId="13624"/>
    <cellStyle name="Normal 87 49" xfId="13625"/>
    <cellStyle name="Normal 87 5" xfId="13626"/>
    <cellStyle name="Normal 87 50" xfId="13627"/>
    <cellStyle name="Normal 87 51" xfId="13628"/>
    <cellStyle name="Normal 87 52" xfId="13629"/>
    <cellStyle name="Normal 87 53" xfId="13630"/>
    <cellStyle name="Normal 87 54" xfId="13631"/>
    <cellStyle name="Normal 87 55" xfId="13632"/>
    <cellStyle name="Normal 87 56" xfId="13633"/>
    <cellStyle name="Normal 87 57" xfId="13634"/>
    <cellStyle name="Normal 87 58" xfId="13635"/>
    <cellStyle name="Normal 87 59" xfId="13636"/>
    <cellStyle name="Normal 87 6" xfId="13637"/>
    <cellStyle name="Normal 87 60" xfId="13638"/>
    <cellStyle name="Normal 87 61" xfId="13639"/>
    <cellStyle name="Normal 87 62" xfId="13640"/>
    <cellStyle name="Normal 87 63" xfId="13641"/>
    <cellStyle name="Normal 87 64" xfId="13642"/>
    <cellStyle name="Normal 87 65" xfId="13643"/>
    <cellStyle name="Normal 87 66" xfId="13644"/>
    <cellStyle name="Normal 87 67" xfId="13645"/>
    <cellStyle name="Normal 87 68" xfId="13646"/>
    <cellStyle name="Normal 87 69" xfId="13647"/>
    <cellStyle name="Normal 87 7" xfId="13648"/>
    <cellStyle name="Normal 87 70" xfId="13649"/>
    <cellStyle name="Normal 87 71" xfId="13650"/>
    <cellStyle name="Normal 87 72" xfId="13651"/>
    <cellStyle name="Normal 87 73" xfId="13652"/>
    <cellStyle name="Normal 87 74" xfId="13653"/>
    <cellStyle name="Normal 87 75" xfId="13654"/>
    <cellStyle name="Normal 87 76" xfId="13655"/>
    <cellStyle name="Normal 87 77" xfId="13656"/>
    <cellStyle name="Normal 87 78" xfId="13657"/>
    <cellStyle name="Normal 87 79" xfId="13658"/>
    <cellStyle name="Normal 87 8" xfId="13659"/>
    <cellStyle name="Normal 87 80" xfId="13660"/>
    <cellStyle name="Normal 87 81" xfId="13661"/>
    <cellStyle name="Normal 87 82" xfId="13662"/>
    <cellStyle name="Normal 87 83" xfId="13663"/>
    <cellStyle name="Normal 87 84" xfId="13664"/>
    <cellStyle name="Normal 87 85" xfId="13665"/>
    <cellStyle name="Normal 87 86" xfId="13666"/>
    <cellStyle name="Normal 87 87" xfId="13667"/>
    <cellStyle name="Normal 87 88" xfId="13668"/>
    <cellStyle name="Normal 87 89" xfId="13669"/>
    <cellStyle name="Normal 87 9" xfId="13670"/>
    <cellStyle name="Normal 87 90" xfId="13671"/>
    <cellStyle name="Normal 87 91" xfId="13672"/>
    <cellStyle name="Normal 87 92" xfId="13673"/>
    <cellStyle name="Normal 87 93" xfId="13674"/>
    <cellStyle name="Normal 87 94" xfId="13675"/>
    <cellStyle name="Normal 87 95" xfId="13676"/>
    <cellStyle name="Normal 87 96" xfId="13677"/>
    <cellStyle name="Normal 87 97" xfId="13678"/>
    <cellStyle name="Normal 87 98" xfId="13679"/>
    <cellStyle name="Normal 87 99" xfId="13680"/>
    <cellStyle name="Normal 88" xfId="13681"/>
    <cellStyle name="Normal 88 10" xfId="13682"/>
    <cellStyle name="Normal 88 100" xfId="13683"/>
    <cellStyle name="Normal 88 101" xfId="13684"/>
    <cellStyle name="Normal 88 102" xfId="13685"/>
    <cellStyle name="Normal 88 103" xfId="13686"/>
    <cellStyle name="Normal 88 104" xfId="13687"/>
    <cellStyle name="Normal 88 105" xfId="13688"/>
    <cellStyle name="Normal 88 106" xfId="13689"/>
    <cellStyle name="Normal 88 107" xfId="13690"/>
    <cellStyle name="Normal 88 108" xfId="13691"/>
    <cellStyle name="Normal 88 109" xfId="13692"/>
    <cellStyle name="Normal 88 11" xfId="13693"/>
    <cellStyle name="Normal 88 110" xfId="13694"/>
    <cellStyle name="Normal 88 12" xfId="13695"/>
    <cellStyle name="Normal 88 13" xfId="13696"/>
    <cellStyle name="Normal 88 14" xfId="13697"/>
    <cellStyle name="Normal 88 15" xfId="13698"/>
    <cellStyle name="Normal 88 16" xfId="13699"/>
    <cellStyle name="Normal 88 17" xfId="13700"/>
    <cellStyle name="Normal 88 18" xfId="13701"/>
    <cellStyle name="Normal 88 19" xfId="13702"/>
    <cellStyle name="Normal 88 2" xfId="13703"/>
    <cellStyle name="Normal 88 20" xfId="13704"/>
    <cellStyle name="Normal 88 21" xfId="13705"/>
    <cellStyle name="Normal 88 22" xfId="13706"/>
    <cellStyle name="Normal 88 23" xfId="13707"/>
    <cellStyle name="Normal 88 24" xfId="13708"/>
    <cellStyle name="Normal 88 25" xfId="13709"/>
    <cellStyle name="Normal 88 26" xfId="13710"/>
    <cellStyle name="Normal 88 27" xfId="13711"/>
    <cellStyle name="Normal 88 28" xfId="13712"/>
    <cellStyle name="Normal 88 29" xfId="13713"/>
    <cellStyle name="Normal 88 3" xfId="13714"/>
    <cellStyle name="Normal 88 30" xfId="13715"/>
    <cellStyle name="Normal 88 31" xfId="13716"/>
    <cellStyle name="Normal 88 32" xfId="13717"/>
    <cellStyle name="Normal 88 33" xfId="13718"/>
    <cellStyle name="Normal 88 34" xfId="13719"/>
    <cellStyle name="Normal 88 35" xfId="13720"/>
    <cellStyle name="Normal 88 36" xfId="13721"/>
    <cellStyle name="Normal 88 37" xfId="13722"/>
    <cellStyle name="Normal 88 38" xfId="13723"/>
    <cellStyle name="Normal 88 39" xfId="13724"/>
    <cellStyle name="Normal 88 4" xfId="13725"/>
    <cellStyle name="Normal 88 40" xfId="13726"/>
    <cellStyle name="Normal 88 41" xfId="13727"/>
    <cellStyle name="Normal 88 42" xfId="13728"/>
    <cellStyle name="Normal 88 43" xfId="13729"/>
    <cellStyle name="Normal 88 44" xfId="13730"/>
    <cellStyle name="Normal 88 45" xfId="13731"/>
    <cellStyle name="Normal 88 46" xfId="13732"/>
    <cellStyle name="Normal 88 47" xfId="13733"/>
    <cellStyle name="Normal 88 48" xfId="13734"/>
    <cellStyle name="Normal 88 49" xfId="13735"/>
    <cellStyle name="Normal 88 5" xfId="13736"/>
    <cellStyle name="Normal 88 50" xfId="13737"/>
    <cellStyle name="Normal 88 51" xfId="13738"/>
    <cellStyle name="Normal 88 52" xfId="13739"/>
    <cellStyle name="Normal 88 53" xfId="13740"/>
    <cellStyle name="Normal 88 54" xfId="13741"/>
    <cellStyle name="Normal 88 55" xfId="13742"/>
    <cellStyle name="Normal 88 56" xfId="13743"/>
    <cellStyle name="Normal 88 57" xfId="13744"/>
    <cellStyle name="Normal 88 58" xfId="13745"/>
    <cellStyle name="Normal 88 59" xfId="13746"/>
    <cellStyle name="Normal 88 6" xfId="13747"/>
    <cellStyle name="Normal 88 60" xfId="13748"/>
    <cellStyle name="Normal 88 61" xfId="13749"/>
    <cellStyle name="Normal 88 62" xfId="13750"/>
    <cellStyle name="Normal 88 63" xfId="13751"/>
    <cellStyle name="Normal 88 64" xfId="13752"/>
    <cellStyle name="Normal 88 65" xfId="13753"/>
    <cellStyle name="Normal 88 66" xfId="13754"/>
    <cellStyle name="Normal 88 67" xfId="13755"/>
    <cellStyle name="Normal 88 68" xfId="13756"/>
    <cellStyle name="Normal 88 69" xfId="13757"/>
    <cellStyle name="Normal 88 7" xfId="13758"/>
    <cellStyle name="Normal 88 70" xfId="13759"/>
    <cellStyle name="Normal 88 71" xfId="13760"/>
    <cellStyle name="Normal 88 72" xfId="13761"/>
    <cellStyle name="Normal 88 73" xfId="13762"/>
    <cellStyle name="Normal 88 74" xfId="13763"/>
    <cellStyle name="Normal 88 75" xfId="13764"/>
    <cellStyle name="Normal 88 76" xfId="13765"/>
    <cellStyle name="Normal 88 77" xfId="13766"/>
    <cellStyle name="Normal 88 78" xfId="13767"/>
    <cellStyle name="Normal 88 79" xfId="13768"/>
    <cellStyle name="Normal 88 8" xfId="13769"/>
    <cellStyle name="Normal 88 80" xfId="13770"/>
    <cellStyle name="Normal 88 81" xfId="13771"/>
    <cellStyle name="Normal 88 82" xfId="13772"/>
    <cellStyle name="Normal 88 83" xfId="13773"/>
    <cellStyle name="Normal 88 84" xfId="13774"/>
    <cellStyle name="Normal 88 85" xfId="13775"/>
    <cellStyle name="Normal 88 86" xfId="13776"/>
    <cellStyle name="Normal 88 87" xfId="13777"/>
    <cellStyle name="Normal 88 88" xfId="13778"/>
    <cellStyle name="Normal 88 89" xfId="13779"/>
    <cellStyle name="Normal 88 9" xfId="13780"/>
    <cellStyle name="Normal 88 90" xfId="13781"/>
    <cellStyle name="Normal 88 91" xfId="13782"/>
    <cellStyle name="Normal 88 92" xfId="13783"/>
    <cellStyle name="Normal 88 93" xfId="13784"/>
    <cellStyle name="Normal 88 94" xfId="13785"/>
    <cellStyle name="Normal 88 95" xfId="13786"/>
    <cellStyle name="Normal 88 96" xfId="13787"/>
    <cellStyle name="Normal 88 97" xfId="13788"/>
    <cellStyle name="Normal 88 98" xfId="13789"/>
    <cellStyle name="Normal 88 99" xfId="13790"/>
    <cellStyle name="Normal 89" xfId="13791"/>
    <cellStyle name="Normal 89 10" xfId="13792"/>
    <cellStyle name="Normal 89 100" xfId="13793"/>
    <cellStyle name="Normal 89 101" xfId="13794"/>
    <cellStyle name="Normal 89 102" xfId="13795"/>
    <cellStyle name="Normal 89 103" xfId="13796"/>
    <cellStyle name="Normal 89 104" xfId="13797"/>
    <cellStyle name="Normal 89 105" xfId="13798"/>
    <cellStyle name="Normal 89 106" xfId="13799"/>
    <cellStyle name="Normal 89 107" xfId="13800"/>
    <cellStyle name="Normal 89 108" xfId="13801"/>
    <cellStyle name="Normal 89 109" xfId="13802"/>
    <cellStyle name="Normal 89 11" xfId="13803"/>
    <cellStyle name="Normal 89 110" xfId="13804"/>
    <cellStyle name="Normal 89 12" xfId="13805"/>
    <cellStyle name="Normal 89 13" xfId="13806"/>
    <cellStyle name="Normal 89 14" xfId="13807"/>
    <cellStyle name="Normal 89 15" xfId="13808"/>
    <cellStyle name="Normal 89 16" xfId="13809"/>
    <cellStyle name="Normal 89 17" xfId="13810"/>
    <cellStyle name="Normal 89 18" xfId="13811"/>
    <cellStyle name="Normal 89 19" xfId="13812"/>
    <cellStyle name="Normal 89 2" xfId="13813"/>
    <cellStyle name="Normal 89 20" xfId="13814"/>
    <cellStyle name="Normal 89 21" xfId="13815"/>
    <cellStyle name="Normal 89 22" xfId="13816"/>
    <cellStyle name="Normal 89 23" xfId="13817"/>
    <cellStyle name="Normal 89 24" xfId="13818"/>
    <cellStyle name="Normal 89 25" xfId="13819"/>
    <cellStyle name="Normal 89 26" xfId="13820"/>
    <cellStyle name="Normal 89 27" xfId="13821"/>
    <cellStyle name="Normal 89 28" xfId="13822"/>
    <cellStyle name="Normal 89 29" xfId="13823"/>
    <cellStyle name="Normal 89 3" xfId="13824"/>
    <cellStyle name="Normal 89 30" xfId="13825"/>
    <cellStyle name="Normal 89 31" xfId="13826"/>
    <cellStyle name="Normal 89 32" xfId="13827"/>
    <cellStyle name="Normal 89 33" xfId="13828"/>
    <cellStyle name="Normal 89 34" xfId="13829"/>
    <cellStyle name="Normal 89 35" xfId="13830"/>
    <cellStyle name="Normal 89 36" xfId="13831"/>
    <cellStyle name="Normal 89 37" xfId="13832"/>
    <cellStyle name="Normal 89 38" xfId="13833"/>
    <cellStyle name="Normal 89 39" xfId="13834"/>
    <cellStyle name="Normal 89 4" xfId="13835"/>
    <cellStyle name="Normal 89 40" xfId="13836"/>
    <cellStyle name="Normal 89 41" xfId="13837"/>
    <cellStyle name="Normal 89 42" xfId="13838"/>
    <cellStyle name="Normal 89 43" xfId="13839"/>
    <cellStyle name="Normal 89 44" xfId="13840"/>
    <cellStyle name="Normal 89 45" xfId="13841"/>
    <cellStyle name="Normal 89 46" xfId="13842"/>
    <cellStyle name="Normal 89 47" xfId="13843"/>
    <cellStyle name="Normal 89 48" xfId="13844"/>
    <cellStyle name="Normal 89 49" xfId="13845"/>
    <cellStyle name="Normal 89 5" xfId="13846"/>
    <cellStyle name="Normal 89 50" xfId="13847"/>
    <cellStyle name="Normal 89 51" xfId="13848"/>
    <cellStyle name="Normal 89 52" xfId="13849"/>
    <cellStyle name="Normal 89 53" xfId="13850"/>
    <cellStyle name="Normal 89 54" xfId="13851"/>
    <cellStyle name="Normal 89 55" xfId="13852"/>
    <cellStyle name="Normal 89 56" xfId="13853"/>
    <cellStyle name="Normal 89 57" xfId="13854"/>
    <cellStyle name="Normal 89 58" xfId="13855"/>
    <cellStyle name="Normal 89 59" xfId="13856"/>
    <cellStyle name="Normal 89 6" xfId="13857"/>
    <cellStyle name="Normal 89 60" xfId="13858"/>
    <cellStyle name="Normal 89 61" xfId="13859"/>
    <cellStyle name="Normal 89 62" xfId="13860"/>
    <cellStyle name="Normal 89 63" xfId="13861"/>
    <cellStyle name="Normal 89 64" xfId="13862"/>
    <cellStyle name="Normal 89 65" xfId="13863"/>
    <cellStyle name="Normal 89 66" xfId="13864"/>
    <cellStyle name="Normal 89 67" xfId="13865"/>
    <cellStyle name="Normal 89 68" xfId="13866"/>
    <cellStyle name="Normal 89 69" xfId="13867"/>
    <cellStyle name="Normal 89 7" xfId="13868"/>
    <cellStyle name="Normal 89 70" xfId="13869"/>
    <cellStyle name="Normal 89 71" xfId="13870"/>
    <cellStyle name="Normal 89 72" xfId="13871"/>
    <cellStyle name="Normal 89 73" xfId="13872"/>
    <cellStyle name="Normal 89 74" xfId="13873"/>
    <cellStyle name="Normal 89 75" xfId="13874"/>
    <cellStyle name="Normal 89 76" xfId="13875"/>
    <cellStyle name="Normal 89 77" xfId="13876"/>
    <cellStyle name="Normal 89 78" xfId="13877"/>
    <cellStyle name="Normal 89 79" xfId="13878"/>
    <cellStyle name="Normal 89 8" xfId="13879"/>
    <cellStyle name="Normal 89 80" xfId="13880"/>
    <cellStyle name="Normal 89 81" xfId="13881"/>
    <cellStyle name="Normal 89 82" xfId="13882"/>
    <cellStyle name="Normal 89 83" xfId="13883"/>
    <cellStyle name="Normal 89 84" xfId="13884"/>
    <cellStyle name="Normal 89 85" xfId="13885"/>
    <cellStyle name="Normal 89 86" xfId="13886"/>
    <cellStyle name="Normal 89 87" xfId="13887"/>
    <cellStyle name="Normal 89 88" xfId="13888"/>
    <cellStyle name="Normal 89 89" xfId="13889"/>
    <cellStyle name="Normal 89 9" xfId="13890"/>
    <cellStyle name="Normal 89 90" xfId="13891"/>
    <cellStyle name="Normal 89 91" xfId="13892"/>
    <cellStyle name="Normal 89 92" xfId="13893"/>
    <cellStyle name="Normal 89 93" xfId="13894"/>
    <cellStyle name="Normal 89 94" xfId="13895"/>
    <cellStyle name="Normal 89 95" xfId="13896"/>
    <cellStyle name="Normal 89 96" xfId="13897"/>
    <cellStyle name="Normal 89 97" xfId="13898"/>
    <cellStyle name="Normal 89 98" xfId="13899"/>
    <cellStyle name="Normal 89 99" xfId="13900"/>
    <cellStyle name="Normal 9" xfId="18"/>
    <cellStyle name="Normal 9 10" xfId="13901"/>
    <cellStyle name="Normal 9 100" xfId="13902"/>
    <cellStyle name="Normal 9 101" xfId="13903"/>
    <cellStyle name="Normal 9 102" xfId="13904"/>
    <cellStyle name="Normal 9 103" xfId="13905"/>
    <cellStyle name="Normal 9 104" xfId="13906"/>
    <cellStyle name="Normal 9 105" xfId="13907"/>
    <cellStyle name="Normal 9 106" xfId="13908"/>
    <cellStyle name="Normal 9 107" xfId="13909"/>
    <cellStyle name="Normal 9 108" xfId="13910"/>
    <cellStyle name="Normal 9 109" xfId="13911"/>
    <cellStyle name="Normal 9 11" xfId="13912"/>
    <cellStyle name="Normal 9 110" xfId="13913"/>
    <cellStyle name="Normal 9 12" xfId="13914"/>
    <cellStyle name="Normal 9 13" xfId="13915"/>
    <cellStyle name="Normal 9 14" xfId="13916"/>
    <cellStyle name="Normal 9 15" xfId="13917"/>
    <cellStyle name="Normal 9 16" xfId="13918"/>
    <cellStyle name="Normal 9 17" xfId="13919"/>
    <cellStyle name="Normal 9 18" xfId="13920"/>
    <cellStyle name="Normal 9 19" xfId="13921"/>
    <cellStyle name="Normal 9 2" xfId="49"/>
    <cellStyle name="Normal 9 20" xfId="13922"/>
    <cellStyle name="Normal 9 21" xfId="13923"/>
    <cellStyle name="Normal 9 22" xfId="13924"/>
    <cellStyle name="Normal 9 23" xfId="13925"/>
    <cellStyle name="Normal 9 24" xfId="13926"/>
    <cellStyle name="Normal 9 25" xfId="13927"/>
    <cellStyle name="Normal 9 26" xfId="13928"/>
    <cellStyle name="Normal 9 27" xfId="13929"/>
    <cellStyle name="Normal 9 28" xfId="13930"/>
    <cellStyle name="Normal 9 29" xfId="13931"/>
    <cellStyle name="Normal 9 3" xfId="13932"/>
    <cellStyle name="Normal 9 30" xfId="13933"/>
    <cellStyle name="Normal 9 31" xfId="13934"/>
    <cellStyle name="Normal 9 32" xfId="13935"/>
    <cellStyle name="Normal 9 33" xfId="13936"/>
    <cellStyle name="Normal 9 34" xfId="13937"/>
    <cellStyle name="Normal 9 35" xfId="13938"/>
    <cellStyle name="Normal 9 36" xfId="13939"/>
    <cellStyle name="Normal 9 37" xfId="13940"/>
    <cellStyle name="Normal 9 38" xfId="13941"/>
    <cellStyle name="Normal 9 39" xfId="13942"/>
    <cellStyle name="Normal 9 4" xfId="13943"/>
    <cellStyle name="Normal 9 40" xfId="13944"/>
    <cellStyle name="Normal 9 41" xfId="13945"/>
    <cellStyle name="Normal 9 42" xfId="13946"/>
    <cellStyle name="Normal 9 43" xfId="13947"/>
    <cellStyle name="Normal 9 44" xfId="13948"/>
    <cellStyle name="Normal 9 45" xfId="13949"/>
    <cellStyle name="Normal 9 46" xfId="13950"/>
    <cellStyle name="Normal 9 47" xfId="13951"/>
    <cellStyle name="Normal 9 48" xfId="13952"/>
    <cellStyle name="Normal 9 49" xfId="13953"/>
    <cellStyle name="Normal 9 5" xfId="13954"/>
    <cellStyle name="Normal 9 50" xfId="13955"/>
    <cellStyle name="Normal 9 51" xfId="13956"/>
    <cellStyle name="Normal 9 52" xfId="13957"/>
    <cellStyle name="Normal 9 53" xfId="13958"/>
    <cellStyle name="Normal 9 54" xfId="13959"/>
    <cellStyle name="Normal 9 55" xfId="13960"/>
    <cellStyle name="Normal 9 56" xfId="13961"/>
    <cellStyle name="Normal 9 57" xfId="13962"/>
    <cellStyle name="Normal 9 58" xfId="13963"/>
    <cellStyle name="Normal 9 59" xfId="13964"/>
    <cellStyle name="Normal 9 6" xfId="13965"/>
    <cellStyle name="Normal 9 60" xfId="13966"/>
    <cellStyle name="Normal 9 61" xfId="13967"/>
    <cellStyle name="Normal 9 62" xfId="13968"/>
    <cellStyle name="Normal 9 63" xfId="13969"/>
    <cellStyle name="Normal 9 64" xfId="13970"/>
    <cellStyle name="Normal 9 65" xfId="13971"/>
    <cellStyle name="Normal 9 66" xfId="13972"/>
    <cellStyle name="Normal 9 67" xfId="13973"/>
    <cellStyle name="Normal 9 68" xfId="13974"/>
    <cellStyle name="Normal 9 69" xfId="13975"/>
    <cellStyle name="Normal 9 7" xfId="13976"/>
    <cellStyle name="Normal 9 70" xfId="13977"/>
    <cellStyle name="Normal 9 71" xfId="13978"/>
    <cellStyle name="Normal 9 72" xfId="13979"/>
    <cellStyle name="Normal 9 73" xfId="13980"/>
    <cellStyle name="Normal 9 74" xfId="13981"/>
    <cellStyle name="Normal 9 75" xfId="13982"/>
    <cellStyle name="Normal 9 76" xfId="13983"/>
    <cellStyle name="Normal 9 77" xfId="13984"/>
    <cellStyle name="Normal 9 78" xfId="13985"/>
    <cellStyle name="Normal 9 79" xfId="13986"/>
    <cellStyle name="Normal 9 8" xfId="13987"/>
    <cellStyle name="Normal 9 80" xfId="13988"/>
    <cellStyle name="Normal 9 81" xfId="13989"/>
    <cellStyle name="Normal 9 82" xfId="13990"/>
    <cellStyle name="Normal 9 83" xfId="13991"/>
    <cellStyle name="Normal 9 84" xfId="13992"/>
    <cellStyle name="Normal 9 85" xfId="13993"/>
    <cellStyle name="Normal 9 86" xfId="13994"/>
    <cellStyle name="Normal 9 87" xfId="13995"/>
    <cellStyle name="Normal 9 88" xfId="13996"/>
    <cellStyle name="Normal 9 89" xfId="13997"/>
    <cellStyle name="Normal 9 9" xfId="13998"/>
    <cellStyle name="Normal 9 90" xfId="13999"/>
    <cellStyle name="Normal 9 91" xfId="14000"/>
    <cellStyle name="Normal 9 92" xfId="14001"/>
    <cellStyle name="Normal 9 93" xfId="14002"/>
    <cellStyle name="Normal 9 94" xfId="14003"/>
    <cellStyle name="Normal 9 95" xfId="14004"/>
    <cellStyle name="Normal 9 96" xfId="14005"/>
    <cellStyle name="Normal 9 97" xfId="14006"/>
    <cellStyle name="Normal 9 98" xfId="14007"/>
    <cellStyle name="Normal 9 99" xfId="14008"/>
    <cellStyle name="Normal 90" xfId="14009"/>
    <cellStyle name="Normal 90 10" xfId="14010"/>
    <cellStyle name="Normal 90 100" xfId="14011"/>
    <cellStyle name="Normal 90 101" xfId="14012"/>
    <cellStyle name="Normal 90 102" xfId="14013"/>
    <cellStyle name="Normal 90 103" xfId="14014"/>
    <cellStyle name="Normal 90 104" xfId="14015"/>
    <cellStyle name="Normal 90 105" xfId="14016"/>
    <cellStyle name="Normal 90 106" xfId="14017"/>
    <cellStyle name="Normal 90 107" xfId="14018"/>
    <cellStyle name="Normal 90 108" xfId="14019"/>
    <cellStyle name="Normal 90 109" xfId="14020"/>
    <cellStyle name="Normal 90 11" xfId="14021"/>
    <cellStyle name="Normal 90 110" xfId="14022"/>
    <cellStyle name="Normal 90 12" xfId="14023"/>
    <cellStyle name="Normal 90 13" xfId="14024"/>
    <cellStyle name="Normal 90 14" xfId="14025"/>
    <cellStyle name="Normal 90 15" xfId="14026"/>
    <cellStyle name="Normal 90 16" xfId="14027"/>
    <cellStyle name="Normal 90 17" xfId="14028"/>
    <cellStyle name="Normal 90 18" xfId="14029"/>
    <cellStyle name="Normal 90 19" xfId="14030"/>
    <cellStyle name="Normal 90 2" xfId="14031"/>
    <cellStyle name="Normal 90 20" xfId="14032"/>
    <cellStyle name="Normal 90 21" xfId="14033"/>
    <cellStyle name="Normal 90 22" xfId="14034"/>
    <cellStyle name="Normal 90 23" xfId="14035"/>
    <cellStyle name="Normal 90 24" xfId="14036"/>
    <cellStyle name="Normal 90 25" xfId="14037"/>
    <cellStyle name="Normal 90 26" xfId="14038"/>
    <cellStyle name="Normal 90 27" xfId="14039"/>
    <cellStyle name="Normal 90 28" xfId="14040"/>
    <cellStyle name="Normal 90 29" xfId="14041"/>
    <cellStyle name="Normal 90 3" xfId="14042"/>
    <cellStyle name="Normal 90 30" xfId="14043"/>
    <cellStyle name="Normal 90 31" xfId="14044"/>
    <cellStyle name="Normal 90 32" xfId="14045"/>
    <cellStyle name="Normal 90 33" xfId="14046"/>
    <cellStyle name="Normal 90 34" xfId="14047"/>
    <cellStyle name="Normal 90 35" xfId="14048"/>
    <cellStyle name="Normal 90 36" xfId="14049"/>
    <cellStyle name="Normal 90 37" xfId="14050"/>
    <cellStyle name="Normal 90 38" xfId="14051"/>
    <cellStyle name="Normal 90 39" xfId="14052"/>
    <cellStyle name="Normal 90 4" xfId="14053"/>
    <cellStyle name="Normal 90 40" xfId="14054"/>
    <cellStyle name="Normal 90 41" xfId="14055"/>
    <cellStyle name="Normal 90 42" xfId="14056"/>
    <cellStyle name="Normal 90 43" xfId="14057"/>
    <cellStyle name="Normal 90 44" xfId="14058"/>
    <cellStyle name="Normal 90 45" xfId="14059"/>
    <cellStyle name="Normal 90 46" xfId="14060"/>
    <cellStyle name="Normal 90 47" xfId="14061"/>
    <cellStyle name="Normal 90 48" xfId="14062"/>
    <cellStyle name="Normal 90 49" xfId="14063"/>
    <cellStyle name="Normal 90 5" xfId="14064"/>
    <cellStyle name="Normal 90 50" xfId="14065"/>
    <cellStyle name="Normal 90 51" xfId="14066"/>
    <cellStyle name="Normal 90 52" xfId="14067"/>
    <cellStyle name="Normal 90 53" xfId="14068"/>
    <cellStyle name="Normal 90 54" xfId="14069"/>
    <cellStyle name="Normal 90 55" xfId="14070"/>
    <cellStyle name="Normal 90 56" xfId="14071"/>
    <cellStyle name="Normal 90 57" xfId="14072"/>
    <cellStyle name="Normal 90 58" xfId="14073"/>
    <cellStyle name="Normal 90 59" xfId="14074"/>
    <cellStyle name="Normal 90 6" xfId="14075"/>
    <cellStyle name="Normal 90 60" xfId="14076"/>
    <cellStyle name="Normal 90 61" xfId="14077"/>
    <cellStyle name="Normal 90 62" xfId="14078"/>
    <cellStyle name="Normal 90 63" xfId="14079"/>
    <cellStyle name="Normal 90 64" xfId="14080"/>
    <cellStyle name="Normal 90 65" xfId="14081"/>
    <cellStyle name="Normal 90 66" xfId="14082"/>
    <cellStyle name="Normal 90 67" xfId="14083"/>
    <cellStyle name="Normal 90 68" xfId="14084"/>
    <cellStyle name="Normal 90 69" xfId="14085"/>
    <cellStyle name="Normal 90 7" xfId="14086"/>
    <cellStyle name="Normal 90 70" xfId="14087"/>
    <cellStyle name="Normal 90 71" xfId="14088"/>
    <cellStyle name="Normal 90 72" xfId="14089"/>
    <cellStyle name="Normal 90 73" xfId="14090"/>
    <cellStyle name="Normal 90 74" xfId="14091"/>
    <cellStyle name="Normal 90 75" xfId="14092"/>
    <cellStyle name="Normal 90 76" xfId="14093"/>
    <cellStyle name="Normal 90 77" xfId="14094"/>
    <cellStyle name="Normal 90 78" xfId="14095"/>
    <cellStyle name="Normal 90 79" xfId="14096"/>
    <cellStyle name="Normal 90 8" xfId="14097"/>
    <cellStyle name="Normal 90 80" xfId="14098"/>
    <cellStyle name="Normal 90 81" xfId="14099"/>
    <cellStyle name="Normal 90 82" xfId="14100"/>
    <cellStyle name="Normal 90 83" xfId="14101"/>
    <cellStyle name="Normal 90 84" xfId="14102"/>
    <cellStyle name="Normal 90 85" xfId="14103"/>
    <cellStyle name="Normal 90 86" xfId="14104"/>
    <cellStyle name="Normal 90 87" xfId="14105"/>
    <cellStyle name="Normal 90 88" xfId="14106"/>
    <cellStyle name="Normal 90 89" xfId="14107"/>
    <cellStyle name="Normal 90 9" xfId="14108"/>
    <cellStyle name="Normal 90 90" xfId="14109"/>
    <cellStyle name="Normal 90 91" xfId="14110"/>
    <cellStyle name="Normal 90 92" xfId="14111"/>
    <cellStyle name="Normal 90 93" xfId="14112"/>
    <cellStyle name="Normal 90 94" xfId="14113"/>
    <cellStyle name="Normal 90 95" xfId="14114"/>
    <cellStyle name="Normal 90 96" xfId="14115"/>
    <cellStyle name="Normal 90 97" xfId="14116"/>
    <cellStyle name="Normal 90 98" xfId="14117"/>
    <cellStyle name="Normal 90 99" xfId="14118"/>
    <cellStyle name="Normal 91" xfId="14119"/>
    <cellStyle name="Normal 91 10" xfId="14120"/>
    <cellStyle name="Normal 91 100" xfId="14121"/>
    <cellStyle name="Normal 91 101" xfId="14122"/>
    <cellStyle name="Normal 91 102" xfId="14123"/>
    <cellStyle name="Normal 91 103" xfId="14124"/>
    <cellStyle name="Normal 91 104" xfId="14125"/>
    <cellStyle name="Normal 91 105" xfId="14126"/>
    <cellStyle name="Normal 91 106" xfId="14127"/>
    <cellStyle name="Normal 91 107" xfId="14128"/>
    <cellStyle name="Normal 91 108" xfId="14129"/>
    <cellStyle name="Normal 91 109" xfId="14130"/>
    <cellStyle name="Normal 91 11" xfId="14131"/>
    <cellStyle name="Normal 91 110" xfId="14132"/>
    <cellStyle name="Normal 91 12" xfId="14133"/>
    <cellStyle name="Normal 91 13" xfId="14134"/>
    <cellStyle name="Normal 91 14" xfId="14135"/>
    <cellStyle name="Normal 91 15" xfId="14136"/>
    <cellStyle name="Normal 91 16" xfId="14137"/>
    <cellStyle name="Normal 91 17" xfId="14138"/>
    <cellStyle name="Normal 91 18" xfId="14139"/>
    <cellStyle name="Normal 91 19" xfId="14140"/>
    <cellStyle name="Normal 91 2" xfId="14141"/>
    <cellStyle name="Normal 91 20" xfId="14142"/>
    <cellStyle name="Normal 91 21" xfId="14143"/>
    <cellStyle name="Normal 91 22" xfId="14144"/>
    <cellStyle name="Normal 91 23" xfId="14145"/>
    <cellStyle name="Normal 91 24" xfId="14146"/>
    <cellStyle name="Normal 91 25" xfId="14147"/>
    <cellStyle name="Normal 91 26" xfId="14148"/>
    <cellStyle name="Normal 91 27" xfId="14149"/>
    <cellStyle name="Normal 91 28" xfId="14150"/>
    <cellStyle name="Normal 91 29" xfId="14151"/>
    <cellStyle name="Normal 91 3" xfId="14152"/>
    <cellStyle name="Normal 91 30" xfId="14153"/>
    <cellStyle name="Normal 91 31" xfId="14154"/>
    <cellStyle name="Normal 91 32" xfId="14155"/>
    <cellStyle name="Normal 91 33" xfId="14156"/>
    <cellStyle name="Normal 91 34" xfId="14157"/>
    <cellStyle name="Normal 91 35" xfId="14158"/>
    <cellStyle name="Normal 91 36" xfId="14159"/>
    <cellStyle name="Normal 91 37" xfId="14160"/>
    <cellStyle name="Normal 91 38" xfId="14161"/>
    <cellStyle name="Normal 91 39" xfId="14162"/>
    <cellStyle name="Normal 91 4" xfId="14163"/>
    <cellStyle name="Normal 91 40" xfId="14164"/>
    <cellStyle name="Normal 91 41" xfId="14165"/>
    <cellStyle name="Normal 91 42" xfId="14166"/>
    <cellStyle name="Normal 91 43" xfId="14167"/>
    <cellStyle name="Normal 91 44" xfId="14168"/>
    <cellStyle name="Normal 91 45" xfId="14169"/>
    <cellStyle name="Normal 91 46" xfId="14170"/>
    <cellStyle name="Normal 91 47" xfId="14171"/>
    <cellStyle name="Normal 91 48" xfId="14172"/>
    <cellStyle name="Normal 91 49" xfId="14173"/>
    <cellStyle name="Normal 91 5" xfId="14174"/>
    <cellStyle name="Normal 91 50" xfId="14175"/>
    <cellStyle name="Normal 91 51" xfId="14176"/>
    <cellStyle name="Normal 91 52" xfId="14177"/>
    <cellStyle name="Normal 91 53" xfId="14178"/>
    <cellStyle name="Normal 91 54" xfId="14179"/>
    <cellStyle name="Normal 91 55" xfId="14180"/>
    <cellStyle name="Normal 91 56" xfId="14181"/>
    <cellStyle name="Normal 91 57" xfId="14182"/>
    <cellStyle name="Normal 91 58" xfId="14183"/>
    <cellStyle name="Normal 91 59" xfId="14184"/>
    <cellStyle name="Normal 91 6" xfId="14185"/>
    <cellStyle name="Normal 91 60" xfId="14186"/>
    <cellStyle name="Normal 91 61" xfId="14187"/>
    <cellStyle name="Normal 91 62" xfId="14188"/>
    <cellStyle name="Normal 91 63" xfId="14189"/>
    <cellStyle name="Normal 91 64" xfId="14190"/>
    <cellStyle name="Normal 91 65" xfId="14191"/>
    <cellStyle name="Normal 91 66" xfId="14192"/>
    <cellStyle name="Normal 91 67" xfId="14193"/>
    <cellStyle name="Normal 91 68" xfId="14194"/>
    <cellStyle name="Normal 91 69" xfId="14195"/>
    <cellStyle name="Normal 91 7" xfId="14196"/>
    <cellStyle name="Normal 91 70" xfId="14197"/>
    <cellStyle name="Normal 91 71" xfId="14198"/>
    <cellStyle name="Normal 91 72" xfId="14199"/>
    <cellStyle name="Normal 91 73" xfId="14200"/>
    <cellStyle name="Normal 91 74" xfId="14201"/>
    <cellStyle name="Normal 91 75" xfId="14202"/>
    <cellStyle name="Normal 91 76" xfId="14203"/>
    <cellStyle name="Normal 91 77" xfId="14204"/>
    <cellStyle name="Normal 91 78" xfId="14205"/>
    <cellStyle name="Normal 91 79" xfId="14206"/>
    <cellStyle name="Normal 91 8" xfId="14207"/>
    <cellStyle name="Normal 91 80" xfId="14208"/>
    <cellStyle name="Normal 91 81" xfId="14209"/>
    <cellStyle name="Normal 91 82" xfId="14210"/>
    <cellStyle name="Normal 91 83" xfId="14211"/>
    <cellStyle name="Normal 91 84" xfId="14212"/>
    <cellStyle name="Normal 91 85" xfId="14213"/>
    <cellStyle name="Normal 91 86" xfId="14214"/>
    <cellStyle name="Normal 91 87" xfId="14215"/>
    <cellStyle name="Normal 91 88" xfId="14216"/>
    <cellStyle name="Normal 91 89" xfId="14217"/>
    <cellStyle name="Normal 91 9" xfId="14218"/>
    <cellStyle name="Normal 91 90" xfId="14219"/>
    <cellStyle name="Normal 91 91" xfId="14220"/>
    <cellStyle name="Normal 91 92" xfId="14221"/>
    <cellStyle name="Normal 91 93" xfId="14222"/>
    <cellStyle name="Normal 91 94" xfId="14223"/>
    <cellStyle name="Normal 91 95" xfId="14224"/>
    <cellStyle name="Normal 91 96" xfId="14225"/>
    <cellStyle name="Normal 91 97" xfId="14226"/>
    <cellStyle name="Normal 91 98" xfId="14227"/>
    <cellStyle name="Normal 91 99" xfId="14228"/>
    <cellStyle name="Normal 92" xfId="14895"/>
    <cellStyle name="Normal 93" xfId="14229"/>
    <cellStyle name="Normal 93 10" xfId="14230"/>
    <cellStyle name="Normal 93 100" xfId="14231"/>
    <cellStyle name="Normal 93 101" xfId="14232"/>
    <cellStyle name="Normal 93 102" xfId="14233"/>
    <cellStyle name="Normal 93 103" xfId="14234"/>
    <cellStyle name="Normal 93 104" xfId="14235"/>
    <cellStyle name="Normal 93 105" xfId="14236"/>
    <cellStyle name="Normal 93 106" xfId="14237"/>
    <cellStyle name="Normal 93 107" xfId="14238"/>
    <cellStyle name="Normal 93 108" xfId="14239"/>
    <cellStyle name="Normal 93 109" xfId="14240"/>
    <cellStyle name="Normal 93 11" xfId="14241"/>
    <cellStyle name="Normal 93 110" xfId="14242"/>
    <cellStyle name="Normal 93 12" xfId="14243"/>
    <cellStyle name="Normal 93 13" xfId="14244"/>
    <cellStyle name="Normal 93 14" xfId="14245"/>
    <cellStyle name="Normal 93 15" xfId="14246"/>
    <cellStyle name="Normal 93 16" xfId="14247"/>
    <cellStyle name="Normal 93 17" xfId="14248"/>
    <cellStyle name="Normal 93 18" xfId="14249"/>
    <cellStyle name="Normal 93 19" xfId="14250"/>
    <cellStyle name="Normal 93 2" xfId="14251"/>
    <cellStyle name="Normal 93 20" xfId="14252"/>
    <cellStyle name="Normal 93 21" xfId="14253"/>
    <cellStyle name="Normal 93 22" xfId="14254"/>
    <cellStyle name="Normal 93 23" xfId="14255"/>
    <cellStyle name="Normal 93 24" xfId="14256"/>
    <cellStyle name="Normal 93 25" xfId="14257"/>
    <cellStyle name="Normal 93 26" xfId="14258"/>
    <cellStyle name="Normal 93 27" xfId="14259"/>
    <cellStyle name="Normal 93 28" xfId="14260"/>
    <cellStyle name="Normal 93 29" xfId="14261"/>
    <cellStyle name="Normal 93 3" xfId="14262"/>
    <cellStyle name="Normal 93 30" xfId="14263"/>
    <cellStyle name="Normal 93 31" xfId="14264"/>
    <cellStyle name="Normal 93 32" xfId="14265"/>
    <cellStyle name="Normal 93 33" xfId="14266"/>
    <cellStyle name="Normal 93 34" xfId="14267"/>
    <cellStyle name="Normal 93 35" xfId="14268"/>
    <cellStyle name="Normal 93 36" xfId="14269"/>
    <cellStyle name="Normal 93 37" xfId="14270"/>
    <cellStyle name="Normal 93 38" xfId="14271"/>
    <cellStyle name="Normal 93 39" xfId="14272"/>
    <cellStyle name="Normal 93 4" xfId="14273"/>
    <cellStyle name="Normal 93 40" xfId="14274"/>
    <cellStyle name="Normal 93 41" xfId="14275"/>
    <cellStyle name="Normal 93 42" xfId="14276"/>
    <cellStyle name="Normal 93 43" xfId="14277"/>
    <cellStyle name="Normal 93 44" xfId="14278"/>
    <cellStyle name="Normal 93 45" xfId="14279"/>
    <cellStyle name="Normal 93 46" xfId="14280"/>
    <cellStyle name="Normal 93 47" xfId="14281"/>
    <cellStyle name="Normal 93 48" xfId="14282"/>
    <cellStyle name="Normal 93 49" xfId="14283"/>
    <cellStyle name="Normal 93 5" xfId="14284"/>
    <cellStyle name="Normal 93 50" xfId="14285"/>
    <cellStyle name="Normal 93 51" xfId="14286"/>
    <cellStyle name="Normal 93 52" xfId="14287"/>
    <cellStyle name="Normal 93 53" xfId="14288"/>
    <cellStyle name="Normal 93 54" xfId="14289"/>
    <cellStyle name="Normal 93 55" xfId="14290"/>
    <cellStyle name="Normal 93 56" xfId="14291"/>
    <cellStyle name="Normal 93 57" xfId="14292"/>
    <cellStyle name="Normal 93 58" xfId="14293"/>
    <cellStyle name="Normal 93 59" xfId="14294"/>
    <cellStyle name="Normal 93 6" xfId="14295"/>
    <cellStyle name="Normal 93 60" xfId="14296"/>
    <cellStyle name="Normal 93 61" xfId="14297"/>
    <cellStyle name="Normal 93 62" xfId="14298"/>
    <cellStyle name="Normal 93 63" xfId="14299"/>
    <cellStyle name="Normal 93 64" xfId="14300"/>
    <cellStyle name="Normal 93 65" xfId="14301"/>
    <cellStyle name="Normal 93 66" xfId="14302"/>
    <cellStyle name="Normal 93 67" xfId="14303"/>
    <cellStyle name="Normal 93 68" xfId="14304"/>
    <cellStyle name="Normal 93 69" xfId="14305"/>
    <cellStyle name="Normal 93 7" xfId="14306"/>
    <cellStyle name="Normal 93 70" xfId="14307"/>
    <cellStyle name="Normal 93 71" xfId="14308"/>
    <cellStyle name="Normal 93 72" xfId="14309"/>
    <cellStyle name="Normal 93 73" xfId="14310"/>
    <cellStyle name="Normal 93 74" xfId="14311"/>
    <cellStyle name="Normal 93 75" xfId="14312"/>
    <cellStyle name="Normal 93 76" xfId="14313"/>
    <cellStyle name="Normal 93 77" xfId="14314"/>
    <cellStyle name="Normal 93 78" xfId="14315"/>
    <cellStyle name="Normal 93 79" xfId="14316"/>
    <cellStyle name="Normal 93 8" xfId="14317"/>
    <cellStyle name="Normal 93 80" xfId="14318"/>
    <cellStyle name="Normal 93 81" xfId="14319"/>
    <cellStyle name="Normal 93 82" xfId="14320"/>
    <cellStyle name="Normal 93 83" xfId="14321"/>
    <cellStyle name="Normal 93 84" xfId="14322"/>
    <cellStyle name="Normal 93 85" xfId="14323"/>
    <cellStyle name="Normal 93 86" xfId="14324"/>
    <cellStyle name="Normal 93 87" xfId="14325"/>
    <cellStyle name="Normal 93 88" xfId="14326"/>
    <cellStyle name="Normal 93 89" xfId="14327"/>
    <cellStyle name="Normal 93 9" xfId="14328"/>
    <cellStyle name="Normal 93 90" xfId="14329"/>
    <cellStyle name="Normal 93 91" xfId="14330"/>
    <cellStyle name="Normal 93 92" xfId="14331"/>
    <cellStyle name="Normal 93 93" xfId="14332"/>
    <cellStyle name="Normal 93 94" xfId="14333"/>
    <cellStyle name="Normal 93 95" xfId="14334"/>
    <cellStyle name="Normal 93 96" xfId="14335"/>
    <cellStyle name="Normal 93 97" xfId="14336"/>
    <cellStyle name="Normal 93 98" xfId="14337"/>
    <cellStyle name="Normal 93 99" xfId="14338"/>
    <cellStyle name="Normal 94" xfId="14339"/>
    <cellStyle name="Normal 94 10" xfId="14340"/>
    <cellStyle name="Normal 94 100" xfId="14341"/>
    <cellStyle name="Normal 94 101" xfId="14342"/>
    <cellStyle name="Normal 94 102" xfId="14343"/>
    <cellStyle name="Normal 94 103" xfId="14344"/>
    <cellStyle name="Normal 94 104" xfId="14345"/>
    <cellStyle name="Normal 94 105" xfId="14346"/>
    <cellStyle name="Normal 94 106" xfId="14347"/>
    <cellStyle name="Normal 94 107" xfId="14348"/>
    <cellStyle name="Normal 94 108" xfId="14349"/>
    <cellStyle name="Normal 94 109" xfId="14350"/>
    <cellStyle name="Normal 94 11" xfId="14351"/>
    <cellStyle name="Normal 94 110" xfId="14352"/>
    <cellStyle name="Normal 94 12" xfId="14353"/>
    <cellStyle name="Normal 94 13" xfId="14354"/>
    <cellStyle name="Normal 94 14" xfId="14355"/>
    <cellStyle name="Normal 94 15" xfId="14356"/>
    <cellStyle name="Normal 94 16" xfId="14357"/>
    <cellStyle name="Normal 94 17" xfId="14358"/>
    <cellStyle name="Normal 94 18" xfId="14359"/>
    <cellStyle name="Normal 94 19" xfId="14360"/>
    <cellStyle name="Normal 94 2" xfId="14361"/>
    <cellStyle name="Normal 94 20" xfId="14362"/>
    <cellStyle name="Normal 94 21" xfId="14363"/>
    <cellStyle name="Normal 94 22" xfId="14364"/>
    <cellStyle name="Normal 94 23" xfId="14365"/>
    <cellStyle name="Normal 94 24" xfId="14366"/>
    <cellStyle name="Normal 94 25" xfId="14367"/>
    <cellStyle name="Normal 94 26" xfId="14368"/>
    <cellStyle name="Normal 94 27" xfId="14369"/>
    <cellStyle name="Normal 94 28" xfId="14370"/>
    <cellStyle name="Normal 94 29" xfId="14371"/>
    <cellStyle name="Normal 94 3" xfId="14372"/>
    <cellStyle name="Normal 94 30" xfId="14373"/>
    <cellStyle name="Normal 94 31" xfId="14374"/>
    <cellStyle name="Normal 94 32" xfId="14375"/>
    <cellStyle name="Normal 94 33" xfId="14376"/>
    <cellStyle name="Normal 94 34" xfId="14377"/>
    <cellStyle name="Normal 94 35" xfId="14378"/>
    <cellStyle name="Normal 94 36" xfId="14379"/>
    <cellStyle name="Normal 94 37" xfId="14380"/>
    <cellStyle name="Normal 94 38" xfId="14381"/>
    <cellStyle name="Normal 94 39" xfId="14382"/>
    <cellStyle name="Normal 94 4" xfId="14383"/>
    <cellStyle name="Normal 94 40" xfId="14384"/>
    <cellStyle name="Normal 94 41" xfId="14385"/>
    <cellStyle name="Normal 94 42" xfId="14386"/>
    <cellStyle name="Normal 94 43" xfId="14387"/>
    <cellStyle name="Normal 94 44" xfId="14388"/>
    <cellStyle name="Normal 94 45" xfId="14389"/>
    <cellStyle name="Normal 94 46" xfId="14390"/>
    <cellStyle name="Normal 94 47" xfId="14391"/>
    <cellStyle name="Normal 94 48" xfId="14392"/>
    <cellStyle name="Normal 94 49" xfId="14393"/>
    <cellStyle name="Normal 94 5" xfId="14394"/>
    <cellStyle name="Normal 94 50" xfId="14395"/>
    <cellStyle name="Normal 94 51" xfId="14396"/>
    <cellStyle name="Normal 94 52" xfId="14397"/>
    <cellStyle name="Normal 94 53" xfId="14398"/>
    <cellStyle name="Normal 94 54" xfId="14399"/>
    <cellStyle name="Normal 94 55" xfId="14400"/>
    <cellStyle name="Normal 94 56" xfId="14401"/>
    <cellStyle name="Normal 94 57" xfId="14402"/>
    <cellStyle name="Normal 94 58" xfId="14403"/>
    <cellStyle name="Normal 94 59" xfId="14404"/>
    <cellStyle name="Normal 94 6" xfId="14405"/>
    <cellStyle name="Normal 94 60" xfId="14406"/>
    <cellStyle name="Normal 94 61" xfId="14407"/>
    <cellStyle name="Normal 94 62" xfId="14408"/>
    <cellStyle name="Normal 94 63" xfId="14409"/>
    <cellStyle name="Normal 94 64" xfId="14410"/>
    <cellStyle name="Normal 94 65" xfId="14411"/>
    <cellStyle name="Normal 94 66" xfId="14412"/>
    <cellStyle name="Normal 94 67" xfId="14413"/>
    <cellStyle name="Normal 94 68" xfId="14414"/>
    <cellStyle name="Normal 94 69" xfId="14415"/>
    <cellStyle name="Normal 94 7" xfId="14416"/>
    <cellStyle name="Normal 94 70" xfId="14417"/>
    <cellStyle name="Normal 94 71" xfId="14418"/>
    <cellStyle name="Normal 94 72" xfId="14419"/>
    <cellStyle name="Normal 94 73" xfId="14420"/>
    <cellStyle name="Normal 94 74" xfId="14421"/>
    <cellStyle name="Normal 94 75" xfId="14422"/>
    <cellStyle name="Normal 94 76" xfId="14423"/>
    <cellStyle name="Normal 94 77" xfId="14424"/>
    <cellStyle name="Normal 94 78" xfId="14425"/>
    <cellStyle name="Normal 94 79" xfId="14426"/>
    <cellStyle name="Normal 94 8" xfId="14427"/>
    <cellStyle name="Normal 94 80" xfId="14428"/>
    <cellStyle name="Normal 94 81" xfId="14429"/>
    <cellStyle name="Normal 94 82" xfId="14430"/>
    <cellStyle name="Normal 94 83" xfId="14431"/>
    <cellStyle name="Normal 94 84" xfId="14432"/>
    <cellStyle name="Normal 94 85" xfId="14433"/>
    <cellStyle name="Normal 94 86" xfId="14434"/>
    <cellStyle name="Normal 94 87" xfId="14435"/>
    <cellStyle name="Normal 94 88" xfId="14436"/>
    <cellStyle name="Normal 94 89" xfId="14437"/>
    <cellStyle name="Normal 94 9" xfId="14438"/>
    <cellStyle name="Normal 94 90" xfId="14439"/>
    <cellStyle name="Normal 94 91" xfId="14440"/>
    <cellStyle name="Normal 94 92" xfId="14441"/>
    <cellStyle name="Normal 94 93" xfId="14442"/>
    <cellStyle name="Normal 94 94" xfId="14443"/>
    <cellStyle name="Normal 94 95" xfId="14444"/>
    <cellStyle name="Normal 94 96" xfId="14445"/>
    <cellStyle name="Normal 94 97" xfId="14446"/>
    <cellStyle name="Normal 94 98" xfId="14447"/>
    <cellStyle name="Normal 94 99" xfId="14448"/>
    <cellStyle name="Normal 95" xfId="14449"/>
    <cellStyle name="Normal 95 10" xfId="14450"/>
    <cellStyle name="Normal 95 100" xfId="14451"/>
    <cellStyle name="Normal 95 101" xfId="14452"/>
    <cellStyle name="Normal 95 102" xfId="14453"/>
    <cellStyle name="Normal 95 103" xfId="14454"/>
    <cellStyle name="Normal 95 104" xfId="14455"/>
    <cellStyle name="Normal 95 105" xfId="14456"/>
    <cellStyle name="Normal 95 106" xfId="14457"/>
    <cellStyle name="Normal 95 107" xfId="14458"/>
    <cellStyle name="Normal 95 108" xfId="14459"/>
    <cellStyle name="Normal 95 109" xfId="14460"/>
    <cellStyle name="Normal 95 11" xfId="14461"/>
    <cellStyle name="Normal 95 110" xfId="14462"/>
    <cellStyle name="Normal 95 12" xfId="14463"/>
    <cellStyle name="Normal 95 13" xfId="14464"/>
    <cellStyle name="Normal 95 14" xfId="14465"/>
    <cellStyle name="Normal 95 15" xfId="14466"/>
    <cellStyle name="Normal 95 16" xfId="14467"/>
    <cellStyle name="Normal 95 17" xfId="14468"/>
    <cellStyle name="Normal 95 18" xfId="14469"/>
    <cellStyle name="Normal 95 19" xfId="14470"/>
    <cellStyle name="Normal 95 2" xfId="14471"/>
    <cellStyle name="Normal 95 20" xfId="14472"/>
    <cellStyle name="Normal 95 21" xfId="14473"/>
    <cellStyle name="Normal 95 22" xfId="14474"/>
    <cellStyle name="Normal 95 23" xfId="14475"/>
    <cellStyle name="Normal 95 24" xfId="14476"/>
    <cellStyle name="Normal 95 25" xfId="14477"/>
    <cellStyle name="Normal 95 26" xfId="14478"/>
    <cellStyle name="Normal 95 27" xfId="14479"/>
    <cellStyle name="Normal 95 28" xfId="14480"/>
    <cellStyle name="Normal 95 29" xfId="14481"/>
    <cellStyle name="Normal 95 3" xfId="14482"/>
    <cellStyle name="Normal 95 30" xfId="14483"/>
    <cellStyle name="Normal 95 31" xfId="14484"/>
    <cellStyle name="Normal 95 32" xfId="14485"/>
    <cellStyle name="Normal 95 33" xfId="14486"/>
    <cellStyle name="Normal 95 34" xfId="14487"/>
    <cellStyle name="Normal 95 35" xfId="14488"/>
    <cellStyle name="Normal 95 36" xfId="14489"/>
    <cellStyle name="Normal 95 37" xfId="14490"/>
    <cellStyle name="Normal 95 38" xfId="14491"/>
    <cellStyle name="Normal 95 39" xfId="14492"/>
    <cellStyle name="Normal 95 4" xfId="14493"/>
    <cellStyle name="Normal 95 40" xfId="14494"/>
    <cellStyle name="Normal 95 41" xfId="14495"/>
    <cellStyle name="Normal 95 42" xfId="14496"/>
    <cellStyle name="Normal 95 43" xfId="14497"/>
    <cellStyle name="Normal 95 44" xfId="14498"/>
    <cellStyle name="Normal 95 45" xfId="14499"/>
    <cellStyle name="Normal 95 46" xfId="14500"/>
    <cellStyle name="Normal 95 47" xfId="14501"/>
    <cellStyle name="Normal 95 48" xfId="14502"/>
    <cellStyle name="Normal 95 49" xfId="14503"/>
    <cellStyle name="Normal 95 5" xfId="14504"/>
    <cellStyle name="Normal 95 50" xfId="14505"/>
    <cellStyle name="Normal 95 51" xfId="14506"/>
    <cellStyle name="Normal 95 52" xfId="14507"/>
    <cellStyle name="Normal 95 53" xfId="14508"/>
    <cellStyle name="Normal 95 54" xfId="14509"/>
    <cellStyle name="Normal 95 55" xfId="14510"/>
    <cellStyle name="Normal 95 56" xfId="14511"/>
    <cellStyle name="Normal 95 57" xfId="14512"/>
    <cellStyle name="Normal 95 58" xfId="14513"/>
    <cellStyle name="Normal 95 59" xfId="14514"/>
    <cellStyle name="Normal 95 6" xfId="14515"/>
    <cellStyle name="Normal 95 60" xfId="14516"/>
    <cellStyle name="Normal 95 61" xfId="14517"/>
    <cellStyle name="Normal 95 62" xfId="14518"/>
    <cellStyle name="Normal 95 63" xfId="14519"/>
    <cellStyle name="Normal 95 64" xfId="14520"/>
    <cellStyle name="Normal 95 65" xfId="14521"/>
    <cellStyle name="Normal 95 66" xfId="14522"/>
    <cellStyle name="Normal 95 67" xfId="14523"/>
    <cellStyle name="Normal 95 68" xfId="14524"/>
    <cellStyle name="Normal 95 69" xfId="14525"/>
    <cellStyle name="Normal 95 7" xfId="14526"/>
    <cellStyle name="Normal 95 70" xfId="14527"/>
    <cellStyle name="Normal 95 71" xfId="14528"/>
    <cellStyle name="Normal 95 72" xfId="14529"/>
    <cellStyle name="Normal 95 73" xfId="14530"/>
    <cellStyle name="Normal 95 74" xfId="14531"/>
    <cellStyle name="Normal 95 75" xfId="14532"/>
    <cellStyle name="Normal 95 76" xfId="14533"/>
    <cellStyle name="Normal 95 77" xfId="14534"/>
    <cellStyle name="Normal 95 78" xfId="14535"/>
    <cellStyle name="Normal 95 79" xfId="14536"/>
    <cellStyle name="Normal 95 8" xfId="14537"/>
    <cellStyle name="Normal 95 80" xfId="14538"/>
    <cellStyle name="Normal 95 81" xfId="14539"/>
    <cellStyle name="Normal 95 82" xfId="14540"/>
    <cellStyle name="Normal 95 83" xfId="14541"/>
    <cellStyle name="Normal 95 84" xfId="14542"/>
    <cellStyle name="Normal 95 85" xfId="14543"/>
    <cellStyle name="Normal 95 86" xfId="14544"/>
    <cellStyle name="Normal 95 87" xfId="14545"/>
    <cellStyle name="Normal 95 88" xfId="14546"/>
    <cellStyle name="Normal 95 89" xfId="14547"/>
    <cellStyle name="Normal 95 9" xfId="14548"/>
    <cellStyle name="Normal 95 90" xfId="14549"/>
    <cellStyle name="Normal 95 91" xfId="14550"/>
    <cellStyle name="Normal 95 92" xfId="14551"/>
    <cellStyle name="Normal 95 93" xfId="14552"/>
    <cellStyle name="Normal 95 94" xfId="14553"/>
    <cellStyle name="Normal 95 95" xfId="14554"/>
    <cellStyle name="Normal 95 96" xfId="14555"/>
    <cellStyle name="Normal 95 97" xfId="14556"/>
    <cellStyle name="Normal 95 98" xfId="14557"/>
    <cellStyle name="Normal 95 99" xfId="14558"/>
    <cellStyle name="Normal 96" xfId="14896"/>
    <cellStyle name="Normal 97" xfId="14559"/>
    <cellStyle name="Normal 97 10" xfId="14560"/>
    <cellStyle name="Normal 97 100" xfId="14561"/>
    <cellStyle name="Normal 97 101" xfId="14562"/>
    <cellStyle name="Normal 97 102" xfId="14563"/>
    <cellStyle name="Normal 97 103" xfId="14564"/>
    <cellStyle name="Normal 97 104" xfId="14565"/>
    <cellStyle name="Normal 97 105" xfId="14566"/>
    <cellStyle name="Normal 97 106" xfId="14567"/>
    <cellStyle name="Normal 97 107" xfId="14568"/>
    <cellStyle name="Normal 97 108" xfId="14569"/>
    <cellStyle name="Normal 97 109" xfId="14570"/>
    <cellStyle name="Normal 97 11" xfId="14571"/>
    <cellStyle name="Normal 97 110" xfId="14572"/>
    <cellStyle name="Normal 97 12" xfId="14573"/>
    <cellStyle name="Normal 97 13" xfId="14574"/>
    <cellStyle name="Normal 97 14" xfId="14575"/>
    <cellStyle name="Normal 97 15" xfId="14576"/>
    <cellStyle name="Normal 97 16" xfId="14577"/>
    <cellStyle name="Normal 97 17" xfId="14578"/>
    <cellStyle name="Normal 97 18" xfId="14579"/>
    <cellStyle name="Normal 97 19" xfId="14580"/>
    <cellStyle name="Normal 97 2" xfId="14581"/>
    <cellStyle name="Normal 97 20" xfId="14582"/>
    <cellStyle name="Normal 97 21" xfId="14583"/>
    <cellStyle name="Normal 97 22" xfId="14584"/>
    <cellStyle name="Normal 97 23" xfId="14585"/>
    <cellStyle name="Normal 97 24" xfId="14586"/>
    <cellStyle name="Normal 97 25" xfId="14587"/>
    <cellStyle name="Normal 97 26" xfId="14588"/>
    <cellStyle name="Normal 97 27" xfId="14589"/>
    <cellStyle name="Normal 97 28" xfId="14590"/>
    <cellStyle name="Normal 97 29" xfId="14591"/>
    <cellStyle name="Normal 97 3" xfId="14592"/>
    <cellStyle name="Normal 97 30" xfId="14593"/>
    <cellStyle name="Normal 97 31" xfId="14594"/>
    <cellStyle name="Normal 97 32" xfId="14595"/>
    <cellStyle name="Normal 97 33" xfId="14596"/>
    <cellStyle name="Normal 97 34" xfId="14597"/>
    <cellStyle name="Normal 97 35" xfId="14598"/>
    <cellStyle name="Normal 97 36" xfId="14599"/>
    <cellStyle name="Normal 97 37" xfId="14600"/>
    <cellStyle name="Normal 97 38" xfId="14601"/>
    <cellStyle name="Normal 97 39" xfId="14602"/>
    <cellStyle name="Normal 97 4" xfId="14603"/>
    <cellStyle name="Normal 97 40" xfId="14604"/>
    <cellStyle name="Normal 97 41" xfId="14605"/>
    <cellStyle name="Normal 97 42" xfId="14606"/>
    <cellStyle name="Normal 97 43" xfId="14607"/>
    <cellStyle name="Normal 97 44" xfId="14608"/>
    <cellStyle name="Normal 97 45" xfId="14609"/>
    <cellStyle name="Normal 97 46" xfId="14610"/>
    <cellStyle name="Normal 97 47" xfId="14611"/>
    <cellStyle name="Normal 97 48" xfId="14612"/>
    <cellStyle name="Normal 97 49" xfId="14613"/>
    <cellStyle name="Normal 97 5" xfId="14614"/>
    <cellStyle name="Normal 97 50" xfId="14615"/>
    <cellStyle name="Normal 97 51" xfId="14616"/>
    <cellStyle name="Normal 97 52" xfId="14617"/>
    <cellStyle name="Normal 97 53" xfId="14618"/>
    <cellStyle name="Normal 97 54" xfId="14619"/>
    <cellStyle name="Normal 97 55" xfId="14620"/>
    <cellStyle name="Normal 97 56" xfId="14621"/>
    <cellStyle name="Normal 97 57" xfId="14622"/>
    <cellStyle name="Normal 97 58" xfId="14623"/>
    <cellStyle name="Normal 97 59" xfId="14624"/>
    <cellStyle name="Normal 97 6" xfId="14625"/>
    <cellStyle name="Normal 97 60" xfId="14626"/>
    <cellStyle name="Normal 97 61" xfId="14627"/>
    <cellStyle name="Normal 97 62" xfId="14628"/>
    <cellStyle name="Normal 97 63" xfId="14629"/>
    <cellStyle name="Normal 97 64" xfId="14630"/>
    <cellStyle name="Normal 97 65" xfId="14631"/>
    <cellStyle name="Normal 97 66" xfId="14632"/>
    <cellStyle name="Normal 97 67" xfId="14633"/>
    <cellStyle name="Normal 97 68" xfId="14634"/>
    <cellStyle name="Normal 97 69" xfId="14635"/>
    <cellStyle name="Normal 97 7" xfId="14636"/>
    <cellStyle name="Normal 97 70" xfId="14637"/>
    <cellStyle name="Normal 97 71" xfId="14638"/>
    <cellStyle name="Normal 97 72" xfId="14639"/>
    <cellStyle name="Normal 97 73" xfId="14640"/>
    <cellStyle name="Normal 97 74" xfId="14641"/>
    <cellStyle name="Normal 97 75" xfId="14642"/>
    <cellStyle name="Normal 97 76" xfId="14643"/>
    <cellStyle name="Normal 97 77" xfId="14644"/>
    <cellStyle name="Normal 97 78" xfId="14645"/>
    <cellStyle name="Normal 97 79" xfId="14646"/>
    <cellStyle name="Normal 97 8" xfId="14647"/>
    <cellStyle name="Normal 97 80" xfId="14648"/>
    <cellStyle name="Normal 97 81" xfId="14649"/>
    <cellStyle name="Normal 97 82" xfId="14650"/>
    <cellStyle name="Normal 97 83" xfId="14651"/>
    <cellStyle name="Normal 97 84" xfId="14652"/>
    <cellStyle name="Normal 97 85" xfId="14653"/>
    <cellStyle name="Normal 97 86" xfId="14654"/>
    <cellStyle name="Normal 97 87" xfId="14655"/>
    <cellStyle name="Normal 97 88" xfId="14656"/>
    <cellStyle name="Normal 97 89" xfId="14657"/>
    <cellStyle name="Normal 97 9" xfId="14658"/>
    <cellStyle name="Normal 97 90" xfId="14659"/>
    <cellStyle name="Normal 97 91" xfId="14660"/>
    <cellStyle name="Normal 97 92" xfId="14661"/>
    <cellStyle name="Normal 97 93" xfId="14662"/>
    <cellStyle name="Normal 97 94" xfId="14663"/>
    <cellStyle name="Normal 97 95" xfId="14664"/>
    <cellStyle name="Normal 97 96" xfId="14665"/>
    <cellStyle name="Normal 97 97" xfId="14666"/>
    <cellStyle name="Normal 97 98" xfId="14667"/>
    <cellStyle name="Normal 97 99" xfId="14668"/>
    <cellStyle name="Normal 98" xfId="14669"/>
    <cellStyle name="Normal 98 10" xfId="14670"/>
    <cellStyle name="Normal 98 100" xfId="14671"/>
    <cellStyle name="Normal 98 101" xfId="14672"/>
    <cellStyle name="Normal 98 102" xfId="14673"/>
    <cellStyle name="Normal 98 103" xfId="14674"/>
    <cellStyle name="Normal 98 104" xfId="14675"/>
    <cellStyle name="Normal 98 105" xfId="14676"/>
    <cellStyle name="Normal 98 106" xfId="14677"/>
    <cellStyle name="Normal 98 107" xfId="14678"/>
    <cellStyle name="Normal 98 108" xfId="14679"/>
    <cellStyle name="Normal 98 109" xfId="14680"/>
    <cellStyle name="Normal 98 11" xfId="14681"/>
    <cellStyle name="Normal 98 110" xfId="14682"/>
    <cellStyle name="Normal 98 12" xfId="14683"/>
    <cellStyle name="Normal 98 13" xfId="14684"/>
    <cellStyle name="Normal 98 14" xfId="14685"/>
    <cellStyle name="Normal 98 15" xfId="14686"/>
    <cellStyle name="Normal 98 16" xfId="14687"/>
    <cellStyle name="Normal 98 17" xfId="14688"/>
    <cellStyle name="Normal 98 18" xfId="14689"/>
    <cellStyle name="Normal 98 19" xfId="14690"/>
    <cellStyle name="Normal 98 2" xfId="14691"/>
    <cellStyle name="Normal 98 20" xfId="14692"/>
    <cellStyle name="Normal 98 21" xfId="14693"/>
    <cellStyle name="Normal 98 22" xfId="14694"/>
    <cellStyle name="Normal 98 23" xfId="14695"/>
    <cellStyle name="Normal 98 24" xfId="14696"/>
    <cellStyle name="Normal 98 25" xfId="14697"/>
    <cellStyle name="Normal 98 26" xfId="14698"/>
    <cellStyle name="Normal 98 27" xfId="14699"/>
    <cellStyle name="Normal 98 28" xfId="14700"/>
    <cellStyle name="Normal 98 29" xfId="14701"/>
    <cellStyle name="Normal 98 3" xfId="14702"/>
    <cellStyle name="Normal 98 30" xfId="14703"/>
    <cellStyle name="Normal 98 31" xfId="14704"/>
    <cellStyle name="Normal 98 32" xfId="14705"/>
    <cellStyle name="Normal 98 33" xfId="14706"/>
    <cellStyle name="Normal 98 34" xfId="14707"/>
    <cellStyle name="Normal 98 35" xfId="14708"/>
    <cellStyle name="Normal 98 36" xfId="14709"/>
    <cellStyle name="Normal 98 37" xfId="14710"/>
    <cellStyle name="Normal 98 38" xfId="14711"/>
    <cellStyle name="Normal 98 39" xfId="14712"/>
    <cellStyle name="Normal 98 4" xfId="14713"/>
    <cellStyle name="Normal 98 40" xfId="14714"/>
    <cellStyle name="Normal 98 41" xfId="14715"/>
    <cellStyle name="Normal 98 42" xfId="14716"/>
    <cellStyle name="Normal 98 43" xfId="14717"/>
    <cellStyle name="Normal 98 44" xfId="14718"/>
    <cellStyle name="Normal 98 45" xfId="14719"/>
    <cellStyle name="Normal 98 46" xfId="14720"/>
    <cellStyle name="Normal 98 47" xfId="14721"/>
    <cellStyle name="Normal 98 48" xfId="14722"/>
    <cellStyle name="Normal 98 49" xfId="14723"/>
    <cellStyle name="Normal 98 5" xfId="14724"/>
    <cellStyle name="Normal 98 50" xfId="14725"/>
    <cellStyle name="Normal 98 51" xfId="14726"/>
    <cellStyle name="Normal 98 52" xfId="14727"/>
    <cellStyle name="Normal 98 53" xfId="14728"/>
    <cellStyle name="Normal 98 54" xfId="14729"/>
    <cellStyle name="Normal 98 55" xfId="14730"/>
    <cellStyle name="Normal 98 56" xfId="14731"/>
    <cellStyle name="Normal 98 57" xfId="14732"/>
    <cellStyle name="Normal 98 58" xfId="14733"/>
    <cellStyle name="Normal 98 59" xfId="14734"/>
    <cellStyle name="Normal 98 6" xfId="14735"/>
    <cellStyle name="Normal 98 60" xfId="14736"/>
    <cellStyle name="Normal 98 61" xfId="14737"/>
    <cellStyle name="Normal 98 62" xfId="14738"/>
    <cellStyle name="Normal 98 63" xfId="14739"/>
    <cellStyle name="Normal 98 64" xfId="14740"/>
    <cellStyle name="Normal 98 65" xfId="14741"/>
    <cellStyle name="Normal 98 66" xfId="14742"/>
    <cellStyle name="Normal 98 67" xfId="14743"/>
    <cellStyle name="Normal 98 68" xfId="14744"/>
    <cellStyle name="Normal 98 69" xfId="14745"/>
    <cellStyle name="Normal 98 7" xfId="14746"/>
    <cellStyle name="Normal 98 70" xfId="14747"/>
    <cellStyle name="Normal 98 71" xfId="14748"/>
    <cellStyle name="Normal 98 72" xfId="14749"/>
    <cellStyle name="Normal 98 73" xfId="14750"/>
    <cellStyle name="Normal 98 74" xfId="14751"/>
    <cellStyle name="Normal 98 75" xfId="14752"/>
    <cellStyle name="Normal 98 76" xfId="14753"/>
    <cellStyle name="Normal 98 77" xfId="14754"/>
    <cellStyle name="Normal 98 78" xfId="14755"/>
    <cellStyle name="Normal 98 79" xfId="14756"/>
    <cellStyle name="Normal 98 8" xfId="14757"/>
    <cellStyle name="Normal 98 80" xfId="14758"/>
    <cellStyle name="Normal 98 81" xfId="14759"/>
    <cellStyle name="Normal 98 82" xfId="14760"/>
    <cellStyle name="Normal 98 83" xfId="14761"/>
    <cellStyle name="Normal 98 84" xfId="14762"/>
    <cellStyle name="Normal 98 85" xfId="14763"/>
    <cellStyle name="Normal 98 86" xfId="14764"/>
    <cellStyle name="Normal 98 87" xfId="14765"/>
    <cellStyle name="Normal 98 88" xfId="14766"/>
    <cellStyle name="Normal 98 89" xfId="14767"/>
    <cellStyle name="Normal 98 9" xfId="14768"/>
    <cellStyle name="Normal 98 90" xfId="14769"/>
    <cellStyle name="Normal 98 91" xfId="14770"/>
    <cellStyle name="Normal 98 92" xfId="14771"/>
    <cellStyle name="Normal 98 93" xfId="14772"/>
    <cellStyle name="Normal 98 94" xfId="14773"/>
    <cellStyle name="Normal 98 95" xfId="14774"/>
    <cellStyle name="Normal 98 96" xfId="14775"/>
    <cellStyle name="Normal 98 97" xfId="14776"/>
    <cellStyle name="Normal 98 98" xfId="14777"/>
    <cellStyle name="Normal 98 99" xfId="14778"/>
    <cellStyle name="Normal 99" xfId="14897"/>
    <cellStyle name="Normal_2009 DPA Final for SSM Spreadsheet" xfId="3"/>
    <cellStyle name="Note 2" xfId="14779"/>
    <cellStyle name="Output 2" xfId="14780"/>
    <cellStyle name="Percent" xfId="4" builtinId="5"/>
    <cellStyle name="Percent 2" xfId="12"/>
    <cellStyle name="Percent 2 2" xfId="44"/>
    <cellStyle name="Percent 3" xfId="9"/>
    <cellStyle name="Percent 3 10" xfId="14781"/>
    <cellStyle name="Percent 3 100" xfId="14782"/>
    <cellStyle name="Percent 3 101" xfId="14783"/>
    <cellStyle name="Percent 3 102" xfId="14784"/>
    <cellStyle name="Percent 3 103" xfId="14785"/>
    <cellStyle name="Percent 3 104" xfId="14786"/>
    <cellStyle name="Percent 3 105" xfId="14787"/>
    <cellStyle name="Percent 3 106" xfId="14788"/>
    <cellStyle name="Percent 3 107" xfId="14789"/>
    <cellStyle name="Percent 3 108" xfId="14790"/>
    <cellStyle name="Percent 3 109" xfId="14791"/>
    <cellStyle name="Percent 3 11" xfId="14792"/>
    <cellStyle name="Percent 3 110" xfId="14793"/>
    <cellStyle name="Percent 3 111" xfId="14794"/>
    <cellStyle name="Percent 3 12" xfId="14795"/>
    <cellStyle name="Percent 3 13" xfId="14796"/>
    <cellStyle name="Percent 3 14" xfId="14797"/>
    <cellStyle name="Percent 3 15" xfId="14798"/>
    <cellStyle name="Percent 3 16" xfId="14799"/>
    <cellStyle name="Percent 3 17" xfId="14800"/>
    <cellStyle name="Percent 3 18" xfId="14801"/>
    <cellStyle name="Percent 3 19" xfId="14802"/>
    <cellStyle name="Percent 3 2" xfId="14803"/>
    <cellStyle name="Percent 3 20" xfId="14804"/>
    <cellStyle name="Percent 3 21" xfId="14805"/>
    <cellStyle name="Percent 3 22" xfId="14806"/>
    <cellStyle name="Percent 3 23" xfId="14807"/>
    <cellStyle name="Percent 3 24" xfId="14808"/>
    <cellStyle name="Percent 3 25" xfId="14809"/>
    <cellStyle name="Percent 3 26" xfId="14810"/>
    <cellStyle name="Percent 3 27" xfId="14811"/>
    <cellStyle name="Percent 3 28" xfId="14812"/>
    <cellStyle name="Percent 3 29" xfId="14813"/>
    <cellStyle name="Percent 3 3" xfId="14814"/>
    <cellStyle name="Percent 3 30" xfId="14815"/>
    <cellStyle name="Percent 3 31" xfId="14816"/>
    <cellStyle name="Percent 3 32" xfId="14817"/>
    <cellStyle name="Percent 3 33" xfId="14818"/>
    <cellStyle name="Percent 3 34" xfId="14819"/>
    <cellStyle name="Percent 3 35" xfId="14820"/>
    <cellStyle name="Percent 3 36" xfId="14821"/>
    <cellStyle name="Percent 3 37" xfId="14822"/>
    <cellStyle name="Percent 3 38" xfId="14823"/>
    <cellStyle name="Percent 3 39" xfId="14824"/>
    <cellStyle name="Percent 3 4" xfId="14825"/>
    <cellStyle name="Percent 3 40" xfId="14826"/>
    <cellStyle name="Percent 3 41" xfId="14827"/>
    <cellStyle name="Percent 3 42" xfId="14828"/>
    <cellStyle name="Percent 3 43" xfId="14829"/>
    <cellStyle name="Percent 3 44" xfId="14830"/>
    <cellStyle name="Percent 3 45" xfId="14831"/>
    <cellStyle name="Percent 3 46" xfId="14832"/>
    <cellStyle name="Percent 3 47" xfId="14833"/>
    <cellStyle name="Percent 3 48" xfId="14834"/>
    <cellStyle name="Percent 3 49" xfId="14835"/>
    <cellStyle name="Percent 3 5" xfId="14836"/>
    <cellStyle name="Percent 3 50" xfId="14837"/>
    <cellStyle name="Percent 3 51" xfId="14838"/>
    <cellStyle name="Percent 3 52" xfId="14839"/>
    <cellStyle name="Percent 3 53" xfId="14840"/>
    <cellStyle name="Percent 3 54" xfId="14841"/>
    <cellStyle name="Percent 3 55" xfId="14842"/>
    <cellStyle name="Percent 3 56" xfId="14843"/>
    <cellStyle name="Percent 3 57" xfId="14844"/>
    <cellStyle name="Percent 3 58" xfId="14845"/>
    <cellStyle name="Percent 3 59" xfId="14846"/>
    <cellStyle name="Percent 3 6" xfId="14847"/>
    <cellStyle name="Percent 3 60" xfId="14848"/>
    <cellStyle name="Percent 3 61" xfId="14849"/>
    <cellStyle name="Percent 3 62" xfId="14850"/>
    <cellStyle name="Percent 3 63" xfId="14851"/>
    <cellStyle name="Percent 3 64" xfId="14852"/>
    <cellStyle name="Percent 3 65" xfId="14853"/>
    <cellStyle name="Percent 3 66" xfId="14854"/>
    <cellStyle name="Percent 3 67" xfId="14855"/>
    <cellStyle name="Percent 3 68" xfId="14856"/>
    <cellStyle name="Percent 3 69" xfId="14857"/>
    <cellStyle name="Percent 3 7" xfId="14858"/>
    <cellStyle name="Percent 3 70" xfId="14859"/>
    <cellStyle name="Percent 3 71" xfId="14860"/>
    <cellStyle name="Percent 3 72" xfId="14861"/>
    <cellStyle name="Percent 3 73" xfId="14862"/>
    <cellStyle name="Percent 3 74" xfId="14863"/>
    <cellStyle name="Percent 3 75" xfId="14864"/>
    <cellStyle name="Percent 3 76" xfId="14865"/>
    <cellStyle name="Percent 3 77" xfId="14866"/>
    <cellStyle name="Percent 3 78" xfId="14867"/>
    <cellStyle name="Percent 3 79" xfId="14868"/>
    <cellStyle name="Percent 3 8" xfId="14869"/>
    <cellStyle name="Percent 3 80" xfId="14870"/>
    <cellStyle name="Percent 3 81" xfId="14871"/>
    <cellStyle name="Percent 3 82" xfId="14872"/>
    <cellStyle name="Percent 3 83" xfId="14873"/>
    <cellStyle name="Percent 3 84" xfId="14874"/>
    <cellStyle name="Percent 3 85" xfId="14875"/>
    <cellStyle name="Percent 3 86" xfId="14876"/>
    <cellStyle name="Percent 3 87" xfId="14877"/>
    <cellStyle name="Percent 3 88" xfId="14878"/>
    <cellStyle name="Percent 3 89" xfId="14879"/>
    <cellStyle name="Percent 3 9" xfId="14880"/>
    <cellStyle name="Percent 3 90" xfId="14881"/>
    <cellStyle name="Percent 3 91" xfId="14882"/>
    <cellStyle name="Percent 3 92" xfId="14883"/>
    <cellStyle name="Percent 3 93" xfId="14884"/>
    <cellStyle name="Percent 3 94" xfId="14885"/>
    <cellStyle name="Percent 3 95" xfId="14886"/>
    <cellStyle name="Percent 3 96" xfId="14887"/>
    <cellStyle name="Percent 3 97" xfId="14888"/>
    <cellStyle name="Percent 3 98" xfId="14889"/>
    <cellStyle name="Percent 3 99" xfId="14890"/>
    <cellStyle name="Percent 4" xfId="14891"/>
    <cellStyle name="Title 2" xfId="14892"/>
    <cellStyle name="Total 2" xfId="14893"/>
    <cellStyle name="Warning Text 2" xfId="14894"/>
  </cellStyles>
  <dxfs count="5"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3D3DEB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OLDUSERS\MRS\DSM\Avoided%20Gas%20Costs\DSM%20Marcus%20Wolters%2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umptions"/>
      <sheetName val="99 FT Forec. $$$"/>
      <sheetName val="Storage Anal."/>
      <sheetName val="Supply Costs"/>
      <sheetName val="Transportation Costs"/>
      <sheetName val="Storage Costs"/>
      <sheetName val="Demand Profiles"/>
      <sheetName val="Fiscal Summaries"/>
      <sheetName val="Demand Summaries"/>
      <sheetName val="Summary - Water Heating"/>
      <sheetName val="Summary - Space &amp; Water"/>
      <sheetName val="Summary - Industrial Process"/>
      <sheetName val="Summary - Space Heat"/>
      <sheetName val="Full Summary"/>
      <sheetName val="Hampton Methodologies"/>
      <sheetName val="Old Commodity Prices"/>
      <sheetName val="Commodity Prices"/>
      <sheetName val="Graphs"/>
      <sheetName val="General Lookups"/>
    </sheetNames>
    <sheetDataSet>
      <sheetData sheetId="0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5">
          <cell r="C15">
            <v>2002</v>
          </cell>
          <cell r="D15">
            <v>1409036.2684210001</v>
          </cell>
          <cell r="E15">
            <v>12910.12</v>
          </cell>
          <cell r="F15">
            <v>1348564.4830369998</v>
          </cell>
          <cell r="G15">
            <v>12595.242</v>
          </cell>
          <cell r="H15">
            <v>60471.785384000279</v>
          </cell>
          <cell r="I15">
            <v>314.87800000000061</v>
          </cell>
          <cell r="J15">
            <v>192.04830246635257</v>
          </cell>
          <cell r="K15">
            <v>306.15492107853959</v>
          </cell>
          <cell r="L15">
            <v>144.74102319669493</v>
          </cell>
          <cell r="M15">
            <v>130.84169634185758</v>
          </cell>
        </row>
        <row r="16">
          <cell r="C16">
            <v>2003</v>
          </cell>
          <cell r="D16">
            <v>1671019.0741600001</v>
          </cell>
          <cell r="E16">
            <v>13781.969000000003</v>
          </cell>
          <cell r="F16">
            <v>1599981.9808519999</v>
          </cell>
          <cell r="G16">
            <v>13456.411000000002</v>
          </cell>
          <cell r="H16">
            <v>71037.093308000127</v>
          </cell>
          <cell r="I16">
            <v>325.5580000000009</v>
          </cell>
          <cell r="J16">
            <v>218.20103732053866</v>
          </cell>
          <cell r="K16">
            <v>248.95558149536228</v>
          </cell>
          <cell r="L16">
            <v>147.57015109466494</v>
          </cell>
          <cell r="M16">
            <v>138.15623023402878</v>
          </cell>
        </row>
        <row r="17">
          <cell r="C17">
            <v>2004</v>
          </cell>
          <cell r="D17">
            <v>1711191.7746370004</v>
          </cell>
          <cell r="E17">
            <v>14011.87</v>
          </cell>
          <cell r="F17">
            <v>1634021.7859520002</v>
          </cell>
          <cell r="G17">
            <v>13682.042000000001</v>
          </cell>
          <cell r="H17">
            <v>77169.988685000222</v>
          </cell>
          <cell r="I17">
            <v>329.82799999999952</v>
          </cell>
          <cell r="J17">
            <v>233.97039876845002</v>
          </cell>
          <cell r="K17">
            <v>241.72149289027686</v>
          </cell>
          <cell r="L17">
            <v>150.9777642400247</v>
          </cell>
          <cell r="M17">
            <v>146.7644305772231</v>
          </cell>
        </row>
        <row r="18">
          <cell r="C18">
            <v>2005</v>
          </cell>
          <cell r="D18">
            <v>1571967.498283</v>
          </cell>
          <cell r="E18">
            <v>14229.093999999999</v>
          </cell>
          <cell r="F18">
            <v>1489091.3719349999</v>
          </cell>
          <cell r="G18">
            <v>13895.360999999999</v>
          </cell>
          <cell r="H18">
            <v>82876.12634800002</v>
          </cell>
          <cell r="I18">
            <v>333.73300000000017</v>
          </cell>
          <cell r="J18">
            <v>248.33063061788908</v>
          </cell>
          <cell r="K18">
            <v>270.76291501857753</v>
          </cell>
          <cell r="L18">
            <v>150.15643802647429</v>
          </cell>
          <cell r="M18">
            <v>149.88906009244991</v>
          </cell>
        </row>
        <row r="19">
          <cell r="C19">
            <v>2006</v>
          </cell>
          <cell r="D19">
            <v>1589161.9068900002</v>
          </cell>
          <cell r="E19">
            <v>14446.529</v>
          </cell>
          <cell r="F19">
            <v>1509518.72994</v>
          </cell>
          <cell r="G19">
            <v>14108.726999999997</v>
          </cell>
          <cell r="H19">
            <v>79643.176950000226</v>
          </cell>
          <cell r="I19">
            <v>337.80200000000332</v>
          </cell>
          <cell r="J19">
            <v>235.76881412780105</v>
          </cell>
          <cell r="K19">
            <v>243.74611444980548</v>
          </cell>
          <cell r="L19">
            <v>153.71878715814523</v>
          </cell>
          <cell r="M19">
            <v>152.75830539469658</v>
          </cell>
        </row>
        <row r="20">
          <cell r="C20">
            <v>2007</v>
          </cell>
          <cell r="D20">
            <v>1704108.6452599999</v>
          </cell>
          <cell r="E20">
            <v>14695.297</v>
          </cell>
          <cell r="F20">
            <v>1627061.89</v>
          </cell>
          <cell r="G20">
            <v>14353.139000000003</v>
          </cell>
          <cell r="H20">
            <v>77046.755260000005</v>
          </cell>
          <cell r="I20">
            <v>342.15799999999763</v>
          </cell>
          <cell r="J20">
            <v>225.17888010802187</v>
          </cell>
          <cell r="K20">
            <v>215.14203881225052</v>
          </cell>
          <cell r="L20">
            <v>156.57075748678784</v>
          </cell>
          <cell r="M20">
            <v>169.96384453148556</v>
          </cell>
        </row>
        <row r="21">
          <cell r="C21">
            <v>2008</v>
          </cell>
          <cell r="D21">
            <v>1729180.6243400001</v>
          </cell>
          <cell r="E21">
            <v>14910.106999999998</v>
          </cell>
          <cell r="F21">
            <v>1652974.6031900002</v>
          </cell>
          <cell r="G21">
            <v>14563.88</v>
          </cell>
          <cell r="H21">
            <v>76206.021149999928</v>
          </cell>
          <cell r="I21">
            <v>346.22699999999895</v>
          </cell>
          <cell r="J21">
            <v>220.10421240977786</v>
          </cell>
          <cell r="K21">
            <v>229.7065449714047</v>
          </cell>
          <cell r="L21">
            <v>158.8482738613292</v>
          </cell>
        </row>
        <row r="22">
          <cell r="C22">
            <v>2009</v>
          </cell>
          <cell r="D22">
            <v>1819049.0035199998</v>
          </cell>
          <cell r="E22">
            <v>15112.05</v>
          </cell>
          <cell r="F22">
            <v>1745364.9680399999</v>
          </cell>
          <cell r="G22">
            <v>14762.035000000002</v>
          </cell>
          <cell r="H22">
            <v>73684.035479999846</v>
          </cell>
          <cell r="I22">
            <v>350.0149999999976</v>
          </cell>
          <cell r="J22">
            <v>210.51679350885061</v>
          </cell>
          <cell r="K22">
            <v>232.63347330533912</v>
          </cell>
        </row>
        <row r="23">
          <cell r="C23">
            <v>2010</v>
          </cell>
          <cell r="D23">
            <v>1875145.0840499999</v>
          </cell>
          <cell r="E23">
            <v>15312.563</v>
          </cell>
          <cell r="F23">
            <v>1794629.0715600001</v>
          </cell>
          <cell r="G23">
            <v>14958.841</v>
          </cell>
          <cell r="H23">
            <v>80516.012489999877</v>
          </cell>
          <cell r="I23">
            <v>353.72199999999975</v>
          </cell>
          <cell r="J23">
            <v>227.62511941581224</v>
          </cell>
        </row>
        <row r="30">
          <cell r="C30">
            <v>2002</v>
          </cell>
          <cell r="D30">
            <v>1409036.2684210001</v>
          </cell>
          <cell r="E30">
            <v>12910.12</v>
          </cell>
          <cell r="F30">
            <v>1390243.5566190002</v>
          </cell>
          <cell r="G30">
            <v>12817.063000000002</v>
          </cell>
          <cell r="H30">
            <v>18792.711801999947</v>
          </cell>
          <cell r="I30">
            <v>93.05699999999888</v>
          </cell>
          <cell r="J30">
            <v>201.94839509118253</v>
          </cell>
          <cell r="K30">
            <v>308.26437399247357</v>
          </cell>
          <cell r="L30">
            <v>161.13839285714221</v>
          </cell>
          <cell r="M30">
            <v>238.30469644902337</v>
          </cell>
        </row>
        <row r="31">
          <cell r="C31">
            <v>2003</v>
          </cell>
          <cell r="D31">
            <v>1671019.0741600001</v>
          </cell>
          <cell r="E31">
            <v>13781.969000000003</v>
          </cell>
          <cell r="F31">
            <v>1645189.1734749998</v>
          </cell>
          <cell r="G31">
            <v>13685.757000000001</v>
          </cell>
          <cell r="H31">
            <v>25829.900685000233</v>
          </cell>
          <cell r="I31">
            <v>96.212000000001353</v>
          </cell>
          <cell r="J31">
            <v>268.46859731634169</v>
          </cell>
          <cell r="K31">
            <v>291.29937629937962</v>
          </cell>
          <cell r="L31">
            <v>142.39868565169598</v>
          </cell>
          <cell r="M31">
            <v>171.34311512415633</v>
          </cell>
        </row>
        <row r="32">
          <cell r="C32">
            <v>2004</v>
          </cell>
          <cell r="D32">
            <v>1711191.7746370004</v>
          </cell>
          <cell r="E32">
            <v>14011.87</v>
          </cell>
          <cell r="F32">
            <v>1659256.8210349998</v>
          </cell>
          <cell r="G32">
            <v>13914.402999999998</v>
          </cell>
          <cell r="H32">
            <v>51934.953602000605</v>
          </cell>
          <cell r="I32">
            <v>97.467000000002372</v>
          </cell>
          <cell r="J32">
            <v>532.84653884903958</v>
          </cell>
          <cell r="K32">
            <v>119.82148353339346</v>
          </cell>
          <cell r="L32">
            <v>196.83083511777377</v>
          </cell>
          <cell r="M32">
            <v>88.044444444444451</v>
          </cell>
        </row>
        <row r="33">
          <cell r="C33">
            <v>2005</v>
          </cell>
          <cell r="D33">
            <v>1571967.498283</v>
          </cell>
          <cell r="E33">
            <v>14229.093999999999</v>
          </cell>
          <cell r="F33">
            <v>1545987.6936659999</v>
          </cell>
          <cell r="G33">
            <v>14130.473000000002</v>
          </cell>
          <cell r="H33">
            <v>25979.804617000045</v>
          </cell>
          <cell r="I33">
            <v>98.620999999997366</v>
          </cell>
          <cell r="J33">
            <v>263.43075629937579</v>
          </cell>
          <cell r="K33">
            <v>741.70553640234641</v>
          </cell>
          <cell r="L33">
            <v>209.01795142555679</v>
          </cell>
          <cell r="M33">
            <v>276.36663007683751</v>
          </cell>
        </row>
        <row r="34">
          <cell r="C34">
            <v>2006</v>
          </cell>
          <cell r="D34">
            <v>1589161.9068900002</v>
          </cell>
          <cell r="E34">
            <v>14446.529</v>
          </cell>
          <cell r="F34">
            <v>1563287.7642299999</v>
          </cell>
          <cell r="G34">
            <v>14346.701999999999</v>
          </cell>
          <cell r="H34">
            <v>25874.142660000362</v>
          </cell>
          <cell r="I34">
            <v>99.827000000001135</v>
          </cell>
          <cell r="J34">
            <v>259.18982499724592</v>
          </cell>
          <cell r="K34">
            <v>134.14145461831336</v>
          </cell>
          <cell r="L34">
            <v>212.6590198123053</v>
          </cell>
          <cell r="M34">
            <v>44.532608695652172</v>
          </cell>
        </row>
        <row r="35">
          <cell r="C35">
            <v>2007</v>
          </cell>
          <cell r="D35">
            <v>1704108.6452599999</v>
          </cell>
          <cell r="E35">
            <v>14695.297</v>
          </cell>
          <cell r="F35">
            <v>1688651.33825</v>
          </cell>
          <cell r="G35">
            <v>14594.186</v>
          </cell>
          <cell r="H35">
            <v>15457.307009999873</v>
          </cell>
          <cell r="I35">
            <v>101.11100000000079</v>
          </cell>
          <cell r="J35">
            <v>152.8746329281656</v>
          </cell>
          <cell r="K35">
            <v>125.13104539610254</v>
          </cell>
          <cell r="L35">
            <v>208.1630546955632</v>
          </cell>
          <cell r="M35">
            <v>199.87</v>
          </cell>
        </row>
        <row r="36">
          <cell r="C36">
            <v>2008</v>
          </cell>
          <cell r="D36">
            <v>1729180.6243400001</v>
          </cell>
          <cell r="E36">
            <v>14910.106999999998</v>
          </cell>
          <cell r="F36">
            <v>1704236.51446</v>
          </cell>
          <cell r="G36">
            <v>14807.784999999998</v>
          </cell>
          <cell r="H36">
            <v>24944.10988000012</v>
          </cell>
          <cell r="I36">
            <v>102.32200000000012</v>
          </cell>
          <cell r="J36">
            <v>243.78051523621596</v>
          </cell>
          <cell r="K36">
            <v>253.20105561528814</v>
          </cell>
          <cell r="L36">
            <v>238.02242609582413</v>
          </cell>
        </row>
        <row r="37">
          <cell r="C37">
            <v>2009</v>
          </cell>
          <cell r="D37">
            <v>1819049.0035199998</v>
          </cell>
          <cell r="E37">
            <v>15112.05</v>
          </cell>
          <cell r="F37">
            <v>1794790.2978399999</v>
          </cell>
          <cell r="G37">
            <v>15008.590999999997</v>
          </cell>
          <cell r="H37">
            <v>24258.705679999897</v>
          </cell>
          <cell r="I37">
            <v>103.45900000000256</v>
          </cell>
          <cell r="J37">
            <v>234.47651417469044</v>
          </cell>
          <cell r="K37">
            <v>253.61800792193938</v>
          </cell>
        </row>
        <row r="38">
          <cell r="C38">
            <v>2010</v>
          </cell>
          <cell r="D38">
            <v>1875145.0840499999</v>
          </cell>
          <cell r="E38">
            <v>15312.563</v>
          </cell>
          <cell r="F38">
            <v>1852416.5656700002</v>
          </cell>
          <cell r="G38">
            <v>15208.046999999999</v>
          </cell>
          <cell r="H38">
            <v>22728.51837999979</v>
          </cell>
          <cell r="I38">
            <v>104.51600000000144</v>
          </cell>
          <cell r="J38">
            <v>217.46448754257219</v>
          </cell>
        </row>
        <row r="45">
          <cell r="C45">
            <v>2002</v>
          </cell>
          <cell r="D45">
            <v>1409036.2684210001</v>
          </cell>
          <cell r="E45">
            <v>12910.12</v>
          </cell>
          <cell r="F45">
            <v>1351722.3670330001</v>
          </cell>
          <cell r="G45">
            <v>12611.028</v>
          </cell>
          <cell r="H45">
            <v>57313.901387999998</v>
          </cell>
          <cell r="I45">
            <v>299.09200000000055</v>
          </cell>
          <cell r="J45">
            <v>191.62632697631463</v>
          </cell>
          <cell r="K45">
            <v>292.01912467819039</v>
          </cell>
          <cell r="L45">
            <v>132.50434178534147</v>
          </cell>
          <cell r="M45">
            <v>152.73957962237225</v>
          </cell>
        </row>
        <row r="46">
          <cell r="C46">
            <v>2003</v>
          </cell>
          <cell r="D46">
            <v>1671019.0741600001</v>
          </cell>
          <cell r="E46">
            <v>13781.969000000003</v>
          </cell>
          <cell r="F46">
            <v>1603207.1875519999</v>
          </cell>
          <cell r="G46">
            <v>13472.731999999998</v>
          </cell>
          <cell r="H46">
            <v>67811.886608000146</v>
          </cell>
          <cell r="I46">
            <v>309.23700000000463</v>
          </cell>
          <cell r="J46">
            <v>219.28775213832475</v>
          </cell>
          <cell r="K46">
            <v>251.70752215251332</v>
          </cell>
          <cell r="L46">
            <v>123.4855195911414</v>
          </cell>
          <cell r="M46">
            <v>143.41060765718356</v>
          </cell>
        </row>
        <row r="47">
          <cell r="C47">
            <v>2004</v>
          </cell>
          <cell r="D47">
            <v>1711191.7746370004</v>
          </cell>
          <cell r="E47">
            <v>14011.87</v>
          </cell>
          <cell r="F47">
            <v>1634754.8272490001</v>
          </cell>
          <cell r="G47">
            <v>13698.586999999998</v>
          </cell>
          <cell r="H47">
            <v>76436.947388000321</v>
          </cell>
          <cell r="I47">
            <v>313.28300000000309</v>
          </cell>
          <cell r="J47">
            <v>243.98689806979496</v>
          </cell>
          <cell r="K47">
            <v>249.13658271888596</v>
          </cell>
          <cell r="L47">
            <v>141.63836163836197</v>
          </cell>
          <cell r="M47">
            <v>138.99758036640202</v>
          </cell>
        </row>
        <row r="48">
          <cell r="C48">
            <v>2005</v>
          </cell>
          <cell r="D48">
            <v>1571967.498283</v>
          </cell>
          <cell r="E48">
            <v>14229.093999999999</v>
          </cell>
          <cell r="F48">
            <v>1490318.2889440001</v>
          </cell>
          <cell r="G48">
            <v>13912.099</v>
          </cell>
          <cell r="H48">
            <v>81649.209338999819</v>
          </cell>
          <cell r="I48">
            <v>316.99499999999898</v>
          </cell>
          <cell r="J48">
            <v>257.57254637770336</v>
          </cell>
          <cell r="K48">
            <v>286.1541373544909</v>
          </cell>
          <cell r="L48">
            <v>152.59198423127481</v>
          </cell>
          <cell r="M48">
            <v>162.97472677595567</v>
          </cell>
        </row>
        <row r="49">
          <cell r="C49">
            <v>2006</v>
          </cell>
          <cell r="D49">
            <v>1589161.9068900002</v>
          </cell>
          <cell r="E49">
            <v>14446.529</v>
          </cell>
          <cell r="F49">
            <v>1512822.7711</v>
          </cell>
          <cell r="G49">
            <v>14125.662000000002</v>
          </cell>
          <cell r="H49">
            <v>76339.135790000204</v>
          </cell>
          <cell r="I49">
            <v>320.86699999999837</v>
          </cell>
          <cell r="J49">
            <v>237.91519785456464</v>
          </cell>
          <cell r="K49">
            <v>245.42309490416054</v>
          </cell>
          <cell r="L49">
            <v>153.99091499026662</v>
          </cell>
          <cell r="M49">
            <v>140.88911426639569</v>
          </cell>
        </row>
        <row r="50">
          <cell r="C50">
            <v>2007</v>
          </cell>
          <cell r="D50">
            <v>1704108.6452599999</v>
          </cell>
          <cell r="E50">
            <v>14695.297</v>
          </cell>
          <cell r="F50">
            <v>1629687.3524899997</v>
          </cell>
          <cell r="G50">
            <v>14370.298000000001</v>
          </cell>
          <cell r="H50">
            <v>74421.292770000175</v>
          </cell>
          <cell r="I50">
            <v>324.9989999999998</v>
          </cell>
          <cell r="J50">
            <v>228.98929772091677</v>
          </cell>
          <cell r="K50">
            <v>213.68880957508986</v>
          </cell>
          <cell r="L50">
            <v>158.75802310654666</v>
          </cell>
          <cell r="M50">
            <v>164.24</v>
          </cell>
        </row>
        <row r="51">
          <cell r="C51">
            <v>2008</v>
          </cell>
          <cell r="D51">
            <v>1729180.6243400001</v>
          </cell>
          <cell r="E51">
            <v>14910.106999999998</v>
          </cell>
          <cell r="F51">
            <v>1656047.8349200001</v>
          </cell>
          <cell r="G51">
            <v>14581.238000000001</v>
          </cell>
          <cell r="H51">
            <v>73132.789420000045</v>
          </cell>
          <cell r="I51">
            <v>328.86899999999696</v>
          </cell>
          <cell r="J51">
            <v>222.3766588520071</v>
          </cell>
          <cell r="K51">
            <v>231.59095055646739</v>
          </cell>
          <cell r="L51">
            <v>175.0253807106605</v>
          </cell>
        </row>
        <row r="52">
          <cell r="C52">
            <v>2009</v>
          </cell>
          <cell r="D52">
            <v>1819049.0035199998</v>
          </cell>
          <cell r="E52">
            <v>15112.05</v>
          </cell>
          <cell r="F52">
            <v>1750289.0586699999</v>
          </cell>
          <cell r="G52">
            <v>14779.587</v>
          </cell>
          <cell r="H52">
            <v>68759.944849999854</v>
          </cell>
          <cell r="I52">
            <v>332.46299999999974</v>
          </cell>
          <cell r="J52">
            <v>206.81984115525611</v>
          </cell>
          <cell r="K52">
            <v>234.56634187417268</v>
          </cell>
        </row>
        <row r="53">
          <cell r="C53">
            <v>2010</v>
          </cell>
          <cell r="D53">
            <v>1875145.0840499999</v>
          </cell>
          <cell r="E53">
            <v>15312.563</v>
          </cell>
          <cell r="F53">
            <v>1800678.8370600003</v>
          </cell>
          <cell r="G53">
            <v>14976.577999999998</v>
          </cell>
          <cell r="H53">
            <v>74466.246989999665</v>
          </cell>
          <cell r="I53">
            <v>335.9850000000024</v>
          </cell>
          <cell r="J53">
            <v>221.6356295370303</v>
          </cell>
        </row>
        <row r="60">
          <cell r="C60">
            <v>2002</v>
          </cell>
          <cell r="D60">
            <v>1409036.2684210001</v>
          </cell>
          <cell r="E60">
            <v>12910.12</v>
          </cell>
          <cell r="F60">
            <v>1390243.5566190002</v>
          </cell>
          <cell r="G60">
            <v>12824.544000000002</v>
          </cell>
          <cell r="H60">
            <v>18792.711801999947</v>
          </cell>
          <cell r="I60">
            <v>85.575999999999112</v>
          </cell>
          <cell r="J60">
            <v>219.60259654576217</v>
          </cell>
          <cell r="K60">
            <v>310.41131105398483</v>
          </cell>
          <cell r="L60">
            <v>181.44417475727835</v>
          </cell>
          <cell r="M60">
            <v>247.29763387297297</v>
          </cell>
        </row>
        <row r="61">
          <cell r="C61">
            <v>2003</v>
          </cell>
          <cell r="D61">
            <v>1671019.0741600001</v>
          </cell>
          <cell r="E61">
            <v>13781.969000000003</v>
          </cell>
          <cell r="F61">
            <v>1645189.1734749998</v>
          </cell>
          <cell r="G61">
            <v>13693.49</v>
          </cell>
          <cell r="H61">
            <v>25829.900685000233</v>
          </cell>
          <cell r="I61">
            <v>88.479000000002998</v>
          </cell>
          <cell r="J61">
            <v>291.93255670836419</v>
          </cell>
          <cell r="K61">
            <v>297.66048824593275</v>
          </cell>
          <cell r="L61">
            <v>112.95238095238095</v>
          </cell>
          <cell r="M61">
            <v>174.26993865030676</v>
          </cell>
        </row>
        <row r="62">
          <cell r="C62">
            <v>2004</v>
          </cell>
          <cell r="D62">
            <v>1711191.7746370004</v>
          </cell>
          <cell r="E62">
            <v>14011.87</v>
          </cell>
          <cell r="F62">
            <v>1659256.8210349998</v>
          </cell>
          <cell r="G62">
            <v>13922.215999999997</v>
          </cell>
          <cell r="H62">
            <v>51934.953602000605</v>
          </cell>
          <cell r="I62">
            <v>89.654000000004089</v>
          </cell>
          <cell r="J62">
            <v>579.28205771073499</v>
          </cell>
          <cell r="K62">
            <v>123.79518072288985</v>
          </cell>
          <cell r="L62">
            <v>200.20954598370284</v>
          </cell>
          <cell r="M62">
            <v>113.73188405797201</v>
          </cell>
        </row>
        <row r="63">
          <cell r="C63">
            <v>2005</v>
          </cell>
          <cell r="D63">
            <v>1571967.498283</v>
          </cell>
          <cell r="E63">
            <v>14229.093999999999</v>
          </cell>
          <cell r="F63">
            <v>1545987.6936659999</v>
          </cell>
          <cell r="G63">
            <v>14138.39</v>
          </cell>
          <cell r="H63">
            <v>25979.804617000045</v>
          </cell>
          <cell r="I63">
            <v>90.703999999999724</v>
          </cell>
          <cell r="J63">
            <v>286.42402338375513</v>
          </cell>
          <cell r="K63">
            <v>787.73980154354388</v>
          </cell>
          <cell r="L63">
            <v>220.63145809414834</v>
          </cell>
          <cell r="M63">
            <v>255.52505966586779</v>
          </cell>
        </row>
        <row r="64">
          <cell r="C64">
            <v>2006</v>
          </cell>
          <cell r="D64">
            <v>1589161.9068900002</v>
          </cell>
          <cell r="E64">
            <v>14446.529</v>
          </cell>
          <cell r="F64">
            <v>1563287.7642299999</v>
          </cell>
          <cell r="G64">
            <v>14354.707999999999</v>
          </cell>
          <cell r="H64">
            <v>25874.142660000362</v>
          </cell>
          <cell r="I64">
            <v>91.821000000001732</v>
          </cell>
          <cell r="J64">
            <v>281.78894435913213</v>
          </cell>
          <cell r="K64">
            <v>126.70733035616854</v>
          </cell>
          <cell r="L64">
            <v>220.45351473923176</v>
          </cell>
          <cell r="M64">
            <v>124.1607565011815</v>
          </cell>
        </row>
        <row r="65">
          <cell r="C65">
            <v>2007</v>
          </cell>
          <cell r="D65">
            <v>1704108.6452599999</v>
          </cell>
          <cell r="E65">
            <v>14695.297</v>
          </cell>
          <cell r="F65">
            <v>1688651.33825</v>
          </cell>
          <cell r="G65">
            <v>14602.302000000001</v>
          </cell>
          <cell r="H65">
            <v>15457.307009999873</v>
          </cell>
          <cell r="I65">
            <v>92.994999999998981</v>
          </cell>
          <cell r="J65">
            <v>166.21653863110967</v>
          </cell>
          <cell r="K65">
            <v>118.86224325196054</v>
          </cell>
          <cell r="L65">
            <v>217.41031390134353</v>
          </cell>
          <cell r="M65">
            <v>197.61</v>
          </cell>
        </row>
        <row r="66">
          <cell r="C66">
            <v>2008</v>
          </cell>
          <cell r="D66">
            <v>1729180.6243400001</v>
          </cell>
          <cell r="E66">
            <v>14910.106999999998</v>
          </cell>
          <cell r="F66">
            <v>1704236.51446</v>
          </cell>
          <cell r="G66">
            <v>14815.998</v>
          </cell>
          <cell r="H66">
            <v>24944.10988000012</v>
          </cell>
          <cell r="I66">
            <v>94.108999999998559</v>
          </cell>
          <cell r="J66">
            <v>265.05551945085489</v>
          </cell>
          <cell r="K66">
            <v>257.44952178533373</v>
          </cell>
          <cell r="L66">
            <v>249.19068736142208</v>
          </cell>
        </row>
        <row r="67">
          <cell r="C67">
            <v>2009</v>
          </cell>
          <cell r="D67">
            <v>1819049.0035199998</v>
          </cell>
          <cell r="E67">
            <v>15112.05</v>
          </cell>
          <cell r="F67">
            <v>1794790.2978399999</v>
          </cell>
          <cell r="G67">
            <v>15016.921</v>
          </cell>
          <cell r="H67">
            <v>24258.705679999897</v>
          </cell>
          <cell r="I67">
            <v>95.128999999998996</v>
          </cell>
          <cell r="J67">
            <v>255.00852190184014</v>
          </cell>
          <cell r="K67">
            <v>257.69351958827599</v>
          </cell>
        </row>
        <row r="68">
          <cell r="C68">
            <v>2010</v>
          </cell>
          <cell r="D68">
            <v>1875145.0840499999</v>
          </cell>
          <cell r="E68">
            <v>15312.563</v>
          </cell>
          <cell r="F68">
            <v>1852416.5656700002</v>
          </cell>
          <cell r="G68">
            <v>15216.42</v>
          </cell>
          <cell r="H68">
            <v>22728.51837999979</v>
          </cell>
          <cell r="I68">
            <v>96.143000000000029</v>
          </cell>
          <cell r="J68">
            <v>236.40325743943691</v>
          </cell>
        </row>
      </sheetData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 enableFormatConditionsCalculation="0">
    <tabColor indexed="39"/>
    <pageSetUpPr fitToPage="1"/>
  </sheetPr>
  <dimension ref="A1:AF1202"/>
  <sheetViews>
    <sheetView tabSelected="1" workbookViewId="0">
      <pane xSplit="3" ySplit="5" topLeftCell="R1064" activePane="bottomRight" state="frozen"/>
      <selection activeCell="I1207" sqref="I1207"/>
      <selection pane="topRight" activeCell="I1207" sqref="I1207"/>
      <selection pane="bottomLeft" activeCell="I1207" sqref="I1207"/>
      <selection pane="bottomRight" activeCell="V1125" sqref="V1125"/>
    </sheetView>
  </sheetViews>
  <sheetFormatPr defaultColWidth="9.140625" defaultRowHeight="11.25" outlineLevelRow="1" x14ac:dyDescent="0.2"/>
  <cols>
    <col min="1" max="1" width="29" style="28" customWidth="1"/>
    <col min="2" max="2" width="33" style="28" customWidth="1"/>
    <col min="3" max="3" width="14.5703125" style="28" customWidth="1"/>
    <col min="4" max="4" width="9.42578125" style="31" customWidth="1"/>
    <col min="5" max="5" width="11.140625" style="49" customWidth="1"/>
    <col min="6" max="6" width="7.7109375" style="48" customWidth="1"/>
    <col min="7" max="7" width="7.7109375" style="88" customWidth="1"/>
    <col min="8" max="8" width="12" style="49" customWidth="1"/>
    <col min="9" max="9" width="11.7109375" style="49" customWidth="1"/>
    <col min="10" max="10" width="11.7109375" style="31" customWidth="1"/>
    <col min="11" max="12" width="11.140625" style="31" customWidth="1"/>
    <col min="13" max="13" width="11.7109375" style="49" customWidth="1"/>
    <col min="14" max="14" width="12.140625" style="31" customWidth="1"/>
    <col min="15" max="15" width="11" style="79" customWidth="1"/>
    <col min="16" max="16" width="10.28515625" style="32" customWidth="1"/>
    <col min="17" max="17" width="11.7109375" style="49" customWidth="1"/>
    <col min="18" max="18" width="9" style="31" customWidth="1"/>
    <col min="19" max="19" width="7.42578125" style="31" customWidth="1"/>
    <col min="20" max="20" width="5.7109375" style="3" customWidth="1"/>
    <col min="21" max="21" width="13.140625" style="33" customWidth="1"/>
    <col min="22" max="22" width="12.7109375" style="33" customWidth="1"/>
    <col min="23" max="23" width="13" style="33" customWidth="1"/>
    <col min="24" max="24" width="13.140625" style="33" customWidth="1"/>
    <col min="25" max="25" width="12.28515625" style="33" customWidth="1"/>
    <col min="26" max="26" width="13.140625" style="33" customWidth="1"/>
    <col min="27" max="27" width="13" style="33" bestFit="1" customWidth="1"/>
    <col min="28" max="28" width="17.28515625" style="33" bestFit="1" customWidth="1"/>
    <col min="29" max="29" width="13" style="33" bestFit="1" customWidth="1"/>
    <col min="30" max="30" width="13.7109375" style="33" customWidth="1"/>
    <col min="31" max="31" width="13.85546875" style="33" bestFit="1" customWidth="1"/>
    <col min="32" max="32" width="13.85546875" style="157" bestFit="1" customWidth="1"/>
    <col min="33" max="16384" width="9.140625" style="28"/>
  </cols>
  <sheetData>
    <row r="1" spans="1:32" ht="15" x14ac:dyDescent="0.2">
      <c r="A1" s="164" t="s">
        <v>245</v>
      </c>
      <c r="B1" s="109"/>
      <c r="C1" s="109"/>
      <c r="D1" s="25"/>
      <c r="E1" s="29"/>
      <c r="F1" s="30"/>
      <c r="G1" s="147"/>
      <c r="H1" s="29"/>
      <c r="I1" s="29"/>
      <c r="J1" s="25"/>
      <c r="M1" s="29"/>
      <c r="Q1" s="29"/>
      <c r="AB1" s="15"/>
      <c r="AC1" s="15"/>
    </row>
    <row r="2" spans="1:32" ht="12" thickBot="1" x14ac:dyDescent="0.25">
      <c r="D2" s="110"/>
      <c r="E2" s="111"/>
      <c r="F2" s="112"/>
      <c r="G2" s="148"/>
      <c r="H2" s="111"/>
      <c r="I2" s="111"/>
      <c r="J2" s="40"/>
      <c r="K2" s="113"/>
      <c r="L2" s="113"/>
      <c r="M2" s="111"/>
      <c r="N2" s="25"/>
      <c r="O2" s="114"/>
      <c r="P2" s="115"/>
      <c r="Q2" s="111"/>
      <c r="R2" s="25"/>
      <c r="S2" s="116"/>
      <c r="Y2" s="117"/>
      <c r="AB2" s="117"/>
      <c r="AE2" s="127"/>
      <c r="AF2" s="158"/>
    </row>
    <row r="3" spans="1:32" ht="12.75" x14ac:dyDescent="0.2">
      <c r="A3" s="118"/>
      <c r="B3" s="165" t="s">
        <v>2</v>
      </c>
      <c r="C3" s="165"/>
      <c r="D3" s="41"/>
      <c r="E3" s="42"/>
      <c r="F3" s="43"/>
      <c r="G3" s="149"/>
      <c r="H3" s="42"/>
      <c r="I3" s="42"/>
      <c r="J3" s="41"/>
      <c r="K3" s="44"/>
      <c r="L3" s="45"/>
      <c r="M3" s="42"/>
      <c r="N3" s="46"/>
      <c r="O3" s="81"/>
      <c r="P3" s="47"/>
      <c r="Q3" s="42"/>
      <c r="R3" s="46"/>
      <c r="S3" s="41"/>
      <c r="T3" s="9"/>
      <c r="U3" s="23" t="s">
        <v>1316</v>
      </c>
      <c r="V3" s="23"/>
      <c r="W3" s="22"/>
      <c r="X3" s="163" t="s">
        <v>3</v>
      </c>
      <c r="Y3" s="100"/>
      <c r="Z3" s="101"/>
      <c r="AA3" s="264"/>
      <c r="AB3" s="264"/>
      <c r="AC3" s="265"/>
      <c r="AD3" s="38" t="s">
        <v>4</v>
      </c>
      <c r="AE3" s="38" t="s">
        <v>4</v>
      </c>
      <c r="AF3" s="163" t="s">
        <v>4</v>
      </c>
    </row>
    <row r="4" spans="1:32" ht="34.5" thickBot="1" x14ac:dyDescent="0.25">
      <c r="A4" s="166" t="s">
        <v>173</v>
      </c>
      <c r="B4" s="10" t="s">
        <v>243</v>
      </c>
      <c r="C4" s="10" t="s">
        <v>62</v>
      </c>
      <c r="D4" s="17" t="s">
        <v>36</v>
      </c>
      <c r="E4" s="26" t="s">
        <v>6</v>
      </c>
      <c r="F4" s="8" t="s">
        <v>5</v>
      </c>
      <c r="G4" s="150" t="s">
        <v>68</v>
      </c>
      <c r="H4" s="17" t="s">
        <v>63</v>
      </c>
      <c r="I4" s="17" t="s">
        <v>0</v>
      </c>
      <c r="J4" s="17" t="s">
        <v>7</v>
      </c>
      <c r="K4" s="18" t="s">
        <v>196</v>
      </c>
      <c r="L4" s="35" t="s">
        <v>64</v>
      </c>
      <c r="M4" s="17" t="s">
        <v>1</v>
      </c>
      <c r="N4" s="19" t="s">
        <v>197</v>
      </c>
      <c r="O4" s="82" t="s">
        <v>1302</v>
      </c>
      <c r="P4" s="36" t="s">
        <v>1303</v>
      </c>
      <c r="Q4" s="17" t="s">
        <v>1304</v>
      </c>
      <c r="R4" s="19" t="s">
        <v>8</v>
      </c>
      <c r="S4" s="17" t="s">
        <v>9</v>
      </c>
      <c r="T4" s="7" t="s">
        <v>26</v>
      </c>
      <c r="U4" s="14" t="s">
        <v>10</v>
      </c>
      <c r="V4" s="14" t="s">
        <v>11</v>
      </c>
      <c r="W4" s="14" t="s">
        <v>12</v>
      </c>
      <c r="X4" s="16" t="s">
        <v>13</v>
      </c>
      <c r="Y4" s="11" t="s">
        <v>29</v>
      </c>
      <c r="Z4" s="39" t="s">
        <v>69</v>
      </c>
      <c r="AA4" s="11" t="s">
        <v>14</v>
      </c>
      <c r="AB4" s="11" t="s">
        <v>200</v>
      </c>
      <c r="AC4" s="11" t="s">
        <v>28</v>
      </c>
      <c r="AD4" s="73" t="s">
        <v>27</v>
      </c>
      <c r="AE4" s="39" t="s">
        <v>244</v>
      </c>
      <c r="AF4" s="162" t="s">
        <v>1315</v>
      </c>
    </row>
    <row r="5" spans="1:32" x14ac:dyDescent="0.2">
      <c r="A5" s="4"/>
      <c r="B5" s="28" t="s">
        <v>131</v>
      </c>
    </row>
    <row r="6" spans="1:32" x14ac:dyDescent="0.2">
      <c r="A6" s="119" t="s">
        <v>175</v>
      </c>
      <c r="B6" s="28" t="s">
        <v>120</v>
      </c>
      <c r="D6" s="31">
        <v>98683</v>
      </c>
      <c r="E6" s="31">
        <v>88</v>
      </c>
      <c r="F6" s="88">
        <v>0.1</v>
      </c>
      <c r="G6" s="88">
        <v>0.38060494336676653</v>
      </c>
      <c r="H6" s="49">
        <f>D6*E6</f>
        <v>8684104</v>
      </c>
      <c r="J6" s="25">
        <f t="shared" ref="J6:J9" si="0">(E6*D6)*(1-F6)*(1-G6)</f>
        <v>4841001.9800000004</v>
      </c>
      <c r="K6" s="31">
        <v>0</v>
      </c>
      <c r="L6" s="25">
        <f>K6*D6</f>
        <v>0</v>
      </c>
      <c r="N6" s="31">
        <f t="shared" ref="N6:N15" si="1">(K6*D6)*(1-F6)*(1-G6)</f>
        <v>0</v>
      </c>
      <c r="O6" s="96">
        <v>22.588999999999999</v>
      </c>
      <c r="P6" s="50">
        <f>O6*D6</f>
        <v>2229150.287</v>
      </c>
      <c r="R6" s="25">
        <f>(O6*D6)*(1-F6)*(1-G6)</f>
        <v>1242652.2014343184</v>
      </c>
      <c r="S6" s="31">
        <v>10</v>
      </c>
      <c r="T6" s="5" t="s">
        <v>167</v>
      </c>
      <c r="U6" s="33">
        <f>SUMIF('Avoided Costs 2010-2018'!$A:$A,Actuals!T6&amp;Actuals!S6,'Avoided Costs 2010-2018'!$E:$E)*J6</f>
        <v>10122960.385851303</v>
      </c>
      <c r="V6" s="33">
        <f>SUMIF('Avoided Costs 2010-2018'!$A:$A,Actuals!T6&amp;Actuals!S6,'Avoided Costs 2010-2018'!$K:$K)*N6</f>
        <v>0</v>
      </c>
      <c r="W6" s="33">
        <f>SUMIF('Avoided Costs 2010-2018'!$A:$A,Actuals!T6&amp;Actuals!S6,'Avoided Costs 2010-2018'!$M:$M)*R6</f>
        <v>12689763.822444806</v>
      </c>
      <c r="X6" s="33">
        <f t="shared" ref="X6:X15" si="2">SUM(U6:W6)</f>
        <v>22812724.208296109</v>
      </c>
      <c r="Y6" s="33">
        <v>19</v>
      </c>
      <c r="Z6" s="51">
        <f t="shared" ref="Z6:Z15" si="3">(Y6*D6)*(1-F6)</f>
        <v>1687479.3</v>
      </c>
      <c r="AD6" s="33">
        <v>1778359.4100000001</v>
      </c>
      <c r="AE6" s="33">
        <f t="shared" ref="AE6:AE15" si="4">X6-AD6</f>
        <v>21034364.798296109</v>
      </c>
      <c r="AF6" s="157">
        <f t="shared" ref="AF6:AF15" si="5">S6*J6</f>
        <v>48410019.800000004</v>
      </c>
    </row>
    <row r="7" spans="1:32" x14ac:dyDescent="0.2">
      <c r="A7" s="119" t="s">
        <v>88</v>
      </c>
      <c r="B7" s="28" t="s">
        <v>233</v>
      </c>
      <c r="D7" s="31">
        <v>53721</v>
      </c>
      <c r="E7" s="31">
        <v>46</v>
      </c>
      <c r="F7" s="88">
        <v>0.1</v>
      </c>
      <c r="G7" s="88">
        <v>0.38237884913887255</v>
      </c>
      <c r="H7" s="49">
        <f t="shared" ref="H7:H19" si="6">D7*E7</f>
        <v>2471166</v>
      </c>
      <c r="J7" s="25">
        <f t="shared" si="0"/>
        <v>1373619.95</v>
      </c>
      <c r="K7" s="31">
        <v>0</v>
      </c>
      <c r="L7" s="25">
        <f t="shared" ref="L7:L19" si="7">K7*D7</f>
        <v>0</v>
      </c>
      <c r="N7" s="31">
        <f t="shared" si="1"/>
        <v>0</v>
      </c>
      <c r="O7" s="96">
        <v>14.324</v>
      </c>
      <c r="P7" s="50">
        <f t="shared" ref="P7:P19" si="8">O7*D7</f>
        <v>769499.60399999993</v>
      </c>
      <c r="R7" s="25">
        <f t="shared" ref="R7:R19" si="9">(O7*D7)*(1-F7)*(1-G7)</f>
        <v>427733.3079086956</v>
      </c>
      <c r="S7" s="31">
        <v>10</v>
      </c>
      <c r="T7" s="5" t="s">
        <v>167</v>
      </c>
      <c r="U7" s="33">
        <f>SUMIF('Avoided Costs 2010-2018'!$A:$A,Actuals!T7&amp;Actuals!S7,'Avoided Costs 2010-2018'!$E:$E)*J7</f>
        <v>2872359.9776476533</v>
      </c>
      <c r="V7" s="33">
        <f>SUMIF('Avoided Costs 2010-2018'!$A:$A,Actuals!T7&amp;Actuals!S7,'Avoided Costs 2010-2018'!$K:$K)*N7</f>
        <v>0</v>
      </c>
      <c r="W7" s="33">
        <f>SUMIF('Avoided Costs 2010-2018'!$A:$A,Actuals!T7&amp;Actuals!S7,'Avoided Costs 2010-2018'!$M:$M)*R7</f>
        <v>4367943.5405090731</v>
      </c>
      <c r="X7" s="33">
        <f t="shared" si="2"/>
        <v>7240303.5181567259</v>
      </c>
      <c r="Y7" s="33">
        <v>19</v>
      </c>
      <c r="Z7" s="51">
        <f t="shared" si="3"/>
        <v>918629.1</v>
      </c>
      <c r="AD7" s="33">
        <v>918629.1</v>
      </c>
      <c r="AE7" s="33">
        <f t="shared" si="4"/>
        <v>6321674.4181567263</v>
      </c>
      <c r="AF7" s="157">
        <f t="shared" si="5"/>
        <v>13736199.5</v>
      </c>
    </row>
    <row r="8" spans="1:32" x14ac:dyDescent="0.2">
      <c r="A8" s="119" t="s">
        <v>90</v>
      </c>
      <c r="B8" s="28" t="s">
        <v>75</v>
      </c>
      <c r="D8" s="31">
        <v>153148</v>
      </c>
      <c r="E8" s="31">
        <v>23</v>
      </c>
      <c r="F8" s="88">
        <v>0.31</v>
      </c>
      <c r="G8" s="88">
        <v>0.36487592984297323</v>
      </c>
      <c r="H8" s="49">
        <f t="shared" si="6"/>
        <v>3522404</v>
      </c>
      <c r="J8" s="25">
        <f t="shared" si="0"/>
        <v>1543642.86</v>
      </c>
      <c r="K8" s="31">
        <v>0</v>
      </c>
      <c r="L8" s="25">
        <f t="shared" si="7"/>
        <v>0</v>
      </c>
      <c r="N8" s="31">
        <f t="shared" si="1"/>
        <v>0</v>
      </c>
      <c r="O8" s="96">
        <v>7.7969999999999997</v>
      </c>
      <c r="P8" s="50">
        <f t="shared" si="8"/>
        <v>1194094.956</v>
      </c>
      <c r="R8" s="25">
        <f t="shared" si="9"/>
        <v>523294.92954000004</v>
      </c>
      <c r="S8" s="31">
        <v>10</v>
      </c>
      <c r="T8" s="5" t="s">
        <v>167</v>
      </c>
      <c r="U8" s="33">
        <f>SUMIF('Avoided Costs 2010-2018'!$A:$A,Actuals!T8&amp;Actuals!S8,'Avoided Costs 2010-2018'!$E:$E)*J8</f>
        <v>3227892.8176935408</v>
      </c>
      <c r="V8" s="33">
        <f>SUMIF('Avoided Costs 2010-2018'!$A:$A,Actuals!T8&amp;Actuals!S8,'Avoided Costs 2010-2018'!$K:$K)*N8</f>
        <v>0</v>
      </c>
      <c r="W8" s="33">
        <f>SUMIF('Avoided Costs 2010-2018'!$A:$A,Actuals!T8&amp;Actuals!S8,'Avoided Costs 2010-2018'!$M:$M)*R8</f>
        <v>5343803.4050724581</v>
      </c>
      <c r="X8" s="33">
        <f t="shared" si="2"/>
        <v>8571696.2227659989</v>
      </c>
      <c r="Y8" s="33">
        <v>1</v>
      </c>
      <c r="Z8" s="51">
        <f t="shared" si="3"/>
        <v>105672.12</v>
      </c>
      <c r="AD8" s="33">
        <v>105672.12</v>
      </c>
      <c r="AE8" s="33">
        <f t="shared" si="4"/>
        <v>8466024.1027659997</v>
      </c>
      <c r="AF8" s="157">
        <f t="shared" si="5"/>
        <v>15436428.600000001</v>
      </c>
    </row>
    <row r="9" spans="1:32" x14ac:dyDescent="0.2">
      <c r="A9" s="119" t="s">
        <v>89</v>
      </c>
      <c r="B9" s="28" t="s">
        <v>76</v>
      </c>
      <c r="D9" s="31">
        <v>153110</v>
      </c>
      <c r="E9" s="31">
        <v>6</v>
      </c>
      <c r="F9" s="88">
        <v>0.31</v>
      </c>
      <c r="G9" s="88">
        <v>0.45626348648330561</v>
      </c>
      <c r="H9" s="49">
        <f t="shared" si="6"/>
        <v>918660</v>
      </c>
      <c r="J9" s="25">
        <f t="shared" si="0"/>
        <v>344661.2</v>
      </c>
      <c r="K9" s="31">
        <v>0</v>
      </c>
      <c r="L9" s="25">
        <f t="shared" si="7"/>
        <v>0</v>
      </c>
      <c r="N9" s="31">
        <f t="shared" si="1"/>
        <v>0</v>
      </c>
      <c r="O9" s="96">
        <v>2.004</v>
      </c>
      <c r="P9" s="50">
        <f t="shared" si="8"/>
        <v>306832.44</v>
      </c>
      <c r="R9" s="25">
        <f t="shared" si="9"/>
        <v>115116.84080000001</v>
      </c>
      <c r="S9" s="31">
        <v>10</v>
      </c>
      <c r="T9" s="5" t="s">
        <v>167</v>
      </c>
      <c r="U9" s="33">
        <f>SUMIF('Avoided Costs 2010-2018'!$A:$A,Actuals!T9&amp;Actuals!S9,'Avoided Costs 2010-2018'!$E:$E)*J9</f>
        <v>720716.84509824822</v>
      </c>
      <c r="V9" s="33">
        <f>SUMIF('Avoided Costs 2010-2018'!$A:$A,Actuals!T9&amp;Actuals!S9,'Avoided Costs 2010-2018'!$K:$K)*N9</f>
        <v>0</v>
      </c>
      <c r="W9" s="33">
        <f>SUMIF('Avoided Costs 2010-2018'!$A:$A,Actuals!T9&amp;Actuals!S9,'Avoided Costs 2010-2018'!$M:$M)*R9</f>
        <v>1175554.6081613654</v>
      </c>
      <c r="X9" s="33">
        <f t="shared" si="2"/>
        <v>1896271.4532596136</v>
      </c>
      <c r="Y9" s="33">
        <v>1</v>
      </c>
      <c r="Z9" s="51">
        <f t="shared" si="3"/>
        <v>105645.9</v>
      </c>
      <c r="AD9" s="33">
        <v>105645.9</v>
      </c>
      <c r="AE9" s="33">
        <f t="shared" si="4"/>
        <v>1790625.5532596137</v>
      </c>
      <c r="AF9" s="157">
        <f t="shared" si="5"/>
        <v>3446612</v>
      </c>
    </row>
    <row r="10" spans="1:32" x14ac:dyDescent="0.2">
      <c r="A10" s="119" t="s">
        <v>124</v>
      </c>
      <c r="B10" s="28" t="s">
        <v>125</v>
      </c>
      <c r="D10" s="31">
        <v>153172</v>
      </c>
      <c r="E10" s="31">
        <v>0</v>
      </c>
      <c r="F10" s="88">
        <v>0.24</v>
      </c>
      <c r="G10" s="88">
        <v>0.14649999999999999</v>
      </c>
      <c r="H10" s="49">
        <f t="shared" si="6"/>
        <v>0</v>
      </c>
      <c r="J10" s="25">
        <f>(E10*D10)*(1-F10)*(1-G10)</f>
        <v>0</v>
      </c>
      <c r="K10" s="31">
        <v>180</v>
      </c>
      <c r="L10" s="25">
        <f>K10*D10</f>
        <v>27570960</v>
      </c>
      <c r="N10" s="31">
        <f>(K10*D10)*(1-F10)*(1-G10)</f>
        <v>17884178.913600001</v>
      </c>
      <c r="O10" s="96">
        <v>0</v>
      </c>
      <c r="P10" s="50">
        <f>O10*D10</f>
        <v>0</v>
      </c>
      <c r="R10" s="25">
        <f>(O10*D10)*(1-F10)*(1-G10)</f>
        <v>0</v>
      </c>
      <c r="S10" s="31">
        <v>8</v>
      </c>
      <c r="T10" s="5" t="s">
        <v>15</v>
      </c>
      <c r="U10" s="33">
        <f>SUMIF('Avoided Costs 2010-2018'!$A:$A,Actuals!T10&amp;Actuals!S10,'Avoided Costs 2010-2018'!$E:$E)*J10</f>
        <v>0</v>
      </c>
      <c r="V10" s="33">
        <f>SUMIF('Avoided Costs 2010-2018'!$A:$A,Actuals!T10&amp;Actuals!S10,'Avoided Costs 2010-2018'!$K:$K)*N10</f>
        <v>9579292.7032027673</v>
      </c>
      <c r="W10" s="33">
        <f>SUMIF('Avoided Costs 2010-2018'!$A:$A,Actuals!T10&amp;Actuals!S10,'Avoided Costs 2010-2018'!$M:$M)*R10</f>
        <v>0</v>
      </c>
      <c r="X10" s="33">
        <f>SUM(U10:W10)</f>
        <v>9579292.7032027673</v>
      </c>
      <c r="Y10" s="33">
        <v>0</v>
      </c>
      <c r="Z10" s="51">
        <f>(Y10*D10)*(1-F10)</f>
        <v>0</v>
      </c>
      <c r="AD10" s="33">
        <v>0</v>
      </c>
      <c r="AE10" s="33">
        <f t="shared" si="4"/>
        <v>9579292.7032027673</v>
      </c>
      <c r="AF10" s="157">
        <f t="shared" si="5"/>
        <v>0</v>
      </c>
    </row>
    <row r="11" spans="1:32" x14ac:dyDescent="0.2">
      <c r="A11" s="119" t="s">
        <v>267</v>
      </c>
      <c r="B11" s="28" t="s">
        <v>268</v>
      </c>
      <c r="D11" s="28">
        <v>541</v>
      </c>
      <c r="E11" s="31">
        <v>46</v>
      </c>
      <c r="F11" s="88">
        <v>0.1</v>
      </c>
      <c r="G11" s="88">
        <v>0.383699893737666</v>
      </c>
      <c r="H11" s="49">
        <f t="shared" si="6"/>
        <v>24886</v>
      </c>
      <c r="J11" s="25">
        <f t="shared" ref="J11:J15" si="10">(E11*D11)*(1-F11)*(1-G11)</f>
        <v>13803.52</v>
      </c>
      <c r="K11" s="31">
        <v>0</v>
      </c>
      <c r="L11" s="25">
        <f t="shared" ref="L11:L14" si="11">K11*D11</f>
        <v>0</v>
      </c>
      <c r="N11" s="31">
        <f t="shared" ref="N11:N14" si="12">(K11*D11)*(1-F11)*(1-G11)</f>
        <v>0</v>
      </c>
      <c r="O11" s="96">
        <v>14.324</v>
      </c>
      <c r="P11" s="50">
        <f t="shared" ref="P11:P14" si="13">O11*D11</f>
        <v>7749.2839999999997</v>
      </c>
      <c r="R11" s="25">
        <f t="shared" ref="R11:R14" si="14">(O11*D11)*(1-F11)*(1-G11)</f>
        <v>4298.2960973913041</v>
      </c>
      <c r="S11" s="31">
        <v>10</v>
      </c>
      <c r="T11" s="5" t="s">
        <v>167</v>
      </c>
      <c r="U11" s="33">
        <f>SUMIF('Avoided Costs 2010-2018'!$A:$A,Actuals!T11&amp;Actuals!S11,'Avoided Costs 2010-2018'!$E:$E)*J11</f>
        <v>28864.37285557693</v>
      </c>
      <c r="V11" s="33">
        <f>SUMIF('Avoided Costs 2010-2018'!$A:$A,Actuals!T11&amp;Actuals!S11,'Avoided Costs 2010-2018'!$K:$K)*N11</f>
        <v>0</v>
      </c>
      <c r="W11" s="33">
        <f>SUMIF('Avoided Costs 2010-2018'!$A:$A,Actuals!T11&amp;Actuals!S11,'Avoided Costs 2010-2018'!$M:$M)*R11</f>
        <v>43893.506366362693</v>
      </c>
      <c r="X11" s="33">
        <f t="shared" ref="X11:X14" si="15">SUM(U11:W11)</f>
        <v>72757.879221939627</v>
      </c>
      <c r="Y11" s="33">
        <v>4</v>
      </c>
      <c r="Z11" s="51">
        <f t="shared" ref="Z11:Z14" si="16">(Y11*D11)*(1-F11)</f>
        <v>1947.6000000000001</v>
      </c>
      <c r="AD11" s="33">
        <v>1947.6000000000001</v>
      </c>
      <c r="AE11" s="33">
        <f t="shared" si="4"/>
        <v>70810.279221939621</v>
      </c>
      <c r="AF11" s="157">
        <f t="shared" si="5"/>
        <v>138035.20000000001</v>
      </c>
    </row>
    <row r="12" spans="1:32" x14ac:dyDescent="0.2">
      <c r="A12" s="119" t="s">
        <v>265</v>
      </c>
      <c r="B12" s="28" t="s">
        <v>266</v>
      </c>
      <c r="D12" s="28">
        <v>541</v>
      </c>
      <c r="E12" s="31">
        <v>23</v>
      </c>
      <c r="F12" s="88">
        <v>0.31</v>
      </c>
      <c r="G12" s="88">
        <v>0.40219808122138401</v>
      </c>
      <c r="H12" s="49">
        <f t="shared" si="6"/>
        <v>12443</v>
      </c>
      <c r="J12" s="25">
        <f t="shared" si="10"/>
        <v>5132.53</v>
      </c>
      <c r="K12" s="31">
        <v>0</v>
      </c>
      <c r="L12" s="25">
        <f t="shared" si="11"/>
        <v>0</v>
      </c>
      <c r="N12" s="31">
        <f t="shared" si="12"/>
        <v>0</v>
      </c>
      <c r="O12" s="96">
        <v>7.7969999999999997</v>
      </c>
      <c r="P12" s="50">
        <f t="shared" si="13"/>
        <v>4218.1769999999997</v>
      </c>
      <c r="R12" s="25">
        <f t="shared" si="14"/>
        <v>1739.9276699999996</v>
      </c>
      <c r="S12" s="31">
        <v>10</v>
      </c>
      <c r="T12" s="5" t="s">
        <v>167</v>
      </c>
      <c r="U12" s="33">
        <f>SUMIF('Avoided Costs 2010-2018'!$A:$A,Actuals!T12&amp;Actuals!S12,'Avoided Costs 2010-2018'!$E:$E)*J12</f>
        <v>10732.571084218682</v>
      </c>
      <c r="V12" s="33">
        <f>SUMIF('Avoided Costs 2010-2018'!$A:$A,Actuals!T12&amp;Actuals!S12,'Avoided Costs 2010-2018'!$K:$K)*N12</f>
        <v>0</v>
      </c>
      <c r="W12" s="33">
        <f>SUMIF('Avoided Costs 2010-2018'!$A:$A,Actuals!T12&amp;Actuals!S12,'Avoided Costs 2010-2018'!$M:$M)*R12</f>
        <v>17767.860689380272</v>
      </c>
      <c r="X12" s="33">
        <f t="shared" si="15"/>
        <v>28500.431773598953</v>
      </c>
      <c r="Y12" s="33">
        <v>1</v>
      </c>
      <c r="Z12" s="51">
        <f t="shared" si="16"/>
        <v>373.28999999999996</v>
      </c>
      <c r="AD12" s="33">
        <v>373.28999999999996</v>
      </c>
      <c r="AE12" s="33">
        <f t="shared" si="4"/>
        <v>28127.141773598953</v>
      </c>
      <c r="AF12" s="157">
        <f t="shared" si="5"/>
        <v>51325.299999999996</v>
      </c>
    </row>
    <row r="13" spans="1:32" x14ac:dyDescent="0.2">
      <c r="A13" s="119" t="s">
        <v>263</v>
      </c>
      <c r="B13" s="28" t="s">
        <v>264</v>
      </c>
      <c r="D13" s="28">
        <v>1082</v>
      </c>
      <c r="E13" s="31">
        <v>6</v>
      </c>
      <c r="F13" s="88">
        <v>0.31</v>
      </c>
      <c r="G13" s="88">
        <v>0.53470268870493887</v>
      </c>
      <c r="H13" s="49">
        <f t="shared" si="6"/>
        <v>6492</v>
      </c>
      <c r="J13" s="25">
        <f t="shared" si="10"/>
        <v>2084.2900000000004</v>
      </c>
      <c r="K13" s="31">
        <v>0</v>
      </c>
      <c r="L13" s="25">
        <f t="shared" si="11"/>
        <v>0</v>
      </c>
      <c r="N13" s="31">
        <f t="shared" si="12"/>
        <v>0</v>
      </c>
      <c r="O13" s="96">
        <v>2.004</v>
      </c>
      <c r="P13" s="50">
        <f t="shared" si="13"/>
        <v>2168.328</v>
      </c>
      <c r="R13" s="25">
        <f t="shared" si="14"/>
        <v>696.15286000000003</v>
      </c>
      <c r="S13" s="31">
        <v>10</v>
      </c>
      <c r="T13" s="5" t="s">
        <v>167</v>
      </c>
      <c r="U13" s="33">
        <f>SUMIF('Avoided Costs 2010-2018'!$A:$A,Actuals!T13&amp;Actuals!S13,'Avoided Costs 2010-2018'!$E:$E)*J13</f>
        <v>4358.4334792248974</v>
      </c>
      <c r="V13" s="33">
        <f>SUMIF('Avoided Costs 2010-2018'!$A:$A,Actuals!T13&amp;Actuals!S13,'Avoided Costs 2010-2018'!$K:$K)*N13</f>
        <v>0</v>
      </c>
      <c r="W13" s="33">
        <f>SUMIF('Avoided Costs 2010-2018'!$A:$A,Actuals!T13&amp;Actuals!S13,'Avoided Costs 2010-2018'!$M:$M)*R13</f>
        <v>7109.0007063303101</v>
      </c>
      <c r="X13" s="33">
        <f t="shared" si="15"/>
        <v>11467.434185555208</v>
      </c>
      <c r="Y13" s="33">
        <v>1</v>
      </c>
      <c r="Z13" s="51">
        <f t="shared" si="16"/>
        <v>746.57999999999993</v>
      </c>
      <c r="AD13" s="33">
        <v>746.57999999999993</v>
      </c>
      <c r="AE13" s="33">
        <f t="shared" si="4"/>
        <v>10720.854185555208</v>
      </c>
      <c r="AF13" s="157">
        <f t="shared" si="5"/>
        <v>20842.900000000005</v>
      </c>
    </row>
    <row r="14" spans="1:32" x14ac:dyDescent="0.2">
      <c r="A14" s="119" t="s">
        <v>254</v>
      </c>
      <c r="B14" s="28" t="s">
        <v>255</v>
      </c>
      <c r="D14" s="28">
        <v>541</v>
      </c>
      <c r="E14" s="31">
        <v>0</v>
      </c>
      <c r="F14" s="88">
        <v>0.24</v>
      </c>
      <c r="G14" s="88">
        <v>4.8099999999999997E-2</v>
      </c>
      <c r="H14" s="49">
        <f t="shared" si="6"/>
        <v>0</v>
      </c>
      <c r="J14" s="25">
        <f t="shared" si="10"/>
        <v>0</v>
      </c>
      <c r="K14" s="31">
        <v>180</v>
      </c>
      <c r="L14" s="25">
        <f t="shared" si="11"/>
        <v>97380</v>
      </c>
      <c r="N14" s="31">
        <f t="shared" si="12"/>
        <v>70448.976720000006</v>
      </c>
      <c r="O14" s="96">
        <v>0</v>
      </c>
      <c r="P14" s="50">
        <f t="shared" si="13"/>
        <v>0</v>
      </c>
      <c r="R14" s="25">
        <f t="shared" si="14"/>
        <v>0</v>
      </c>
      <c r="S14" s="31">
        <v>8</v>
      </c>
      <c r="T14" s="5" t="s">
        <v>15</v>
      </c>
      <c r="U14" s="33">
        <f>SUMIF('Avoided Costs 2010-2018'!$A:$A,Actuals!T14&amp;Actuals!S14,'Avoided Costs 2010-2018'!$E:$E)*J14</f>
        <v>0</v>
      </c>
      <c r="V14" s="33">
        <f>SUMIF('Avoided Costs 2010-2018'!$A:$A,Actuals!T14&amp;Actuals!S14,'Avoided Costs 2010-2018'!$K:$K)*N14</f>
        <v>37734.545818528342</v>
      </c>
      <c r="W14" s="33">
        <f>SUMIF('Avoided Costs 2010-2018'!$A:$A,Actuals!T14&amp;Actuals!S14,'Avoided Costs 2010-2018'!$M:$M)*R14</f>
        <v>0</v>
      </c>
      <c r="X14" s="33">
        <f t="shared" si="15"/>
        <v>37734.545818528342</v>
      </c>
      <c r="Y14" s="33">
        <v>0</v>
      </c>
      <c r="Z14" s="51">
        <f t="shared" si="16"/>
        <v>0</v>
      </c>
      <c r="AD14" s="33">
        <v>0</v>
      </c>
      <c r="AE14" s="33">
        <f t="shared" si="4"/>
        <v>37734.545818528342</v>
      </c>
      <c r="AF14" s="157">
        <f t="shared" si="5"/>
        <v>0</v>
      </c>
    </row>
    <row r="15" spans="1:32" x14ac:dyDescent="0.2">
      <c r="A15" s="119" t="s">
        <v>86</v>
      </c>
      <c r="B15" s="28" t="s">
        <v>236</v>
      </c>
      <c r="D15" s="31">
        <v>173461</v>
      </c>
      <c r="E15" s="31">
        <v>0</v>
      </c>
      <c r="F15" s="88">
        <v>0</v>
      </c>
      <c r="G15" s="88">
        <v>0</v>
      </c>
      <c r="H15" s="49">
        <f t="shared" si="6"/>
        <v>0</v>
      </c>
      <c r="J15" s="25">
        <f t="shared" si="10"/>
        <v>0</v>
      </c>
      <c r="K15" s="31">
        <v>0</v>
      </c>
      <c r="L15" s="25">
        <f t="shared" si="7"/>
        <v>0</v>
      </c>
      <c r="N15" s="31">
        <f t="shared" si="1"/>
        <v>0</v>
      </c>
      <c r="O15" s="96">
        <v>0</v>
      </c>
      <c r="P15" s="50">
        <f t="shared" si="8"/>
        <v>0</v>
      </c>
      <c r="R15" s="25">
        <f t="shared" si="9"/>
        <v>0</v>
      </c>
      <c r="S15" s="59"/>
      <c r="T15" s="5" t="s">
        <v>167</v>
      </c>
      <c r="U15" s="33">
        <f>SUMIF('Avoided Costs 2010-2018'!$A:$A,Actuals!T15&amp;Actuals!S15,'Avoided Costs 2010-2018'!$E:$E)*J15</f>
        <v>0</v>
      </c>
      <c r="V15" s="33">
        <f>SUMIF('Avoided Costs 2010-2018'!$A:$A,Actuals!T15&amp;Actuals!S15,'Avoided Costs 2010-2018'!$K:$K)*N15</f>
        <v>0</v>
      </c>
      <c r="W15" s="33">
        <f>SUMIF('Avoided Costs 2010-2018'!$A:$A,Actuals!T15&amp;Actuals!S15,'Avoided Costs 2010-2018'!$M:$M)*R15</f>
        <v>0</v>
      </c>
      <c r="X15" s="33">
        <f t="shared" si="2"/>
        <v>0</v>
      </c>
      <c r="Z15" s="51">
        <f t="shared" si="3"/>
        <v>0</v>
      </c>
      <c r="AD15" s="33">
        <v>0</v>
      </c>
      <c r="AE15" s="33">
        <f t="shared" si="4"/>
        <v>0</v>
      </c>
      <c r="AF15" s="157">
        <f t="shared" si="5"/>
        <v>0</v>
      </c>
    </row>
    <row r="16" spans="1:32" x14ac:dyDescent="0.2">
      <c r="A16" s="123"/>
      <c r="B16" s="167" t="s">
        <v>30</v>
      </c>
      <c r="C16" s="167"/>
      <c r="D16" s="54">
        <f>SUM(D6:D15)</f>
        <v>788000</v>
      </c>
      <c r="E16" s="52"/>
      <c r="F16" s="89"/>
      <c r="G16" s="89"/>
      <c r="H16" s="54">
        <f>SUM(H6:H15)</f>
        <v>15640155</v>
      </c>
      <c r="I16" s="54"/>
      <c r="J16" s="54">
        <f>SUM(J6:J15)</f>
        <v>8123946.330000001</v>
      </c>
      <c r="K16" s="52"/>
      <c r="L16" s="54">
        <f>SUM(L6:L15)</f>
        <v>27668340</v>
      </c>
      <c r="M16" s="54"/>
      <c r="N16" s="54">
        <f>SUM(N6:N15)</f>
        <v>17954627.890320003</v>
      </c>
      <c r="O16" s="90"/>
      <c r="P16" s="54">
        <f>SUM(P6:P15)</f>
        <v>4513713.0760000004</v>
      </c>
      <c r="Q16" s="54"/>
      <c r="R16" s="54">
        <f>SUM(R6:R15)</f>
        <v>2315531.6563104051</v>
      </c>
      <c r="S16" s="91"/>
      <c r="T16" s="24"/>
      <c r="U16" s="102">
        <f>SUM(U6:U15)</f>
        <v>16987885.403709766</v>
      </c>
      <c r="V16" s="102">
        <f>SUM(V6:V15)</f>
        <v>9617027.2490212955</v>
      </c>
      <c r="W16" s="102">
        <f>SUM(W6:W15)</f>
        <v>23645835.743949771</v>
      </c>
      <c r="X16" s="102">
        <f>SUM(X6:X15)</f>
        <v>50250748.396680839</v>
      </c>
      <c r="Y16" s="102"/>
      <c r="Z16" s="102">
        <f>SUM(Z6:Z15)</f>
        <v>2820493.89</v>
      </c>
      <c r="AA16" s="102">
        <v>4493941.42</v>
      </c>
      <c r="AB16" s="102">
        <v>90880.11</v>
      </c>
      <c r="AC16" s="102">
        <v>4584821.53</v>
      </c>
      <c r="AD16" s="102">
        <f t="shared" ref="AD16:AF16" si="17">SUM(AD6:AD15)</f>
        <v>2911374.0000000005</v>
      </c>
      <c r="AE16" s="102">
        <f t="shared" si="17"/>
        <v>47339374.396680839</v>
      </c>
      <c r="AF16" s="168">
        <f t="shared" si="17"/>
        <v>81239463.300000012</v>
      </c>
    </row>
    <row r="17" spans="1:32" x14ac:dyDescent="0.2">
      <c r="A17" s="119" t="s">
        <v>176</v>
      </c>
      <c r="B17" s="28" t="s">
        <v>234</v>
      </c>
      <c r="D17" s="31">
        <v>7</v>
      </c>
      <c r="E17" s="31">
        <v>385</v>
      </c>
      <c r="F17" s="88">
        <v>0.9</v>
      </c>
      <c r="G17" s="88">
        <v>0</v>
      </c>
      <c r="H17" s="49">
        <f t="shared" si="6"/>
        <v>2695</v>
      </c>
      <c r="J17" s="25">
        <f>(E17*D17)*(1-F17)</f>
        <v>269.49999999999994</v>
      </c>
      <c r="K17" s="31">
        <v>0</v>
      </c>
      <c r="L17" s="25">
        <f t="shared" si="7"/>
        <v>0</v>
      </c>
      <c r="N17" s="31">
        <f>(K17*D17)*(1-F17)*(1-G17)</f>
        <v>0</v>
      </c>
      <c r="O17" s="96">
        <v>0</v>
      </c>
      <c r="P17" s="50">
        <f t="shared" si="8"/>
        <v>0</v>
      </c>
      <c r="R17" s="25">
        <f t="shared" si="9"/>
        <v>0</v>
      </c>
      <c r="S17" s="31">
        <v>18</v>
      </c>
      <c r="T17" s="5" t="s">
        <v>15</v>
      </c>
      <c r="U17" s="33">
        <f>SUMIF('Avoided Costs 2010-2018'!$A:$A,Actuals!T17&amp;Actuals!S17,'Avoided Costs 2010-2018'!$E:$E)*J17</f>
        <v>877.43109527020522</v>
      </c>
      <c r="V17" s="33">
        <f>SUMIF('Avoided Costs 2010-2018'!$A:$A,Actuals!T17&amp;Actuals!S17,'Avoided Costs 2010-2018'!$K:$K)*N17</f>
        <v>0</v>
      </c>
      <c r="W17" s="33">
        <f>SUMIF('Avoided Costs 2010-2018'!$A:$A,Actuals!T17&amp;Actuals!S17,'Avoided Costs 2010-2018'!$M:$M)*R17</f>
        <v>0</v>
      </c>
      <c r="X17" s="33">
        <f>SUM(U17:W17)</f>
        <v>877.43109527020522</v>
      </c>
      <c r="Y17" s="33">
        <v>650</v>
      </c>
      <c r="Z17" s="51">
        <f>(Y17*D17)*(1-F17)</f>
        <v>454.99999999999989</v>
      </c>
      <c r="AD17" s="33">
        <v>454.99999999999989</v>
      </c>
      <c r="AE17" s="33">
        <f>X17-AD17</f>
        <v>422.43109527020533</v>
      </c>
      <c r="AF17" s="157">
        <f>S17*J17</f>
        <v>4850.9999999999991</v>
      </c>
    </row>
    <row r="18" spans="1:32" x14ac:dyDescent="0.2">
      <c r="A18" s="119" t="s">
        <v>84</v>
      </c>
      <c r="B18" s="28" t="s">
        <v>260</v>
      </c>
      <c r="D18" s="31">
        <v>0</v>
      </c>
      <c r="E18" s="31">
        <v>143</v>
      </c>
      <c r="F18" s="88">
        <v>0</v>
      </c>
      <c r="G18" s="88">
        <v>0</v>
      </c>
      <c r="H18" s="49">
        <f t="shared" si="6"/>
        <v>0</v>
      </c>
      <c r="J18" s="25">
        <f>(E18*D18)*(1-F18)</f>
        <v>0</v>
      </c>
      <c r="K18" s="31">
        <v>0</v>
      </c>
      <c r="L18" s="25">
        <f t="shared" si="7"/>
        <v>0</v>
      </c>
      <c r="N18" s="31">
        <f>(K18*D18)*(1-F18)*(1-G18)</f>
        <v>0</v>
      </c>
      <c r="O18" s="31">
        <v>0</v>
      </c>
      <c r="P18" s="50">
        <f t="shared" si="8"/>
        <v>0</v>
      </c>
      <c r="R18" s="25">
        <f t="shared" si="9"/>
        <v>0</v>
      </c>
      <c r="S18" s="31">
        <v>15</v>
      </c>
      <c r="T18" s="116" t="s">
        <v>15</v>
      </c>
      <c r="U18" s="33">
        <f>SUMIF('Avoided Costs 2010-2018'!$A:$A,Actuals!T18&amp;Actuals!S18,'Avoided Costs 2010-2018'!$E:$E)*J18</f>
        <v>0</v>
      </c>
      <c r="V18" s="33">
        <f>SUMIF('Avoided Costs 2010-2018'!$A:$A,Actuals!T18&amp;Actuals!S18,'Avoided Costs 2010-2018'!$K:$K)*N18</f>
        <v>0</v>
      </c>
      <c r="W18" s="33">
        <f>SUMIF('Avoided Costs 2010-2018'!$A:$A,Actuals!T18&amp;Actuals!S18,'Avoided Costs 2010-2018'!$M:$M)*R18</f>
        <v>0</v>
      </c>
      <c r="X18" s="33">
        <f>SUM(U18:W18)</f>
        <v>0</v>
      </c>
      <c r="Y18" s="33">
        <v>238</v>
      </c>
      <c r="Z18" s="51">
        <f>(Y18*D18)*(1-F18)</f>
        <v>0</v>
      </c>
      <c r="AD18" s="33">
        <v>0</v>
      </c>
      <c r="AE18" s="33">
        <f>X18-AD18</f>
        <v>0</v>
      </c>
      <c r="AF18" s="157">
        <f>S18*J18</f>
        <v>0</v>
      </c>
    </row>
    <row r="19" spans="1:32" x14ac:dyDescent="0.2">
      <c r="A19" s="119" t="s">
        <v>177</v>
      </c>
      <c r="B19" s="28" t="s">
        <v>235</v>
      </c>
      <c r="D19" s="31">
        <v>32</v>
      </c>
      <c r="E19" s="31">
        <v>53</v>
      </c>
      <c r="F19" s="88">
        <v>0.43</v>
      </c>
      <c r="G19" s="88">
        <v>0</v>
      </c>
      <c r="H19" s="49">
        <f t="shared" si="6"/>
        <v>1696</v>
      </c>
      <c r="J19" s="25">
        <f>(E19*D19)*(1-F19)</f>
        <v>966.72000000000014</v>
      </c>
      <c r="K19" s="31">
        <v>54</v>
      </c>
      <c r="L19" s="25">
        <f t="shared" si="7"/>
        <v>1728</v>
      </c>
      <c r="N19" s="31">
        <f>(K19*D19)*(1-F19)*(1-G19)</f>
        <v>984.96000000000015</v>
      </c>
      <c r="O19" s="96">
        <v>0</v>
      </c>
      <c r="P19" s="50">
        <f t="shared" si="8"/>
        <v>0</v>
      </c>
      <c r="R19" s="25">
        <f t="shared" si="9"/>
        <v>0</v>
      </c>
      <c r="S19" s="31">
        <v>15</v>
      </c>
      <c r="T19" s="5" t="s">
        <v>15</v>
      </c>
      <c r="U19" s="33">
        <f>SUMIF('Avoided Costs 2010-2018'!$A:$A,Actuals!T19&amp;Actuals!S19,'Avoided Costs 2010-2018'!$E:$E)*J19</f>
        <v>2857.0172300302265</v>
      </c>
      <c r="V19" s="33">
        <f>SUMIF('Avoided Costs 2010-2018'!$A:$A,Actuals!T19&amp;Actuals!S19,'Avoided Costs 2010-2018'!$K:$K)*N19</f>
        <v>811.23263531376392</v>
      </c>
      <c r="W19" s="33">
        <f>SUMIF('Avoided Costs 2010-2018'!$A:$A,Actuals!T19&amp;Actuals!S19,'Avoided Costs 2010-2018'!$M:$M)*R19</f>
        <v>0</v>
      </c>
      <c r="X19" s="33">
        <f>SUM(U19:W19)</f>
        <v>3668.2498653439907</v>
      </c>
      <c r="Y19" s="33">
        <v>50</v>
      </c>
      <c r="Z19" s="51">
        <f>(Y19*D19)*(1-F19)</f>
        <v>912.00000000000011</v>
      </c>
      <c r="AD19" s="33">
        <v>984.00000000000011</v>
      </c>
      <c r="AE19" s="33">
        <f>X19-AD19</f>
        <v>2684.2498653439907</v>
      </c>
      <c r="AF19" s="157">
        <f>S19*J19</f>
        <v>14500.800000000003</v>
      </c>
    </row>
    <row r="20" spans="1:32" x14ac:dyDescent="0.2">
      <c r="A20" s="123"/>
      <c r="B20" s="167" t="s">
        <v>174</v>
      </c>
      <c r="C20" s="167"/>
      <c r="D20" s="54">
        <f>SUM(D17:D19)</f>
        <v>39</v>
      </c>
      <c r="E20" s="52"/>
      <c r="F20" s="53"/>
      <c r="G20" s="89"/>
      <c r="H20" s="54">
        <f>SUM(H17:H19)</f>
        <v>4391</v>
      </c>
      <c r="I20" s="54"/>
      <c r="J20" s="54">
        <f>SUM(J17:J19)</f>
        <v>1236.22</v>
      </c>
      <c r="K20" s="54"/>
      <c r="L20" s="54">
        <f>SUM(L17:L19)</f>
        <v>1728</v>
      </c>
      <c r="M20" s="54"/>
      <c r="N20" s="54">
        <f>SUM(N17:N19)</f>
        <v>984.96000000000015</v>
      </c>
      <c r="O20" s="90"/>
      <c r="P20" s="54">
        <f>SUM(P17:P19)</f>
        <v>0</v>
      </c>
      <c r="Q20" s="54"/>
      <c r="R20" s="54">
        <f>SUM(R17:R19)</f>
        <v>0</v>
      </c>
      <c r="S20" s="54"/>
      <c r="T20" s="24"/>
      <c r="U20" s="102">
        <f>SUM(U17:U19)</f>
        <v>3734.4483253004319</v>
      </c>
      <c r="V20" s="102">
        <f>SUM(V17:V19)</f>
        <v>811.23263531376392</v>
      </c>
      <c r="W20" s="102">
        <f>SUM(W17:W19)</f>
        <v>0</v>
      </c>
      <c r="X20" s="102">
        <f>SUM(X17:X19)</f>
        <v>4545.680960614196</v>
      </c>
      <c r="Y20" s="102"/>
      <c r="Z20" s="102">
        <f>SUM(Z17:Z19)</f>
        <v>1367</v>
      </c>
      <c r="AA20" s="102">
        <v>22859.410000000003</v>
      </c>
      <c r="AB20" s="102">
        <v>72</v>
      </c>
      <c r="AC20" s="102">
        <v>22931.410000000003</v>
      </c>
      <c r="AD20" s="102">
        <f t="shared" ref="AD20:AF20" si="18">SUM(AD17:AD19)</f>
        <v>1439</v>
      </c>
      <c r="AE20" s="102">
        <f t="shared" si="18"/>
        <v>3106.680960614196</v>
      </c>
      <c r="AF20" s="168">
        <f t="shared" si="18"/>
        <v>19351.800000000003</v>
      </c>
    </row>
    <row r="21" spans="1:32" x14ac:dyDescent="0.2">
      <c r="A21" s="119" t="s">
        <v>133</v>
      </c>
      <c r="B21" s="55"/>
      <c r="C21" s="55"/>
      <c r="D21" s="58">
        <f>D20+D16</f>
        <v>788039</v>
      </c>
      <c r="E21" s="69"/>
      <c r="F21" s="56"/>
      <c r="G21" s="151"/>
      <c r="H21" s="58">
        <f>H20+H16</f>
        <v>15644546</v>
      </c>
      <c r="I21" s="58"/>
      <c r="J21" s="58">
        <f>J20+J16</f>
        <v>8125182.5500000007</v>
      </c>
      <c r="K21" s="58" t="s">
        <v>168</v>
      </c>
      <c r="L21" s="58">
        <f>L20+L16</f>
        <v>27670068</v>
      </c>
      <c r="M21" s="58"/>
      <c r="N21" s="58">
        <f>N20+N16</f>
        <v>17955612.850320004</v>
      </c>
      <c r="O21" s="97"/>
      <c r="P21" s="58">
        <f>P20+P16</f>
        <v>4513713.0760000004</v>
      </c>
      <c r="Q21" s="58"/>
      <c r="R21" s="58">
        <f>R20+R16</f>
        <v>2315531.6563104051</v>
      </c>
      <c r="S21" s="58"/>
      <c r="T21" s="6"/>
      <c r="U21" s="103">
        <f>U20+U16</f>
        <v>16991619.852035064</v>
      </c>
      <c r="V21" s="103">
        <f>V20+V16</f>
        <v>9617838.4816566091</v>
      </c>
      <c r="W21" s="103">
        <f>W20+W16</f>
        <v>23645835.743949771</v>
      </c>
      <c r="X21" s="103">
        <f>X20+X16</f>
        <v>50255294.07764145</v>
      </c>
      <c r="Y21" s="103"/>
      <c r="Z21" s="103">
        <f>Z20+Z16</f>
        <v>2821860.89</v>
      </c>
      <c r="AA21" s="103">
        <f t="shared" ref="AA21:AF21" si="19">AA20+AA16</f>
        <v>4516800.83</v>
      </c>
      <c r="AB21" s="103">
        <f t="shared" si="19"/>
        <v>90952.11</v>
      </c>
      <c r="AC21" s="103">
        <f t="shared" si="19"/>
        <v>4607752.9400000004</v>
      </c>
      <c r="AD21" s="103">
        <f t="shared" si="19"/>
        <v>2912813.0000000005</v>
      </c>
      <c r="AE21" s="103">
        <f t="shared" si="19"/>
        <v>47342481.07764145</v>
      </c>
      <c r="AF21" s="169">
        <f t="shared" si="19"/>
        <v>81258815.100000009</v>
      </c>
    </row>
    <row r="22" spans="1:32" x14ac:dyDescent="0.2">
      <c r="A22" s="119"/>
      <c r="O22" s="96"/>
    </row>
    <row r="23" spans="1:32" x14ac:dyDescent="0.2">
      <c r="A23" s="119"/>
      <c r="B23" s="28" t="s">
        <v>154</v>
      </c>
      <c r="O23" s="96"/>
    </row>
    <row r="24" spans="1:32" x14ac:dyDescent="0.2">
      <c r="A24" s="120" t="s">
        <v>269</v>
      </c>
      <c r="B24" s="128" t="s">
        <v>266</v>
      </c>
      <c r="D24" s="31">
        <v>2851</v>
      </c>
      <c r="E24" s="31">
        <v>23</v>
      </c>
      <c r="F24" s="88">
        <v>0.31</v>
      </c>
      <c r="G24" s="88">
        <v>0.40579999999999999</v>
      </c>
      <c r="H24" s="49">
        <f t="shared" ref="H24:H31" si="20">D24*E24</f>
        <v>65573</v>
      </c>
      <c r="J24" s="25">
        <f t="shared" ref="J24:J31" si="21">(E24*D24)*(1-F24)*(1-G24)</f>
        <v>26884.798854000001</v>
      </c>
      <c r="K24" s="31">
        <v>0</v>
      </c>
      <c r="L24" s="25">
        <f t="shared" ref="L24:L31" si="22">K24*D24</f>
        <v>0</v>
      </c>
      <c r="N24" s="31">
        <f t="shared" ref="N24:N31" si="23">(K24*D24)*(1-F24)*(1-G24)</f>
        <v>0</v>
      </c>
      <c r="O24" s="96">
        <v>7.7969999999999997</v>
      </c>
      <c r="P24" s="50">
        <f t="shared" ref="P24:P31" si="24">O24*D24</f>
        <v>22229.246999999999</v>
      </c>
      <c r="R24" s="25">
        <f t="shared" ref="R24:R31" si="25">(O24*D24)*(1-F24)*(1-G24)</f>
        <v>9113.9468115060008</v>
      </c>
      <c r="S24" s="31">
        <v>10</v>
      </c>
      <c r="T24" s="5" t="s">
        <v>167</v>
      </c>
      <c r="U24" s="33">
        <f>SUMIF('Avoided Costs 2010-2018'!$A:$A,Actuals!T24&amp;Actuals!S24,'Avoided Costs 2010-2018'!$E:$E)*J24</f>
        <v>56218.476031406724</v>
      </c>
      <c r="V24" s="33">
        <f>SUMIF('Avoided Costs 2010-2018'!$A:$A,Actuals!T24&amp;Actuals!S24,'Avoided Costs 2010-2018'!$K:$K)*N24</f>
        <v>0</v>
      </c>
      <c r="W24" s="33">
        <f>SUMIF('Avoided Costs 2010-2018'!$A:$A,Actuals!T24&amp;Actuals!S24,'Avoided Costs 2010-2018'!$M:$M)*R24</f>
        <v>93070.154621576978</v>
      </c>
      <c r="X24" s="33">
        <f t="shared" ref="X24:X31" si="26">SUM(U24:W24)</f>
        <v>149288.6306529837</v>
      </c>
      <c r="Y24" s="33">
        <v>1.65</v>
      </c>
      <c r="Z24" s="51">
        <f t="shared" ref="Z24:Z31" si="27">(Y24*D24)*(1-F24)</f>
        <v>3245.8634999999995</v>
      </c>
      <c r="AD24" s="33">
        <v>63884.373500000002</v>
      </c>
      <c r="AE24" s="33">
        <f t="shared" ref="AE24:AE32" si="28">X24-AD24</f>
        <v>85404.257152983701</v>
      </c>
      <c r="AF24" s="157">
        <f t="shared" ref="AF24:AF32" si="29">S24*J24</f>
        <v>268847.98853999999</v>
      </c>
    </row>
    <row r="25" spans="1:32" x14ac:dyDescent="0.2">
      <c r="A25" s="120" t="s">
        <v>270</v>
      </c>
      <c r="B25" s="128" t="s">
        <v>264</v>
      </c>
      <c r="D25" s="31">
        <v>2851</v>
      </c>
      <c r="E25" s="31">
        <v>18</v>
      </c>
      <c r="F25" s="88">
        <v>0.31</v>
      </c>
      <c r="G25" s="88">
        <v>0.50619999999999998</v>
      </c>
      <c r="H25" s="49">
        <f t="shared" si="20"/>
        <v>51318</v>
      </c>
      <c r="J25" s="25">
        <f t="shared" si="21"/>
        <v>17485.171596</v>
      </c>
      <c r="K25" s="31">
        <v>0</v>
      </c>
      <c r="L25" s="25">
        <f t="shared" si="22"/>
        <v>0</v>
      </c>
      <c r="N25" s="31">
        <f t="shared" si="23"/>
        <v>0</v>
      </c>
      <c r="O25" s="96">
        <v>6.0119999999999996</v>
      </c>
      <c r="P25" s="50">
        <f t="shared" si="24"/>
        <v>17140.212</v>
      </c>
      <c r="R25" s="25">
        <f t="shared" si="25"/>
        <v>5840.0473130640003</v>
      </c>
      <c r="S25" s="31">
        <v>10</v>
      </c>
      <c r="T25" s="5" t="s">
        <v>167</v>
      </c>
      <c r="U25" s="33">
        <f>SUMIF('Avoided Costs 2010-2018'!$A:$A,Actuals!T25&amp;Actuals!S25,'Avoided Costs 2010-2018'!$E:$E)*J25</f>
        <v>36563.02974825893</v>
      </c>
      <c r="V25" s="33">
        <f>SUMIF('Avoided Costs 2010-2018'!$A:$A,Actuals!T25&amp;Actuals!S25,'Avoided Costs 2010-2018'!$K:$K)*N25</f>
        <v>0</v>
      </c>
      <c r="W25" s="33">
        <f>SUMIF('Avoided Costs 2010-2018'!$A:$A,Actuals!T25&amp;Actuals!S25,'Avoided Costs 2010-2018'!$M:$M)*R25</f>
        <v>59637.621073013201</v>
      </c>
      <c r="X25" s="33">
        <f t="shared" si="26"/>
        <v>96200.650821272138</v>
      </c>
      <c r="Y25" s="33">
        <v>2.72</v>
      </c>
      <c r="Z25" s="51">
        <f t="shared" si="27"/>
        <v>5350.7568000000001</v>
      </c>
      <c r="AD25" s="33">
        <v>5350.7568000000001</v>
      </c>
      <c r="AE25" s="33">
        <f t="shared" si="28"/>
        <v>90849.894021272135</v>
      </c>
      <c r="AF25" s="157">
        <f t="shared" si="29"/>
        <v>174851.71596</v>
      </c>
    </row>
    <row r="26" spans="1:32" x14ac:dyDescent="0.2">
      <c r="A26" s="120" t="s">
        <v>271</v>
      </c>
      <c r="B26" s="128" t="s">
        <v>272</v>
      </c>
      <c r="D26" s="31">
        <v>1427</v>
      </c>
      <c r="E26" s="31">
        <v>46</v>
      </c>
      <c r="F26" s="88">
        <v>0.1</v>
      </c>
      <c r="G26" s="88">
        <v>0.49199999999999999</v>
      </c>
      <c r="H26" s="49">
        <f t="shared" si="20"/>
        <v>65642</v>
      </c>
      <c r="J26" s="25">
        <f t="shared" si="21"/>
        <v>30011.522400000002</v>
      </c>
      <c r="K26" s="31">
        <v>0</v>
      </c>
      <c r="L26" s="25">
        <f t="shared" si="22"/>
        <v>0</v>
      </c>
      <c r="N26" s="31">
        <f t="shared" si="23"/>
        <v>0</v>
      </c>
      <c r="O26" s="96">
        <v>14.324</v>
      </c>
      <c r="P26" s="50">
        <f t="shared" si="24"/>
        <v>20440.347999999998</v>
      </c>
      <c r="R26" s="25">
        <f t="shared" si="25"/>
        <v>9345.3271056000012</v>
      </c>
      <c r="S26" s="31">
        <v>10</v>
      </c>
      <c r="T26" s="5" t="s">
        <v>167</v>
      </c>
      <c r="U26" s="33">
        <f>SUMIF('Avoided Costs 2010-2018'!$A:$A,Actuals!T26&amp;Actuals!S26,'Avoided Costs 2010-2018'!$E:$E)*J26</f>
        <v>62756.729625276676</v>
      </c>
      <c r="V26" s="33">
        <f>SUMIF('Avoided Costs 2010-2018'!$A:$A,Actuals!T26&amp;Actuals!S26,'Avoided Costs 2010-2018'!$K:$K)*N26</f>
        <v>0</v>
      </c>
      <c r="W26" s="33">
        <f>SUMIF('Avoided Costs 2010-2018'!$A:$A,Actuals!T26&amp;Actuals!S26,'Avoided Costs 2010-2018'!$M:$M)*R26</f>
        <v>95432.972859722504</v>
      </c>
      <c r="X26" s="33">
        <f t="shared" si="26"/>
        <v>158189.70248499917</v>
      </c>
      <c r="Y26" s="33">
        <v>8.52</v>
      </c>
      <c r="Z26" s="51">
        <f t="shared" si="27"/>
        <v>10942.235999999999</v>
      </c>
      <c r="AD26" s="33">
        <v>10942.235999999999</v>
      </c>
      <c r="AE26" s="33">
        <f t="shared" si="28"/>
        <v>147247.46648499917</v>
      </c>
      <c r="AF26" s="157">
        <f t="shared" si="29"/>
        <v>300115.22400000005</v>
      </c>
    </row>
    <row r="27" spans="1:32" x14ac:dyDescent="0.2">
      <c r="A27" s="120" t="s">
        <v>273</v>
      </c>
      <c r="B27" s="128" t="s">
        <v>274</v>
      </c>
      <c r="D27" s="31">
        <v>1424</v>
      </c>
      <c r="E27" s="31">
        <v>46</v>
      </c>
      <c r="F27" s="88">
        <v>0.1</v>
      </c>
      <c r="G27" s="88">
        <v>0.46660000000000001</v>
      </c>
      <c r="H27" s="49">
        <f t="shared" si="20"/>
        <v>65504</v>
      </c>
      <c r="J27" s="25">
        <f t="shared" si="21"/>
        <v>31445.85024</v>
      </c>
      <c r="K27" s="31">
        <v>0</v>
      </c>
      <c r="L27" s="25">
        <f t="shared" si="22"/>
        <v>0</v>
      </c>
      <c r="N27" s="31">
        <f t="shared" si="23"/>
        <v>0</v>
      </c>
      <c r="O27" s="96">
        <v>8.3339999999999996</v>
      </c>
      <c r="P27" s="50">
        <f t="shared" si="24"/>
        <v>11867.616</v>
      </c>
      <c r="R27" s="25">
        <f t="shared" si="25"/>
        <v>5697.1677369600002</v>
      </c>
      <c r="S27" s="31">
        <v>10</v>
      </c>
      <c r="T27" s="5" t="s">
        <v>167</v>
      </c>
      <c r="U27" s="33">
        <f>SUMIF('Avoided Costs 2010-2018'!$A:$A,Actuals!T27&amp;Actuals!S27,'Avoided Costs 2010-2018'!$E:$E)*J27</f>
        <v>65756.035133646583</v>
      </c>
      <c r="V27" s="33">
        <f>SUMIF('Avoided Costs 2010-2018'!$A:$A,Actuals!T27&amp;Actuals!S27,'Avoided Costs 2010-2018'!$K:$K)*N27</f>
        <v>0</v>
      </c>
      <c r="W27" s="33">
        <f>SUMIF('Avoided Costs 2010-2018'!$A:$A,Actuals!T27&amp;Actuals!S27,'Avoided Costs 2010-2018'!$M:$M)*R27</f>
        <v>58178.557890476659</v>
      </c>
      <c r="X27" s="33">
        <f t="shared" si="26"/>
        <v>123934.59302412324</v>
      </c>
      <c r="Y27" s="33">
        <v>25</v>
      </c>
      <c r="Z27" s="51">
        <f t="shared" si="27"/>
        <v>32040</v>
      </c>
      <c r="AD27" s="33">
        <v>32040</v>
      </c>
      <c r="AE27" s="33">
        <f t="shared" si="28"/>
        <v>91894.593024123242</v>
      </c>
      <c r="AF27" s="157">
        <f t="shared" si="29"/>
        <v>314458.5024</v>
      </c>
    </row>
    <row r="28" spans="1:32" x14ac:dyDescent="0.2">
      <c r="A28" s="120" t="s">
        <v>256</v>
      </c>
      <c r="B28" s="128" t="s">
        <v>257</v>
      </c>
      <c r="D28" s="31">
        <v>744</v>
      </c>
      <c r="E28" s="31">
        <v>0</v>
      </c>
      <c r="F28" s="88">
        <v>0.24</v>
      </c>
      <c r="G28" s="88">
        <v>0</v>
      </c>
      <c r="H28" s="49">
        <f t="shared" si="20"/>
        <v>0</v>
      </c>
      <c r="J28" s="25">
        <f t="shared" si="21"/>
        <v>0</v>
      </c>
      <c r="K28" s="31">
        <v>270</v>
      </c>
      <c r="L28" s="25">
        <f t="shared" si="22"/>
        <v>200880</v>
      </c>
      <c r="N28" s="31">
        <f t="shared" si="23"/>
        <v>152668.79999999999</v>
      </c>
      <c r="O28" s="96">
        <v>0</v>
      </c>
      <c r="P28" s="50">
        <f t="shared" si="24"/>
        <v>0</v>
      </c>
      <c r="R28" s="25">
        <f t="shared" si="25"/>
        <v>0</v>
      </c>
      <c r="S28" s="31">
        <v>8</v>
      </c>
      <c r="T28" s="5" t="s">
        <v>15</v>
      </c>
      <c r="U28" s="33">
        <f>SUMIF('Avoided Costs 2010-2018'!$A:$A,Actuals!T28&amp;Actuals!S28,'Avoided Costs 2010-2018'!$E:$E)*J28</f>
        <v>0</v>
      </c>
      <c r="V28" s="33">
        <f>SUMIF('Avoided Costs 2010-2018'!$A:$A,Actuals!T28&amp;Actuals!S28,'Avoided Costs 2010-2018'!$K:$K)*N28</f>
        <v>81773.903566497946</v>
      </c>
      <c r="W28" s="33">
        <f>SUMIF('Avoided Costs 2010-2018'!$A:$A,Actuals!T28&amp;Actuals!S28,'Avoided Costs 2010-2018'!$M:$M)*R28</f>
        <v>0</v>
      </c>
      <c r="X28" s="33">
        <f t="shared" si="26"/>
        <v>81773.903566497946</v>
      </c>
      <c r="Y28" s="33">
        <v>0</v>
      </c>
      <c r="Z28" s="51">
        <f t="shared" si="27"/>
        <v>0</v>
      </c>
      <c r="AD28" s="33">
        <v>0</v>
      </c>
      <c r="AE28" s="33">
        <f t="shared" si="28"/>
        <v>81773.903566497946</v>
      </c>
      <c r="AF28" s="157">
        <f t="shared" si="29"/>
        <v>0</v>
      </c>
    </row>
    <row r="29" spans="1:32" x14ac:dyDescent="0.2">
      <c r="A29" s="120" t="s">
        <v>258</v>
      </c>
      <c r="B29" s="128" t="s">
        <v>259</v>
      </c>
      <c r="D29" s="31">
        <v>2085</v>
      </c>
      <c r="E29" s="31">
        <v>0</v>
      </c>
      <c r="F29" s="88">
        <v>0.24</v>
      </c>
      <c r="G29" s="88">
        <v>8.8099999999999998E-2</v>
      </c>
      <c r="H29" s="49">
        <f t="shared" si="20"/>
        <v>0</v>
      </c>
      <c r="J29" s="25">
        <f t="shared" si="21"/>
        <v>0</v>
      </c>
      <c r="K29" s="31">
        <v>360</v>
      </c>
      <c r="L29" s="25">
        <f t="shared" si="22"/>
        <v>750600</v>
      </c>
      <c r="N29" s="31">
        <f t="shared" si="23"/>
        <v>520198.82640000002</v>
      </c>
      <c r="O29" s="96">
        <v>0</v>
      </c>
      <c r="P29" s="50">
        <f t="shared" si="24"/>
        <v>0</v>
      </c>
      <c r="R29" s="25">
        <f t="shared" si="25"/>
        <v>0</v>
      </c>
      <c r="S29" s="31">
        <v>8</v>
      </c>
      <c r="T29" s="5" t="s">
        <v>15</v>
      </c>
      <c r="U29" s="33">
        <f>SUMIF('Avoided Costs 2010-2018'!$A:$A,Actuals!T29&amp;Actuals!S29,'Avoided Costs 2010-2018'!$E:$E)*J29</f>
        <v>0</v>
      </c>
      <c r="V29" s="33">
        <f>SUMIF('Avoided Costs 2010-2018'!$A:$A,Actuals!T29&amp;Actuals!S29,'Avoided Costs 2010-2018'!$K:$K)*N29</f>
        <v>278633.80510909244</v>
      </c>
      <c r="W29" s="33">
        <f>SUMIF('Avoided Costs 2010-2018'!$A:$A,Actuals!T29&amp;Actuals!S29,'Avoided Costs 2010-2018'!$M:$M)*R29</f>
        <v>0</v>
      </c>
      <c r="X29" s="33">
        <f t="shared" si="26"/>
        <v>278633.80510909244</v>
      </c>
      <c r="Y29" s="33">
        <v>0</v>
      </c>
      <c r="Z29" s="51">
        <f t="shared" si="27"/>
        <v>0</v>
      </c>
      <c r="AD29" s="33">
        <v>0</v>
      </c>
      <c r="AE29" s="33">
        <f t="shared" si="28"/>
        <v>278633.80510909244</v>
      </c>
      <c r="AF29" s="157">
        <f t="shared" si="29"/>
        <v>0</v>
      </c>
    </row>
    <row r="30" spans="1:32" x14ac:dyDescent="0.2">
      <c r="A30" s="120" t="s">
        <v>261</v>
      </c>
      <c r="B30" s="128" t="s">
        <v>262</v>
      </c>
      <c r="D30" s="31">
        <v>2016</v>
      </c>
      <c r="E30" s="31">
        <v>53</v>
      </c>
      <c r="F30" s="88">
        <v>0.1</v>
      </c>
      <c r="G30" s="88">
        <v>0.42040176436899379</v>
      </c>
      <c r="H30" s="49">
        <f t="shared" si="20"/>
        <v>106848</v>
      </c>
      <c r="J30" s="25">
        <f t="shared" si="21"/>
        <v>55736.021052631571</v>
      </c>
      <c r="K30" s="31">
        <v>54</v>
      </c>
      <c r="L30" s="25">
        <f t="shared" si="22"/>
        <v>108864</v>
      </c>
      <c r="N30" s="59">
        <f t="shared" si="23"/>
        <v>56787.644091360475</v>
      </c>
      <c r="O30" s="96">
        <v>0</v>
      </c>
      <c r="P30" s="50">
        <f t="shared" si="24"/>
        <v>0</v>
      </c>
      <c r="R30" s="25">
        <f t="shared" si="25"/>
        <v>0</v>
      </c>
      <c r="S30" s="31">
        <v>15</v>
      </c>
      <c r="T30" s="5" t="s">
        <v>15</v>
      </c>
      <c r="U30" s="33">
        <f>SUMIF('Avoided Costs 2010-2018'!$A:$A,Actuals!T30&amp;Actuals!S30,'Avoided Costs 2010-2018'!$E:$E)*J30</f>
        <v>164720.67659787304</v>
      </c>
      <c r="V30" s="33">
        <f>SUMIF('Avoided Costs 2010-2018'!$A:$A,Actuals!T30&amp;Actuals!S30,'Avoided Costs 2010-2018'!$K:$K)*N30</f>
        <v>46771.432514512715</v>
      </c>
      <c r="W30" s="33">
        <f>SUMIF('Avoided Costs 2010-2018'!$A:$A,Actuals!T30&amp;Actuals!S30,'Avoided Costs 2010-2018'!$M:$M)*R30</f>
        <v>0</v>
      </c>
      <c r="X30" s="33">
        <f t="shared" si="26"/>
        <v>211492.10911238575</v>
      </c>
      <c r="Y30" s="33">
        <v>53.22</v>
      </c>
      <c r="Z30" s="51">
        <f t="shared" si="27"/>
        <v>96562.368000000002</v>
      </c>
      <c r="AD30" s="33">
        <v>96562.368000000002</v>
      </c>
      <c r="AE30" s="33">
        <f t="shared" si="28"/>
        <v>114929.74111238575</v>
      </c>
      <c r="AF30" s="157">
        <f t="shared" si="29"/>
        <v>836040.31578947359</v>
      </c>
    </row>
    <row r="31" spans="1:32" x14ac:dyDescent="0.2">
      <c r="A31" s="120" t="s">
        <v>202</v>
      </c>
      <c r="B31" s="128" t="s">
        <v>252</v>
      </c>
      <c r="D31" s="31">
        <v>2682</v>
      </c>
      <c r="E31" s="31">
        <v>1018</v>
      </c>
      <c r="F31" s="88">
        <v>0.48</v>
      </c>
      <c r="G31" s="88">
        <v>0</v>
      </c>
      <c r="H31" s="49">
        <f t="shared" si="20"/>
        <v>2730276</v>
      </c>
      <c r="J31" s="25">
        <f t="shared" si="21"/>
        <v>1419743.52</v>
      </c>
      <c r="K31" s="31">
        <v>1450</v>
      </c>
      <c r="L31" s="25">
        <f t="shared" si="22"/>
        <v>3888900</v>
      </c>
      <c r="N31" s="31">
        <f t="shared" si="23"/>
        <v>2022228</v>
      </c>
      <c r="O31" s="96">
        <v>0</v>
      </c>
      <c r="P31" s="50">
        <f t="shared" si="24"/>
        <v>0</v>
      </c>
      <c r="R31" s="25">
        <f t="shared" si="25"/>
        <v>0</v>
      </c>
      <c r="S31" s="31">
        <v>25</v>
      </c>
      <c r="T31" s="5" t="s">
        <v>15</v>
      </c>
      <c r="U31" s="33">
        <f>SUMIF('Avoided Costs 2010-2018'!$A:$A,Actuals!T31&amp;Actuals!S31,'Avoided Costs 2010-2018'!$E:$E)*J31</f>
        <v>5337315.8261282528</v>
      </c>
      <c r="V31" s="33">
        <f>SUMIF('Avoided Costs 2010-2018'!$A:$A,Actuals!T31&amp;Actuals!S31,'Avoided Costs 2010-2018'!$K:$K)*N31</f>
        <v>2146071.8848070167</v>
      </c>
      <c r="W31" s="33">
        <f>SUMIF('Avoided Costs 2010-2018'!$A:$A,Actuals!T31&amp;Actuals!S31,'Avoided Costs 2010-2018'!$M:$M)*R31</f>
        <v>0</v>
      </c>
      <c r="X31" s="33">
        <f t="shared" si="26"/>
        <v>7483387.7109352695</v>
      </c>
      <c r="Y31" s="33">
        <v>4701</v>
      </c>
      <c r="Z31" s="51">
        <f t="shared" si="27"/>
        <v>6556202.6400000006</v>
      </c>
      <c r="AD31" s="33">
        <v>6556202.6400000006</v>
      </c>
      <c r="AE31" s="33">
        <f t="shared" si="28"/>
        <v>927185.07093526889</v>
      </c>
      <c r="AF31" s="157">
        <f t="shared" si="29"/>
        <v>35493588</v>
      </c>
    </row>
    <row r="32" spans="1:32" x14ac:dyDescent="0.2">
      <c r="A32" s="122" t="s">
        <v>123</v>
      </c>
      <c r="B32" s="4" t="s">
        <v>253</v>
      </c>
      <c r="C32" s="4"/>
      <c r="D32" s="31">
        <v>0</v>
      </c>
      <c r="E32" s="31">
        <v>881</v>
      </c>
      <c r="F32" s="88">
        <v>0.05</v>
      </c>
      <c r="G32" s="88">
        <v>0</v>
      </c>
      <c r="H32" s="49">
        <f>D32*E32</f>
        <v>0</v>
      </c>
      <c r="J32" s="25">
        <f>(E32*D32)*(1-F32)*(1-G32)</f>
        <v>0</v>
      </c>
      <c r="K32" s="31">
        <v>734</v>
      </c>
      <c r="L32" s="25">
        <f>K32*D32</f>
        <v>0</v>
      </c>
      <c r="N32" s="31">
        <f>(K32*D32)*(1-F32)*(1-G32)</f>
        <v>0</v>
      </c>
      <c r="O32" s="96">
        <v>0</v>
      </c>
      <c r="P32" s="50">
        <f>O32*D32</f>
        <v>0</v>
      </c>
      <c r="R32" s="25">
        <f>(O32*D32)*(1-F32)*(1-G32)</f>
        <v>0</v>
      </c>
      <c r="S32" s="31">
        <v>25</v>
      </c>
      <c r="T32" s="5" t="s">
        <v>15</v>
      </c>
      <c r="U32" s="33">
        <f>SUMIF('Avoided Costs 2010-2018'!$A:$A,Actuals!T32&amp;Actuals!S32,'Avoided Costs 2010-2018'!$E:$E)*J32</f>
        <v>0</v>
      </c>
      <c r="V32" s="33">
        <f>SUMIF('Avoided Costs 2010-2018'!$A:$A,Actuals!T32&amp;Actuals!S32,'Avoided Costs 2010-2018'!$K:$K)*N32</f>
        <v>0</v>
      </c>
      <c r="W32" s="33">
        <f>SUMIF('Avoided Costs 2010-2018'!$A:$A,Actuals!T32&amp;Actuals!S32,'Avoided Costs 2010-2018'!$M:$M)*R32</f>
        <v>0</v>
      </c>
      <c r="X32" s="33">
        <f>SUM(U32:W32)</f>
        <v>0</v>
      </c>
      <c r="Y32" s="33">
        <v>4275</v>
      </c>
      <c r="Z32" s="51">
        <f>(Y32*D32)*(1-F32)</f>
        <v>0</v>
      </c>
      <c r="AD32" s="33">
        <v>45000</v>
      </c>
      <c r="AE32" s="33">
        <f t="shared" si="28"/>
        <v>-45000</v>
      </c>
      <c r="AF32" s="157">
        <f t="shared" si="29"/>
        <v>0</v>
      </c>
    </row>
    <row r="33" spans="1:32" x14ac:dyDescent="0.2">
      <c r="A33" s="119" t="s">
        <v>169</v>
      </c>
      <c r="B33" s="55"/>
      <c r="C33" s="55"/>
      <c r="D33" s="58">
        <f>SUM(D24:D32)</f>
        <v>16080</v>
      </c>
      <c r="E33" s="69"/>
      <c r="F33" s="56"/>
      <c r="G33" s="151"/>
      <c r="H33" s="58">
        <f>SUM(H24:H32)</f>
        <v>3085161</v>
      </c>
      <c r="I33" s="58"/>
      <c r="J33" s="58">
        <f>SUM(J24:J32)</f>
        <v>1581306.8841426317</v>
      </c>
      <c r="K33" s="58" t="s">
        <v>168</v>
      </c>
      <c r="L33" s="58">
        <f>SUM(L24:L32)</f>
        <v>4949244</v>
      </c>
      <c r="M33" s="58"/>
      <c r="N33" s="58">
        <f>SUM(N24:N32)</f>
        <v>2751883.2704913607</v>
      </c>
      <c r="O33" s="97"/>
      <c r="P33" s="58">
        <f>SUM(P24:P32)</f>
        <v>71677.422999999995</v>
      </c>
      <c r="Q33" s="58"/>
      <c r="R33" s="58">
        <f>SUM(R24:R32)</f>
        <v>29996.488967130004</v>
      </c>
      <c r="S33" s="58"/>
      <c r="T33" s="6"/>
      <c r="U33" s="103">
        <f>SUM(U24:U32)</f>
        <v>5723330.7732647145</v>
      </c>
      <c r="V33" s="103">
        <f>SUM(V24:V32)</f>
        <v>2553251.02599712</v>
      </c>
      <c r="W33" s="103">
        <f>SUM(W24:W32)</f>
        <v>306319.30644478934</v>
      </c>
      <c r="X33" s="103">
        <f>SUM(X24:X32)</f>
        <v>8582901.1057066247</v>
      </c>
      <c r="Y33" s="103"/>
      <c r="Z33" s="103">
        <f>SUM(Z24:Z32)</f>
        <v>6704343.8643000005</v>
      </c>
      <c r="AA33" s="103">
        <v>1152481</v>
      </c>
      <c r="AB33" s="103">
        <v>105638.51000000001</v>
      </c>
      <c r="AC33" s="103">
        <v>1258119.51</v>
      </c>
      <c r="AD33" s="103">
        <f t="shared" ref="AD33:AF33" si="30">SUM(AD24:AD32)</f>
        <v>6809982.3743000003</v>
      </c>
      <c r="AE33" s="103">
        <f t="shared" si="30"/>
        <v>1772918.7314066233</v>
      </c>
      <c r="AF33" s="169">
        <f t="shared" si="30"/>
        <v>37387901.746689476</v>
      </c>
    </row>
    <row r="34" spans="1:32" x14ac:dyDescent="0.2">
      <c r="A34" s="119"/>
      <c r="B34" s="4"/>
      <c r="C34" s="4"/>
      <c r="D34" s="25"/>
      <c r="E34" s="29"/>
      <c r="F34" s="30"/>
      <c r="G34" s="147"/>
      <c r="H34" s="29"/>
      <c r="I34" s="29"/>
      <c r="J34" s="25"/>
      <c r="K34" s="25"/>
      <c r="L34" s="25"/>
      <c r="M34" s="29"/>
      <c r="N34" s="25"/>
      <c r="O34" s="170"/>
      <c r="P34" s="34"/>
      <c r="Q34" s="29"/>
      <c r="R34" s="25"/>
      <c r="S34" s="25"/>
      <c r="T34" s="5"/>
      <c r="U34" s="51"/>
      <c r="V34" s="51"/>
      <c r="W34" s="51"/>
      <c r="X34" s="51"/>
      <c r="Y34" s="51"/>
      <c r="Z34" s="51"/>
      <c r="AA34" s="51"/>
      <c r="AB34" s="51"/>
      <c r="AC34" s="51"/>
      <c r="AD34" s="51"/>
      <c r="AE34" s="51"/>
      <c r="AF34" s="159"/>
    </row>
    <row r="35" spans="1:32" x14ac:dyDescent="0.2">
      <c r="A35" s="119"/>
      <c r="B35" s="4" t="s">
        <v>228</v>
      </c>
      <c r="C35" s="4"/>
      <c r="D35" s="25"/>
      <c r="E35" s="29"/>
      <c r="F35" s="30"/>
      <c r="G35" s="147"/>
      <c r="H35" s="29"/>
      <c r="I35" s="29"/>
      <c r="J35" s="25"/>
      <c r="K35" s="25"/>
      <c r="L35" s="25"/>
      <c r="M35" s="29"/>
      <c r="N35" s="25"/>
      <c r="O35" s="170"/>
      <c r="P35" s="34"/>
      <c r="Q35" s="29"/>
      <c r="R35" s="25"/>
      <c r="S35" s="25"/>
      <c r="T35" s="5"/>
      <c r="U35" s="51"/>
      <c r="V35" s="51"/>
      <c r="W35" s="51"/>
      <c r="X35" s="51"/>
      <c r="Z35" s="51"/>
      <c r="AA35" s="51"/>
      <c r="AB35" s="51"/>
      <c r="AC35" s="51"/>
      <c r="AD35" s="51"/>
      <c r="AE35" s="51"/>
      <c r="AF35" s="159"/>
    </row>
    <row r="36" spans="1:32" x14ac:dyDescent="0.2">
      <c r="A36" s="120" t="s">
        <v>93</v>
      </c>
      <c r="B36" s="128" t="s">
        <v>82</v>
      </c>
      <c r="D36" s="31">
        <v>871</v>
      </c>
      <c r="E36" s="31">
        <v>88</v>
      </c>
      <c r="F36" s="88">
        <v>0.05</v>
      </c>
      <c r="G36" s="88">
        <v>0.37790000000000001</v>
      </c>
      <c r="H36" s="49">
        <f t="shared" ref="H36:H44" si="31">D36*E36</f>
        <v>76648</v>
      </c>
      <c r="J36" s="25">
        <f t="shared" ref="J36:J44" si="32">(E36*D36)*(1-F36)*(1-G36)</f>
        <v>45298.584759999991</v>
      </c>
      <c r="K36" s="31">
        <v>0</v>
      </c>
      <c r="L36" s="25">
        <f t="shared" ref="L36:L44" si="33">K36*D36</f>
        <v>0</v>
      </c>
      <c r="N36" s="31">
        <f t="shared" ref="N36:N44" si="34">(K36*D36)*(1-F36)*(1-G36)</f>
        <v>0</v>
      </c>
      <c r="O36" s="96">
        <v>22.588999999999999</v>
      </c>
      <c r="P36" s="50">
        <f t="shared" ref="P36:P44" si="35">O36*D36</f>
        <v>19675.019</v>
      </c>
      <c r="R36" s="25">
        <f t="shared" ref="R36:R44" si="36">(O36*D36)*(1-F36)*(1-G36)</f>
        <v>11627.837853904999</v>
      </c>
      <c r="S36" s="31">
        <v>10</v>
      </c>
      <c r="T36" s="5" t="s">
        <v>167</v>
      </c>
      <c r="U36" s="33">
        <f>SUMIF('Avoided Costs 2010-2018'!$A:$A,Actuals!T36&amp;Actuals!S36,'Avoided Costs 2010-2018'!$E:$E)*J36</f>
        <v>94723.319873669505</v>
      </c>
      <c r="V36" s="33">
        <f>SUMIF('Avoided Costs 2010-2018'!$A:$A,Actuals!T36&amp;Actuals!S36,'Avoided Costs 2010-2018'!$K:$K)*N36</f>
        <v>0</v>
      </c>
      <c r="W36" s="33">
        <f>SUMIF('Avoided Costs 2010-2018'!$A:$A,Actuals!T36&amp;Actuals!S36,'Avoided Costs 2010-2018'!$M:$M)*R36</f>
        <v>118741.60441789315</v>
      </c>
      <c r="X36" s="33">
        <f>SUM(U36:W36)</f>
        <v>213464.92429156264</v>
      </c>
      <c r="Y36" s="33">
        <v>18.71</v>
      </c>
      <c r="Z36" s="51">
        <f t="shared" ref="Z36:Z44" si="37">(Y36*D36)*(1-F36)</f>
        <v>15481.5895</v>
      </c>
      <c r="AD36" s="33">
        <v>17283.729500000001</v>
      </c>
      <c r="AE36" s="33">
        <f t="shared" ref="AE36:AE44" si="38">X36-AD36</f>
        <v>196181.19479156262</v>
      </c>
      <c r="AF36" s="157">
        <f t="shared" ref="AF36:AF44" si="39">S36*J36</f>
        <v>452985.84759999992</v>
      </c>
    </row>
    <row r="37" spans="1:32" x14ac:dyDescent="0.2">
      <c r="A37" s="120" t="s">
        <v>94</v>
      </c>
      <c r="B37" s="128" t="s">
        <v>1305</v>
      </c>
      <c r="D37" s="31">
        <v>101</v>
      </c>
      <c r="E37" s="31">
        <v>46</v>
      </c>
      <c r="F37" s="88">
        <v>0.05</v>
      </c>
      <c r="G37" s="88">
        <v>0.37790000000000001</v>
      </c>
      <c r="H37" s="49">
        <f t="shared" si="31"/>
        <v>4646</v>
      </c>
      <c r="J37" s="25">
        <f t="shared" si="32"/>
        <v>2745.7627699999998</v>
      </c>
      <c r="K37" s="31">
        <v>0</v>
      </c>
      <c r="L37" s="25">
        <f t="shared" si="33"/>
        <v>0</v>
      </c>
      <c r="N37" s="31">
        <f t="shared" si="34"/>
        <v>0</v>
      </c>
      <c r="O37" s="96">
        <v>14.324</v>
      </c>
      <c r="P37" s="50">
        <f t="shared" si="35"/>
        <v>1446.7239999999999</v>
      </c>
      <c r="R37" s="25">
        <f t="shared" si="36"/>
        <v>855.00665038</v>
      </c>
      <c r="S37" s="31">
        <v>10</v>
      </c>
      <c r="T37" s="5" t="s">
        <v>167</v>
      </c>
      <c r="U37" s="33">
        <f>SUMIF('Avoided Costs 2010-2018'!$A:$A,Actuals!T37&amp;Actuals!S37,'Avoided Costs 2010-2018'!$E:$E)*J37</f>
        <v>5741.6311467105288</v>
      </c>
      <c r="V37" s="33">
        <f>SUMIF('Avoided Costs 2010-2018'!$A:$A,Actuals!T37&amp;Actuals!S37,'Avoided Costs 2010-2018'!$K:$K)*N37</f>
        <v>0</v>
      </c>
      <c r="W37" s="33">
        <f>SUMIF('Avoided Costs 2010-2018'!$A:$A,Actuals!T37&amp;Actuals!S37,'Avoided Costs 2010-2018'!$M:$M)*R37</f>
        <v>8731.1899881708923</v>
      </c>
      <c r="X37" s="33">
        <f t="shared" ref="X37:X44" si="40">SUM(U37:W37)</f>
        <v>14472.821134881422</v>
      </c>
      <c r="Y37" s="33">
        <v>18.71</v>
      </c>
      <c r="Z37" s="51">
        <f t="shared" si="37"/>
        <v>1795.2245</v>
      </c>
      <c r="AD37" s="33">
        <v>1795.2245</v>
      </c>
      <c r="AE37" s="33">
        <f t="shared" si="38"/>
        <v>12677.596634881422</v>
      </c>
      <c r="AF37" s="157">
        <f t="shared" si="39"/>
        <v>27457.627699999997</v>
      </c>
    </row>
    <row r="38" spans="1:32" x14ac:dyDescent="0.2">
      <c r="A38" s="120" t="s">
        <v>87</v>
      </c>
      <c r="B38" s="128" t="s">
        <v>77</v>
      </c>
      <c r="D38" s="31">
        <v>1024</v>
      </c>
      <c r="E38" s="31">
        <v>0</v>
      </c>
      <c r="F38" s="88">
        <v>0</v>
      </c>
      <c r="G38" s="88">
        <v>0</v>
      </c>
      <c r="H38" s="49">
        <f t="shared" si="31"/>
        <v>0</v>
      </c>
      <c r="J38" s="25">
        <f t="shared" si="32"/>
        <v>0</v>
      </c>
      <c r="K38" s="31">
        <v>0</v>
      </c>
      <c r="L38" s="25">
        <f t="shared" si="33"/>
        <v>0</v>
      </c>
      <c r="N38" s="31">
        <f t="shared" si="34"/>
        <v>0</v>
      </c>
      <c r="O38" s="96">
        <v>0</v>
      </c>
      <c r="P38" s="50">
        <f t="shared" si="35"/>
        <v>0</v>
      </c>
      <c r="R38" s="25">
        <f t="shared" si="36"/>
        <v>0</v>
      </c>
      <c r="S38" s="31">
        <v>0</v>
      </c>
      <c r="T38" s="5" t="s">
        <v>167</v>
      </c>
      <c r="U38" s="33">
        <f>SUMIF('Avoided Costs 2010-2018'!$A:$A,Actuals!T38&amp;Actuals!S38,'Avoided Costs 2010-2018'!$E:$E)*J38</f>
        <v>0</v>
      </c>
      <c r="V38" s="33">
        <f>SUMIF('Avoided Costs 2010-2018'!$A:$A,Actuals!T38&amp;Actuals!S38,'Avoided Costs 2010-2018'!$K:$K)*N38</f>
        <v>0</v>
      </c>
      <c r="W38" s="33">
        <f>SUMIF('Avoided Costs 2010-2018'!$A:$A,Actuals!T38&amp;Actuals!S38,'Avoided Costs 2010-2018'!$M:$M)*R38</f>
        <v>0</v>
      </c>
      <c r="X38" s="33">
        <f t="shared" si="40"/>
        <v>0</v>
      </c>
      <c r="Y38" s="33">
        <v>0</v>
      </c>
      <c r="Z38" s="51">
        <f t="shared" si="37"/>
        <v>0</v>
      </c>
      <c r="AD38" s="33">
        <v>0</v>
      </c>
      <c r="AE38" s="33">
        <f t="shared" si="38"/>
        <v>0</v>
      </c>
      <c r="AF38" s="157">
        <f t="shared" si="39"/>
        <v>0</v>
      </c>
    </row>
    <row r="39" spans="1:32" x14ac:dyDescent="0.2">
      <c r="A39" s="120" t="s">
        <v>126</v>
      </c>
      <c r="B39" s="128" t="s">
        <v>1306</v>
      </c>
      <c r="D39" s="31">
        <v>1231</v>
      </c>
      <c r="E39" s="31">
        <v>0</v>
      </c>
      <c r="F39" s="88">
        <v>0.05</v>
      </c>
      <c r="G39" s="88">
        <v>7.4999999999999997E-2</v>
      </c>
      <c r="H39" s="49">
        <f t="shared" si="31"/>
        <v>0</v>
      </c>
      <c r="J39" s="25">
        <f t="shared" si="32"/>
        <v>0</v>
      </c>
      <c r="K39" s="31">
        <v>90</v>
      </c>
      <c r="L39" s="25">
        <f t="shared" si="33"/>
        <v>110790</v>
      </c>
      <c r="N39" s="31">
        <f t="shared" si="34"/>
        <v>97356.712500000009</v>
      </c>
      <c r="O39" s="96">
        <v>0</v>
      </c>
      <c r="P39" s="50">
        <f t="shared" si="35"/>
        <v>0</v>
      </c>
      <c r="R39" s="25">
        <f t="shared" si="36"/>
        <v>0</v>
      </c>
      <c r="S39" s="31">
        <v>8</v>
      </c>
      <c r="T39" s="5" t="s">
        <v>15</v>
      </c>
      <c r="U39" s="33">
        <f>SUMIF('Avoided Costs 2010-2018'!$A:$A,Actuals!T39&amp;Actuals!S39,'Avoided Costs 2010-2018'!$E:$E)*J39</f>
        <v>0</v>
      </c>
      <c r="V39" s="33">
        <f>SUMIF('Avoided Costs 2010-2018'!$A:$A,Actuals!T39&amp;Actuals!S39,'Avoided Costs 2010-2018'!$K:$K)*N39</f>
        <v>52147.121216163789</v>
      </c>
      <c r="W39" s="33">
        <f>SUMIF('Avoided Costs 2010-2018'!$A:$A,Actuals!T39&amp;Actuals!S39,'Avoided Costs 2010-2018'!$M:$M)*R39</f>
        <v>0</v>
      </c>
      <c r="X39" s="33">
        <f t="shared" si="40"/>
        <v>52147.121216163789</v>
      </c>
      <c r="Y39" s="33">
        <v>0</v>
      </c>
      <c r="Z39" s="51">
        <f t="shared" si="37"/>
        <v>0</v>
      </c>
      <c r="AD39" s="33">
        <v>0</v>
      </c>
      <c r="AE39" s="33">
        <f t="shared" si="38"/>
        <v>52147.121216163789</v>
      </c>
      <c r="AF39" s="157">
        <f t="shared" si="39"/>
        <v>0</v>
      </c>
    </row>
    <row r="40" spans="1:32" x14ac:dyDescent="0.2">
      <c r="A40" s="120" t="s">
        <v>127</v>
      </c>
      <c r="B40" s="128" t="s">
        <v>1307</v>
      </c>
      <c r="D40" s="31">
        <v>1231</v>
      </c>
      <c r="E40" s="31">
        <v>0</v>
      </c>
      <c r="F40" s="88">
        <v>0.05</v>
      </c>
      <c r="G40" s="88">
        <v>7.4999999999999997E-2</v>
      </c>
      <c r="H40" s="49">
        <f t="shared" si="31"/>
        <v>0</v>
      </c>
      <c r="J40" s="25">
        <f t="shared" si="32"/>
        <v>0</v>
      </c>
      <c r="K40" s="31">
        <v>100</v>
      </c>
      <c r="L40" s="25">
        <f t="shared" si="33"/>
        <v>123100</v>
      </c>
      <c r="N40" s="31">
        <f t="shared" si="34"/>
        <v>108174.125</v>
      </c>
      <c r="O40" s="96">
        <v>0</v>
      </c>
      <c r="P40" s="50">
        <f t="shared" si="35"/>
        <v>0</v>
      </c>
      <c r="R40" s="25">
        <f t="shared" si="36"/>
        <v>0</v>
      </c>
      <c r="S40" s="31">
        <v>8</v>
      </c>
      <c r="T40" s="5" t="s">
        <v>15</v>
      </c>
      <c r="U40" s="33">
        <f>SUMIF('Avoided Costs 2010-2018'!$A:$A,Actuals!T40&amp;Actuals!S40,'Avoided Costs 2010-2018'!$E:$E)*J40</f>
        <v>0</v>
      </c>
      <c r="V40" s="33">
        <f>SUMIF('Avoided Costs 2010-2018'!$A:$A,Actuals!T40&amp;Actuals!S40,'Avoided Costs 2010-2018'!$K:$K)*N40</f>
        <v>57941.245795737545</v>
      </c>
      <c r="W40" s="33">
        <f>SUMIF('Avoided Costs 2010-2018'!$A:$A,Actuals!T40&amp;Actuals!S40,'Avoided Costs 2010-2018'!$M:$M)*R40</f>
        <v>0</v>
      </c>
      <c r="X40" s="33">
        <f t="shared" si="40"/>
        <v>57941.245795737545</v>
      </c>
      <c r="Y40" s="33">
        <v>0</v>
      </c>
      <c r="Z40" s="51">
        <f t="shared" si="37"/>
        <v>0</v>
      </c>
      <c r="AD40" s="33">
        <v>0</v>
      </c>
      <c r="AE40" s="33">
        <f t="shared" si="38"/>
        <v>57941.245795737545</v>
      </c>
      <c r="AF40" s="157">
        <f t="shared" si="39"/>
        <v>0</v>
      </c>
    </row>
    <row r="41" spans="1:32" x14ac:dyDescent="0.2">
      <c r="A41" s="120" t="s">
        <v>92</v>
      </c>
      <c r="B41" s="128" t="s">
        <v>78</v>
      </c>
      <c r="D41" s="31">
        <v>984</v>
      </c>
      <c r="E41" s="31">
        <v>23</v>
      </c>
      <c r="F41" s="88">
        <v>0.01</v>
      </c>
      <c r="G41" s="88">
        <v>0.3952</v>
      </c>
      <c r="H41" s="49">
        <f>D41*E41</f>
        <v>22632</v>
      </c>
      <c r="J41" s="25">
        <f>(E41*D41)*(1-F41)*(1-G41)</f>
        <v>13550.955264</v>
      </c>
      <c r="K41" s="31">
        <v>0</v>
      </c>
      <c r="L41" s="25">
        <f>K41*D41</f>
        <v>0</v>
      </c>
      <c r="N41" s="31">
        <f t="shared" si="34"/>
        <v>0</v>
      </c>
      <c r="O41" s="96">
        <v>7.7969999999999997</v>
      </c>
      <c r="P41" s="50">
        <f>O41*D41</f>
        <v>7672.2479999999996</v>
      </c>
      <c r="R41" s="25">
        <f>(O41*D41)*(1-F41)*(1-G41)</f>
        <v>4593.7738344959998</v>
      </c>
      <c r="S41" s="31">
        <v>10</v>
      </c>
      <c r="T41" s="5" t="s">
        <v>167</v>
      </c>
      <c r="U41" s="33">
        <f>SUMIF('Avoided Costs 2010-2018'!$A:$A,Actuals!T41&amp;Actuals!S41,'Avoided Costs 2010-2018'!$E:$E)*J41</f>
        <v>28336.237806685462</v>
      </c>
      <c r="V41" s="33">
        <f>SUMIF('Avoided Costs 2010-2018'!$A:$A,Actuals!T41&amp;Actuals!S41,'Avoided Costs 2010-2018'!$K:$K)*N41</f>
        <v>0</v>
      </c>
      <c r="W41" s="33">
        <f>SUMIF('Avoided Costs 2010-2018'!$A:$A,Actuals!T41&amp;Actuals!S41,'Avoided Costs 2010-2018'!$M:$M)*R41</f>
        <v>46910.877352646028</v>
      </c>
      <c r="X41" s="33">
        <f>SUM(U41:W41)</f>
        <v>75247.115159331486</v>
      </c>
      <c r="Y41" s="33">
        <v>0.94</v>
      </c>
      <c r="Z41" s="51">
        <f>(Y41*D41)*(1-F41)</f>
        <v>915.71039999999994</v>
      </c>
      <c r="AD41" s="33">
        <v>915.71039999999994</v>
      </c>
      <c r="AE41" s="33">
        <f t="shared" si="38"/>
        <v>74331.40475933149</v>
      </c>
      <c r="AF41" s="157">
        <f t="shared" si="39"/>
        <v>135509.55264000001</v>
      </c>
    </row>
    <row r="42" spans="1:32" x14ac:dyDescent="0.2">
      <c r="A42" s="120" t="s">
        <v>91</v>
      </c>
      <c r="B42" s="128" t="s">
        <v>79</v>
      </c>
      <c r="D42" s="31">
        <v>984</v>
      </c>
      <c r="E42" s="31">
        <v>6</v>
      </c>
      <c r="F42" s="88">
        <v>0.01</v>
      </c>
      <c r="G42" s="88">
        <v>0.47</v>
      </c>
      <c r="H42" s="49">
        <f>D42*E42</f>
        <v>5904</v>
      </c>
      <c r="J42" s="25">
        <f>(E42*D42)*(1-F42)*(1-G42)</f>
        <v>3097.8288000000002</v>
      </c>
      <c r="K42" s="31">
        <v>0</v>
      </c>
      <c r="L42" s="25">
        <f>K42*D42</f>
        <v>0</v>
      </c>
      <c r="N42" s="31">
        <f t="shared" si="34"/>
        <v>0</v>
      </c>
      <c r="O42" s="96">
        <v>2.004</v>
      </c>
      <c r="P42" s="50">
        <f>O42*D42</f>
        <v>1971.9359999999999</v>
      </c>
      <c r="R42" s="25">
        <f>(O42*D42)*(1-F42)*(1-G42)</f>
        <v>1034.6748192</v>
      </c>
      <c r="S42" s="31">
        <v>10</v>
      </c>
      <c r="T42" s="5" t="s">
        <v>167</v>
      </c>
      <c r="U42" s="33">
        <f>SUMIF('Avoided Costs 2010-2018'!$A:$A,Actuals!T42&amp;Actuals!S42,'Avoided Costs 2010-2018'!$E:$E)*J42</f>
        <v>6477.8321417974876</v>
      </c>
      <c r="V42" s="33">
        <f>SUMIF('Avoided Costs 2010-2018'!$A:$A,Actuals!T42&amp;Actuals!S42,'Avoided Costs 2010-2018'!$K:$K)*N42</f>
        <v>0</v>
      </c>
      <c r="W42" s="33">
        <f>SUMIF('Avoided Costs 2010-2018'!$A:$A,Actuals!T42&amp;Actuals!S42,'Avoided Costs 2010-2018'!$M:$M)*R42</f>
        <v>10565.932344966572</v>
      </c>
      <c r="X42" s="33">
        <f>SUM(U42:W42)</f>
        <v>17043.764486764059</v>
      </c>
      <c r="Y42" s="33">
        <v>0.46</v>
      </c>
      <c r="Z42" s="51">
        <f>(Y42*D42)*(1-F42)</f>
        <v>448.11360000000002</v>
      </c>
      <c r="AD42" s="33">
        <v>448.11360000000002</v>
      </c>
      <c r="AE42" s="33">
        <f t="shared" si="38"/>
        <v>16595.650886764059</v>
      </c>
      <c r="AF42" s="157">
        <f t="shared" si="39"/>
        <v>30978.288</v>
      </c>
    </row>
    <row r="43" spans="1:32" x14ac:dyDescent="0.2">
      <c r="A43" s="120" t="s">
        <v>85</v>
      </c>
      <c r="B43" s="128" t="s">
        <v>80</v>
      </c>
      <c r="D43" s="31">
        <v>896</v>
      </c>
      <c r="E43" s="31">
        <v>53</v>
      </c>
      <c r="F43" s="88">
        <v>0.01</v>
      </c>
      <c r="G43" s="88">
        <v>0.47</v>
      </c>
      <c r="H43" s="49">
        <f t="shared" si="31"/>
        <v>47488</v>
      </c>
      <c r="J43" s="25">
        <f t="shared" si="32"/>
        <v>24916.953600000004</v>
      </c>
      <c r="K43" s="31">
        <v>54</v>
      </c>
      <c r="L43" s="25">
        <f t="shared" si="33"/>
        <v>48384</v>
      </c>
      <c r="N43" s="31">
        <f t="shared" si="34"/>
        <v>25387.084800000001</v>
      </c>
      <c r="O43" s="96">
        <v>0</v>
      </c>
      <c r="P43" s="50">
        <f t="shared" si="35"/>
        <v>0</v>
      </c>
      <c r="R43" s="25">
        <f t="shared" si="36"/>
        <v>0</v>
      </c>
      <c r="S43" s="31">
        <v>15</v>
      </c>
      <c r="T43" s="5" t="s">
        <v>15</v>
      </c>
      <c r="U43" s="33">
        <f>SUMIF('Avoided Costs 2010-2018'!$A:$A,Actuals!T43&amp;Actuals!S43,'Avoided Costs 2010-2018'!$E:$E)*J43</f>
        <v>73638.867257389604</v>
      </c>
      <c r="V43" s="33">
        <f>SUMIF('Avoided Costs 2010-2018'!$A:$A,Actuals!T43&amp;Actuals!S43,'Avoided Costs 2010-2018'!$K:$K)*N43</f>
        <v>20909.307692939808</v>
      </c>
      <c r="W43" s="33">
        <f>SUMIF('Avoided Costs 2010-2018'!$A:$A,Actuals!T43&amp;Actuals!S43,'Avoided Costs 2010-2018'!$M:$M)*R43</f>
        <v>0</v>
      </c>
      <c r="X43" s="33">
        <f t="shared" si="40"/>
        <v>94548.174950329412</v>
      </c>
      <c r="Y43" s="33">
        <v>69.180000000000007</v>
      </c>
      <c r="Z43" s="51">
        <f t="shared" si="37"/>
        <v>61365.427200000006</v>
      </c>
      <c r="AD43" s="33">
        <v>61365.427200000006</v>
      </c>
      <c r="AE43" s="33">
        <f t="shared" si="38"/>
        <v>33182.747750329407</v>
      </c>
      <c r="AF43" s="157">
        <f t="shared" si="39"/>
        <v>373754.30400000006</v>
      </c>
    </row>
    <row r="44" spans="1:32" x14ac:dyDescent="0.2">
      <c r="A44" s="122" t="s">
        <v>83</v>
      </c>
      <c r="B44" s="128" t="s">
        <v>81</v>
      </c>
      <c r="D44" s="31">
        <v>201</v>
      </c>
      <c r="E44" s="31">
        <v>1143</v>
      </c>
      <c r="F44" s="88">
        <v>0</v>
      </c>
      <c r="G44" s="88">
        <v>0</v>
      </c>
      <c r="H44" s="49">
        <f t="shared" si="31"/>
        <v>229743</v>
      </c>
      <c r="J44" s="25">
        <f t="shared" si="32"/>
        <v>229743</v>
      </c>
      <c r="K44" s="31">
        <v>165</v>
      </c>
      <c r="L44" s="25">
        <f t="shared" si="33"/>
        <v>33165</v>
      </c>
      <c r="N44" s="31">
        <f t="shared" si="34"/>
        <v>33165</v>
      </c>
      <c r="O44" s="96">
        <v>0</v>
      </c>
      <c r="P44" s="50">
        <f t="shared" si="35"/>
        <v>0</v>
      </c>
      <c r="R44" s="25">
        <f t="shared" si="36"/>
        <v>0</v>
      </c>
      <c r="S44" s="31">
        <v>23</v>
      </c>
      <c r="T44" s="5" t="s">
        <v>15</v>
      </c>
      <c r="U44" s="33">
        <f>SUMIF('Avoided Costs 2010-2018'!$A:$A,Actuals!T44&amp;Actuals!S44,'Avoided Costs 2010-2018'!$E:$E)*J44</f>
        <v>836011.49906920292</v>
      </c>
      <c r="V44" s="33">
        <f>SUMIF('Avoided Costs 2010-2018'!$A:$A,Actuals!T44&amp;Actuals!S44,'Avoided Costs 2010-2018'!$K:$K)*N44</f>
        <v>34011.538539951922</v>
      </c>
      <c r="W44" s="33">
        <f>SUMIF('Avoided Costs 2010-2018'!$A:$A,Actuals!T44&amp;Actuals!S44,'Avoided Costs 2010-2018'!$M:$M)*R44</f>
        <v>0</v>
      </c>
      <c r="X44" s="33">
        <f t="shared" si="40"/>
        <v>870023.03760915482</v>
      </c>
      <c r="Y44" s="33">
        <v>2284</v>
      </c>
      <c r="Z44" s="51">
        <f t="shared" si="37"/>
        <v>459084</v>
      </c>
      <c r="AB44" s="64"/>
      <c r="AD44" s="33">
        <v>635281.81999999995</v>
      </c>
      <c r="AE44" s="33">
        <f t="shared" si="38"/>
        <v>234741.21760915488</v>
      </c>
      <c r="AF44" s="157">
        <f t="shared" si="39"/>
        <v>5284089</v>
      </c>
    </row>
    <row r="45" spans="1:32" x14ac:dyDescent="0.2">
      <c r="A45" s="119" t="s">
        <v>229</v>
      </c>
      <c r="B45" s="55"/>
      <c r="C45" s="55"/>
      <c r="D45" s="58">
        <f>SUM(D36:D44)</f>
        <v>7523</v>
      </c>
      <c r="E45" s="69"/>
      <c r="F45" s="56"/>
      <c r="G45" s="151"/>
      <c r="H45" s="58">
        <f>SUM(H36:H44)</f>
        <v>387061</v>
      </c>
      <c r="I45" s="58"/>
      <c r="J45" s="58">
        <f>SUM(J36:J44)</f>
        <v>319353.08519399998</v>
      </c>
      <c r="K45" s="58"/>
      <c r="L45" s="58">
        <f>SUM(L36:L44)</f>
        <v>315439</v>
      </c>
      <c r="M45" s="58"/>
      <c r="N45" s="58">
        <f>SUM(N36:N44)</f>
        <v>264082.92230000003</v>
      </c>
      <c r="O45" s="83"/>
      <c r="P45" s="58">
        <f>SUM(P36:P44)</f>
        <v>30765.927</v>
      </c>
      <c r="Q45" s="58"/>
      <c r="R45" s="58">
        <f>SUM(R36:R44)</f>
        <v>18111.293157981003</v>
      </c>
      <c r="S45" s="58"/>
      <c r="T45" s="6"/>
      <c r="U45" s="103">
        <f>SUM(U36:U44)</f>
        <v>1044929.3872954554</v>
      </c>
      <c r="V45" s="103">
        <f>SUM(V36:V44)</f>
        <v>165009.21324479306</v>
      </c>
      <c r="W45" s="103">
        <f>SUM(W36:W44)</f>
        <v>184949.60410367663</v>
      </c>
      <c r="X45" s="103">
        <f>SUM(X36:X44)</f>
        <v>1394888.2046439252</v>
      </c>
      <c r="Y45" s="103"/>
      <c r="Z45" s="103">
        <f>SUM(Z36:Z44)</f>
        <v>539090.06520000007</v>
      </c>
      <c r="AA45" s="103">
        <v>982219.92000000016</v>
      </c>
      <c r="AB45" s="51">
        <v>177999.96</v>
      </c>
      <c r="AC45" s="103">
        <v>1160219.8800000001</v>
      </c>
      <c r="AD45" s="103">
        <f t="shared" ref="AD45:AF45" si="41">SUM(AD36:AD44)</f>
        <v>717090.02519999992</v>
      </c>
      <c r="AE45" s="103">
        <f t="shared" si="41"/>
        <v>677798.17944392527</v>
      </c>
      <c r="AF45" s="169">
        <f t="shared" si="41"/>
        <v>6304774.6199399997</v>
      </c>
    </row>
    <row r="46" spans="1:32" x14ac:dyDescent="0.2">
      <c r="A46" s="119"/>
      <c r="B46" s="4"/>
      <c r="C46" s="4"/>
      <c r="D46" s="25"/>
      <c r="E46" s="29"/>
      <c r="F46" s="30"/>
      <c r="G46" s="147"/>
      <c r="H46" s="29"/>
      <c r="I46" s="29"/>
      <c r="J46" s="25"/>
      <c r="K46" s="25"/>
      <c r="L46" s="25"/>
      <c r="M46" s="29"/>
      <c r="N46" s="25"/>
      <c r="O46" s="80"/>
      <c r="P46" s="34"/>
      <c r="Q46" s="29"/>
      <c r="R46" s="25"/>
      <c r="S46" s="25"/>
      <c r="T46" s="5"/>
      <c r="U46" s="51"/>
      <c r="V46" s="51"/>
      <c r="W46" s="51"/>
      <c r="X46" s="51"/>
      <c r="Y46" s="51"/>
      <c r="Z46" s="51"/>
      <c r="AA46" s="51"/>
      <c r="AB46" s="51"/>
      <c r="AC46" s="51"/>
      <c r="AD46" s="51"/>
      <c r="AE46" s="51"/>
      <c r="AF46" s="159"/>
    </row>
    <row r="47" spans="1:32" x14ac:dyDescent="0.2">
      <c r="A47" s="120"/>
      <c r="B47" s="4"/>
      <c r="C47" s="4"/>
      <c r="D47" s="25"/>
      <c r="E47" s="29"/>
      <c r="F47" s="30"/>
      <c r="G47" s="147"/>
      <c r="H47" s="29"/>
      <c r="I47" s="29"/>
      <c r="J47" s="25"/>
      <c r="K47" s="25"/>
      <c r="L47" s="25"/>
      <c r="M47" s="29"/>
      <c r="N47" s="25"/>
      <c r="O47" s="80"/>
      <c r="P47" s="34"/>
      <c r="Q47" s="29"/>
      <c r="R47" s="25"/>
      <c r="S47" s="25"/>
      <c r="T47" s="5"/>
      <c r="U47" s="51"/>
      <c r="V47" s="51"/>
      <c r="W47" s="51"/>
      <c r="X47" s="51"/>
      <c r="Y47" s="51"/>
      <c r="Z47" s="51"/>
      <c r="AA47" s="51"/>
      <c r="AB47" s="51"/>
      <c r="AC47" s="51"/>
      <c r="AD47" s="51"/>
      <c r="AE47" s="51"/>
      <c r="AF47" s="159"/>
    </row>
    <row r="48" spans="1:32" x14ac:dyDescent="0.2">
      <c r="A48" s="123" t="s">
        <v>186</v>
      </c>
      <c r="B48" s="123"/>
      <c r="C48" s="167"/>
      <c r="D48" s="54">
        <f>D45+D33+D21</f>
        <v>811642</v>
      </c>
      <c r="E48" s="52"/>
      <c r="F48" s="53"/>
      <c r="G48" s="89"/>
      <c r="H48" s="54">
        <f>H45+H33+H21</f>
        <v>19116768</v>
      </c>
      <c r="I48" s="54"/>
      <c r="J48" s="54">
        <f>J45+J33+J21</f>
        <v>10025842.519336633</v>
      </c>
      <c r="K48" s="54"/>
      <c r="L48" s="54">
        <f>L45+L33+L21</f>
        <v>32934751</v>
      </c>
      <c r="M48" s="54"/>
      <c r="N48" s="54">
        <f>N45+N33+N21</f>
        <v>20971579.043111365</v>
      </c>
      <c r="O48" s="129"/>
      <c r="P48" s="54">
        <f>P45+P33+P21</f>
        <v>4616156.426</v>
      </c>
      <c r="Q48" s="54"/>
      <c r="R48" s="54">
        <f>R45+R33+R21</f>
        <v>2363639.4384355163</v>
      </c>
      <c r="S48" s="54"/>
      <c r="T48" s="24"/>
      <c r="U48" s="102">
        <f>U45+U33+U21</f>
        <v>23759880.012595236</v>
      </c>
      <c r="V48" s="102">
        <f>V45+V33+V21</f>
        <v>12336098.720898522</v>
      </c>
      <c r="W48" s="102">
        <f>W45+W33+W21</f>
        <v>24137104.654498238</v>
      </c>
      <c r="X48" s="102">
        <f>X45+X33+X21</f>
        <v>60233083.387992002</v>
      </c>
      <c r="Y48" s="102"/>
      <c r="Z48" s="102">
        <f>Z45+Z33+Z21</f>
        <v>10065294.819500001</v>
      </c>
      <c r="AA48" s="102">
        <f t="shared" ref="AA48:AF48" si="42">AA45+AA33+AA21</f>
        <v>6651501.75</v>
      </c>
      <c r="AB48" s="102">
        <f t="shared" si="42"/>
        <v>374590.57999999996</v>
      </c>
      <c r="AC48" s="102">
        <f t="shared" si="42"/>
        <v>7026092.3300000001</v>
      </c>
      <c r="AD48" s="102">
        <f t="shared" si="42"/>
        <v>10439885.399500001</v>
      </c>
      <c r="AE48" s="102">
        <f t="shared" si="42"/>
        <v>49793197.988491997</v>
      </c>
      <c r="AF48" s="168">
        <f t="shared" si="42"/>
        <v>124951491.46662948</v>
      </c>
    </row>
    <row r="49" spans="1:32" x14ac:dyDescent="0.2">
      <c r="A49" s="119"/>
      <c r="D49" s="25"/>
      <c r="E49" s="29"/>
      <c r="F49" s="30"/>
      <c r="G49" s="147"/>
      <c r="H49" s="29"/>
      <c r="I49" s="29"/>
      <c r="J49" s="171"/>
      <c r="K49" s="25"/>
      <c r="L49" s="25"/>
      <c r="M49" s="29"/>
      <c r="N49" s="25"/>
      <c r="O49" s="80"/>
      <c r="P49" s="34"/>
      <c r="Q49" s="29"/>
      <c r="R49" s="25"/>
      <c r="S49" s="25"/>
      <c r="T49" s="5"/>
      <c r="U49" s="51"/>
      <c r="V49" s="51"/>
      <c r="W49" s="51"/>
      <c r="X49" s="51"/>
      <c r="Y49" s="51"/>
      <c r="Z49" s="51"/>
      <c r="AA49" s="51"/>
      <c r="AB49" s="51"/>
      <c r="AC49" s="51"/>
      <c r="AD49" s="51"/>
      <c r="AE49" s="51"/>
      <c r="AF49" s="159"/>
    </row>
    <row r="50" spans="1:32" x14ac:dyDescent="0.2">
      <c r="A50" s="119"/>
      <c r="B50" s="28" t="s">
        <v>70</v>
      </c>
    </row>
    <row r="51" spans="1:32" x14ac:dyDescent="0.2">
      <c r="A51" s="119" t="s">
        <v>95</v>
      </c>
      <c r="B51" s="28" t="s">
        <v>51</v>
      </c>
      <c r="D51" s="31">
        <v>7</v>
      </c>
      <c r="E51" s="31">
        <v>667</v>
      </c>
      <c r="F51" s="88">
        <v>0.05</v>
      </c>
      <c r="G51" s="88">
        <v>0</v>
      </c>
      <c r="H51" s="49">
        <f t="shared" ref="H51:H74" si="43">D51*E51</f>
        <v>4669</v>
      </c>
      <c r="J51" s="25">
        <f t="shared" ref="J51:J74" si="44">(E51*D51)*(1-F51)*(1-G51)</f>
        <v>4435.55</v>
      </c>
      <c r="K51" s="31">
        <v>172</v>
      </c>
      <c r="L51" s="25">
        <f t="shared" ref="L51:L74" si="45">K51*D51</f>
        <v>1204</v>
      </c>
      <c r="N51" s="31">
        <f>(K51*D51)*(1-F51)*(1-G51)</f>
        <v>1143.8</v>
      </c>
      <c r="O51" s="31">
        <v>0</v>
      </c>
      <c r="P51" s="50">
        <f t="shared" ref="P51:P74" si="46">O51*D51</f>
        <v>0</v>
      </c>
      <c r="R51" s="25">
        <f t="shared" ref="R51:R74" si="47">(O51*D51)*(1-F51)*(1-G51)</f>
        <v>0</v>
      </c>
      <c r="S51" s="31">
        <v>15</v>
      </c>
      <c r="T51" s="3" t="s">
        <v>15</v>
      </c>
      <c r="U51" s="33">
        <f>SUMIF('Avoided Costs 2010-2018'!$A:$A,Actuals!T51&amp;Actuals!S51,'Avoided Costs 2010-2018'!$E:$E)*J51</f>
        <v>13108.700321355274</v>
      </c>
      <c r="V51" s="33">
        <f>SUMIF('Avoided Costs 2010-2018'!$A:$A,Actuals!T51&amp;Actuals!S51,'Avoided Costs 2010-2018'!$K:$K)*N51</f>
        <v>942.05641678025802</v>
      </c>
      <c r="W51" s="33">
        <f>SUMIF('Avoided Costs 2010-2018'!$A:$A,Actuals!T51&amp;Actuals!S51,'Avoided Costs 2010-2018'!$M:$M)*R51</f>
        <v>0</v>
      </c>
      <c r="X51" s="33">
        <f>SUM(U51:W51)</f>
        <v>14050.756738135533</v>
      </c>
      <c r="Y51" s="33">
        <v>1650</v>
      </c>
      <c r="Z51" s="51">
        <f>(Y51*D51)*(1-F51)</f>
        <v>10972.5</v>
      </c>
      <c r="AC51" s="51"/>
      <c r="AD51" s="51">
        <v>11677.5</v>
      </c>
      <c r="AE51" s="51">
        <v>2373.2567381355329</v>
      </c>
      <c r="AF51" s="159">
        <f t="shared" ref="AF51:AF74" si="48">S51*J51</f>
        <v>66533.25</v>
      </c>
    </row>
    <row r="52" spans="1:32" x14ac:dyDescent="0.2">
      <c r="A52" s="119" t="s">
        <v>38</v>
      </c>
      <c r="B52" s="120" t="s">
        <v>39</v>
      </c>
      <c r="D52" s="31">
        <v>32</v>
      </c>
      <c r="E52" s="31">
        <v>1529</v>
      </c>
      <c r="F52" s="88">
        <v>0.05</v>
      </c>
      <c r="G52" s="88">
        <v>0</v>
      </c>
      <c r="H52" s="49">
        <f t="shared" si="43"/>
        <v>48928</v>
      </c>
      <c r="J52" s="25">
        <f t="shared" si="44"/>
        <v>46481.599999999999</v>
      </c>
      <c r="K52" s="31">
        <v>1023</v>
      </c>
      <c r="L52" s="25">
        <f t="shared" si="45"/>
        <v>32736</v>
      </c>
      <c r="N52" s="31">
        <f t="shared" ref="N52:N74" si="49">(K52*D52)*(1-F52)*(1-G52)</f>
        <v>31099.199999999997</v>
      </c>
      <c r="O52" s="31">
        <v>0</v>
      </c>
      <c r="P52" s="50">
        <f t="shared" si="46"/>
        <v>0</v>
      </c>
      <c r="R52" s="25">
        <f t="shared" si="47"/>
        <v>0</v>
      </c>
      <c r="S52" s="31">
        <v>15</v>
      </c>
      <c r="T52" s="3" t="s">
        <v>15</v>
      </c>
      <c r="U52" s="33">
        <f>SUMIF('Avoided Costs 2010-2018'!$A:$A,Actuals!T52&amp;Actuals!S52,'Avoided Costs 2010-2018'!$E:$E)*J52</f>
        <v>137370.41964516402</v>
      </c>
      <c r="V52" s="33">
        <f>SUMIF('Avoided Costs 2010-2018'!$A:$A,Actuals!T52&amp;Actuals!S52,'Avoided Costs 2010-2018'!$K:$K)*N52</f>
        <v>25613.919318703094</v>
      </c>
      <c r="W52" s="33">
        <f>SUMIF('Avoided Costs 2010-2018'!$A:$A,Actuals!T52&amp;Actuals!S52,'Avoided Costs 2010-2018'!$M:$M)*R52</f>
        <v>0</v>
      </c>
      <c r="X52" s="33">
        <f t="shared" ref="X52:X74" si="50">SUM(U52:W52)</f>
        <v>162984.33896386711</v>
      </c>
      <c r="Y52" s="33">
        <v>2500</v>
      </c>
      <c r="Z52" s="51">
        <f t="shared" ref="Z52:Z74" si="51">(Y52*D52)*(1-F52)</f>
        <v>76000</v>
      </c>
      <c r="AC52" s="51"/>
      <c r="AD52" s="51">
        <v>76000</v>
      </c>
      <c r="AE52" s="51">
        <v>86984.338963867107</v>
      </c>
      <c r="AF52" s="159">
        <f t="shared" si="48"/>
        <v>697224</v>
      </c>
    </row>
    <row r="53" spans="1:32" x14ac:dyDescent="0.2">
      <c r="A53" s="119" t="s">
        <v>1309</v>
      </c>
      <c r="B53" s="120" t="s">
        <v>275</v>
      </c>
      <c r="D53" s="31">
        <v>71</v>
      </c>
      <c r="E53" s="31">
        <v>1712.5211267605634</v>
      </c>
      <c r="F53" s="88">
        <v>0.05</v>
      </c>
      <c r="G53" s="88">
        <v>0</v>
      </c>
      <c r="H53" s="49">
        <f t="shared" si="43"/>
        <v>121589</v>
      </c>
      <c r="J53" s="25">
        <f t="shared" si="44"/>
        <v>115509.54999999999</v>
      </c>
      <c r="K53" s="31">
        <v>0</v>
      </c>
      <c r="L53" s="25">
        <f t="shared" si="45"/>
        <v>0</v>
      </c>
      <c r="N53" s="31">
        <f t="shared" si="49"/>
        <v>0</v>
      </c>
      <c r="O53" s="31">
        <v>0</v>
      </c>
      <c r="P53" s="50">
        <f t="shared" si="46"/>
        <v>0</v>
      </c>
      <c r="R53" s="25">
        <f t="shared" si="47"/>
        <v>0</v>
      </c>
      <c r="S53" s="31">
        <v>25</v>
      </c>
      <c r="T53" s="3" t="s">
        <v>167</v>
      </c>
      <c r="U53" s="33">
        <f>SUMIF('Avoided Costs 2010-2018'!$A:$A,Actuals!T53&amp;Actuals!S53,'Avoided Costs 2010-2018'!$E:$E)*J53</f>
        <v>394754.0992513285</v>
      </c>
      <c r="V53" s="33">
        <f>SUMIF('Avoided Costs 2010-2018'!$A:$A,Actuals!T53&amp;Actuals!S53,'Avoided Costs 2010-2018'!$K:$K)*N53</f>
        <v>0</v>
      </c>
      <c r="W53" s="33">
        <f>SUMIF('Avoided Costs 2010-2018'!$A:$A,Actuals!T53&amp;Actuals!S53,'Avoided Costs 2010-2018'!$M:$M)*R53</f>
        <v>0</v>
      </c>
      <c r="X53" s="33">
        <f t="shared" ref="X53:X54" si="52">SUM(U53:W53)</f>
        <v>394754.0992513285</v>
      </c>
      <c r="Y53" s="33">
        <v>1975.9774647887323</v>
      </c>
      <c r="Z53" s="51">
        <f t="shared" si="51"/>
        <v>133279.67999999999</v>
      </c>
      <c r="AC53" s="51"/>
      <c r="AD53" s="51">
        <v>133279.67999999999</v>
      </c>
      <c r="AE53" s="51">
        <v>261474.41925132851</v>
      </c>
      <c r="AF53" s="159">
        <f t="shared" si="48"/>
        <v>2887738.7499999995</v>
      </c>
    </row>
    <row r="54" spans="1:32" x14ac:dyDescent="0.2">
      <c r="A54" s="119" t="s">
        <v>1310</v>
      </c>
      <c r="B54" s="120" t="s">
        <v>276</v>
      </c>
      <c r="D54" s="31">
        <v>11</v>
      </c>
      <c r="E54" s="31">
        <v>969.5454545454545</v>
      </c>
      <c r="F54" s="88">
        <v>0</v>
      </c>
      <c r="G54" s="88">
        <v>0</v>
      </c>
      <c r="H54" s="49">
        <f t="shared" si="43"/>
        <v>10665</v>
      </c>
      <c r="J54" s="25">
        <f t="shared" si="44"/>
        <v>10665</v>
      </c>
      <c r="K54" s="31">
        <v>-285.90909090909093</v>
      </c>
      <c r="L54" s="25">
        <f t="shared" si="45"/>
        <v>-3145.0000000000005</v>
      </c>
      <c r="N54" s="31">
        <f t="shared" si="49"/>
        <v>-3145.0000000000005</v>
      </c>
      <c r="O54" s="31">
        <v>0</v>
      </c>
      <c r="P54" s="50">
        <f t="shared" si="46"/>
        <v>0</v>
      </c>
      <c r="R54" s="25">
        <f t="shared" si="47"/>
        <v>0</v>
      </c>
      <c r="S54" s="31">
        <v>18</v>
      </c>
      <c r="T54" s="3" t="s">
        <v>15</v>
      </c>
      <c r="U54" s="33">
        <f>SUMIF('Avoided Costs 2010-2018'!$A:$A,Actuals!T54&amp;Actuals!S54,'Avoided Costs 2010-2018'!$E:$E)*J54</f>
        <v>34722.829799839485</v>
      </c>
      <c r="V54" s="33">
        <f>SUMIF('Avoided Costs 2010-2018'!$A:$A,Actuals!T54&amp;Actuals!S54,'Avoided Costs 2010-2018'!$K:$K)*N54</f>
        <v>-2868.3267276980364</v>
      </c>
      <c r="W54" s="33">
        <f>SUMIF('Avoided Costs 2010-2018'!$A:$A,Actuals!T54&amp;Actuals!S54,'Avoided Costs 2010-2018'!$M:$M)*R54</f>
        <v>0</v>
      </c>
      <c r="X54" s="33">
        <f t="shared" si="52"/>
        <v>31854.503072141448</v>
      </c>
      <c r="Y54" s="33">
        <v>1982</v>
      </c>
      <c r="Z54" s="51">
        <f t="shared" si="51"/>
        <v>21802</v>
      </c>
      <c r="AC54" s="51"/>
      <c r="AD54" s="51">
        <v>21802</v>
      </c>
      <c r="AE54" s="51">
        <v>10052.503072141448</v>
      </c>
      <c r="AF54" s="159">
        <f t="shared" si="48"/>
        <v>191970</v>
      </c>
    </row>
    <row r="55" spans="1:32" x14ac:dyDescent="0.2">
      <c r="A55" s="119" t="s">
        <v>96</v>
      </c>
      <c r="B55" s="28" t="s">
        <v>52</v>
      </c>
      <c r="D55" s="31">
        <v>22</v>
      </c>
      <c r="E55" s="31">
        <v>4801</v>
      </c>
      <c r="F55" s="88">
        <v>0.05</v>
      </c>
      <c r="G55" s="88">
        <v>0</v>
      </c>
      <c r="H55" s="49">
        <f t="shared" si="43"/>
        <v>105622</v>
      </c>
      <c r="J55" s="25">
        <f t="shared" si="44"/>
        <v>100340.9</v>
      </c>
      <c r="K55" s="31">
        <v>13521</v>
      </c>
      <c r="L55" s="25">
        <f t="shared" si="45"/>
        <v>297462</v>
      </c>
      <c r="N55" s="31">
        <f t="shared" si="49"/>
        <v>282588.89999999997</v>
      </c>
      <c r="O55" s="31">
        <v>0</v>
      </c>
      <c r="P55" s="50">
        <f t="shared" si="46"/>
        <v>0</v>
      </c>
      <c r="R55" s="25">
        <f t="shared" si="47"/>
        <v>0</v>
      </c>
      <c r="S55" s="31">
        <v>15</v>
      </c>
      <c r="T55" s="3" t="s">
        <v>15</v>
      </c>
      <c r="U55" s="33">
        <f>SUMIF('Avoided Costs 2010-2018'!$A:$A,Actuals!T55&amp;Actuals!S55,'Avoided Costs 2010-2018'!$E:$E)*J55</f>
        <v>296544.68737249658</v>
      </c>
      <c r="V55" s="33">
        <f>SUMIF('Avoided Costs 2010-2018'!$A:$A,Actuals!T55&amp;Actuals!S55,'Avoided Costs 2010-2018'!$K:$K)*N55</f>
        <v>232745.835422167</v>
      </c>
      <c r="W55" s="33">
        <f>SUMIF('Avoided Costs 2010-2018'!$A:$A,Actuals!T55&amp;Actuals!S55,'Avoided Costs 2010-2018'!$M:$M)*R55</f>
        <v>0</v>
      </c>
      <c r="X55" s="33">
        <f t="shared" si="50"/>
        <v>529290.52279466356</v>
      </c>
      <c r="Y55" s="33">
        <v>10000</v>
      </c>
      <c r="Z55" s="51">
        <f t="shared" si="51"/>
        <v>209000</v>
      </c>
      <c r="AC55" s="51"/>
      <c r="AD55" s="51">
        <v>254101.41999999998</v>
      </c>
      <c r="AE55" s="51">
        <v>275189.10279466357</v>
      </c>
      <c r="AF55" s="159">
        <f t="shared" si="48"/>
        <v>1505113.5</v>
      </c>
    </row>
    <row r="56" spans="1:32" x14ac:dyDescent="0.2">
      <c r="A56" s="119" t="s">
        <v>97</v>
      </c>
      <c r="B56" s="28" t="s">
        <v>53</v>
      </c>
      <c r="D56" s="31">
        <v>33</v>
      </c>
      <c r="E56" s="31">
        <v>11486</v>
      </c>
      <c r="F56" s="88">
        <v>0.05</v>
      </c>
      <c r="G56" s="88">
        <v>0</v>
      </c>
      <c r="H56" s="49">
        <f t="shared" si="43"/>
        <v>379038</v>
      </c>
      <c r="J56" s="25">
        <f t="shared" si="44"/>
        <v>360086.1</v>
      </c>
      <c r="K56" s="31">
        <v>30901</v>
      </c>
      <c r="L56" s="25">
        <f t="shared" si="45"/>
        <v>1019733</v>
      </c>
      <c r="N56" s="31">
        <f t="shared" si="49"/>
        <v>968746.35</v>
      </c>
      <c r="O56" s="31">
        <v>0</v>
      </c>
      <c r="P56" s="50">
        <f t="shared" si="46"/>
        <v>0</v>
      </c>
      <c r="R56" s="25">
        <f t="shared" si="47"/>
        <v>0</v>
      </c>
      <c r="S56" s="31">
        <v>15</v>
      </c>
      <c r="T56" s="3" t="s">
        <v>15</v>
      </c>
      <c r="U56" s="33">
        <f>SUMIF('Avoided Costs 2010-2018'!$A:$A,Actuals!T56&amp;Actuals!S56,'Avoided Costs 2010-2018'!$E:$E)*J56</f>
        <v>1064188.3813248789</v>
      </c>
      <c r="V56" s="33">
        <f>SUMIF('Avoided Costs 2010-2018'!$A:$A,Actuals!T56&amp;Actuals!S56,'Avoided Costs 2010-2018'!$K:$K)*N56</f>
        <v>797878.75087423821</v>
      </c>
      <c r="W56" s="33">
        <f>SUMIF('Avoided Costs 2010-2018'!$A:$A,Actuals!T56&amp;Actuals!S56,'Avoided Costs 2010-2018'!$M:$M)*R56</f>
        <v>0</v>
      </c>
      <c r="X56" s="33">
        <f t="shared" si="50"/>
        <v>1862067.132199117</v>
      </c>
      <c r="Y56" s="33">
        <v>15000</v>
      </c>
      <c r="Z56" s="51">
        <f t="shared" si="51"/>
        <v>470250</v>
      </c>
      <c r="AC56" s="51"/>
      <c r="AD56" s="51">
        <v>470250</v>
      </c>
      <c r="AE56" s="51">
        <v>1391817.132199117</v>
      </c>
      <c r="AF56" s="159">
        <f t="shared" si="48"/>
        <v>5401291.5</v>
      </c>
    </row>
    <row r="57" spans="1:32" x14ac:dyDescent="0.2">
      <c r="A57" s="119" t="s">
        <v>98</v>
      </c>
      <c r="B57" s="28" t="s">
        <v>54</v>
      </c>
      <c r="D57" s="31">
        <v>13</v>
      </c>
      <c r="E57" s="31">
        <v>18924</v>
      </c>
      <c r="F57" s="88">
        <v>0.05</v>
      </c>
      <c r="G57" s="88">
        <v>0</v>
      </c>
      <c r="H57" s="49">
        <f t="shared" si="43"/>
        <v>246012</v>
      </c>
      <c r="J57" s="25">
        <f t="shared" si="44"/>
        <v>233711.4</v>
      </c>
      <c r="K57" s="31">
        <v>49102</v>
      </c>
      <c r="L57" s="25">
        <f t="shared" si="45"/>
        <v>638326</v>
      </c>
      <c r="N57" s="31">
        <f t="shared" si="49"/>
        <v>606409.69999999995</v>
      </c>
      <c r="O57" s="31">
        <v>0</v>
      </c>
      <c r="P57" s="50">
        <f t="shared" si="46"/>
        <v>0</v>
      </c>
      <c r="R57" s="25">
        <f t="shared" si="47"/>
        <v>0</v>
      </c>
      <c r="S57" s="31">
        <v>15</v>
      </c>
      <c r="T57" s="3" t="s">
        <v>15</v>
      </c>
      <c r="U57" s="33">
        <f>SUMIF('Avoided Costs 2010-2018'!$A:$A,Actuals!T57&amp;Actuals!S57,'Avoided Costs 2010-2018'!$E:$E)*J57</f>
        <v>690704.13010435924</v>
      </c>
      <c r="V57" s="33">
        <f>SUMIF('Avoided Costs 2010-2018'!$A:$A,Actuals!T57&amp;Actuals!S57,'Avoided Costs 2010-2018'!$K:$K)*N57</f>
        <v>499451.08330371673</v>
      </c>
      <c r="W57" s="33">
        <f>SUMIF('Avoided Costs 2010-2018'!$A:$A,Actuals!T57&amp;Actuals!S57,'Avoided Costs 2010-2018'!$M:$M)*R57</f>
        <v>0</v>
      </c>
      <c r="X57" s="33">
        <f t="shared" si="50"/>
        <v>1190155.213408076</v>
      </c>
      <c r="Y57" s="33">
        <v>20000</v>
      </c>
      <c r="Z57" s="51">
        <f t="shared" si="51"/>
        <v>247000</v>
      </c>
      <c r="AC57" s="51"/>
      <c r="AD57" s="51">
        <v>247000</v>
      </c>
      <c r="AE57" s="51">
        <v>943155.21340807597</v>
      </c>
      <c r="AF57" s="159">
        <f t="shared" si="48"/>
        <v>3505671</v>
      </c>
    </row>
    <row r="58" spans="1:32" x14ac:dyDescent="0.2">
      <c r="A58" s="119" t="s">
        <v>40</v>
      </c>
      <c r="B58" s="28" t="s">
        <v>55</v>
      </c>
      <c r="D58" s="31">
        <v>44</v>
      </c>
      <c r="E58" s="31">
        <v>4557.045454545455</v>
      </c>
      <c r="F58" s="88">
        <v>0.05</v>
      </c>
      <c r="G58" s="88">
        <v>0</v>
      </c>
      <c r="H58" s="49">
        <f t="shared" ref="H58" si="53">D58*E58</f>
        <v>200510.00000000003</v>
      </c>
      <c r="J58" s="25">
        <f t="shared" si="44"/>
        <v>190484.50000000003</v>
      </c>
      <c r="K58" s="49">
        <v>0</v>
      </c>
      <c r="L58" s="25">
        <f t="shared" si="45"/>
        <v>0</v>
      </c>
      <c r="N58" s="31">
        <f t="shared" si="49"/>
        <v>0</v>
      </c>
      <c r="O58" s="79">
        <v>0</v>
      </c>
      <c r="P58" s="50">
        <f t="shared" si="46"/>
        <v>0</v>
      </c>
      <c r="R58" s="25">
        <f t="shared" si="47"/>
        <v>0</v>
      </c>
      <c r="S58" s="59">
        <v>20</v>
      </c>
      <c r="T58" s="3" t="s">
        <v>15</v>
      </c>
      <c r="U58" s="33">
        <f>SUMIF('Avoided Costs 2010-2018'!$A:$A,Actuals!T58&amp;Actuals!S58,'Avoided Costs 2010-2018'!$E:$E)*J58</f>
        <v>652355.35406745528</v>
      </c>
      <c r="V58" s="33">
        <f>SUMIF('Avoided Costs 2010-2018'!$A:$A,Actuals!T58&amp;Actuals!S58,'Avoided Costs 2010-2018'!$K:$K)*N58</f>
        <v>0</v>
      </c>
      <c r="W58" s="33">
        <f>SUMIF('Avoided Costs 2010-2018'!$A:$A,Actuals!T58&amp;Actuals!S58,'Avoided Costs 2010-2018'!$M:$M)*R58</f>
        <v>0</v>
      </c>
      <c r="X58" s="33">
        <f t="shared" si="50"/>
        <v>652355.35406745528</v>
      </c>
      <c r="Y58" s="33">
        <v>3893.5227272727275</v>
      </c>
      <c r="Z58" s="51">
        <f t="shared" si="51"/>
        <v>162749.25</v>
      </c>
      <c r="AC58" s="51"/>
      <c r="AD58" s="51">
        <v>163351.82999999999</v>
      </c>
      <c r="AE58" s="51">
        <v>489003.52406745532</v>
      </c>
      <c r="AF58" s="159">
        <f t="shared" si="48"/>
        <v>3809690.0000000005</v>
      </c>
    </row>
    <row r="59" spans="1:32" x14ac:dyDescent="0.2">
      <c r="A59" s="119" t="s">
        <v>99</v>
      </c>
      <c r="B59" s="28" t="s">
        <v>100</v>
      </c>
      <c r="D59" s="31">
        <v>0</v>
      </c>
      <c r="E59" s="31">
        <v>0</v>
      </c>
      <c r="F59" s="31">
        <v>0</v>
      </c>
      <c r="G59" s="88">
        <v>0</v>
      </c>
      <c r="H59" s="49">
        <f t="shared" si="43"/>
        <v>0</v>
      </c>
      <c r="J59" s="25">
        <f t="shared" si="44"/>
        <v>0</v>
      </c>
      <c r="K59" s="31">
        <v>0</v>
      </c>
      <c r="L59" s="25">
        <f t="shared" si="45"/>
        <v>0</v>
      </c>
      <c r="N59" s="31">
        <f t="shared" si="49"/>
        <v>0</v>
      </c>
      <c r="P59" s="50">
        <f t="shared" si="46"/>
        <v>0</v>
      </c>
      <c r="R59" s="25">
        <f t="shared" si="47"/>
        <v>0</v>
      </c>
      <c r="S59" s="59"/>
      <c r="T59" s="3" t="s">
        <v>15</v>
      </c>
      <c r="U59" s="33">
        <f>SUMIF('Avoided Costs 2010-2018'!$A:$A,Actuals!T59&amp;Actuals!S59,'Avoided Costs 2010-2018'!$E:$E)*J59</f>
        <v>0</v>
      </c>
      <c r="V59" s="33">
        <f>SUMIF('Avoided Costs 2010-2018'!$A:$A,Actuals!T59&amp;Actuals!S59,'Avoided Costs 2010-2018'!$K:$K)*N59</f>
        <v>0</v>
      </c>
      <c r="W59" s="33">
        <f>SUMIF('Avoided Costs 2010-2018'!$A:$A,Actuals!T59&amp;Actuals!S59,'Avoided Costs 2010-2018'!$M:$M)*R59</f>
        <v>0</v>
      </c>
      <c r="X59" s="33">
        <f t="shared" si="50"/>
        <v>0</v>
      </c>
      <c r="Y59" s="33">
        <v>0</v>
      </c>
      <c r="Z59" s="51">
        <f t="shared" si="51"/>
        <v>0</v>
      </c>
      <c r="AC59" s="51"/>
      <c r="AD59" s="51">
        <v>44010.31</v>
      </c>
      <c r="AE59" s="51">
        <v>-44010.31</v>
      </c>
      <c r="AF59" s="159">
        <f t="shared" si="48"/>
        <v>0</v>
      </c>
    </row>
    <row r="60" spans="1:32" x14ac:dyDescent="0.2">
      <c r="A60" s="119" t="s">
        <v>41</v>
      </c>
      <c r="B60" s="28" t="s">
        <v>56</v>
      </c>
      <c r="D60" s="31">
        <v>67</v>
      </c>
      <c r="E60" s="49">
        <v>2615.3432835820895</v>
      </c>
      <c r="F60" s="88">
        <v>0.05</v>
      </c>
      <c r="G60" s="88">
        <v>0</v>
      </c>
      <c r="H60" s="49">
        <f t="shared" si="43"/>
        <v>175228</v>
      </c>
      <c r="J60" s="25">
        <f t="shared" si="44"/>
        <v>166466.6</v>
      </c>
      <c r="K60" s="49">
        <v>0</v>
      </c>
      <c r="L60" s="25">
        <f t="shared" si="45"/>
        <v>0</v>
      </c>
      <c r="N60" s="31">
        <f t="shared" si="49"/>
        <v>0</v>
      </c>
      <c r="O60" s="79">
        <v>0</v>
      </c>
      <c r="P60" s="50">
        <f t="shared" si="46"/>
        <v>0</v>
      </c>
      <c r="R60" s="25">
        <f t="shared" si="47"/>
        <v>0</v>
      </c>
      <c r="S60" s="59">
        <v>20</v>
      </c>
      <c r="T60" s="3" t="s">
        <v>15</v>
      </c>
      <c r="U60" s="33">
        <f>SUMIF('Avoided Costs 2010-2018'!$A:$A,Actuals!T60&amp;Actuals!S60,'Avoided Costs 2010-2018'!$E:$E)*J60</f>
        <v>570100.86271274276</v>
      </c>
      <c r="V60" s="33">
        <f>SUMIF('Avoided Costs 2010-2018'!$A:$A,Actuals!T60&amp;Actuals!S60,'Avoided Costs 2010-2018'!$K:$K)*N60</f>
        <v>0</v>
      </c>
      <c r="W60" s="33">
        <f>SUMIF('Avoided Costs 2010-2018'!$A:$A,Actuals!T60&amp;Actuals!S60,'Avoided Costs 2010-2018'!$M:$M)*R60</f>
        <v>0</v>
      </c>
      <c r="X60" s="33">
        <f t="shared" si="50"/>
        <v>570100.86271274276</v>
      </c>
      <c r="Y60" s="33">
        <v>2509.7074626865669</v>
      </c>
      <c r="Z60" s="51">
        <f t="shared" si="51"/>
        <v>159742.87999999998</v>
      </c>
      <c r="AC60" s="51"/>
      <c r="AD60" s="51">
        <v>160337.14999999997</v>
      </c>
      <c r="AE60" s="51">
        <v>409763.7127127428</v>
      </c>
      <c r="AF60" s="159">
        <f t="shared" si="48"/>
        <v>3329332</v>
      </c>
    </row>
    <row r="61" spans="1:32" x14ac:dyDescent="0.2">
      <c r="A61" s="119" t="s">
        <v>42</v>
      </c>
      <c r="B61" s="28" t="s">
        <v>57</v>
      </c>
      <c r="D61" s="31">
        <v>723</v>
      </c>
      <c r="E61" s="49">
        <v>1811.369294605809</v>
      </c>
      <c r="F61" s="88">
        <v>0.33</v>
      </c>
      <c r="G61" s="88">
        <v>0</v>
      </c>
      <c r="H61" s="49">
        <f t="shared" si="43"/>
        <v>1309620</v>
      </c>
      <c r="J61" s="25">
        <f t="shared" si="44"/>
        <v>877445.39999999991</v>
      </c>
      <c r="K61" s="49">
        <v>577.41908713692942</v>
      </c>
      <c r="L61" s="25">
        <f t="shared" si="45"/>
        <v>417473.99999999994</v>
      </c>
      <c r="N61" s="31">
        <f t="shared" si="49"/>
        <v>279707.57999999996</v>
      </c>
      <c r="O61" s="79">
        <v>0</v>
      </c>
      <c r="P61" s="50">
        <f t="shared" si="46"/>
        <v>0</v>
      </c>
      <c r="R61" s="25">
        <f t="shared" si="47"/>
        <v>0</v>
      </c>
      <c r="S61" s="59">
        <v>20</v>
      </c>
      <c r="T61" s="3" t="s">
        <v>15</v>
      </c>
      <c r="U61" s="33">
        <f>SUMIF('Avoided Costs 2010-2018'!$A:$A,Actuals!T61&amp;Actuals!S61,'Avoided Costs 2010-2018'!$E:$E)*J61</f>
        <v>3005001.4809176591</v>
      </c>
      <c r="V61" s="33">
        <f>SUMIF('Avoided Costs 2010-2018'!$A:$A,Actuals!T61&amp;Actuals!S61,'Avoided Costs 2010-2018'!$K:$K)*N61</f>
        <v>269083.37798579287</v>
      </c>
      <c r="W61" s="33">
        <f>SUMIF('Avoided Costs 2010-2018'!$A:$A,Actuals!T61&amp;Actuals!S61,'Avoided Costs 2010-2018'!$M:$M)*R61</f>
        <v>0</v>
      </c>
      <c r="X61" s="33">
        <f t="shared" si="50"/>
        <v>3274084.8589034518</v>
      </c>
      <c r="Y61" s="33">
        <v>1476.1147994467497</v>
      </c>
      <c r="Z61" s="51">
        <f t="shared" si="51"/>
        <v>715044.7699999999</v>
      </c>
      <c r="AC61" s="51"/>
      <c r="AD61" s="51">
        <v>716308.30999999994</v>
      </c>
      <c r="AE61" s="51">
        <v>2557776.5489034518</v>
      </c>
      <c r="AF61" s="159">
        <f t="shared" si="48"/>
        <v>17548908</v>
      </c>
    </row>
    <row r="62" spans="1:32" x14ac:dyDescent="0.2">
      <c r="A62" s="119" t="s">
        <v>101</v>
      </c>
      <c r="B62" s="28" t="s">
        <v>58</v>
      </c>
      <c r="D62" s="31">
        <v>608</v>
      </c>
      <c r="E62" s="31">
        <v>886</v>
      </c>
      <c r="F62" s="88">
        <v>0.124</v>
      </c>
      <c r="G62" s="88">
        <v>0.02</v>
      </c>
      <c r="H62" s="49">
        <f t="shared" si="43"/>
        <v>538688</v>
      </c>
      <c r="J62" s="25">
        <f t="shared" si="44"/>
        <v>462452.87424000003</v>
      </c>
      <c r="K62" s="31">
        <v>0</v>
      </c>
      <c r="L62" s="25">
        <f t="shared" si="45"/>
        <v>0</v>
      </c>
      <c r="N62" s="31">
        <f t="shared" si="49"/>
        <v>0</v>
      </c>
      <c r="O62" s="95">
        <v>170.32599999999999</v>
      </c>
      <c r="P62" s="50">
        <f t="shared" si="46"/>
        <v>103558.208</v>
      </c>
      <c r="R62" s="25">
        <f t="shared" si="47"/>
        <v>88902.650403840002</v>
      </c>
      <c r="S62" s="31">
        <v>5</v>
      </c>
      <c r="T62" s="3" t="s">
        <v>167</v>
      </c>
      <c r="U62" s="33">
        <f>SUMIF('Avoided Costs 2010-2018'!$A:$A,Actuals!T62&amp;Actuals!S62,'Avoided Costs 2010-2018'!$E:$E)*J62</f>
        <v>555285.50957454403</v>
      </c>
      <c r="V62" s="33">
        <f>SUMIF('Avoided Costs 2010-2018'!$A:$A,Actuals!T62&amp;Actuals!S62,'Avoided Costs 2010-2018'!$K:$K)*N62</f>
        <v>0</v>
      </c>
      <c r="W62" s="33">
        <f>SUMIF('Avoided Costs 2010-2018'!$A:$A,Actuals!T62&amp;Actuals!S62,'Avoided Costs 2010-2018'!$M:$M)*R62</f>
        <v>525904.46926650906</v>
      </c>
      <c r="X62" s="33">
        <f t="shared" si="50"/>
        <v>1081189.9788410531</v>
      </c>
      <c r="Y62" s="33">
        <v>60</v>
      </c>
      <c r="Z62" s="51">
        <f t="shared" si="51"/>
        <v>31956.48</v>
      </c>
      <c r="AC62" s="51"/>
      <c r="AD62" s="51">
        <v>33797.78</v>
      </c>
      <c r="AE62" s="51">
        <v>1047392.1988410531</v>
      </c>
      <c r="AF62" s="159">
        <f t="shared" si="48"/>
        <v>2312264.3711999999</v>
      </c>
    </row>
    <row r="63" spans="1:32" x14ac:dyDescent="0.2">
      <c r="A63" s="119" t="s">
        <v>43</v>
      </c>
      <c r="B63" s="28" t="s">
        <v>59</v>
      </c>
      <c r="D63" s="31">
        <v>287</v>
      </c>
      <c r="E63" s="31">
        <v>190</v>
      </c>
      <c r="F63" s="88">
        <v>0.124</v>
      </c>
      <c r="G63" s="88">
        <v>0.02</v>
      </c>
      <c r="H63" s="49">
        <f t="shared" si="43"/>
        <v>54530</v>
      </c>
      <c r="J63" s="25">
        <f t="shared" si="44"/>
        <v>46812.914400000001</v>
      </c>
      <c r="K63" s="31">
        <v>0</v>
      </c>
      <c r="L63" s="25">
        <f t="shared" si="45"/>
        <v>0</v>
      </c>
      <c r="N63" s="31">
        <f t="shared" si="49"/>
        <v>0</v>
      </c>
      <c r="O63" s="95">
        <v>36.484000000000002</v>
      </c>
      <c r="P63" s="50">
        <f t="shared" si="46"/>
        <v>10470.908000000001</v>
      </c>
      <c r="R63" s="25">
        <f t="shared" si="47"/>
        <v>8989.0650998400015</v>
      </c>
      <c r="S63" s="31">
        <v>5</v>
      </c>
      <c r="T63" s="3" t="s">
        <v>167</v>
      </c>
      <c r="U63" s="33">
        <f>SUMIF('Avoided Costs 2010-2018'!$A:$A,Actuals!T63&amp;Actuals!S63,'Avoided Costs 2010-2018'!$E:$E)*J63</f>
        <v>56210.123182806899</v>
      </c>
      <c r="V63" s="33">
        <f>SUMIF('Avoided Costs 2010-2018'!$A:$A,Actuals!T63&amp;Actuals!S63,'Avoided Costs 2010-2018'!$K:$K)*N63</f>
        <v>0</v>
      </c>
      <c r="W63" s="33">
        <f>SUMIF('Avoided Costs 2010-2018'!$A:$A,Actuals!T63&amp;Actuals!S63,'Avoided Costs 2010-2018'!$M:$M)*R63</f>
        <v>53174.899612770867</v>
      </c>
      <c r="X63" s="33">
        <f t="shared" si="50"/>
        <v>109385.02279557777</v>
      </c>
      <c r="Y63" s="33">
        <v>60</v>
      </c>
      <c r="Z63" s="51">
        <f t="shared" si="51"/>
        <v>15084.72</v>
      </c>
      <c r="AC63" s="51"/>
      <c r="AD63" s="51">
        <v>15084.72</v>
      </c>
      <c r="AE63" s="51">
        <v>94300.302795577765</v>
      </c>
      <c r="AF63" s="159">
        <f t="shared" si="48"/>
        <v>234064.57200000001</v>
      </c>
    </row>
    <row r="64" spans="1:32" x14ac:dyDescent="0.2">
      <c r="A64" s="119" t="s">
        <v>44</v>
      </c>
      <c r="B64" s="28" t="s">
        <v>60</v>
      </c>
      <c r="D64" s="31">
        <v>402</v>
      </c>
      <c r="E64" s="31">
        <v>200</v>
      </c>
      <c r="F64" s="88">
        <v>0.124</v>
      </c>
      <c r="G64" s="88">
        <v>0.02</v>
      </c>
      <c r="H64" s="49">
        <f t="shared" si="43"/>
        <v>80400</v>
      </c>
      <c r="J64" s="25">
        <f t="shared" si="44"/>
        <v>69021.791999999987</v>
      </c>
      <c r="K64" s="31">
        <v>0</v>
      </c>
      <c r="L64" s="25">
        <f t="shared" si="45"/>
        <v>0</v>
      </c>
      <c r="N64" s="31">
        <f t="shared" si="49"/>
        <v>0</v>
      </c>
      <c r="O64" s="95">
        <v>38.383000000000003</v>
      </c>
      <c r="P64" s="50">
        <f t="shared" si="46"/>
        <v>15429.966</v>
      </c>
      <c r="R64" s="25">
        <f t="shared" si="47"/>
        <v>13246.31721168</v>
      </c>
      <c r="S64" s="31">
        <v>5</v>
      </c>
      <c r="T64" s="3" t="s">
        <v>167</v>
      </c>
      <c r="U64" s="33">
        <f>SUMIF('Avoided Costs 2010-2018'!$A:$A,Actuals!T64&amp;Actuals!S64,'Avoided Costs 2010-2018'!$E:$E)*J64</f>
        <v>82877.20344576698</v>
      </c>
      <c r="V64" s="33">
        <f>SUMIF('Avoided Costs 2010-2018'!$A:$A,Actuals!T64&amp;Actuals!S64,'Avoided Costs 2010-2018'!$K:$K)*N64</f>
        <v>0</v>
      </c>
      <c r="W64" s="33">
        <f>SUMIF('Avoided Costs 2010-2018'!$A:$A,Actuals!T64&amp;Actuals!S64,'Avoided Costs 2010-2018'!$M:$M)*R64</f>
        <v>78358.714743598888</v>
      </c>
      <c r="X64" s="33">
        <f t="shared" si="50"/>
        <v>161235.91818936588</v>
      </c>
      <c r="Y64" s="33">
        <v>60</v>
      </c>
      <c r="Z64" s="51">
        <f t="shared" si="51"/>
        <v>21129.119999999999</v>
      </c>
      <c r="AC64" s="51"/>
      <c r="AD64" s="51">
        <v>21129.119999999999</v>
      </c>
      <c r="AE64" s="51">
        <v>140106.79818936589</v>
      </c>
      <c r="AF64" s="159">
        <f t="shared" si="48"/>
        <v>345108.95999999996</v>
      </c>
    </row>
    <row r="65" spans="1:32" x14ac:dyDescent="0.2">
      <c r="A65" s="119" t="s">
        <v>45</v>
      </c>
      <c r="B65" s="28" t="s">
        <v>210</v>
      </c>
      <c r="D65" s="31">
        <v>383</v>
      </c>
      <c r="E65" s="31">
        <v>1286</v>
      </c>
      <c r="F65" s="88">
        <v>0</v>
      </c>
      <c r="G65" s="88">
        <v>0.02</v>
      </c>
      <c r="H65" s="49">
        <f t="shared" si="43"/>
        <v>492538</v>
      </c>
      <c r="J65" s="25">
        <f t="shared" si="44"/>
        <v>482687.24</v>
      </c>
      <c r="K65" s="31">
        <v>0</v>
      </c>
      <c r="L65" s="25">
        <f t="shared" si="45"/>
        <v>0</v>
      </c>
      <c r="N65" s="31">
        <f t="shared" si="49"/>
        <v>0</v>
      </c>
      <c r="O65" s="95">
        <v>252</v>
      </c>
      <c r="P65" s="50">
        <f t="shared" si="46"/>
        <v>96516</v>
      </c>
      <c r="R65" s="25">
        <f t="shared" si="47"/>
        <v>94585.68</v>
      </c>
      <c r="S65" s="31">
        <v>5</v>
      </c>
      <c r="T65" s="3" t="s">
        <v>167</v>
      </c>
      <c r="U65" s="33">
        <f>SUMIF('Avoided Costs 2010-2018'!$A:$A,Actuals!T65&amp;Actuals!S65,'Avoided Costs 2010-2018'!$E:$E)*J65</f>
        <v>579581.71515100275</v>
      </c>
      <c r="V65" s="33">
        <f>SUMIF('Avoided Costs 2010-2018'!$A:$A,Actuals!T65&amp;Actuals!S65,'Avoided Costs 2010-2018'!$K:$K)*N65</f>
        <v>0</v>
      </c>
      <c r="W65" s="33">
        <f>SUMIF('Avoided Costs 2010-2018'!$A:$A,Actuals!T65&amp;Actuals!S65,'Avoided Costs 2010-2018'!$M:$M)*R65</f>
        <v>559522.48459021526</v>
      </c>
      <c r="X65" s="33">
        <f t="shared" si="50"/>
        <v>1139104.199741218</v>
      </c>
      <c r="Y65" s="33">
        <v>88</v>
      </c>
      <c r="Z65" s="51">
        <f t="shared" si="51"/>
        <v>33704</v>
      </c>
      <c r="AC65" s="51"/>
      <c r="AD65" s="51">
        <v>33704</v>
      </c>
      <c r="AE65" s="51">
        <v>1105400.199741218</v>
      </c>
      <c r="AF65" s="159">
        <f t="shared" si="48"/>
        <v>2413436.2000000002</v>
      </c>
    </row>
    <row r="66" spans="1:32" x14ac:dyDescent="0.2">
      <c r="A66" s="119" t="s">
        <v>46</v>
      </c>
      <c r="B66" s="28" t="s">
        <v>211</v>
      </c>
      <c r="D66" s="31">
        <v>185</v>
      </c>
      <c r="E66" s="31">
        <v>339</v>
      </c>
      <c r="F66" s="88">
        <v>0</v>
      </c>
      <c r="G66" s="88">
        <v>0.02</v>
      </c>
      <c r="H66" s="49">
        <f t="shared" si="43"/>
        <v>62715</v>
      </c>
      <c r="J66" s="25">
        <f t="shared" si="44"/>
        <v>61460.7</v>
      </c>
      <c r="K66" s="31">
        <v>0</v>
      </c>
      <c r="L66" s="25">
        <f t="shared" si="45"/>
        <v>0</v>
      </c>
      <c r="N66" s="31">
        <f t="shared" si="49"/>
        <v>0</v>
      </c>
      <c r="O66" s="95">
        <v>66.400000000000006</v>
      </c>
      <c r="P66" s="50">
        <f t="shared" si="46"/>
        <v>12284.000000000002</v>
      </c>
      <c r="R66" s="25">
        <f t="shared" si="47"/>
        <v>12038.320000000002</v>
      </c>
      <c r="S66" s="31">
        <v>5</v>
      </c>
      <c r="T66" s="3" t="s">
        <v>167</v>
      </c>
      <c r="U66" s="33">
        <f>SUMIF('Avoided Costs 2010-2018'!$A:$A,Actuals!T66&amp;Actuals!S66,'Avoided Costs 2010-2018'!$E:$E)*J66</f>
        <v>73798.300366053256</v>
      </c>
      <c r="V66" s="33">
        <f>SUMIF('Avoided Costs 2010-2018'!$A:$A,Actuals!T66&amp;Actuals!S66,'Avoided Costs 2010-2018'!$K:$K)*N66</f>
        <v>0</v>
      </c>
      <c r="W66" s="33">
        <f>SUMIF('Avoided Costs 2010-2018'!$A:$A,Actuals!T66&amp;Actuals!S66,'Avoided Costs 2010-2018'!$M:$M)*R66</f>
        <v>71212.795813193719</v>
      </c>
      <c r="X66" s="33">
        <f t="shared" si="50"/>
        <v>145011.09617924696</v>
      </c>
      <c r="Y66" s="33">
        <v>88</v>
      </c>
      <c r="Z66" s="51">
        <f t="shared" si="51"/>
        <v>16280</v>
      </c>
      <c r="AC66" s="51"/>
      <c r="AD66" s="51">
        <v>16280</v>
      </c>
      <c r="AE66" s="51">
        <v>128731.09617924696</v>
      </c>
      <c r="AF66" s="159">
        <f t="shared" si="48"/>
        <v>307303.5</v>
      </c>
    </row>
    <row r="67" spans="1:32" x14ac:dyDescent="0.2">
      <c r="A67" s="119" t="s">
        <v>47</v>
      </c>
      <c r="B67" s="28" t="s">
        <v>212</v>
      </c>
      <c r="D67" s="31">
        <v>171</v>
      </c>
      <c r="E67" s="31">
        <v>318</v>
      </c>
      <c r="F67" s="88">
        <v>0</v>
      </c>
      <c r="G67" s="88">
        <v>0.02</v>
      </c>
      <c r="H67" s="49">
        <f t="shared" si="43"/>
        <v>54378</v>
      </c>
      <c r="J67" s="25">
        <f t="shared" si="44"/>
        <v>53290.44</v>
      </c>
      <c r="K67" s="31">
        <v>0</v>
      </c>
      <c r="L67" s="25">
        <f t="shared" si="45"/>
        <v>0</v>
      </c>
      <c r="N67" s="31">
        <f t="shared" si="49"/>
        <v>0</v>
      </c>
      <c r="O67" s="95">
        <v>62.2</v>
      </c>
      <c r="P67" s="50">
        <f t="shared" si="46"/>
        <v>10636.2</v>
      </c>
      <c r="R67" s="25">
        <f t="shared" si="47"/>
        <v>10423.476000000001</v>
      </c>
      <c r="S67" s="31">
        <v>5</v>
      </c>
      <c r="T67" s="3" t="s">
        <v>167</v>
      </c>
      <c r="U67" s="33">
        <f>SUMIF('Avoided Costs 2010-2018'!$A:$A,Actuals!T67&amp;Actuals!S67,'Avoided Costs 2010-2018'!$E:$E)*J67</f>
        <v>63987.945105720231</v>
      </c>
      <c r="V67" s="33">
        <f>SUMIF('Avoided Costs 2010-2018'!$A:$A,Actuals!T67&amp;Actuals!S67,'Avoided Costs 2010-2018'!$K:$K)*N67</f>
        <v>0</v>
      </c>
      <c r="W67" s="33">
        <f>SUMIF('Avoided Costs 2010-2018'!$A:$A,Actuals!T67&amp;Actuals!S67,'Avoided Costs 2010-2018'!$M:$M)*R67</f>
        <v>61660.170858701647</v>
      </c>
      <c r="X67" s="33">
        <f t="shared" si="50"/>
        <v>125648.11596442189</v>
      </c>
      <c r="Y67" s="33">
        <v>88</v>
      </c>
      <c r="Z67" s="51">
        <f t="shared" si="51"/>
        <v>15048</v>
      </c>
      <c r="AC67" s="51"/>
      <c r="AD67" s="51">
        <v>15048</v>
      </c>
      <c r="AE67" s="51">
        <v>110600.11596442189</v>
      </c>
      <c r="AF67" s="159">
        <f t="shared" si="48"/>
        <v>266452.2</v>
      </c>
    </row>
    <row r="68" spans="1:32" x14ac:dyDescent="0.2">
      <c r="A68" s="119" t="s">
        <v>102</v>
      </c>
      <c r="B68" s="28" t="s">
        <v>103</v>
      </c>
      <c r="D68" s="31">
        <v>0</v>
      </c>
      <c r="E68" s="31">
        <v>0</v>
      </c>
      <c r="F68" s="88">
        <v>0</v>
      </c>
      <c r="G68" s="88">
        <v>0</v>
      </c>
      <c r="H68" s="49">
        <f t="shared" si="43"/>
        <v>0</v>
      </c>
      <c r="J68" s="25">
        <f t="shared" si="44"/>
        <v>0</v>
      </c>
      <c r="K68" s="31">
        <v>0</v>
      </c>
      <c r="L68" s="25">
        <f t="shared" si="45"/>
        <v>0</v>
      </c>
      <c r="N68" s="31">
        <f t="shared" si="49"/>
        <v>0</v>
      </c>
      <c r="O68" s="95">
        <v>0</v>
      </c>
      <c r="P68" s="50">
        <f t="shared" si="46"/>
        <v>0</v>
      </c>
      <c r="R68" s="25">
        <f t="shared" si="47"/>
        <v>0</v>
      </c>
      <c r="S68" s="31">
        <v>1</v>
      </c>
      <c r="T68" s="3" t="s">
        <v>15</v>
      </c>
      <c r="U68" s="33">
        <f>SUMIF('Avoided Costs 2010-2018'!$A:$A,Actuals!T68&amp;Actuals!S68,'Avoided Costs 2010-2018'!$E:$E)*J68</f>
        <v>0</v>
      </c>
      <c r="V68" s="33">
        <f>SUMIF('Avoided Costs 2010-2018'!$A:$A,Actuals!T68&amp;Actuals!S68,'Avoided Costs 2010-2018'!$K:$K)*N68</f>
        <v>0</v>
      </c>
      <c r="W68" s="33">
        <f>SUMIF('Avoided Costs 2010-2018'!$A:$A,Actuals!T68&amp;Actuals!S68,'Avoided Costs 2010-2018'!$M:$M)*R68</f>
        <v>0</v>
      </c>
      <c r="X68" s="33">
        <f t="shared" si="50"/>
        <v>0</v>
      </c>
      <c r="Y68" s="33">
        <v>0</v>
      </c>
      <c r="Z68" s="51">
        <f t="shared" si="51"/>
        <v>0</v>
      </c>
      <c r="AC68" s="51"/>
      <c r="AD68" s="51">
        <v>5639.8</v>
      </c>
      <c r="AE68" s="51">
        <v>-5639.8</v>
      </c>
      <c r="AF68" s="159">
        <f t="shared" si="48"/>
        <v>0</v>
      </c>
    </row>
    <row r="69" spans="1:32" x14ac:dyDescent="0.2">
      <c r="A69" s="119" t="s">
        <v>104</v>
      </c>
      <c r="B69" s="28" t="s">
        <v>238</v>
      </c>
      <c r="D69" s="31">
        <v>369</v>
      </c>
      <c r="E69" s="31">
        <v>255</v>
      </c>
      <c r="F69" s="88">
        <v>0.05</v>
      </c>
      <c r="G69" s="88">
        <v>0</v>
      </c>
      <c r="H69" s="49">
        <f t="shared" si="43"/>
        <v>94095</v>
      </c>
      <c r="J69" s="25">
        <f t="shared" si="44"/>
        <v>89390.25</v>
      </c>
      <c r="K69" s="31">
        <v>0</v>
      </c>
      <c r="L69" s="25">
        <f t="shared" si="45"/>
        <v>0</v>
      </c>
      <c r="N69" s="31">
        <f t="shared" si="49"/>
        <v>0</v>
      </c>
      <c r="O69" s="31">
        <v>0</v>
      </c>
      <c r="P69" s="50">
        <f t="shared" si="46"/>
        <v>0</v>
      </c>
      <c r="R69" s="25">
        <f t="shared" si="47"/>
        <v>0</v>
      </c>
      <c r="S69" s="31">
        <v>15</v>
      </c>
      <c r="T69" s="3" t="s">
        <v>15</v>
      </c>
      <c r="U69" s="33">
        <f>SUMIF('Avoided Costs 2010-2018'!$A:$A,Actuals!T69&amp;Actuals!S69,'Avoided Costs 2010-2018'!$E:$E)*J69</f>
        <v>264181.44286526548</v>
      </c>
      <c r="V69" s="33">
        <f>SUMIF('Avoided Costs 2010-2018'!$A:$A,Actuals!T69&amp;Actuals!S69,'Avoided Costs 2010-2018'!$K:$K)*N69</f>
        <v>0</v>
      </c>
      <c r="W69" s="33">
        <f>SUMIF('Avoided Costs 2010-2018'!$A:$A,Actuals!T69&amp;Actuals!S69,'Avoided Costs 2010-2018'!$M:$M)*R69</f>
        <v>0</v>
      </c>
      <c r="X69" s="33">
        <f t="shared" si="50"/>
        <v>264181.44286526548</v>
      </c>
      <c r="Y69" s="33">
        <v>375</v>
      </c>
      <c r="Z69" s="51">
        <f t="shared" si="51"/>
        <v>131456.25</v>
      </c>
      <c r="AC69" s="51"/>
      <c r="AD69" s="51">
        <v>131456.25</v>
      </c>
      <c r="AE69" s="51">
        <v>132725.19286526548</v>
      </c>
      <c r="AF69" s="159">
        <f t="shared" si="48"/>
        <v>1340853.75</v>
      </c>
    </row>
    <row r="70" spans="1:32" x14ac:dyDescent="0.2">
      <c r="A70" s="119" t="s">
        <v>105</v>
      </c>
      <c r="B70" s="28" t="s">
        <v>239</v>
      </c>
      <c r="D70" s="31">
        <v>116</v>
      </c>
      <c r="E70" s="31">
        <v>154</v>
      </c>
      <c r="F70" s="88">
        <v>0.02</v>
      </c>
      <c r="G70" s="88">
        <v>0</v>
      </c>
      <c r="H70" s="49">
        <f t="shared" si="43"/>
        <v>17864</v>
      </c>
      <c r="J70" s="25">
        <f t="shared" si="44"/>
        <v>17506.72</v>
      </c>
      <c r="K70" s="31">
        <v>0</v>
      </c>
      <c r="L70" s="25">
        <f t="shared" si="45"/>
        <v>0</v>
      </c>
      <c r="N70" s="31">
        <f t="shared" si="49"/>
        <v>0</v>
      </c>
      <c r="O70" s="31">
        <v>0</v>
      </c>
      <c r="P70" s="50">
        <f t="shared" si="46"/>
        <v>0</v>
      </c>
      <c r="R70" s="25">
        <f t="shared" si="47"/>
        <v>0</v>
      </c>
      <c r="S70" s="31">
        <v>18</v>
      </c>
      <c r="T70" s="3" t="s">
        <v>167</v>
      </c>
      <c r="U70" s="33">
        <f>SUMIF('Avoided Costs 2010-2018'!$A:$A,Actuals!T70&amp;Actuals!S70,'Avoided Costs 2010-2018'!$E:$E)*J70</f>
        <v>51832.26344750508</v>
      </c>
      <c r="V70" s="33">
        <f>SUMIF('Avoided Costs 2010-2018'!$A:$A,Actuals!T70&amp;Actuals!S70,'Avoided Costs 2010-2018'!$K:$K)*N70</f>
        <v>0</v>
      </c>
      <c r="W70" s="33">
        <f>SUMIF('Avoided Costs 2010-2018'!$A:$A,Actuals!T70&amp;Actuals!S70,'Avoided Costs 2010-2018'!$M:$M)*R70</f>
        <v>0</v>
      </c>
      <c r="X70" s="33">
        <f t="shared" si="50"/>
        <v>51832.26344750508</v>
      </c>
      <c r="Y70" s="33">
        <v>-1102</v>
      </c>
      <c r="Z70" s="51">
        <f t="shared" si="51"/>
        <v>-125275.36</v>
      </c>
      <c r="AC70" s="51"/>
      <c r="AD70" s="51">
        <v>-125275.36</v>
      </c>
      <c r="AE70" s="51">
        <v>177107.62344750509</v>
      </c>
      <c r="AF70" s="159">
        <f t="shared" si="48"/>
        <v>315120.96000000002</v>
      </c>
    </row>
    <row r="71" spans="1:32" x14ac:dyDescent="0.2">
      <c r="A71" s="119" t="s">
        <v>106</v>
      </c>
      <c r="B71" s="28" t="s">
        <v>213</v>
      </c>
      <c r="D71" s="31">
        <v>321</v>
      </c>
      <c r="E71" s="31">
        <v>538</v>
      </c>
      <c r="F71" s="88">
        <v>0.2</v>
      </c>
      <c r="G71" s="88">
        <v>0</v>
      </c>
      <c r="H71" s="49">
        <f t="shared" si="43"/>
        <v>172698</v>
      </c>
      <c r="J71" s="25">
        <f t="shared" si="44"/>
        <v>138158.39999999999</v>
      </c>
      <c r="K71" s="31">
        <v>266</v>
      </c>
      <c r="L71" s="25">
        <f t="shared" si="45"/>
        <v>85386</v>
      </c>
      <c r="N71" s="31">
        <f t="shared" si="49"/>
        <v>68308.800000000003</v>
      </c>
      <c r="O71" s="31">
        <v>0</v>
      </c>
      <c r="P71" s="50">
        <f t="shared" si="46"/>
        <v>0</v>
      </c>
      <c r="R71" s="25">
        <f t="shared" si="47"/>
        <v>0</v>
      </c>
      <c r="S71" s="31">
        <v>15</v>
      </c>
      <c r="T71" s="3" t="s">
        <v>15</v>
      </c>
      <c r="U71" s="33">
        <f>SUMIF('Avoided Costs 2010-2018'!$A:$A,Actuals!T71&amp;Actuals!S71,'Avoided Costs 2010-2018'!$E:$E)*J71</f>
        <v>408309.46838113206</v>
      </c>
      <c r="V71" s="33">
        <f>SUMIF('Avoided Costs 2010-2018'!$A:$A,Actuals!T71&amp;Actuals!S71,'Avoided Costs 2010-2018'!$K:$K)*N71</f>
        <v>56260.485541667505</v>
      </c>
      <c r="W71" s="33">
        <f>SUMIF('Avoided Costs 2010-2018'!$A:$A,Actuals!T71&amp;Actuals!S71,'Avoided Costs 2010-2018'!$M:$M)*R71</f>
        <v>0</v>
      </c>
      <c r="X71" s="33">
        <f t="shared" si="50"/>
        <v>464569.95392279956</v>
      </c>
      <c r="Y71" s="33">
        <v>110</v>
      </c>
      <c r="Z71" s="51">
        <f t="shared" si="51"/>
        <v>28248</v>
      </c>
      <c r="AC71" s="51"/>
      <c r="AD71" s="51">
        <v>32632.799999999999</v>
      </c>
      <c r="AE71" s="51">
        <v>431937.15392279957</v>
      </c>
      <c r="AF71" s="159">
        <f t="shared" si="48"/>
        <v>2072376</v>
      </c>
    </row>
    <row r="72" spans="1:32" x14ac:dyDescent="0.2">
      <c r="A72" s="119" t="s">
        <v>48</v>
      </c>
      <c r="B72" s="28" t="s">
        <v>214</v>
      </c>
      <c r="D72" s="31">
        <v>735</v>
      </c>
      <c r="E72" s="31">
        <v>223</v>
      </c>
      <c r="F72" s="88">
        <v>0.2</v>
      </c>
      <c r="G72" s="88">
        <v>0</v>
      </c>
      <c r="H72" s="49">
        <f t="shared" si="43"/>
        <v>163905</v>
      </c>
      <c r="J72" s="25">
        <f t="shared" si="44"/>
        <v>131124</v>
      </c>
      <c r="K72" s="31">
        <v>156</v>
      </c>
      <c r="L72" s="25">
        <f t="shared" si="45"/>
        <v>114660</v>
      </c>
      <c r="N72" s="31">
        <f t="shared" si="49"/>
        <v>91728</v>
      </c>
      <c r="O72" s="31">
        <v>0</v>
      </c>
      <c r="P72" s="50">
        <f t="shared" si="46"/>
        <v>0</v>
      </c>
      <c r="R72" s="25">
        <f t="shared" si="47"/>
        <v>0</v>
      </c>
      <c r="S72" s="31">
        <v>15</v>
      </c>
      <c r="T72" s="3" t="s">
        <v>15</v>
      </c>
      <c r="U72" s="33">
        <f>SUMIF('Avoided Costs 2010-2018'!$A:$A,Actuals!T72&amp;Actuals!S72,'Avoided Costs 2010-2018'!$E:$E)*J72</f>
        <v>387520.19951018225</v>
      </c>
      <c r="V72" s="33">
        <f>SUMIF('Avoided Costs 2010-2018'!$A:$A,Actuals!T72&amp;Actuals!S72,'Avoided Costs 2010-2018'!$K:$K)*N72</f>
        <v>75549.004195156071</v>
      </c>
      <c r="W72" s="33">
        <f>SUMIF('Avoided Costs 2010-2018'!$A:$A,Actuals!T72&amp;Actuals!S72,'Avoided Costs 2010-2018'!$M:$M)*R72</f>
        <v>0</v>
      </c>
      <c r="X72" s="33">
        <f t="shared" si="50"/>
        <v>463069.2037053383</v>
      </c>
      <c r="Y72" s="33">
        <v>110</v>
      </c>
      <c r="Z72" s="51">
        <f t="shared" si="51"/>
        <v>64680</v>
      </c>
      <c r="AC72" s="51"/>
      <c r="AD72" s="51">
        <v>64680</v>
      </c>
      <c r="AE72" s="51">
        <v>398389.2037053383</v>
      </c>
      <c r="AF72" s="159">
        <f t="shared" si="48"/>
        <v>1966860</v>
      </c>
    </row>
    <row r="73" spans="1:32" x14ac:dyDescent="0.2">
      <c r="A73" s="119" t="s">
        <v>49</v>
      </c>
      <c r="B73" s="28" t="s">
        <v>215</v>
      </c>
      <c r="D73" s="31">
        <v>1990</v>
      </c>
      <c r="E73" s="31">
        <v>211</v>
      </c>
      <c r="F73" s="88">
        <v>0.2</v>
      </c>
      <c r="G73" s="88">
        <v>0</v>
      </c>
      <c r="H73" s="49">
        <f t="shared" si="43"/>
        <v>419890</v>
      </c>
      <c r="J73" s="25">
        <f t="shared" si="44"/>
        <v>335912</v>
      </c>
      <c r="K73" s="31">
        <v>112</v>
      </c>
      <c r="L73" s="25">
        <f t="shared" si="45"/>
        <v>222880</v>
      </c>
      <c r="N73" s="31">
        <f t="shared" si="49"/>
        <v>178304</v>
      </c>
      <c r="O73" s="31">
        <v>0</v>
      </c>
      <c r="P73" s="50">
        <f t="shared" si="46"/>
        <v>0</v>
      </c>
      <c r="R73" s="25">
        <f t="shared" si="47"/>
        <v>0</v>
      </c>
      <c r="S73" s="31">
        <v>15</v>
      </c>
      <c r="T73" s="3" t="s">
        <v>15</v>
      </c>
      <c r="U73" s="33">
        <f>SUMIF('Avoided Costs 2010-2018'!$A:$A,Actuals!T73&amp;Actuals!S73,'Avoided Costs 2010-2018'!$E:$E)*J73</f>
        <v>992744.922804859</v>
      </c>
      <c r="V73" s="33">
        <f>SUMIF('Avoided Costs 2010-2018'!$A:$A,Actuals!T73&amp;Actuals!S73,'Avoided Costs 2010-2018'!$K:$K)*N73</f>
        <v>146854.71877739739</v>
      </c>
      <c r="W73" s="33">
        <f>SUMIF('Avoided Costs 2010-2018'!$A:$A,Actuals!T73&amp;Actuals!S73,'Avoided Costs 2010-2018'!$M:$M)*R73</f>
        <v>0</v>
      </c>
      <c r="X73" s="33">
        <f t="shared" si="50"/>
        <v>1139599.6415822564</v>
      </c>
      <c r="Y73" s="33">
        <v>110</v>
      </c>
      <c r="Z73" s="51">
        <f t="shared" si="51"/>
        <v>175120</v>
      </c>
      <c r="AC73" s="51"/>
      <c r="AD73" s="51">
        <v>175120</v>
      </c>
      <c r="AE73" s="51">
        <v>964479.64158225642</v>
      </c>
      <c r="AF73" s="159">
        <f t="shared" si="48"/>
        <v>5038680</v>
      </c>
    </row>
    <row r="74" spans="1:32" x14ac:dyDescent="0.2">
      <c r="A74" s="119" t="s">
        <v>50</v>
      </c>
      <c r="B74" s="28" t="s">
        <v>216</v>
      </c>
      <c r="D74" s="31">
        <v>689</v>
      </c>
      <c r="E74" s="31">
        <v>82</v>
      </c>
      <c r="F74" s="88">
        <v>0.2</v>
      </c>
      <c r="G74" s="88">
        <v>0</v>
      </c>
      <c r="H74" s="49">
        <f t="shared" si="43"/>
        <v>56498</v>
      </c>
      <c r="J74" s="25">
        <f t="shared" si="44"/>
        <v>45198.400000000001</v>
      </c>
      <c r="K74" s="31">
        <v>63</v>
      </c>
      <c r="L74" s="25">
        <f t="shared" si="45"/>
        <v>43407</v>
      </c>
      <c r="N74" s="31">
        <f t="shared" si="49"/>
        <v>34725.599999999999</v>
      </c>
      <c r="O74" s="31">
        <v>0</v>
      </c>
      <c r="P74" s="50">
        <f t="shared" si="46"/>
        <v>0</v>
      </c>
      <c r="R74" s="25">
        <f t="shared" si="47"/>
        <v>0</v>
      </c>
      <c r="S74" s="31">
        <v>15</v>
      </c>
      <c r="T74" s="3" t="s">
        <v>15</v>
      </c>
      <c r="U74" s="33">
        <f>SUMIF('Avoided Costs 2010-2018'!$A:$A,Actuals!T74&amp;Actuals!S74,'Avoided Costs 2010-2018'!$E:$E)*J74</f>
        <v>133578.08628123777</v>
      </c>
      <c r="V74" s="33">
        <f>SUMIF('Avoided Costs 2010-2018'!$A:$A,Actuals!T74&amp;Actuals!S74,'Avoided Costs 2010-2018'!$K:$K)*N74</f>
        <v>28600.69444530908</v>
      </c>
      <c r="W74" s="33">
        <f>SUMIF('Avoided Costs 2010-2018'!$A:$A,Actuals!T74&amp;Actuals!S74,'Avoided Costs 2010-2018'!$M:$M)*R74</f>
        <v>0</v>
      </c>
      <c r="X74" s="33">
        <f t="shared" si="50"/>
        <v>162178.78072654686</v>
      </c>
      <c r="Y74" s="33">
        <v>110</v>
      </c>
      <c r="Z74" s="51">
        <f t="shared" si="51"/>
        <v>60632</v>
      </c>
      <c r="AC74" s="51"/>
      <c r="AD74" s="51">
        <v>60632</v>
      </c>
      <c r="AE74" s="51">
        <v>101546.78072654686</v>
      </c>
      <c r="AF74" s="159">
        <f t="shared" si="48"/>
        <v>677976</v>
      </c>
    </row>
    <row r="75" spans="1:32" x14ac:dyDescent="0.2">
      <c r="A75" s="167" t="s">
        <v>241</v>
      </c>
      <c r="B75" s="167"/>
      <c r="C75" s="167"/>
      <c r="D75" s="54">
        <f>SUM(D51:D74)</f>
        <v>7279</v>
      </c>
      <c r="E75" s="52"/>
      <c r="F75" s="53"/>
      <c r="G75" s="89"/>
      <c r="H75" s="54">
        <f>SUM(H51:H74)</f>
        <v>4810080</v>
      </c>
      <c r="I75" s="54"/>
      <c r="J75" s="54">
        <f>SUM(J51:J74)</f>
        <v>4038642.3306400003</v>
      </c>
      <c r="K75" s="54"/>
      <c r="L75" s="54">
        <f>SUM(L51:L74)</f>
        <v>2870123</v>
      </c>
      <c r="M75" s="54">
        <f>SUM(M51:M74)</f>
        <v>0</v>
      </c>
      <c r="N75" s="54">
        <f>SUM(N51:N74)</f>
        <v>2539616.9299999997</v>
      </c>
      <c r="O75" s="129"/>
      <c r="P75" s="54">
        <f>SUM(P51:P74)</f>
        <v>248895.28200000001</v>
      </c>
      <c r="Q75" s="54"/>
      <c r="R75" s="54">
        <f>SUM(R51:R74)</f>
        <v>228185.50871535999</v>
      </c>
      <c r="S75" s="54"/>
      <c r="T75" s="24"/>
      <c r="U75" s="102">
        <f>SUM(U51:U74)</f>
        <v>10508758.125633353</v>
      </c>
      <c r="V75" s="102">
        <f>SUM(V51:V74)</f>
        <v>2130111.5995532302</v>
      </c>
      <c r="W75" s="102">
        <f>SUM(W51:W74)</f>
        <v>1349833.5348849895</v>
      </c>
      <c r="X75" s="102">
        <f>SUM(X51:X74)</f>
        <v>13988703.260071574</v>
      </c>
      <c r="Y75" s="102"/>
      <c r="Z75" s="102">
        <f>SUM(Z51:Z74)</f>
        <v>2673904.29</v>
      </c>
      <c r="AA75" s="102">
        <v>788260.59</v>
      </c>
      <c r="AB75" s="102">
        <v>104143.02</v>
      </c>
      <c r="AC75" s="102">
        <v>892403.6100000001</v>
      </c>
      <c r="AD75" s="102">
        <f t="shared" ref="AD75:AF75" si="54">SUM(AD51:AD74)</f>
        <v>2778047.31</v>
      </c>
      <c r="AE75" s="102">
        <f t="shared" si="54"/>
        <v>11210655.950071575</v>
      </c>
      <c r="AF75" s="168">
        <f t="shared" si="54"/>
        <v>56233968.513200007</v>
      </c>
    </row>
    <row r="76" spans="1:32" x14ac:dyDescent="0.2">
      <c r="A76" s="120"/>
      <c r="B76" s="4"/>
      <c r="C76" s="4"/>
      <c r="D76" s="25"/>
      <c r="E76" s="29"/>
      <c r="F76" s="30"/>
      <c r="G76" s="147"/>
      <c r="H76" s="29"/>
      <c r="I76" s="29"/>
      <c r="J76" s="25"/>
      <c r="K76" s="25"/>
      <c r="L76" s="25"/>
      <c r="M76" s="29"/>
      <c r="N76" s="25"/>
      <c r="O76" s="80"/>
      <c r="P76" s="34"/>
      <c r="Q76" s="29"/>
      <c r="R76" s="25"/>
      <c r="S76" s="25"/>
      <c r="T76" s="5"/>
      <c r="U76" s="51"/>
      <c r="V76" s="51"/>
      <c r="W76" s="51"/>
      <c r="X76" s="51"/>
      <c r="Y76" s="51"/>
      <c r="Z76" s="51"/>
      <c r="AA76" s="51"/>
      <c r="AB76" s="51"/>
      <c r="AC76" s="51"/>
      <c r="AD76" s="51"/>
      <c r="AE76" s="51"/>
      <c r="AF76" s="159"/>
    </row>
    <row r="77" spans="1:32" x14ac:dyDescent="0.2">
      <c r="A77" s="119"/>
      <c r="B77" s="28" t="s">
        <v>155</v>
      </c>
    </row>
    <row r="78" spans="1:32" x14ac:dyDescent="0.2">
      <c r="A78" s="119" t="s">
        <v>142</v>
      </c>
      <c r="B78" s="28" t="s">
        <v>183</v>
      </c>
      <c r="H78" s="172">
        <f>1-4.8%</f>
        <v>0.95199999999999996</v>
      </c>
      <c r="I78" s="172"/>
      <c r="J78" s="172"/>
      <c r="K78" s="172"/>
      <c r="L78" s="172">
        <f>1+6%</f>
        <v>1.06</v>
      </c>
      <c r="M78" s="172"/>
      <c r="O78" s="80"/>
      <c r="P78" s="172">
        <v>1</v>
      </c>
      <c r="Q78" s="172"/>
      <c r="R78" s="25"/>
      <c r="S78" s="25"/>
      <c r="Z78" s="51"/>
      <c r="AA78" s="51"/>
      <c r="AC78" s="51"/>
      <c r="AD78" s="51"/>
      <c r="AE78" s="51"/>
      <c r="AF78" s="159"/>
    </row>
    <row r="79" spans="1:32" s="108" customFormat="1" outlineLevel="1" x14ac:dyDescent="0.2">
      <c r="A79" s="125" t="s">
        <v>366</v>
      </c>
      <c r="B79" s="125"/>
      <c r="C79" s="125"/>
      <c r="D79" s="130">
        <v>1</v>
      </c>
      <c r="E79" s="131"/>
      <c r="F79" s="132">
        <v>0.12</v>
      </c>
      <c r="G79" s="132"/>
      <c r="H79" s="131">
        <v>49142</v>
      </c>
      <c r="I79" s="92">
        <f>+$H$78*H79</f>
        <v>46783.184000000001</v>
      </c>
      <c r="J79" s="98">
        <f>I79*(1-F79)</f>
        <v>41169.20192</v>
      </c>
      <c r="K79" s="92"/>
      <c r="L79" s="131">
        <v>4318</v>
      </c>
      <c r="M79" s="92">
        <f>+$L$78*L79</f>
        <v>4577.08</v>
      </c>
      <c r="N79" s="92">
        <f>M79*(1-F79)</f>
        <v>4027.8303999999998</v>
      </c>
      <c r="O79" s="92"/>
      <c r="P79" s="92">
        <v>0</v>
      </c>
      <c r="Q79" s="92">
        <f>+P79*$P$78</f>
        <v>0</v>
      </c>
      <c r="R79" s="98">
        <f>Q79*(1-F79)</f>
        <v>0</v>
      </c>
      <c r="S79" s="130">
        <v>15</v>
      </c>
      <c r="T79" s="258" t="s">
        <v>15</v>
      </c>
      <c r="U79" s="78">
        <f>SUMIF('Avoided Costs 2010-2018'!$A:$A,Actuals!T79&amp;Actuals!S79,'Avoided Costs 2010-2018'!$E:$E)*J79</f>
        <v>121670.3070506801</v>
      </c>
      <c r="V79" s="78">
        <f>SUMIF('Avoided Costs 2010-2018'!$A:$A,Actuals!T79&amp;Actuals!S79,'Avoided Costs 2010-2018'!$K:$K)*N79</f>
        <v>3317.4011837931398</v>
      </c>
      <c r="W79" s="78">
        <f>SUMIF('Avoided Costs 2010-2018'!$A:$A,Actuals!T79&amp;Actuals!S79,'Avoided Costs 2010-2018'!$M:$M)*R79</f>
        <v>0</v>
      </c>
      <c r="X79" s="78">
        <f>SUM(U79:W79)</f>
        <v>124987.70823447325</v>
      </c>
      <c r="Y79" s="105">
        <v>5103</v>
      </c>
      <c r="Z79" s="105">
        <f t="shared" ref="Z79:Z86" si="55">Y79*(1-F79)</f>
        <v>4490.6400000000003</v>
      </c>
      <c r="AA79" s="105"/>
      <c r="AB79" s="105"/>
      <c r="AC79" s="105"/>
      <c r="AD79" s="105">
        <f t="shared" ref="AD79:AD87" si="56">Z79+AB79</f>
        <v>4490.6400000000003</v>
      </c>
      <c r="AE79" s="105">
        <f t="shared" ref="AE79:AE87" si="57">X79-AD79</f>
        <v>120497.06823447325</v>
      </c>
      <c r="AF79" s="160">
        <f t="shared" ref="AF79:AF86" si="58">S79*J79</f>
        <v>617538.02879999997</v>
      </c>
    </row>
    <row r="80" spans="1:32" s="108" customFormat="1" outlineLevel="1" x14ac:dyDescent="0.2">
      <c r="A80" s="125" t="s">
        <v>367</v>
      </c>
      <c r="B80" s="125"/>
      <c r="C80" s="125"/>
      <c r="D80" s="130">
        <v>0</v>
      </c>
      <c r="E80" s="131"/>
      <c r="F80" s="132">
        <v>0.12</v>
      </c>
      <c r="G80" s="132"/>
      <c r="H80" s="131">
        <v>22249</v>
      </c>
      <c r="I80" s="92">
        <f t="shared" ref="I80:I84" si="59">+$H$78*H80</f>
        <v>21181.047999999999</v>
      </c>
      <c r="J80" s="98">
        <f t="shared" ref="J80:J86" si="60">I80*(1-F80)</f>
        <v>18639.322239999998</v>
      </c>
      <c r="K80" s="92"/>
      <c r="L80" s="131">
        <v>0</v>
      </c>
      <c r="M80" s="92">
        <f t="shared" ref="M80:M84" si="61">+$L$78*L80</f>
        <v>0</v>
      </c>
      <c r="N80" s="92">
        <f t="shared" ref="N80:N86" si="62">M80*(1-F80)</f>
        <v>0</v>
      </c>
      <c r="O80" s="92"/>
      <c r="P80" s="92">
        <v>0</v>
      </c>
      <c r="Q80" s="92">
        <f t="shared" ref="Q80:Q84" si="63">+P80*$P$78</f>
        <v>0</v>
      </c>
      <c r="R80" s="98">
        <f t="shared" ref="R80:R86" si="64">Q80*(1-F80)</f>
        <v>0</v>
      </c>
      <c r="S80" s="130">
        <v>8</v>
      </c>
      <c r="T80" s="258" t="s">
        <v>167</v>
      </c>
      <c r="U80" s="78">
        <f>SUMIF('Avoided Costs 2010-2018'!$A:$A,Actuals!T80&amp;Actuals!S80,'Avoided Costs 2010-2018'!$E:$E)*J80</f>
        <v>33357.439380550109</v>
      </c>
      <c r="V80" s="78">
        <f>SUMIF('Avoided Costs 2010-2018'!$A:$A,Actuals!T80&amp;Actuals!S80,'Avoided Costs 2010-2018'!$K:$K)*N80</f>
        <v>0</v>
      </c>
      <c r="W80" s="78">
        <f>SUMIF('Avoided Costs 2010-2018'!$A:$A,Actuals!T80&amp;Actuals!S80,'Avoided Costs 2010-2018'!$M:$M)*R80</f>
        <v>0</v>
      </c>
      <c r="X80" s="78">
        <f t="shared" ref="X80:X86" si="65">SUM(U80:W80)</f>
        <v>33357.439380550109</v>
      </c>
      <c r="Y80" s="105">
        <v>37275.96</v>
      </c>
      <c r="Z80" s="105">
        <f t="shared" si="55"/>
        <v>32802.844799999999</v>
      </c>
      <c r="AA80" s="105"/>
      <c r="AB80" s="105"/>
      <c r="AC80" s="105"/>
      <c r="AD80" s="105">
        <f t="shared" si="56"/>
        <v>32802.844799999999</v>
      </c>
      <c r="AE80" s="105">
        <f t="shared" si="57"/>
        <v>554.59458055011055</v>
      </c>
      <c r="AF80" s="160">
        <f t="shared" si="58"/>
        <v>149114.57791999998</v>
      </c>
    </row>
    <row r="81" spans="1:32" s="108" customFormat="1" outlineLevel="1" x14ac:dyDescent="0.2">
      <c r="A81" s="125" t="s">
        <v>368</v>
      </c>
      <c r="B81" s="125"/>
      <c r="C81" s="125"/>
      <c r="D81" s="130">
        <v>1</v>
      </c>
      <c r="E81" s="131"/>
      <c r="F81" s="132">
        <v>0.12</v>
      </c>
      <c r="G81" s="132"/>
      <c r="H81" s="131">
        <v>117863</v>
      </c>
      <c r="I81" s="92">
        <f t="shared" si="59"/>
        <v>112205.576</v>
      </c>
      <c r="J81" s="98">
        <f t="shared" si="60"/>
        <v>98740.906879999995</v>
      </c>
      <c r="K81" s="92"/>
      <c r="L81" s="131">
        <v>0</v>
      </c>
      <c r="M81" s="92">
        <f t="shared" si="61"/>
        <v>0</v>
      </c>
      <c r="N81" s="92">
        <f t="shared" si="62"/>
        <v>0</v>
      </c>
      <c r="O81" s="92"/>
      <c r="P81" s="92">
        <v>0</v>
      </c>
      <c r="Q81" s="92">
        <f t="shared" si="63"/>
        <v>0</v>
      </c>
      <c r="R81" s="98">
        <f t="shared" si="64"/>
        <v>0</v>
      </c>
      <c r="S81" s="130">
        <v>11</v>
      </c>
      <c r="T81" s="258" t="s">
        <v>15</v>
      </c>
      <c r="U81" s="78">
        <f>SUMIF('Avoided Costs 2010-2018'!$A:$A,Actuals!T81&amp;Actuals!S81,'Avoided Costs 2010-2018'!$E:$E)*J81</f>
        <v>241632.58476373312</v>
      </c>
      <c r="V81" s="78">
        <f>SUMIF('Avoided Costs 2010-2018'!$A:$A,Actuals!T81&amp;Actuals!S81,'Avoided Costs 2010-2018'!$K:$K)*N81</f>
        <v>0</v>
      </c>
      <c r="W81" s="78">
        <f>SUMIF('Avoided Costs 2010-2018'!$A:$A,Actuals!T81&amp;Actuals!S81,'Avoided Costs 2010-2018'!$M:$M)*R81</f>
        <v>0</v>
      </c>
      <c r="X81" s="78">
        <f t="shared" si="65"/>
        <v>241632.58476373312</v>
      </c>
      <c r="Y81" s="105">
        <v>74552.98</v>
      </c>
      <c r="Z81" s="105">
        <f t="shared" si="55"/>
        <v>65606.622399999993</v>
      </c>
      <c r="AA81" s="105"/>
      <c r="AB81" s="105"/>
      <c r="AC81" s="105"/>
      <c r="AD81" s="105">
        <f t="shared" si="56"/>
        <v>65606.622399999993</v>
      </c>
      <c r="AE81" s="105">
        <f t="shared" si="57"/>
        <v>176025.96236373312</v>
      </c>
      <c r="AF81" s="160">
        <f t="shared" si="58"/>
        <v>1086149.9756799999</v>
      </c>
    </row>
    <row r="82" spans="1:32" s="108" customFormat="1" outlineLevel="1" x14ac:dyDescent="0.2">
      <c r="A82" s="125" t="s">
        <v>369</v>
      </c>
      <c r="B82" s="125"/>
      <c r="C82" s="125"/>
      <c r="D82" s="130">
        <v>0</v>
      </c>
      <c r="E82" s="131"/>
      <c r="F82" s="132">
        <v>0.12</v>
      </c>
      <c r="G82" s="132"/>
      <c r="H82" s="131">
        <v>5155</v>
      </c>
      <c r="I82" s="92">
        <f>H82</f>
        <v>5155</v>
      </c>
      <c r="J82" s="98">
        <f t="shared" si="60"/>
        <v>4536.3999999999996</v>
      </c>
      <c r="K82" s="92"/>
      <c r="L82" s="131">
        <v>0</v>
      </c>
      <c r="M82" s="92">
        <f t="shared" ref="M82:M86" si="66">L82</f>
        <v>0</v>
      </c>
      <c r="N82" s="92">
        <f t="shared" si="62"/>
        <v>0</v>
      </c>
      <c r="O82" s="92"/>
      <c r="P82" s="92">
        <v>0</v>
      </c>
      <c r="Q82" s="92">
        <f>+P82</f>
        <v>0</v>
      </c>
      <c r="R82" s="98">
        <f t="shared" si="64"/>
        <v>0</v>
      </c>
      <c r="S82" s="130">
        <v>25</v>
      </c>
      <c r="T82" s="258" t="s">
        <v>167</v>
      </c>
      <c r="U82" s="78">
        <f>SUMIF('Avoided Costs 2010-2018'!$A:$A,Actuals!T82&amp;Actuals!S82,'Avoided Costs 2010-2018'!$E:$E)*J82</f>
        <v>15503.155330825259</v>
      </c>
      <c r="V82" s="78">
        <f>SUMIF('Avoided Costs 2010-2018'!$A:$A,Actuals!T82&amp;Actuals!S82,'Avoided Costs 2010-2018'!$K:$K)*N82</f>
        <v>0</v>
      </c>
      <c r="W82" s="78">
        <f>SUMIF('Avoided Costs 2010-2018'!$A:$A,Actuals!T82&amp;Actuals!S82,'Avoided Costs 2010-2018'!$M:$M)*R82</f>
        <v>0</v>
      </c>
      <c r="X82" s="78">
        <f t="shared" si="65"/>
        <v>15503.155330825259</v>
      </c>
      <c r="Y82" s="105">
        <v>10300</v>
      </c>
      <c r="Z82" s="105">
        <f t="shared" si="55"/>
        <v>9064</v>
      </c>
      <c r="AA82" s="105"/>
      <c r="AB82" s="105"/>
      <c r="AC82" s="105"/>
      <c r="AD82" s="105">
        <f t="shared" si="56"/>
        <v>9064</v>
      </c>
      <c r="AE82" s="105">
        <f t="shared" si="57"/>
        <v>6439.1553308252587</v>
      </c>
      <c r="AF82" s="160">
        <f t="shared" si="58"/>
        <v>113409.99999999999</v>
      </c>
    </row>
    <row r="83" spans="1:32" s="108" customFormat="1" outlineLevel="1" x14ac:dyDescent="0.2">
      <c r="A83" s="125" t="s">
        <v>370</v>
      </c>
      <c r="B83" s="125"/>
      <c r="C83" s="125"/>
      <c r="D83" s="130">
        <v>1</v>
      </c>
      <c r="E83" s="131"/>
      <c r="F83" s="132">
        <v>0.12</v>
      </c>
      <c r="G83" s="132"/>
      <c r="H83" s="131">
        <v>2290</v>
      </c>
      <c r="I83" s="92">
        <f>H83</f>
        <v>2290</v>
      </c>
      <c r="J83" s="98">
        <f t="shared" si="60"/>
        <v>2015.2</v>
      </c>
      <c r="K83" s="92"/>
      <c r="L83" s="131">
        <v>0</v>
      </c>
      <c r="M83" s="92">
        <f t="shared" si="66"/>
        <v>0</v>
      </c>
      <c r="N83" s="92">
        <f t="shared" si="62"/>
        <v>0</v>
      </c>
      <c r="O83" s="92"/>
      <c r="P83" s="92">
        <v>0</v>
      </c>
      <c r="Q83" s="92">
        <f>+P83</f>
        <v>0</v>
      </c>
      <c r="R83" s="98">
        <f t="shared" si="64"/>
        <v>0</v>
      </c>
      <c r="S83" s="130">
        <v>25</v>
      </c>
      <c r="T83" s="258" t="s">
        <v>167</v>
      </c>
      <c r="U83" s="78">
        <f>SUMIF('Avoided Costs 2010-2018'!$A:$A,Actuals!T83&amp;Actuals!S83,'Avoided Costs 2010-2018'!$E:$E)*J83</f>
        <v>6886.9497007933742</v>
      </c>
      <c r="V83" s="78">
        <f>SUMIF('Avoided Costs 2010-2018'!$A:$A,Actuals!T83&amp;Actuals!S83,'Avoided Costs 2010-2018'!$K:$K)*N83</f>
        <v>0</v>
      </c>
      <c r="W83" s="78">
        <f>SUMIF('Avoided Costs 2010-2018'!$A:$A,Actuals!T83&amp;Actuals!S83,'Avoided Costs 2010-2018'!$M:$M)*R83</f>
        <v>0</v>
      </c>
      <c r="X83" s="78">
        <f t="shared" si="65"/>
        <v>6886.9497007933742</v>
      </c>
      <c r="Y83" s="105">
        <v>6000</v>
      </c>
      <c r="Z83" s="105">
        <f t="shared" si="55"/>
        <v>5280</v>
      </c>
      <c r="AA83" s="105"/>
      <c r="AB83" s="105"/>
      <c r="AC83" s="105"/>
      <c r="AD83" s="105">
        <f t="shared" si="56"/>
        <v>5280</v>
      </c>
      <c r="AE83" s="105">
        <f t="shared" si="57"/>
        <v>1606.9497007933742</v>
      </c>
      <c r="AF83" s="160">
        <f t="shared" si="58"/>
        <v>50380</v>
      </c>
    </row>
    <row r="84" spans="1:32" s="108" customFormat="1" outlineLevel="1" x14ac:dyDescent="0.2">
      <c r="A84" s="125" t="s">
        <v>371</v>
      </c>
      <c r="B84" s="125"/>
      <c r="C84" s="125"/>
      <c r="D84" s="130">
        <v>1</v>
      </c>
      <c r="E84" s="131"/>
      <c r="F84" s="132">
        <v>0.12</v>
      </c>
      <c r="G84" s="132"/>
      <c r="H84" s="131">
        <v>22255</v>
      </c>
      <c r="I84" s="92">
        <f t="shared" si="59"/>
        <v>21186.76</v>
      </c>
      <c r="J84" s="98">
        <f t="shared" si="60"/>
        <v>18644.3488</v>
      </c>
      <c r="K84" s="92"/>
      <c r="L84" s="131">
        <v>0</v>
      </c>
      <c r="M84" s="92">
        <f t="shared" si="61"/>
        <v>0</v>
      </c>
      <c r="N84" s="92">
        <f t="shared" si="62"/>
        <v>0</v>
      </c>
      <c r="O84" s="92"/>
      <c r="P84" s="92">
        <v>0</v>
      </c>
      <c r="Q84" s="92">
        <f t="shared" si="63"/>
        <v>0</v>
      </c>
      <c r="R84" s="98">
        <f t="shared" si="64"/>
        <v>0</v>
      </c>
      <c r="S84" s="130">
        <v>6</v>
      </c>
      <c r="T84" s="258" t="s">
        <v>15</v>
      </c>
      <c r="U84" s="78">
        <f>SUMIF('Avoided Costs 2010-2018'!$A:$A,Actuals!T84&amp;Actuals!S84,'Avoided Costs 2010-2018'!$E:$E)*J84</f>
        <v>28861.128790900711</v>
      </c>
      <c r="V84" s="78">
        <f>SUMIF('Avoided Costs 2010-2018'!$A:$A,Actuals!T84&amp;Actuals!S84,'Avoided Costs 2010-2018'!$K:$K)*N84</f>
        <v>0</v>
      </c>
      <c r="W84" s="78">
        <f>SUMIF('Avoided Costs 2010-2018'!$A:$A,Actuals!T84&amp;Actuals!S84,'Avoided Costs 2010-2018'!$M:$M)*R84</f>
        <v>0</v>
      </c>
      <c r="X84" s="78">
        <f t="shared" si="65"/>
        <v>28861.128790900711</v>
      </c>
      <c r="Y84" s="105">
        <v>4381</v>
      </c>
      <c r="Z84" s="105">
        <f t="shared" si="55"/>
        <v>3855.28</v>
      </c>
      <c r="AA84" s="105"/>
      <c r="AB84" s="105"/>
      <c r="AC84" s="105"/>
      <c r="AD84" s="105">
        <f t="shared" si="56"/>
        <v>3855.28</v>
      </c>
      <c r="AE84" s="105">
        <f t="shared" si="57"/>
        <v>25005.848790900713</v>
      </c>
      <c r="AF84" s="160">
        <f t="shared" si="58"/>
        <v>111866.0928</v>
      </c>
    </row>
    <row r="85" spans="1:32" s="108" customFormat="1" outlineLevel="1" x14ac:dyDescent="0.2">
      <c r="A85" s="125" t="s">
        <v>372</v>
      </c>
      <c r="B85" s="125"/>
      <c r="C85" s="125"/>
      <c r="D85" s="130">
        <v>1</v>
      </c>
      <c r="E85" s="131"/>
      <c r="F85" s="132">
        <v>0.05</v>
      </c>
      <c r="G85" s="132"/>
      <c r="H85" s="131">
        <v>18924</v>
      </c>
      <c r="I85" s="92">
        <f>H85</f>
        <v>18924</v>
      </c>
      <c r="J85" s="98">
        <f t="shared" si="60"/>
        <v>17977.8</v>
      </c>
      <c r="K85" s="92"/>
      <c r="L85" s="131">
        <v>49102</v>
      </c>
      <c r="M85" s="92">
        <f t="shared" si="66"/>
        <v>49102</v>
      </c>
      <c r="N85" s="92">
        <f t="shared" si="62"/>
        <v>46646.9</v>
      </c>
      <c r="O85" s="92"/>
      <c r="P85" s="92">
        <v>0</v>
      </c>
      <c r="Q85" s="92">
        <f t="shared" ref="Q85:Q86" si="67">+P85</f>
        <v>0</v>
      </c>
      <c r="R85" s="98">
        <f t="shared" si="64"/>
        <v>0</v>
      </c>
      <c r="S85" s="130">
        <v>15</v>
      </c>
      <c r="T85" s="258" t="s">
        <v>15</v>
      </c>
      <c r="U85" s="78">
        <f>SUMIF('Avoided Costs 2010-2018'!$A:$A,Actuals!T85&amp;Actuals!S85,'Avoided Costs 2010-2018'!$E:$E)*J85</f>
        <v>53131.086931104561</v>
      </c>
      <c r="V85" s="78">
        <f>SUMIF('Avoided Costs 2010-2018'!$A:$A,Actuals!T85&amp;Actuals!S85,'Avoided Costs 2010-2018'!$K:$K)*N85</f>
        <v>38419.314100285905</v>
      </c>
      <c r="W85" s="78">
        <f>SUMIF('Avoided Costs 2010-2018'!$A:$A,Actuals!T85&amp;Actuals!S85,'Avoided Costs 2010-2018'!$M:$M)*R85</f>
        <v>0</v>
      </c>
      <c r="X85" s="78">
        <f t="shared" si="65"/>
        <v>91550.401031390473</v>
      </c>
      <c r="Y85" s="105">
        <v>20000</v>
      </c>
      <c r="Z85" s="105">
        <f t="shared" si="55"/>
        <v>19000</v>
      </c>
      <c r="AA85" s="105"/>
      <c r="AB85" s="105"/>
      <c r="AC85" s="105"/>
      <c r="AD85" s="105">
        <f t="shared" si="56"/>
        <v>19000</v>
      </c>
      <c r="AE85" s="105">
        <f t="shared" si="57"/>
        <v>72550.401031390473</v>
      </c>
      <c r="AF85" s="160">
        <f t="shared" si="58"/>
        <v>269667</v>
      </c>
    </row>
    <row r="86" spans="1:32" s="108" customFormat="1" outlineLevel="1" x14ac:dyDescent="0.2">
      <c r="A86" s="125" t="s">
        <v>373</v>
      </c>
      <c r="B86" s="125"/>
      <c r="C86" s="125"/>
      <c r="D86" s="130">
        <v>1</v>
      </c>
      <c r="E86" s="131"/>
      <c r="F86" s="132">
        <v>0.05</v>
      </c>
      <c r="G86" s="132"/>
      <c r="H86" s="131">
        <v>4801</v>
      </c>
      <c r="I86" s="92">
        <f>H86</f>
        <v>4801</v>
      </c>
      <c r="J86" s="98">
        <f t="shared" si="60"/>
        <v>4560.95</v>
      </c>
      <c r="K86" s="92"/>
      <c r="L86" s="131">
        <v>13521</v>
      </c>
      <c r="M86" s="92">
        <f t="shared" si="66"/>
        <v>13521</v>
      </c>
      <c r="N86" s="92">
        <f t="shared" si="62"/>
        <v>12844.949999999999</v>
      </c>
      <c r="O86" s="92"/>
      <c r="P86" s="92">
        <v>0</v>
      </c>
      <c r="Q86" s="92">
        <f t="shared" si="67"/>
        <v>0</v>
      </c>
      <c r="R86" s="98">
        <f t="shared" si="64"/>
        <v>0</v>
      </c>
      <c r="S86" s="130">
        <v>15</v>
      </c>
      <c r="T86" s="258" t="s">
        <v>15</v>
      </c>
      <c r="U86" s="78">
        <f>SUMIF('Avoided Costs 2010-2018'!$A:$A,Actuals!T86&amp;Actuals!S86,'Avoided Costs 2010-2018'!$E:$E)*J86</f>
        <v>13479.303971477118</v>
      </c>
      <c r="V86" s="78">
        <f>SUMIF('Avoided Costs 2010-2018'!$A:$A,Actuals!T86&amp;Actuals!S86,'Avoided Costs 2010-2018'!$K:$K)*N86</f>
        <v>10579.356155553047</v>
      </c>
      <c r="W86" s="78">
        <f>SUMIF('Avoided Costs 2010-2018'!$A:$A,Actuals!T86&amp;Actuals!S86,'Avoided Costs 2010-2018'!$M:$M)*R86</f>
        <v>0</v>
      </c>
      <c r="X86" s="78">
        <f t="shared" si="65"/>
        <v>24058.660127030165</v>
      </c>
      <c r="Y86" s="105">
        <v>10000</v>
      </c>
      <c r="Z86" s="105">
        <f t="shared" si="55"/>
        <v>9500</v>
      </c>
      <c r="AA86" s="105"/>
      <c r="AB86" s="105"/>
      <c r="AC86" s="105"/>
      <c r="AD86" s="105">
        <f t="shared" si="56"/>
        <v>9500</v>
      </c>
      <c r="AE86" s="105">
        <f t="shared" si="57"/>
        <v>14558.660127030165</v>
      </c>
      <c r="AF86" s="160">
        <f t="shared" si="58"/>
        <v>68414.25</v>
      </c>
    </row>
    <row r="87" spans="1:32" s="4" customFormat="1" x14ac:dyDescent="0.2">
      <c r="A87" s="134" t="s">
        <v>3</v>
      </c>
      <c r="B87" s="134" t="s">
        <v>65</v>
      </c>
      <c r="C87" s="134"/>
      <c r="D87" s="135">
        <f>SUM(D79:D86)</f>
        <v>6</v>
      </c>
      <c r="E87" s="98"/>
      <c r="F87" s="136"/>
      <c r="G87" s="132"/>
      <c r="H87" s="107">
        <f>SUM(H79:H86)</f>
        <v>242679</v>
      </c>
      <c r="I87" s="107">
        <f>SUM(I79:I86)</f>
        <v>232526.56800000003</v>
      </c>
      <c r="J87" s="107">
        <f>SUM(J79:J86)</f>
        <v>206284.12984000001</v>
      </c>
      <c r="K87" s="98"/>
      <c r="L87" s="107">
        <f>SUM(L79:L86)</f>
        <v>66941</v>
      </c>
      <c r="M87" s="107">
        <f>SUM(M79:M86)</f>
        <v>67200.08</v>
      </c>
      <c r="N87" s="107">
        <f>SUM(N79:N86)</f>
        <v>63519.680399999997</v>
      </c>
      <c r="O87" s="173"/>
      <c r="P87" s="107">
        <f>SUM(P79:P86)</f>
        <v>0</v>
      </c>
      <c r="Q87" s="107">
        <f>SUM(Q79:Q86)</f>
        <v>0</v>
      </c>
      <c r="R87" s="107">
        <f>SUM(R79:R86)</f>
        <v>0</v>
      </c>
      <c r="S87" s="135"/>
      <c r="T87" s="87"/>
      <c r="U87" s="105">
        <f t="shared" ref="U87:Z87" si="68">SUM(U79:U86)</f>
        <v>514521.9559200643</v>
      </c>
      <c r="V87" s="105">
        <f t="shared" si="68"/>
        <v>52316.071439632091</v>
      </c>
      <c r="W87" s="105">
        <f t="shared" si="68"/>
        <v>0</v>
      </c>
      <c r="X87" s="105">
        <f t="shared" si="68"/>
        <v>566838.02735969657</v>
      </c>
      <c r="Y87" s="105">
        <f t="shared" si="68"/>
        <v>167612.94</v>
      </c>
      <c r="Z87" s="105">
        <f t="shared" si="68"/>
        <v>149599.3872</v>
      </c>
      <c r="AA87" s="105">
        <v>134180.5</v>
      </c>
      <c r="AB87" s="105">
        <v>6341.61</v>
      </c>
      <c r="AC87" s="105">
        <f>AB87+AA87</f>
        <v>140522.10999999999</v>
      </c>
      <c r="AD87" s="105">
        <f t="shared" si="56"/>
        <v>155940.99719999998</v>
      </c>
      <c r="AE87" s="174">
        <f t="shared" si="57"/>
        <v>410897.03015969659</v>
      </c>
      <c r="AF87" s="175">
        <f>SUM(AF79:AF86)</f>
        <v>2466539.9251999999</v>
      </c>
    </row>
    <row r="88" spans="1:32" x14ac:dyDescent="0.2">
      <c r="A88" s="119"/>
      <c r="K88" s="49"/>
      <c r="L88" s="49"/>
      <c r="O88" s="80"/>
      <c r="P88" s="34"/>
      <c r="R88" s="25"/>
      <c r="S88" s="25"/>
      <c r="Z88" s="51"/>
      <c r="AA88" s="51"/>
      <c r="AC88" s="51"/>
      <c r="AD88" s="51"/>
      <c r="AE88" s="51"/>
      <c r="AF88" s="159"/>
    </row>
    <row r="89" spans="1:32" x14ac:dyDescent="0.2">
      <c r="A89" s="119" t="s">
        <v>147</v>
      </c>
      <c r="B89" s="28" t="s">
        <v>148</v>
      </c>
      <c r="K89" s="49"/>
      <c r="L89" s="49"/>
      <c r="O89" s="80"/>
      <c r="P89" s="34"/>
      <c r="R89" s="25"/>
      <c r="S89" s="25"/>
      <c r="Z89" s="51"/>
      <c r="AA89" s="51"/>
      <c r="AC89" s="51"/>
      <c r="AD89" s="51"/>
      <c r="AE89" s="51"/>
      <c r="AF89" s="159"/>
    </row>
    <row r="90" spans="1:32" s="108" customFormat="1" outlineLevel="1" x14ac:dyDescent="0.2">
      <c r="A90" s="125" t="s">
        <v>875</v>
      </c>
      <c r="B90" s="125"/>
      <c r="C90" s="125"/>
      <c r="D90" s="130">
        <v>1</v>
      </c>
      <c r="E90" s="131"/>
      <c r="F90" s="132">
        <v>0.12</v>
      </c>
      <c r="G90" s="132"/>
      <c r="H90" s="131">
        <v>33364</v>
      </c>
      <c r="I90" s="92">
        <f t="shared" ref="I90:I137" si="69">+$H$78*H90</f>
        <v>31762.527999999998</v>
      </c>
      <c r="J90" s="98">
        <f t="shared" ref="J90:J137" si="70">I90*(1-F90)</f>
        <v>27951.02464</v>
      </c>
      <c r="K90" s="92"/>
      <c r="L90" s="131">
        <v>0</v>
      </c>
      <c r="M90" s="92">
        <f t="shared" ref="M90:M137" si="71">+$L$78*L90</f>
        <v>0</v>
      </c>
      <c r="N90" s="92">
        <f t="shared" ref="N90:N137" si="72">M90*(1-F90)</f>
        <v>0</v>
      </c>
      <c r="O90" s="92"/>
      <c r="P90" s="131">
        <v>0</v>
      </c>
      <c r="Q90" s="92">
        <f t="shared" ref="Q90:Q137" si="73">+P90*$P$78</f>
        <v>0</v>
      </c>
      <c r="R90" s="98">
        <f t="shared" ref="R90:R137" si="74">Q90*(1-F90)</f>
        <v>0</v>
      </c>
      <c r="S90" s="130">
        <v>11</v>
      </c>
      <c r="T90" s="258" t="s">
        <v>15</v>
      </c>
      <c r="U90" s="78">
        <f>SUMIF('Avoided Costs 2010-2018'!$A:$A,Actuals!T90&amp;Actuals!S90,'Avoided Costs 2010-2018'!$E:$E)*J90</f>
        <v>68400.00303791005</v>
      </c>
      <c r="V90" s="78">
        <f>SUMIF('Avoided Costs 2010-2018'!$A:$A,Actuals!T90&amp;Actuals!S90,'Avoided Costs 2010-2018'!$K:$K)*N90</f>
        <v>0</v>
      </c>
      <c r="W90" s="78">
        <f>SUMIF('Avoided Costs 2010-2018'!$A:$A,Actuals!T90&amp;Actuals!S90,'Avoided Costs 2010-2018'!$M:$M)*R90</f>
        <v>0</v>
      </c>
      <c r="X90" s="78">
        <f t="shared" ref="X90:X137" si="75">SUM(U90:W90)</f>
        <v>68400.00303791005</v>
      </c>
      <c r="Y90" s="105">
        <v>20903</v>
      </c>
      <c r="Z90" s="105">
        <f t="shared" ref="Z90:Z137" si="76">Y90*(1-F90)</f>
        <v>18394.64</v>
      </c>
      <c r="AA90" s="105"/>
      <c r="AB90" s="105"/>
      <c r="AC90" s="105"/>
      <c r="AD90" s="105">
        <f t="shared" ref="AD90:AD121" si="77">Z90+AB90</f>
        <v>18394.64</v>
      </c>
      <c r="AE90" s="105">
        <f t="shared" ref="AE90:AE121" si="78">X90-AD90</f>
        <v>50005.36303791005</v>
      </c>
      <c r="AF90" s="160">
        <f t="shared" ref="AF90:AF137" si="79">S90*J90</f>
        <v>307461.27104000002</v>
      </c>
    </row>
    <row r="91" spans="1:32" s="108" customFormat="1" outlineLevel="1" x14ac:dyDescent="0.2">
      <c r="A91" s="125" t="s">
        <v>876</v>
      </c>
      <c r="B91" s="125"/>
      <c r="C91" s="125"/>
      <c r="D91" s="130">
        <v>1</v>
      </c>
      <c r="E91" s="131"/>
      <c r="F91" s="132">
        <v>0.12</v>
      </c>
      <c r="G91" s="132"/>
      <c r="H91" s="131">
        <v>31419</v>
      </c>
      <c r="I91" s="92">
        <f t="shared" si="69"/>
        <v>29910.887999999999</v>
      </c>
      <c r="J91" s="98">
        <f t="shared" si="70"/>
        <v>26321.581439999998</v>
      </c>
      <c r="K91" s="92"/>
      <c r="L91" s="131">
        <v>0</v>
      </c>
      <c r="M91" s="92">
        <f t="shared" si="71"/>
        <v>0</v>
      </c>
      <c r="N91" s="92">
        <f t="shared" si="72"/>
        <v>0</v>
      </c>
      <c r="O91" s="92"/>
      <c r="P91" s="131">
        <v>0</v>
      </c>
      <c r="Q91" s="92">
        <f t="shared" si="73"/>
        <v>0</v>
      </c>
      <c r="R91" s="98">
        <f t="shared" si="74"/>
        <v>0</v>
      </c>
      <c r="S91" s="130">
        <v>11</v>
      </c>
      <c r="T91" s="258" t="s">
        <v>15</v>
      </c>
      <c r="U91" s="78">
        <f>SUMIF('Avoided Costs 2010-2018'!$A:$A,Actuals!T91&amp;Actuals!S91,'Avoided Costs 2010-2018'!$E:$E)*J91</f>
        <v>64412.531334615021</v>
      </c>
      <c r="V91" s="78">
        <f>SUMIF('Avoided Costs 2010-2018'!$A:$A,Actuals!T91&amp;Actuals!S91,'Avoided Costs 2010-2018'!$K:$K)*N91</f>
        <v>0</v>
      </c>
      <c r="W91" s="78">
        <f>SUMIF('Avoided Costs 2010-2018'!$A:$A,Actuals!T91&amp;Actuals!S91,'Avoided Costs 2010-2018'!$M:$M)*R91</f>
        <v>0</v>
      </c>
      <c r="X91" s="78">
        <f t="shared" si="75"/>
        <v>64412.531334615021</v>
      </c>
      <c r="Y91" s="105">
        <v>68285</v>
      </c>
      <c r="Z91" s="105">
        <f t="shared" si="76"/>
        <v>60090.8</v>
      </c>
      <c r="AA91" s="105"/>
      <c r="AB91" s="105"/>
      <c r="AC91" s="105"/>
      <c r="AD91" s="105">
        <f t="shared" si="77"/>
        <v>60090.8</v>
      </c>
      <c r="AE91" s="105">
        <f t="shared" si="78"/>
        <v>4321.7313346150186</v>
      </c>
      <c r="AF91" s="160">
        <f t="shared" si="79"/>
        <v>289537.39583999995</v>
      </c>
    </row>
    <row r="92" spans="1:32" s="108" customFormat="1" outlineLevel="1" x14ac:dyDescent="0.2">
      <c r="A92" s="125" t="s">
        <v>877</v>
      </c>
      <c r="B92" s="125"/>
      <c r="C92" s="125"/>
      <c r="D92" s="130">
        <v>1</v>
      </c>
      <c r="E92" s="131"/>
      <c r="F92" s="132">
        <v>0.12</v>
      </c>
      <c r="G92" s="132"/>
      <c r="H92" s="131">
        <v>15617</v>
      </c>
      <c r="I92" s="92">
        <f t="shared" si="69"/>
        <v>14867.384</v>
      </c>
      <c r="J92" s="98">
        <f t="shared" si="70"/>
        <v>13083.297920000001</v>
      </c>
      <c r="K92" s="92"/>
      <c r="L92" s="131">
        <v>0</v>
      </c>
      <c r="M92" s="92">
        <f t="shared" si="71"/>
        <v>0</v>
      </c>
      <c r="N92" s="92">
        <f t="shared" si="72"/>
        <v>0</v>
      </c>
      <c r="O92" s="92"/>
      <c r="P92" s="131">
        <v>0</v>
      </c>
      <c r="Q92" s="92">
        <f t="shared" si="73"/>
        <v>0</v>
      </c>
      <c r="R92" s="98">
        <f t="shared" si="74"/>
        <v>0</v>
      </c>
      <c r="S92" s="130">
        <v>11</v>
      </c>
      <c r="T92" s="258" t="s">
        <v>15</v>
      </c>
      <c r="U92" s="78">
        <f>SUMIF('Avoided Costs 2010-2018'!$A:$A,Actuals!T92&amp;Actuals!S92,'Avoided Costs 2010-2018'!$E:$E)*J92</f>
        <v>32016.630123577546</v>
      </c>
      <c r="V92" s="78">
        <f>SUMIF('Avoided Costs 2010-2018'!$A:$A,Actuals!T92&amp;Actuals!S92,'Avoided Costs 2010-2018'!$K:$K)*N92</f>
        <v>0</v>
      </c>
      <c r="W92" s="78">
        <f>SUMIF('Avoided Costs 2010-2018'!$A:$A,Actuals!T92&amp;Actuals!S92,'Avoided Costs 2010-2018'!$M:$M)*R92</f>
        <v>0</v>
      </c>
      <c r="X92" s="78">
        <f t="shared" si="75"/>
        <v>32016.630123577546</v>
      </c>
      <c r="Y92" s="105">
        <v>26288</v>
      </c>
      <c r="Z92" s="105">
        <f t="shared" si="76"/>
        <v>23133.439999999999</v>
      </c>
      <c r="AA92" s="105"/>
      <c r="AB92" s="105"/>
      <c r="AC92" s="105"/>
      <c r="AD92" s="105">
        <f t="shared" si="77"/>
        <v>23133.439999999999</v>
      </c>
      <c r="AE92" s="105">
        <f t="shared" si="78"/>
        <v>8883.1901235775476</v>
      </c>
      <c r="AF92" s="160">
        <f t="shared" si="79"/>
        <v>143916.27712000001</v>
      </c>
    </row>
    <row r="93" spans="1:32" s="108" customFormat="1" outlineLevel="1" x14ac:dyDescent="0.2">
      <c r="A93" s="125" t="s">
        <v>878</v>
      </c>
      <c r="B93" s="125"/>
      <c r="C93" s="125"/>
      <c r="D93" s="130">
        <v>1</v>
      </c>
      <c r="E93" s="131"/>
      <c r="F93" s="132">
        <v>0.12</v>
      </c>
      <c r="G93" s="132"/>
      <c r="H93" s="131">
        <v>43567</v>
      </c>
      <c r="I93" s="92">
        <f t="shared" si="69"/>
        <v>41475.784</v>
      </c>
      <c r="J93" s="98">
        <f t="shared" si="70"/>
        <v>36498.689919999997</v>
      </c>
      <c r="K93" s="92"/>
      <c r="L93" s="131">
        <v>17730</v>
      </c>
      <c r="M93" s="92">
        <f t="shared" si="71"/>
        <v>18793.8</v>
      </c>
      <c r="N93" s="92">
        <f t="shared" si="72"/>
        <v>16538.543999999998</v>
      </c>
      <c r="O93" s="92"/>
      <c r="P93" s="131">
        <v>0</v>
      </c>
      <c r="Q93" s="92">
        <f t="shared" si="73"/>
        <v>0</v>
      </c>
      <c r="R93" s="98">
        <f t="shared" si="74"/>
        <v>0</v>
      </c>
      <c r="S93" s="130">
        <v>11</v>
      </c>
      <c r="T93" s="258" t="s">
        <v>15</v>
      </c>
      <c r="U93" s="78">
        <f>SUMIF('Avoided Costs 2010-2018'!$A:$A,Actuals!T93&amp;Actuals!S93,'Avoided Costs 2010-2018'!$E:$E)*J93</f>
        <v>89317.316039822166</v>
      </c>
      <c r="V93" s="78">
        <f>SUMIF('Avoided Costs 2010-2018'!$A:$A,Actuals!T93&amp;Actuals!S93,'Avoided Costs 2010-2018'!$K:$K)*N93</f>
        <v>11167.71954079197</v>
      </c>
      <c r="W93" s="78">
        <f>SUMIF('Avoided Costs 2010-2018'!$A:$A,Actuals!T93&amp;Actuals!S93,'Avoided Costs 2010-2018'!$M:$M)*R93</f>
        <v>0</v>
      </c>
      <c r="X93" s="78">
        <f t="shared" si="75"/>
        <v>100485.03558061413</v>
      </c>
      <c r="Y93" s="105">
        <v>77241.67</v>
      </c>
      <c r="Z93" s="105">
        <f t="shared" si="76"/>
        <v>67972.669599999994</v>
      </c>
      <c r="AA93" s="105"/>
      <c r="AB93" s="105"/>
      <c r="AC93" s="105"/>
      <c r="AD93" s="105">
        <f t="shared" si="77"/>
        <v>67972.669599999994</v>
      </c>
      <c r="AE93" s="105">
        <f t="shared" si="78"/>
        <v>32512.365980614137</v>
      </c>
      <c r="AF93" s="160">
        <f t="shared" si="79"/>
        <v>401485.58911999996</v>
      </c>
    </row>
    <row r="94" spans="1:32" s="108" customFormat="1" outlineLevel="1" x14ac:dyDescent="0.2">
      <c r="A94" s="125" t="s">
        <v>879</v>
      </c>
      <c r="B94" s="125"/>
      <c r="C94" s="125"/>
      <c r="D94" s="130">
        <v>1</v>
      </c>
      <c r="E94" s="131"/>
      <c r="F94" s="132">
        <v>0.12</v>
      </c>
      <c r="G94" s="132"/>
      <c r="H94" s="131">
        <v>98334</v>
      </c>
      <c r="I94" s="92">
        <f t="shared" si="69"/>
        <v>93613.967999999993</v>
      </c>
      <c r="J94" s="98">
        <f t="shared" si="70"/>
        <v>82380.291839999991</v>
      </c>
      <c r="K94" s="92"/>
      <c r="L94" s="131">
        <v>0</v>
      </c>
      <c r="M94" s="92">
        <f t="shared" si="71"/>
        <v>0</v>
      </c>
      <c r="N94" s="92">
        <f t="shared" si="72"/>
        <v>0</v>
      </c>
      <c r="O94" s="92"/>
      <c r="P94" s="131">
        <v>0</v>
      </c>
      <c r="Q94" s="92">
        <f t="shared" si="73"/>
        <v>0</v>
      </c>
      <c r="R94" s="98">
        <f t="shared" si="74"/>
        <v>0</v>
      </c>
      <c r="S94" s="130">
        <v>11</v>
      </c>
      <c r="T94" s="258" t="s">
        <v>15</v>
      </c>
      <c r="U94" s="78">
        <f>SUMIF('Avoided Costs 2010-2018'!$A:$A,Actuals!T94&amp;Actuals!S94,'Avoided Costs 2010-2018'!$E:$E)*J94</f>
        <v>201595.90872586757</v>
      </c>
      <c r="V94" s="78">
        <f>SUMIF('Avoided Costs 2010-2018'!$A:$A,Actuals!T94&amp;Actuals!S94,'Avoided Costs 2010-2018'!$K:$K)*N94</f>
        <v>0</v>
      </c>
      <c r="W94" s="78">
        <f>SUMIF('Avoided Costs 2010-2018'!$A:$A,Actuals!T94&amp;Actuals!S94,'Avoided Costs 2010-2018'!$M:$M)*R94</f>
        <v>0</v>
      </c>
      <c r="X94" s="78">
        <f t="shared" si="75"/>
        <v>201595.90872586757</v>
      </c>
      <c r="Y94" s="105">
        <v>37100</v>
      </c>
      <c r="Z94" s="105">
        <f t="shared" si="76"/>
        <v>32648</v>
      </c>
      <c r="AA94" s="105"/>
      <c r="AB94" s="105"/>
      <c r="AC94" s="105"/>
      <c r="AD94" s="105">
        <f t="shared" si="77"/>
        <v>32648</v>
      </c>
      <c r="AE94" s="105">
        <f t="shared" si="78"/>
        <v>168947.90872586757</v>
      </c>
      <c r="AF94" s="160">
        <f t="shared" si="79"/>
        <v>906183.21023999993</v>
      </c>
    </row>
    <row r="95" spans="1:32" s="108" customFormat="1" outlineLevel="1" x14ac:dyDescent="0.2">
      <c r="A95" s="125" t="s">
        <v>880</v>
      </c>
      <c r="B95" s="125"/>
      <c r="C95" s="125"/>
      <c r="D95" s="130">
        <v>1</v>
      </c>
      <c r="E95" s="131"/>
      <c r="F95" s="132">
        <v>0.12</v>
      </c>
      <c r="G95" s="132"/>
      <c r="H95" s="131">
        <v>60566</v>
      </c>
      <c r="I95" s="92">
        <f t="shared" si="69"/>
        <v>57658.831999999995</v>
      </c>
      <c r="J95" s="98">
        <f t="shared" si="70"/>
        <v>50739.772159999993</v>
      </c>
      <c r="K95" s="92"/>
      <c r="L95" s="131">
        <v>0</v>
      </c>
      <c r="M95" s="92">
        <f t="shared" si="71"/>
        <v>0</v>
      </c>
      <c r="N95" s="92">
        <f t="shared" si="72"/>
        <v>0</v>
      </c>
      <c r="O95" s="92"/>
      <c r="P95" s="131">
        <v>0</v>
      </c>
      <c r="Q95" s="92">
        <f t="shared" si="73"/>
        <v>0</v>
      </c>
      <c r="R95" s="98">
        <f>Q95*(1-F95)</f>
        <v>0</v>
      </c>
      <c r="S95" s="130">
        <v>11</v>
      </c>
      <c r="T95" s="258" t="s">
        <v>15</v>
      </c>
      <c r="U95" s="78">
        <f>SUMIF('Avoided Costs 2010-2018'!$A:$A,Actuals!T95&amp;Actuals!S95,'Avoided Costs 2010-2018'!$E:$E)*J95</f>
        <v>124167.20369242475</v>
      </c>
      <c r="V95" s="78">
        <f>SUMIF('Avoided Costs 2010-2018'!$A:$A,Actuals!T95&amp;Actuals!S95,'Avoided Costs 2010-2018'!$K:$K)*N95</f>
        <v>0</v>
      </c>
      <c r="W95" s="78">
        <f>SUMIF('Avoided Costs 2010-2018'!$A:$A,Actuals!T95&amp;Actuals!S95,'Avoided Costs 2010-2018'!$M:$M)*R95</f>
        <v>0</v>
      </c>
      <c r="X95" s="78">
        <f t="shared" si="75"/>
        <v>124167.20369242475</v>
      </c>
      <c r="Y95" s="105">
        <v>77523.63</v>
      </c>
      <c r="Z95" s="105">
        <f t="shared" si="76"/>
        <v>68220.794399999999</v>
      </c>
      <c r="AA95" s="105"/>
      <c r="AB95" s="105"/>
      <c r="AC95" s="105"/>
      <c r="AD95" s="105">
        <f t="shared" si="77"/>
        <v>68220.794399999999</v>
      </c>
      <c r="AE95" s="105">
        <f t="shared" si="78"/>
        <v>55946.409292424752</v>
      </c>
      <c r="AF95" s="160">
        <f t="shared" si="79"/>
        <v>558137.49375999998</v>
      </c>
    </row>
    <row r="96" spans="1:32" s="108" customFormat="1" outlineLevel="1" x14ac:dyDescent="0.2">
      <c r="A96" s="125" t="s">
        <v>881</v>
      </c>
      <c r="B96" s="125"/>
      <c r="C96" s="125"/>
      <c r="D96" s="130">
        <v>0</v>
      </c>
      <c r="E96" s="131"/>
      <c r="F96" s="132">
        <v>0.12</v>
      </c>
      <c r="G96" s="132"/>
      <c r="H96" s="131">
        <v>15224</v>
      </c>
      <c r="I96" s="92">
        <f t="shared" si="69"/>
        <v>14493.248</v>
      </c>
      <c r="J96" s="98">
        <f t="shared" si="70"/>
        <v>12754.05824</v>
      </c>
      <c r="K96" s="92"/>
      <c r="L96" s="131">
        <v>15248</v>
      </c>
      <c r="M96" s="92">
        <f t="shared" si="71"/>
        <v>16162.880000000001</v>
      </c>
      <c r="N96" s="92">
        <f t="shared" si="72"/>
        <v>14223.334400000002</v>
      </c>
      <c r="O96" s="92"/>
      <c r="P96" s="131">
        <v>0</v>
      </c>
      <c r="Q96" s="92">
        <f t="shared" si="73"/>
        <v>0</v>
      </c>
      <c r="R96" s="98">
        <f t="shared" si="74"/>
        <v>0</v>
      </c>
      <c r="S96" s="130">
        <v>15</v>
      </c>
      <c r="T96" s="258" t="s">
        <v>15</v>
      </c>
      <c r="U96" s="78">
        <f>SUMIF('Avoided Costs 2010-2018'!$A:$A,Actuals!T96&amp;Actuals!S96,'Avoided Costs 2010-2018'!$E:$E)*J96</f>
        <v>37692.98674330621</v>
      </c>
      <c r="V96" s="78">
        <f>SUMIF('Avoided Costs 2010-2018'!$A:$A,Actuals!T96&amp;Actuals!S96,'Avoided Costs 2010-2018'!$K:$K)*N96</f>
        <v>11714.620947308431</v>
      </c>
      <c r="W96" s="78">
        <f>SUMIF('Avoided Costs 2010-2018'!$A:$A,Actuals!T96&amp;Actuals!S96,'Avoided Costs 2010-2018'!$M:$M)*R96</f>
        <v>0</v>
      </c>
      <c r="X96" s="78">
        <f t="shared" si="75"/>
        <v>49407.607690614641</v>
      </c>
      <c r="Y96" s="105">
        <v>31135</v>
      </c>
      <c r="Z96" s="105">
        <f t="shared" si="76"/>
        <v>27398.799999999999</v>
      </c>
      <c r="AA96" s="105"/>
      <c r="AB96" s="105"/>
      <c r="AC96" s="105"/>
      <c r="AD96" s="105">
        <f t="shared" si="77"/>
        <v>27398.799999999999</v>
      </c>
      <c r="AE96" s="105">
        <f t="shared" si="78"/>
        <v>22008.807690614642</v>
      </c>
      <c r="AF96" s="160">
        <f t="shared" si="79"/>
        <v>191310.87359999999</v>
      </c>
    </row>
    <row r="97" spans="1:32" s="108" customFormat="1" outlineLevel="1" x14ac:dyDescent="0.2">
      <c r="A97" s="125" t="s">
        <v>882</v>
      </c>
      <c r="B97" s="125"/>
      <c r="C97" s="125"/>
      <c r="D97" s="130">
        <v>1</v>
      </c>
      <c r="E97" s="131"/>
      <c r="F97" s="132">
        <v>0.12</v>
      </c>
      <c r="G97" s="132"/>
      <c r="H97" s="131">
        <v>61674</v>
      </c>
      <c r="I97" s="92">
        <f t="shared" si="69"/>
        <v>58713.647999999994</v>
      </c>
      <c r="J97" s="98">
        <f t="shared" si="70"/>
        <v>51668.010239999996</v>
      </c>
      <c r="K97" s="92"/>
      <c r="L97" s="131">
        <v>0</v>
      </c>
      <c r="M97" s="92">
        <f t="shared" si="71"/>
        <v>0</v>
      </c>
      <c r="N97" s="92">
        <f t="shared" si="72"/>
        <v>0</v>
      </c>
      <c r="O97" s="92"/>
      <c r="P97" s="131">
        <v>0</v>
      </c>
      <c r="Q97" s="92">
        <f t="shared" si="73"/>
        <v>0</v>
      </c>
      <c r="R97" s="98">
        <f t="shared" si="74"/>
        <v>0</v>
      </c>
      <c r="S97" s="130">
        <v>11</v>
      </c>
      <c r="T97" s="258" t="s">
        <v>15</v>
      </c>
      <c r="U97" s="78">
        <f>SUMIF('Avoided Costs 2010-2018'!$A:$A,Actuals!T97&amp;Actuals!S97,'Avoided Costs 2010-2018'!$E:$E)*J97</f>
        <v>126438.72998921185</v>
      </c>
      <c r="V97" s="78">
        <f>SUMIF('Avoided Costs 2010-2018'!$A:$A,Actuals!T97&amp;Actuals!S97,'Avoided Costs 2010-2018'!$K:$K)*N97</f>
        <v>0</v>
      </c>
      <c r="W97" s="78">
        <f>SUMIF('Avoided Costs 2010-2018'!$A:$A,Actuals!T97&amp;Actuals!S97,'Avoided Costs 2010-2018'!$M:$M)*R97</f>
        <v>0</v>
      </c>
      <c r="X97" s="78">
        <f t="shared" si="75"/>
        <v>126438.72998921185</v>
      </c>
      <c r="Y97" s="105">
        <v>51176.800000000003</v>
      </c>
      <c r="Z97" s="105">
        <f t="shared" si="76"/>
        <v>45035.584000000003</v>
      </c>
      <c r="AA97" s="105"/>
      <c r="AB97" s="105"/>
      <c r="AC97" s="105"/>
      <c r="AD97" s="105">
        <f t="shared" si="77"/>
        <v>45035.584000000003</v>
      </c>
      <c r="AE97" s="105">
        <f t="shared" si="78"/>
        <v>81403.145989211844</v>
      </c>
      <c r="AF97" s="160">
        <f t="shared" si="79"/>
        <v>568348.11263999995</v>
      </c>
    </row>
    <row r="98" spans="1:32" s="108" customFormat="1" ht="12" outlineLevel="1" x14ac:dyDescent="0.2">
      <c r="A98" s="125" t="s">
        <v>883</v>
      </c>
      <c r="B98" s="125"/>
      <c r="C98" s="125"/>
      <c r="D98" s="130">
        <v>1</v>
      </c>
      <c r="E98" s="131"/>
      <c r="F98" s="132">
        <v>0.12</v>
      </c>
      <c r="G98" s="132"/>
      <c r="H98" s="131">
        <v>25925</v>
      </c>
      <c r="I98" s="124">
        <v>23527</v>
      </c>
      <c r="J98" s="98">
        <f t="shared" si="70"/>
        <v>20703.759999999998</v>
      </c>
      <c r="K98" s="92"/>
      <c r="L98" s="131">
        <v>0</v>
      </c>
      <c r="M98" s="92">
        <f>L98</f>
        <v>0</v>
      </c>
      <c r="N98" s="92">
        <f t="shared" si="72"/>
        <v>0</v>
      </c>
      <c r="O98" s="92"/>
      <c r="P98" s="131">
        <v>0</v>
      </c>
      <c r="Q98" s="92">
        <f>P98</f>
        <v>0</v>
      </c>
      <c r="R98" s="98">
        <f t="shared" si="74"/>
        <v>0</v>
      </c>
      <c r="S98" s="130">
        <v>11</v>
      </c>
      <c r="T98" s="258" t="s">
        <v>15</v>
      </c>
      <c r="U98" s="78">
        <f>SUMIF('Avoided Costs 2010-2018'!$A:$A,Actuals!T98&amp;Actuals!S98,'Avoided Costs 2010-2018'!$E:$E)*J98</f>
        <v>50664.949322450324</v>
      </c>
      <c r="V98" s="78">
        <f>SUMIF('Avoided Costs 2010-2018'!$A:$A,Actuals!T98&amp;Actuals!S98,'Avoided Costs 2010-2018'!$K:$K)*N98</f>
        <v>0</v>
      </c>
      <c r="W98" s="78">
        <f>SUMIF('Avoided Costs 2010-2018'!$A:$A,Actuals!T98&amp;Actuals!S98,'Avoided Costs 2010-2018'!$M:$M)*R98</f>
        <v>0</v>
      </c>
      <c r="X98" s="78">
        <f t="shared" si="75"/>
        <v>50664.949322450324</v>
      </c>
      <c r="Y98" s="105">
        <v>35074</v>
      </c>
      <c r="Z98" s="105">
        <f t="shared" si="76"/>
        <v>30865.119999999999</v>
      </c>
      <c r="AA98" s="105"/>
      <c r="AB98" s="105"/>
      <c r="AC98" s="105"/>
      <c r="AD98" s="105">
        <f t="shared" si="77"/>
        <v>30865.119999999999</v>
      </c>
      <c r="AE98" s="105">
        <f t="shared" si="78"/>
        <v>19799.829322450325</v>
      </c>
      <c r="AF98" s="160">
        <f t="shared" si="79"/>
        <v>227741.36</v>
      </c>
    </row>
    <row r="99" spans="1:32" s="108" customFormat="1" ht="12" outlineLevel="1" x14ac:dyDescent="0.2">
      <c r="A99" s="125" t="s">
        <v>884</v>
      </c>
      <c r="B99" s="125"/>
      <c r="C99" s="125"/>
      <c r="D99" s="130">
        <v>1</v>
      </c>
      <c r="E99" s="131"/>
      <c r="F99" s="132">
        <v>0.12</v>
      </c>
      <c r="G99" s="132"/>
      <c r="H99" s="131">
        <v>21976</v>
      </c>
      <c r="I99" s="124">
        <v>20769</v>
      </c>
      <c r="J99" s="98">
        <f t="shared" si="70"/>
        <v>18276.72</v>
      </c>
      <c r="K99" s="92"/>
      <c r="L99" s="131">
        <v>0</v>
      </c>
      <c r="M99" s="92">
        <f>L99</f>
        <v>0</v>
      </c>
      <c r="N99" s="92">
        <f t="shared" si="72"/>
        <v>0</v>
      </c>
      <c r="O99" s="92"/>
      <c r="P99" s="131">
        <v>0</v>
      </c>
      <c r="Q99" s="92">
        <f>P99</f>
        <v>0</v>
      </c>
      <c r="R99" s="98">
        <f t="shared" si="74"/>
        <v>0</v>
      </c>
      <c r="S99" s="130">
        <v>11</v>
      </c>
      <c r="T99" s="258" t="s">
        <v>15</v>
      </c>
      <c r="U99" s="78">
        <f>SUMIF('Avoided Costs 2010-2018'!$A:$A,Actuals!T99&amp;Actuals!S99,'Avoided Costs 2010-2018'!$E:$E)*J99</f>
        <v>44725.648509285966</v>
      </c>
      <c r="V99" s="78">
        <f>SUMIF('Avoided Costs 2010-2018'!$A:$A,Actuals!T99&amp;Actuals!S99,'Avoided Costs 2010-2018'!$K:$K)*N99</f>
        <v>0</v>
      </c>
      <c r="W99" s="78">
        <f>SUMIF('Avoided Costs 2010-2018'!$A:$A,Actuals!T99&amp;Actuals!S99,'Avoided Costs 2010-2018'!$M:$M)*R99</f>
        <v>0</v>
      </c>
      <c r="X99" s="78">
        <f t="shared" si="75"/>
        <v>44725.648509285966</v>
      </c>
      <c r="Y99" s="105">
        <v>17907.64</v>
      </c>
      <c r="Z99" s="105">
        <f t="shared" si="76"/>
        <v>15758.7232</v>
      </c>
      <c r="AA99" s="105"/>
      <c r="AB99" s="105"/>
      <c r="AC99" s="105"/>
      <c r="AD99" s="105">
        <f t="shared" si="77"/>
        <v>15758.7232</v>
      </c>
      <c r="AE99" s="105">
        <f t="shared" si="78"/>
        <v>28966.925309285965</v>
      </c>
      <c r="AF99" s="160">
        <f t="shared" si="79"/>
        <v>201043.92</v>
      </c>
    </row>
    <row r="100" spans="1:32" s="108" customFormat="1" outlineLevel="1" x14ac:dyDescent="0.2">
      <c r="A100" s="125" t="s">
        <v>885</v>
      </c>
      <c r="B100" s="125"/>
      <c r="C100" s="125"/>
      <c r="D100" s="130">
        <v>1</v>
      </c>
      <c r="E100" s="131"/>
      <c r="F100" s="132">
        <v>0.12</v>
      </c>
      <c r="G100" s="132"/>
      <c r="H100" s="131">
        <v>31306</v>
      </c>
      <c r="I100" s="92">
        <f t="shared" si="69"/>
        <v>29803.311999999998</v>
      </c>
      <c r="J100" s="98">
        <f t="shared" si="70"/>
        <v>26226.914559999997</v>
      </c>
      <c r="K100" s="92"/>
      <c r="L100" s="131">
        <v>0</v>
      </c>
      <c r="M100" s="92">
        <f t="shared" si="71"/>
        <v>0</v>
      </c>
      <c r="N100" s="92">
        <f t="shared" si="72"/>
        <v>0</v>
      </c>
      <c r="O100" s="92"/>
      <c r="P100" s="131">
        <v>0</v>
      </c>
      <c r="Q100" s="92">
        <f t="shared" si="73"/>
        <v>0</v>
      </c>
      <c r="R100" s="98">
        <f t="shared" si="74"/>
        <v>0</v>
      </c>
      <c r="S100" s="130">
        <v>11</v>
      </c>
      <c r="T100" s="258" t="s">
        <v>15</v>
      </c>
      <c r="U100" s="78">
        <f>SUMIF('Avoided Costs 2010-2018'!$A:$A,Actuals!T100&amp;Actuals!S100,'Avoided Costs 2010-2018'!$E:$E)*J100</f>
        <v>64180.868454166513</v>
      </c>
      <c r="V100" s="78">
        <f>SUMIF('Avoided Costs 2010-2018'!$A:$A,Actuals!T100&amp;Actuals!S100,'Avoided Costs 2010-2018'!$K:$K)*N100</f>
        <v>0</v>
      </c>
      <c r="W100" s="78">
        <f>SUMIF('Avoided Costs 2010-2018'!$A:$A,Actuals!T100&amp;Actuals!S100,'Avoided Costs 2010-2018'!$M:$M)*R100</f>
        <v>0</v>
      </c>
      <c r="X100" s="78">
        <f t="shared" si="75"/>
        <v>64180.868454166513</v>
      </c>
      <c r="Y100" s="105">
        <v>17907.64</v>
      </c>
      <c r="Z100" s="105">
        <f t="shared" si="76"/>
        <v>15758.7232</v>
      </c>
      <c r="AA100" s="105"/>
      <c r="AB100" s="105"/>
      <c r="AC100" s="105"/>
      <c r="AD100" s="105">
        <f t="shared" si="77"/>
        <v>15758.7232</v>
      </c>
      <c r="AE100" s="105">
        <f t="shared" si="78"/>
        <v>48422.145254166513</v>
      </c>
      <c r="AF100" s="160">
        <f t="shared" si="79"/>
        <v>288496.06015999999</v>
      </c>
    </row>
    <row r="101" spans="1:32" s="108" customFormat="1" outlineLevel="1" x14ac:dyDescent="0.2">
      <c r="A101" s="125" t="s">
        <v>886</v>
      </c>
      <c r="B101" s="125"/>
      <c r="C101" s="125"/>
      <c r="D101" s="130">
        <v>1</v>
      </c>
      <c r="E101" s="131"/>
      <c r="F101" s="132">
        <v>0.12</v>
      </c>
      <c r="G101" s="132"/>
      <c r="H101" s="131">
        <v>33719</v>
      </c>
      <c r="I101" s="92">
        <f t="shared" si="69"/>
        <v>32100.487999999998</v>
      </c>
      <c r="J101" s="98">
        <f t="shared" si="70"/>
        <v>28248.429439999996</v>
      </c>
      <c r="K101" s="92"/>
      <c r="L101" s="131">
        <v>0</v>
      </c>
      <c r="M101" s="92">
        <f t="shared" si="71"/>
        <v>0</v>
      </c>
      <c r="N101" s="92">
        <f t="shared" si="72"/>
        <v>0</v>
      </c>
      <c r="O101" s="92"/>
      <c r="P101" s="131">
        <v>0</v>
      </c>
      <c r="Q101" s="92">
        <f t="shared" si="73"/>
        <v>0</v>
      </c>
      <c r="R101" s="98">
        <f t="shared" si="74"/>
        <v>0</v>
      </c>
      <c r="S101" s="130">
        <v>5</v>
      </c>
      <c r="T101" s="258" t="s">
        <v>15</v>
      </c>
      <c r="U101" s="78">
        <f>SUMIF('Avoided Costs 2010-2018'!$A:$A,Actuals!T101&amp;Actuals!S101,'Avoided Costs 2010-2018'!$E:$E)*J101</f>
        <v>37162.46639572327</v>
      </c>
      <c r="V101" s="78">
        <f>SUMIF('Avoided Costs 2010-2018'!$A:$A,Actuals!T101&amp;Actuals!S101,'Avoided Costs 2010-2018'!$K:$K)*N101</f>
        <v>0</v>
      </c>
      <c r="W101" s="78">
        <f>SUMIF('Avoided Costs 2010-2018'!$A:$A,Actuals!T101&amp;Actuals!S101,'Avoided Costs 2010-2018'!$M:$M)*R101</f>
        <v>0</v>
      </c>
      <c r="X101" s="78">
        <f t="shared" si="75"/>
        <v>37162.46639572327</v>
      </c>
      <c r="Y101" s="105">
        <v>15600</v>
      </c>
      <c r="Z101" s="105">
        <f t="shared" si="76"/>
        <v>13728</v>
      </c>
      <c r="AA101" s="105"/>
      <c r="AB101" s="105"/>
      <c r="AC101" s="105"/>
      <c r="AD101" s="105">
        <f t="shared" si="77"/>
        <v>13728</v>
      </c>
      <c r="AE101" s="105">
        <f t="shared" si="78"/>
        <v>23434.46639572327</v>
      </c>
      <c r="AF101" s="160">
        <f t="shared" si="79"/>
        <v>141242.14719999998</v>
      </c>
    </row>
    <row r="102" spans="1:32" s="108" customFormat="1" outlineLevel="1" x14ac:dyDescent="0.2">
      <c r="A102" s="125" t="s">
        <v>887</v>
      </c>
      <c r="B102" s="125"/>
      <c r="C102" s="125"/>
      <c r="D102" s="130">
        <v>1</v>
      </c>
      <c r="E102" s="131"/>
      <c r="F102" s="132">
        <v>0.12</v>
      </c>
      <c r="G102" s="132"/>
      <c r="H102" s="131">
        <v>26231</v>
      </c>
      <c r="I102" s="92">
        <f t="shared" si="69"/>
        <v>24971.912</v>
      </c>
      <c r="J102" s="98">
        <f t="shared" si="70"/>
        <v>21975.28256</v>
      </c>
      <c r="K102" s="92"/>
      <c r="L102" s="131">
        <v>0</v>
      </c>
      <c r="M102" s="92">
        <f t="shared" si="71"/>
        <v>0</v>
      </c>
      <c r="N102" s="92">
        <f t="shared" si="72"/>
        <v>0</v>
      </c>
      <c r="O102" s="92"/>
      <c r="P102" s="131">
        <v>0</v>
      </c>
      <c r="Q102" s="92">
        <f t="shared" si="73"/>
        <v>0</v>
      </c>
      <c r="R102" s="98">
        <f t="shared" si="74"/>
        <v>0</v>
      </c>
      <c r="S102" s="130">
        <v>11</v>
      </c>
      <c r="T102" s="258" t="s">
        <v>15</v>
      </c>
      <c r="U102" s="78">
        <f>SUMIF('Avoided Costs 2010-2018'!$A:$A,Actuals!T102&amp;Actuals!S102,'Avoided Costs 2010-2018'!$E:$E)*J102</f>
        <v>53776.539973846615</v>
      </c>
      <c r="V102" s="78">
        <f>SUMIF('Avoided Costs 2010-2018'!$A:$A,Actuals!T102&amp;Actuals!S102,'Avoided Costs 2010-2018'!$K:$K)*N102</f>
        <v>0</v>
      </c>
      <c r="W102" s="78">
        <f>SUMIF('Avoided Costs 2010-2018'!$A:$A,Actuals!T102&amp;Actuals!S102,'Avoided Costs 2010-2018'!$M:$M)*R102</f>
        <v>0</v>
      </c>
      <c r="X102" s="78">
        <f t="shared" si="75"/>
        <v>53776.539973846615</v>
      </c>
      <c r="Y102" s="105">
        <v>18051.8</v>
      </c>
      <c r="Z102" s="105">
        <f t="shared" si="76"/>
        <v>15885.583999999999</v>
      </c>
      <c r="AA102" s="105"/>
      <c r="AB102" s="105"/>
      <c r="AC102" s="105"/>
      <c r="AD102" s="105">
        <f t="shared" si="77"/>
        <v>15885.583999999999</v>
      </c>
      <c r="AE102" s="105">
        <f t="shared" si="78"/>
        <v>37890.95597384662</v>
      </c>
      <c r="AF102" s="160">
        <f t="shared" si="79"/>
        <v>241728.10816</v>
      </c>
    </row>
    <row r="103" spans="1:32" s="108" customFormat="1" outlineLevel="1" x14ac:dyDescent="0.2">
      <c r="A103" s="125" t="s">
        <v>888</v>
      </c>
      <c r="B103" s="125"/>
      <c r="C103" s="125"/>
      <c r="D103" s="130">
        <v>1</v>
      </c>
      <c r="E103" s="131"/>
      <c r="F103" s="132">
        <v>0.12</v>
      </c>
      <c r="G103" s="132"/>
      <c r="H103" s="131">
        <v>98301</v>
      </c>
      <c r="I103" s="92">
        <f t="shared" si="69"/>
        <v>93582.551999999996</v>
      </c>
      <c r="J103" s="98">
        <f t="shared" si="70"/>
        <v>82352.645759999999</v>
      </c>
      <c r="K103" s="92"/>
      <c r="L103" s="131">
        <v>0</v>
      </c>
      <c r="M103" s="92">
        <f t="shared" si="71"/>
        <v>0</v>
      </c>
      <c r="N103" s="92">
        <f t="shared" si="72"/>
        <v>0</v>
      </c>
      <c r="O103" s="92"/>
      <c r="P103" s="131">
        <v>0</v>
      </c>
      <c r="Q103" s="92">
        <f t="shared" si="73"/>
        <v>0</v>
      </c>
      <c r="R103" s="98">
        <f t="shared" si="74"/>
        <v>0</v>
      </c>
      <c r="S103" s="130">
        <v>11</v>
      </c>
      <c r="T103" s="258" t="s">
        <v>15</v>
      </c>
      <c r="U103" s="78">
        <f>SUMIF('Avoided Costs 2010-2018'!$A:$A,Actuals!T103&amp;Actuals!S103,'Avoided Costs 2010-2018'!$E:$E)*J103</f>
        <v>201528.25496432069</v>
      </c>
      <c r="V103" s="78">
        <f>SUMIF('Avoided Costs 2010-2018'!$A:$A,Actuals!T103&amp;Actuals!S103,'Avoided Costs 2010-2018'!$K:$K)*N103</f>
        <v>0</v>
      </c>
      <c r="W103" s="78">
        <f>SUMIF('Avoided Costs 2010-2018'!$A:$A,Actuals!T103&amp;Actuals!S103,'Avoided Costs 2010-2018'!$M:$M)*R103</f>
        <v>0</v>
      </c>
      <c r="X103" s="78">
        <f t="shared" si="75"/>
        <v>201528.25496432069</v>
      </c>
      <c r="Y103" s="105">
        <v>37818</v>
      </c>
      <c r="Z103" s="105">
        <f t="shared" si="76"/>
        <v>33279.840000000004</v>
      </c>
      <c r="AA103" s="105"/>
      <c r="AB103" s="105"/>
      <c r="AC103" s="105"/>
      <c r="AD103" s="105">
        <f t="shared" si="77"/>
        <v>33279.840000000004</v>
      </c>
      <c r="AE103" s="105">
        <f t="shared" si="78"/>
        <v>168248.41496432069</v>
      </c>
      <c r="AF103" s="160">
        <f t="shared" si="79"/>
        <v>905879.10335999995</v>
      </c>
    </row>
    <row r="104" spans="1:32" s="108" customFormat="1" outlineLevel="1" x14ac:dyDescent="0.2">
      <c r="A104" s="125" t="s">
        <v>889</v>
      </c>
      <c r="B104" s="125"/>
      <c r="C104" s="125"/>
      <c r="D104" s="130">
        <v>1</v>
      </c>
      <c r="E104" s="131"/>
      <c r="F104" s="132">
        <v>0.12</v>
      </c>
      <c r="G104" s="132"/>
      <c r="H104" s="131">
        <v>32450</v>
      </c>
      <c r="I104" s="92">
        <f t="shared" si="69"/>
        <v>30892.399999999998</v>
      </c>
      <c r="J104" s="98">
        <f t="shared" si="70"/>
        <v>27185.311999999998</v>
      </c>
      <c r="K104" s="92"/>
      <c r="L104" s="131">
        <v>268260</v>
      </c>
      <c r="M104" s="92">
        <f t="shared" si="71"/>
        <v>284355.60000000003</v>
      </c>
      <c r="N104" s="92">
        <f t="shared" si="72"/>
        <v>250232.92800000004</v>
      </c>
      <c r="O104" s="92"/>
      <c r="P104" s="131">
        <v>0</v>
      </c>
      <c r="Q104" s="92">
        <f t="shared" si="73"/>
        <v>0</v>
      </c>
      <c r="R104" s="98">
        <f t="shared" si="74"/>
        <v>0</v>
      </c>
      <c r="S104" s="130">
        <v>15</v>
      </c>
      <c r="T104" s="258" t="s">
        <v>15</v>
      </c>
      <c r="U104" s="78">
        <f>SUMIF('Avoided Costs 2010-2018'!$A:$A,Actuals!T104&amp;Actuals!S104,'Avoided Costs 2010-2018'!$E:$E)*J104</f>
        <v>80342.710182625233</v>
      </c>
      <c r="V104" s="78">
        <f>SUMIF('Avoided Costs 2010-2018'!$A:$A,Actuals!T104&amp;Actuals!S104,'Avoided Costs 2010-2018'!$K:$K)*N104</f>
        <v>206096.81370179431</v>
      </c>
      <c r="W104" s="78">
        <f>SUMIF('Avoided Costs 2010-2018'!$A:$A,Actuals!T104&amp;Actuals!S104,'Avoided Costs 2010-2018'!$M:$M)*R104</f>
        <v>0</v>
      </c>
      <c r="X104" s="78">
        <f t="shared" si="75"/>
        <v>286439.52388441953</v>
      </c>
      <c r="Y104" s="105">
        <v>64800</v>
      </c>
      <c r="Z104" s="105">
        <f t="shared" si="76"/>
        <v>57024</v>
      </c>
      <c r="AA104" s="105"/>
      <c r="AB104" s="105"/>
      <c r="AC104" s="105"/>
      <c r="AD104" s="105">
        <f t="shared" si="77"/>
        <v>57024</v>
      </c>
      <c r="AE104" s="105">
        <f t="shared" si="78"/>
        <v>229415.52388441953</v>
      </c>
      <c r="AF104" s="160">
        <f t="shared" si="79"/>
        <v>407779.68</v>
      </c>
    </row>
    <row r="105" spans="1:32" s="108" customFormat="1" outlineLevel="1" x14ac:dyDescent="0.2">
      <c r="A105" s="125" t="s">
        <v>890</v>
      </c>
      <c r="B105" s="125"/>
      <c r="C105" s="125"/>
      <c r="D105" s="130">
        <v>1</v>
      </c>
      <c r="E105" s="131"/>
      <c r="F105" s="132">
        <v>0.12</v>
      </c>
      <c r="G105" s="132"/>
      <c r="H105" s="131">
        <v>44342</v>
      </c>
      <c r="I105" s="92">
        <f t="shared" si="69"/>
        <v>42213.583999999995</v>
      </c>
      <c r="J105" s="98">
        <f t="shared" si="70"/>
        <v>37147.953919999993</v>
      </c>
      <c r="K105" s="92"/>
      <c r="L105" s="131">
        <v>0</v>
      </c>
      <c r="M105" s="92">
        <f t="shared" si="71"/>
        <v>0</v>
      </c>
      <c r="N105" s="92">
        <f t="shared" si="72"/>
        <v>0</v>
      </c>
      <c r="O105" s="92"/>
      <c r="P105" s="131">
        <v>0</v>
      </c>
      <c r="Q105" s="92">
        <f t="shared" si="73"/>
        <v>0</v>
      </c>
      <c r="R105" s="98">
        <f t="shared" si="74"/>
        <v>0</v>
      </c>
      <c r="S105" s="130">
        <v>11</v>
      </c>
      <c r="T105" s="258" t="s">
        <v>15</v>
      </c>
      <c r="U105" s="78">
        <f>SUMIF('Avoided Costs 2010-2018'!$A:$A,Actuals!T105&amp;Actuals!S105,'Avoided Costs 2010-2018'!$E:$E)*J105</f>
        <v>90906.154379181346</v>
      </c>
      <c r="V105" s="78">
        <f>SUMIF('Avoided Costs 2010-2018'!$A:$A,Actuals!T105&amp;Actuals!S105,'Avoided Costs 2010-2018'!$K:$K)*N105</f>
        <v>0</v>
      </c>
      <c r="W105" s="78">
        <f>SUMIF('Avoided Costs 2010-2018'!$A:$A,Actuals!T105&amp;Actuals!S105,'Avoided Costs 2010-2018'!$M:$M)*R105</f>
        <v>0</v>
      </c>
      <c r="X105" s="78">
        <f t="shared" si="75"/>
        <v>90906.154379181346</v>
      </c>
      <c r="Y105" s="105">
        <v>13695.2</v>
      </c>
      <c r="Z105" s="105">
        <f t="shared" si="76"/>
        <v>12051.776</v>
      </c>
      <c r="AA105" s="105"/>
      <c r="AB105" s="105"/>
      <c r="AC105" s="105"/>
      <c r="AD105" s="105">
        <f t="shared" si="77"/>
        <v>12051.776</v>
      </c>
      <c r="AE105" s="105">
        <f t="shared" si="78"/>
        <v>78854.378379181348</v>
      </c>
      <c r="AF105" s="160">
        <f t="shared" si="79"/>
        <v>408627.49311999994</v>
      </c>
    </row>
    <row r="106" spans="1:32" s="108" customFormat="1" outlineLevel="1" x14ac:dyDescent="0.2">
      <c r="A106" s="125" t="s">
        <v>891</v>
      </c>
      <c r="B106" s="125"/>
      <c r="C106" s="125"/>
      <c r="D106" s="130">
        <v>1</v>
      </c>
      <c r="E106" s="131"/>
      <c r="F106" s="132">
        <v>0.12</v>
      </c>
      <c r="G106" s="132"/>
      <c r="H106" s="131">
        <v>9201</v>
      </c>
      <c r="I106" s="92">
        <f t="shared" si="69"/>
        <v>8759.351999999999</v>
      </c>
      <c r="J106" s="98">
        <f t="shared" si="70"/>
        <v>7708.2297599999993</v>
      </c>
      <c r="K106" s="92"/>
      <c r="L106" s="131">
        <v>0</v>
      </c>
      <c r="M106" s="92">
        <f t="shared" si="71"/>
        <v>0</v>
      </c>
      <c r="N106" s="92">
        <f t="shared" si="72"/>
        <v>0</v>
      </c>
      <c r="O106" s="92"/>
      <c r="P106" s="131">
        <v>0</v>
      </c>
      <c r="Q106" s="92">
        <f t="shared" si="73"/>
        <v>0</v>
      </c>
      <c r="R106" s="98">
        <f t="shared" si="74"/>
        <v>0</v>
      </c>
      <c r="S106" s="130">
        <v>15</v>
      </c>
      <c r="T106" s="258" t="s">
        <v>15</v>
      </c>
      <c r="U106" s="78">
        <f>SUMIF('Avoided Costs 2010-2018'!$A:$A,Actuals!T106&amp;Actuals!S106,'Avoided Costs 2010-2018'!$E:$E)*J106</f>
        <v>22780.686483523412</v>
      </c>
      <c r="V106" s="78">
        <f>SUMIF('Avoided Costs 2010-2018'!$A:$A,Actuals!T106&amp;Actuals!S106,'Avoided Costs 2010-2018'!$K:$K)*N106</f>
        <v>0</v>
      </c>
      <c r="W106" s="78">
        <f>SUMIF('Avoided Costs 2010-2018'!$A:$A,Actuals!T106&amp;Actuals!S106,'Avoided Costs 2010-2018'!$M:$M)*R106</f>
        <v>0</v>
      </c>
      <c r="X106" s="78">
        <f t="shared" si="75"/>
        <v>22780.686483523412</v>
      </c>
      <c r="Y106" s="105">
        <v>1145</v>
      </c>
      <c r="Z106" s="105">
        <f t="shared" si="76"/>
        <v>1007.6</v>
      </c>
      <c r="AA106" s="105"/>
      <c r="AB106" s="105"/>
      <c r="AC106" s="105"/>
      <c r="AD106" s="105">
        <f t="shared" si="77"/>
        <v>1007.6</v>
      </c>
      <c r="AE106" s="105">
        <f t="shared" si="78"/>
        <v>21773.086483523413</v>
      </c>
      <c r="AF106" s="160">
        <f t="shared" si="79"/>
        <v>115623.44639999999</v>
      </c>
    </row>
    <row r="107" spans="1:32" s="108" customFormat="1" outlineLevel="1" x14ac:dyDescent="0.2">
      <c r="A107" s="125" t="s">
        <v>892</v>
      </c>
      <c r="B107" s="125"/>
      <c r="C107" s="125"/>
      <c r="D107" s="130">
        <v>1</v>
      </c>
      <c r="E107" s="131"/>
      <c r="F107" s="132">
        <v>0.12</v>
      </c>
      <c r="G107" s="132"/>
      <c r="H107" s="131">
        <v>46704</v>
      </c>
      <c r="I107" s="92">
        <f t="shared" si="69"/>
        <v>44462.207999999999</v>
      </c>
      <c r="J107" s="98">
        <f t="shared" si="70"/>
        <v>39126.743040000001</v>
      </c>
      <c r="K107" s="92"/>
      <c r="L107" s="131">
        <v>0</v>
      </c>
      <c r="M107" s="92">
        <f t="shared" si="71"/>
        <v>0</v>
      </c>
      <c r="N107" s="92">
        <f t="shared" si="72"/>
        <v>0</v>
      </c>
      <c r="O107" s="92"/>
      <c r="P107" s="131">
        <v>0</v>
      </c>
      <c r="Q107" s="92">
        <f t="shared" si="73"/>
        <v>0</v>
      </c>
      <c r="R107" s="98">
        <f t="shared" si="74"/>
        <v>0</v>
      </c>
      <c r="S107" s="130">
        <v>11</v>
      </c>
      <c r="T107" s="258" t="s">
        <v>15</v>
      </c>
      <c r="U107" s="78">
        <f>SUMIF('Avoided Costs 2010-2018'!$A:$A,Actuals!T107&amp;Actuals!S107,'Avoided Costs 2010-2018'!$E:$E)*J107</f>
        <v>95748.523614750957</v>
      </c>
      <c r="V107" s="78">
        <f>SUMIF('Avoided Costs 2010-2018'!$A:$A,Actuals!T107&amp;Actuals!S107,'Avoided Costs 2010-2018'!$K:$K)*N107</f>
        <v>0</v>
      </c>
      <c r="W107" s="78">
        <f>SUMIF('Avoided Costs 2010-2018'!$A:$A,Actuals!T107&amp;Actuals!S107,'Avoided Costs 2010-2018'!$M:$M)*R107</f>
        <v>0</v>
      </c>
      <c r="X107" s="78">
        <f t="shared" si="75"/>
        <v>95748.523614750957</v>
      </c>
      <c r="Y107" s="105">
        <v>20118.8</v>
      </c>
      <c r="Z107" s="105">
        <f t="shared" si="76"/>
        <v>17704.543999999998</v>
      </c>
      <c r="AA107" s="105"/>
      <c r="AB107" s="105"/>
      <c r="AC107" s="105"/>
      <c r="AD107" s="105">
        <f t="shared" si="77"/>
        <v>17704.543999999998</v>
      </c>
      <c r="AE107" s="105">
        <f t="shared" si="78"/>
        <v>78043.979614750962</v>
      </c>
      <c r="AF107" s="160">
        <f t="shared" si="79"/>
        <v>430394.17344000004</v>
      </c>
    </row>
    <row r="108" spans="1:32" s="108" customFormat="1" outlineLevel="1" x14ac:dyDescent="0.2">
      <c r="A108" s="125" t="s">
        <v>893</v>
      </c>
      <c r="B108" s="125"/>
      <c r="C108" s="125"/>
      <c r="D108" s="130">
        <v>1</v>
      </c>
      <c r="E108" s="131"/>
      <c r="F108" s="132">
        <v>0.12</v>
      </c>
      <c r="G108" s="132"/>
      <c r="H108" s="131">
        <v>62267</v>
      </c>
      <c r="I108" s="92">
        <f t="shared" si="69"/>
        <v>59278.183999999994</v>
      </c>
      <c r="J108" s="98">
        <f t="shared" si="70"/>
        <v>52164.801919999998</v>
      </c>
      <c r="K108" s="92"/>
      <c r="L108" s="131">
        <v>0</v>
      </c>
      <c r="M108" s="92">
        <f t="shared" si="71"/>
        <v>0</v>
      </c>
      <c r="N108" s="92">
        <f t="shared" si="72"/>
        <v>0</v>
      </c>
      <c r="O108" s="92"/>
      <c r="P108" s="131">
        <v>0</v>
      </c>
      <c r="Q108" s="92">
        <f t="shared" si="73"/>
        <v>0</v>
      </c>
      <c r="R108" s="98">
        <f t="shared" si="74"/>
        <v>0</v>
      </c>
      <c r="S108" s="130">
        <v>25</v>
      </c>
      <c r="T108" s="258" t="s">
        <v>15</v>
      </c>
      <c r="U108" s="78">
        <f>SUMIF('Avoided Costs 2010-2018'!$A:$A,Actuals!T108&amp;Actuals!S108,'Avoided Costs 2010-2018'!$E:$E)*J108</f>
        <v>196105.85921495277</v>
      </c>
      <c r="V108" s="78">
        <f>SUMIF('Avoided Costs 2010-2018'!$A:$A,Actuals!T108&amp;Actuals!S108,'Avoided Costs 2010-2018'!$K:$K)*N108</f>
        <v>0</v>
      </c>
      <c r="W108" s="78">
        <f>SUMIF('Avoided Costs 2010-2018'!$A:$A,Actuals!T108&amp;Actuals!S108,'Avoided Costs 2010-2018'!$M:$M)*R108</f>
        <v>0</v>
      </c>
      <c r="X108" s="78">
        <f t="shared" si="75"/>
        <v>196105.85921495277</v>
      </c>
      <c r="Y108" s="105">
        <v>33188</v>
      </c>
      <c r="Z108" s="105">
        <f t="shared" si="76"/>
        <v>29205.439999999999</v>
      </c>
      <c r="AA108" s="105"/>
      <c r="AB108" s="105"/>
      <c r="AC108" s="105"/>
      <c r="AD108" s="105">
        <f t="shared" si="77"/>
        <v>29205.439999999999</v>
      </c>
      <c r="AE108" s="105">
        <f t="shared" si="78"/>
        <v>166900.41921495277</v>
      </c>
      <c r="AF108" s="160">
        <f t="shared" si="79"/>
        <v>1304120.048</v>
      </c>
    </row>
    <row r="109" spans="1:32" s="108" customFormat="1" outlineLevel="1" x14ac:dyDescent="0.2">
      <c r="A109" s="125" t="s">
        <v>894</v>
      </c>
      <c r="B109" s="125"/>
      <c r="C109" s="125"/>
      <c r="D109" s="130">
        <v>1</v>
      </c>
      <c r="E109" s="131"/>
      <c r="F109" s="132">
        <v>0.12</v>
      </c>
      <c r="G109" s="132"/>
      <c r="H109" s="131">
        <v>18440</v>
      </c>
      <c r="I109" s="92">
        <f t="shared" si="69"/>
        <v>17554.88</v>
      </c>
      <c r="J109" s="98">
        <f t="shared" si="70"/>
        <v>15448.294400000001</v>
      </c>
      <c r="K109" s="92"/>
      <c r="L109" s="131">
        <v>0</v>
      </c>
      <c r="M109" s="92">
        <f t="shared" si="71"/>
        <v>0</v>
      </c>
      <c r="N109" s="92">
        <f t="shared" si="72"/>
        <v>0</v>
      </c>
      <c r="O109" s="92"/>
      <c r="P109" s="131">
        <v>0</v>
      </c>
      <c r="Q109" s="92">
        <f t="shared" si="73"/>
        <v>0</v>
      </c>
      <c r="R109" s="98">
        <f t="shared" si="74"/>
        <v>0</v>
      </c>
      <c r="S109" s="130">
        <v>11</v>
      </c>
      <c r="T109" s="258" t="s">
        <v>15</v>
      </c>
      <c r="U109" s="78">
        <f>SUMIF('Avoided Costs 2010-2018'!$A:$A,Actuals!T109&amp;Actuals!S109,'Avoided Costs 2010-2018'!$E:$E)*J109</f>
        <v>37804.101906817566</v>
      </c>
      <c r="V109" s="78">
        <f>SUMIF('Avoided Costs 2010-2018'!$A:$A,Actuals!T109&amp;Actuals!S109,'Avoided Costs 2010-2018'!$K:$K)*N109</f>
        <v>0</v>
      </c>
      <c r="W109" s="78">
        <f>SUMIF('Avoided Costs 2010-2018'!$A:$A,Actuals!T109&amp;Actuals!S109,'Avoided Costs 2010-2018'!$M:$M)*R109</f>
        <v>0</v>
      </c>
      <c r="X109" s="78">
        <f t="shared" si="75"/>
        <v>37804.101906817566</v>
      </c>
      <c r="Y109" s="105">
        <v>44520</v>
      </c>
      <c r="Z109" s="105">
        <f t="shared" si="76"/>
        <v>39177.599999999999</v>
      </c>
      <c r="AA109" s="105"/>
      <c r="AB109" s="105"/>
      <c r="AC109" s="105"/>
      <c r="AD109" s="105">
        <f t="shared" si="77"/>
        <v>39177.599999999999</v>
      </c>
      <c r="AE109" s="105">
        <f t="shared" si="78"/>
        <v>-1373.4980931824321</v>
      </c>
      <c r="AF109" s="160">
        <f t="shared" si="79"/>
        <v>169931.2384</v>
      </c>
    </row>
    <row r="110" spans="1:32" s="108" customFormat="1" outlineLevel="1" x14ac:dyDescent="0.2">
      <c r="A110" s="125" t="s">
        <v>895</v>
      </c>
      <c r="B110" s="125"/>
      <c r="C110" s="125"/>
      <c r="D110" s="130">
        <v>1</v>
      </c>
      <c r="E110" s="131"/>
      <c r="F110" s="132">
        <v>0.12</v>
      </c>
      <c r="G110" s="132"/>
      <c r="H110" s="131">
        <v>111100</v>
      </c>
      <c r="I110" s="92">
        <f t="shared" si="69"/>
        <v>105767.2</v>
      </c>
      <c r="J110" s="98">
        <f t="shared" si="70"/>
        <v>93075.135999999999</v>
      </c>
      <c r="K110" s="92"/>
      <c r="L110" s="131">
        <v>0</v>
      </c>
      <c r="M110" s="92">
        <f t="shared" si="71"/>
        <v>0</v>
      </c>
      <c r="N110" s="92">
        <f t="shared" si="72"/>
        <v>0</v>
      </c>
      <c r="O110" s="92"/>
      <c r="P110" s="131">
        <v>0</v>
      </c>
      <c r="Q110" s="92">
        <f t="shared" si="73"/>
        <v>0</v>
      </c>
      <c r="R110" s="98">
        <f t="shared" si="74"/>
        <v>0</v>
      </c>
      <c r="S110" s="130">
        <v>11</v>
      </c>
      <c r="T110" s="258" t="s">
        <v>15</v>
      </c>
      <c r="U110" s="78">
        <f>SUMIF('Avoided Costs 2010-2018'!$A:$A,Actuals!T110&amp;Actuals!S110,'Avoided Costs 2010-2018'!$E:$E)*J110</f>
        <v>227767.66387458955</v>
      </c>
      <c r="V110" s="78">
        <f>SUMIF('Avoided Costs 2010-2018'!$A:$A,Actuals!T110&amp;Actuals!S110,'Avoided Costs 2010-2018'!$K:$K)*N110</f>
        <v>0</v>
      </c>
      <c r="W110" s="78">
        <f>SUMIF('Avoided Costs 2010-2018'!$A:$A,Actuals!T110&amp;Actuals!S110,'Avoided Costs 2010-2018'!$M:$M)*R110</f>
        <v>0</v>
      </c>
      <c r="X110" s="78">
        <f t="shared" si="75"/>
        <v>227767.66387458955</v>
      </c>
      <c r="Y110" s="105">
        <v>56895.5</v>
      </c>
      <c r="Z110" s="105">
        <f t="shared" si="76"/>
        <v>50068.04</v>
      </c>
      <c r="AA110" s="105"/>
      <c r="AB110" s="105"/>
      <c r="AC110" s="105"/>
      <c r="AD110" s="105">
        <f t="shared" si="77"/>
        <v>50068.04</v>
      </c>
      <c r="AE110" s="105">
        <f t="shared" si="78"/>
        <v>177699.62387458954</v>
      </c>
      <c r="AF110" s="160">
        <f t="shared" si="79"/>
        <v>1023826.496</v>
      </c>
    </row>
    <row r="111" spans="1:32" s="108" customFormat="1" outlineLevel="1" x14ac:dyDescent="0.2">
      <c r="A111" s="125" t="s">
        <v>896</v>
      </c>
      <c r="B111" s="125"/>
      <c r="C111" s="125"/>
      <c r="D111" s="130">
        <v>1</v>
      </c>
      <c r="E111" s="131"/>
      <c r="F111" s="132">
        <v>0.12</v>
      </c>
      <c r="G111" s="132"/>
      <c r="H111" s="131">
        <v>52002</v>
      </c>
      <c r="I111" s="92">
        <f t="shared" si="69"/>
        <v>49505.903999999995</v>
      </c>
      <c r="J111" s="98">
        <f t="shared" si="70"/>
        <v>43565.195519999994</v>
      </c>
      <c r="K111" s="92"/>
      <c r="L111" s="131">
        <v>136731</v>
      </c>
      <c r="M111" s="92">
        <f t="shared" si="71"/>
        <v>144934.86000000002</v>
      </c>
      <c r="N111" s="92">
        <f t="shared" si="72"/>
        <v>127542.67680000002</v>
      </c>
      <c r="O111" s="92"/>
      <c r="P111" s="131">
        <v>0</v>
      </c>
      <c r="Q111" s="92">
        <f t="shared" si="73"/>
        <v>0</v>
      </c>
      <c r="R111" s="98">
        <f t="shared" si="74"/>
        <v>0</v>
      </c>
      <c r="S111" s="130">
        <v>15</v>
      </c>
      <c r="T111" s="258" t="s">
        <v>15</v>
      </c>
      <c r="U111" s="78">
        <f>SUMIF('Avoided Costs 2010-2018'!$A:$A,Actuals!T111&amp;Actuals!S111,'Avoided Costs 2010-2018'!$E:$E)*J111</f>
        <v>128751.35947355552</v>
      </c>
      <c r="V111" s="78">
        <f>SUMIF('Avoided Costs 2010-2018'!$A:$A,Actuals!T111&amp;Actuals!S111,'Avoided Costs 2010-2018'!$K:$K)*N111</f>
        <v>105046.68394192217</v>
      </c>
      <c r="W111" s="78">
        <f>SUMIF('Avoided Costs 2010-2018'!$A:$A,Actuals!T111&amp;Actuals!S111,'Avoided Costs 2010-2018'!$M:$M)*R111</f>
        <v>0</v>
      </c>
      <c r="X111" s="78">
        <f t="shared" si="75"/>
        <v>233798.04341547767</v>
      </c>
      <c r="Y111" s="105">
        <v>28280</v>
      </c>
      <c r="Z111" s="105">
        <f t="shared" si="76"/>
        <v>24886.400000000001</v>
      </c>
      <c r="AA111" s="105"/>
      <c r="AB111" s="105"/>
      <c r="AC111" s="105"/>
      <c r="AD111" s="105">
        <f t="shared" si="77"/>
        <v>24886.400000000001</v>
      </c>
      <c r="AE111" s="105">
        <f t="shared" si="78"/>
        <v>208911.64341547768</v>
      </c>
      <c r="AF111" s="160">
        <f t="shared" si="79"/>
        <v>653477.93279999995</v>
      </c>
    </row>
    <row r="112" spans="1:32" s="108" customFormat="1" outlineLevel="1" x14ac:dyDescent="0.2">
      <c r="A112" s="125" t="s">
        <v>897</v>
      </c>
      <c r="B112" s="125"/>
      <c r="C112" s="125"/>
      <c r="D112" s="130">
        <v>1</v>
      </c>
      <c r="E112" s="131"/>
      <c r="F112" s="132">
        <v>0.12</v>
      </c>
      <c r="G112" s="132"/>
      <c r="H112" s="131">
        <v>21712</v>
      </c>
      <c r="I112" s="92">
        <f>H112</f>
        <v>21712</v>
      </c>
      <c r="J112" s="98">
        <f t="shared" si="70"/>
        <v>19106.560000000001</v>
      </c>
      <c r="K112" s="92"/>
      <c r="L112" s="131">
        <v>0</v>
      </c>
      <c r="M112" s="92">
        <f t="shared" ref="M112" si="80">L112</f>
        <v>0</v>
      </c>
      <c r="N112" s="92">
        <f t="shared" si="72"/>
        <v>0</v>
      </c>
      <c r="O112" s="92"/>
      <c r="P112" s="131">
        <v>0</v>
      </c>
      <c r="Q112" s="92">
        <f>+P112</f>
        <v>0</v>
      </c>
      <c r="R112" s="98">
        <f t="shared" si="74"/>
        <v>0</v>
      </c>
      <c r="S112" s="130">
        <v>25</v>
      </c>
      <c r="T112" s="258" t="s">
        <v>15</v>
      </c>
      <c r="U112" s="78">
        <f>SUMIF('Avoided Costs 2010-2018'!$A:$A,Actuals!T112&amp;Actuals!S112,'Avoided Costs 2010-2018'!$E:$E)*J112</f>
        <v>71828.287035160436</v>
      </c>
      <c r="V112" s="78">
        <f>SUMIF('Avoided Costs 2010-2018'!$A:$A,Actuals!T112&amp;Actuals!S112,'Avoided Costs 2010-2018'!$K:$K)*N112</f>
        <v>0</v>
      </c>
      <c r="W112" s="78">
        <f>SUMIF('Avoided Costs 2010-2018'!$A:$A,Actuals!T112&amp;Actuals!S112,'Avoided Costs 2010-2018'!$M:$M)*R112</f>
        <v>0</v>
      </c>
      <c r="X112" s="78">
        <f t="shared" si="75"/>
        <v>71828.287035160436</v>
      </c>
      <c r="Y112" s="105">
        <v>20600</v>
      </c>
      <c r="Z112" s="105">
        <f t="shared" si="76"/>
        <v>18128</v>
      </c>
      <c r="AA112" s="105"/>
      <c r="AB112" s="105"/>
      <c r="AC112" s="105"/>
      <c r="AD112" s="105">
        <f t="shared" si="77"/>
        <v>18128</v>
      </c>
      <c r="AE112" s="105">
        <f t="shared" si="78"/>
        <v>53700.287035160436</v>
      </c>
      <c r="AF112" s="160">
        <f t="shared" si="79"/>
        <v>477664.00000000006</v>
      </c>
    </row>
    <row r="113" spans="1:32" s="108" customFormat="1" outlineLevel="1" x14ac:dyDescent="0.2">
      <c r="A113" s="125" t="s">
        <v>898</v>
      </c>
      <c r="B113" s="125"/>
      <c r="C113" s="125"/>
      <c r="D113" s="130">
        <v>1</v>
      </c>
      <c r="E113" s="131"/>
      <c r="F113" s="132">
        <v>0.12</v>
      </c>
      <c r="G113" s="132"/>
      <c r="H113" s="131">
        <v>64253</v>
      </c>
      <c r="I113" s="92">
        <f t="shared" si="69"/>
        <v>61168.856</v>
      </c>
      <c r="J113" s="98">
        <f t="shared" si="70"/>
        <v>53828.593280000001</v>
      </c>
      <c r="K113" s="92"/>
      <c r="L113" s="131">
        <v>39449</v>
      </c>
      <c r="M113" s="92">
        <f t="shared" si="71"/>
        <v>41815.94</v>
      </c>
      <c r="N113" s="92">
        <f t="shared" si="72"/>
        <v>36798.027200000004</v>
      </c>
      <c r="O113" s="92"/>
      <c r="P113" s="131">
        <v>0</v>
      </c>
      <c r="Q113" s="92">
        <f t="shared" si="73"/>
        <v>0</v>
      </c>
      <c r="R113" s="98">
        <f t="shared" si="74"/>
        <v>0</v>
      </c>
      <c r="S113" s="130">
        <v>15</v>
      </c>
      <c r="T113" s="258" t="s">
        <v>15</v>
      </c>
      <c r="U113" s="78">
        <f>SUMIF('Avoided Costs 2010-2018'!$A:$A,Actuals!T113&amp;Actuals!S113,'Avoided Costs 2010-2018'!$E:$E)*J113</f>
        <v>159083.51794650906</v>
      </c>
      <c r="V113" s="78">
        <f>SUMIF('Avoided Costs 2010-2018'!$A:$A,Actuals!T113&amp;Actuals!S113,'Avoided Costs 2010-2018'!$K:$K)*N113</f>
        <v>30307.586683523761</v>
      </c>
      <c r="W113" s="78">
        <f>SUMIF('Avoided Costs 2010-2018'!$A:$A,Actuals!T113&amp;Actuals!S113,'Avoided Costs 2010-2018'!$M:$M)*R113</f>
        <v>0</v>
      </c>
      <c r="X113" s="78">
        <f t="shared" si="75"/>
        <v>189391.10463003282</v>
      </c>
      <c r="Y113" s="105">
        <v>133999</v>
      </c>
      <c r="Z113" s="105">
        <f t="shared" si="76"/>
        <v>117919.12</v>
      </c>
      <c r="AA113" s="105"/>
      <c r="AB113" s="105"/>
      <c r="AC113" s="105"/>
      <c r="AD113" s="105">
        <f t="shared" si="77"/>
        <v>117919.12</v>
      </c>
      <c r="AE113" s="105">
        <f t="shared" si="78"/>
        <v>71471.984630032821</v>
      </c>
      <c r="AF113" s="160">
        <f t="shared" si="79"/>
        <v>807428.89919999999</v>
      </c>
    </row>
    <row r="114" spans="1:32" s="108" customFormat="1" outlineLevel="1" x14ac:dyDescent="0.2">
      <c r="A114" s="125" t="s">
        <v>899</v>
      </c>
      <c r="B114" s="125"/>
      <c r="C114" s="125"/>
      <c r="D114" s="130">
        <v>1</v>
      </c>
      <c r="E114" s="131"/>
      <c r="F114" s="132">
        <v>0.12</v>
      </c>
      <c r="G114" s="132"/>
      <c r="H114" s="131">
        <v>7856</v>
      </c>
      <c r="I114" s="92">
        <f t="shared" si="69"/>
        <v>7478.9119999999994</v>
      </c>
      <c r="J114" s="98">
        <f t="shared" si="70"/>
        <v>6581.4425599999995</v>
      </c>
      <c r="K114" s="92"/>
      <c r="L114" s="131">
        <v>309709</v>
      </c>
      <c r="M114" s="92">
        <f t="shared" si="71"/>
        <v>328291.54000000004</v>
      </c>
      <c r="N114" s="92">
        <f t="shared" si="72"/>
        <v>288896.55520000006</v>
      </c>
      <c r="O114" s="92"/>
      <c r="P114" s="131">
        <v>0</v>
      </c>
      <c r="Q114" s="92">
        <f t="shared" si="73"/>
        <v>0</v>
      </c>
      <c r="R114" s="98">
        <f t="shared" si="74"/>
        <v>0</v>
      </c>
      <c r="S114" s="130">
        <v>15</v>
      </c>
      <c r="T114" s="258" t="s">
        <v>15</v>
      </c>
      <c r="U114" s="78">
        <f>SUMIF('Avoided Costs 2010-2018'!$A:$A,Actuals!T114&amp;Actuals!S114,'Avoided Costs 2010-2018'!$E:$E)*J114</f>
        <v>19450.611130807512</v>
      </c>
      <c r="V114" s="78">
        <f>SUMIF('Avoided Costs 2010-2018'!$A:$A,Actuals!T114&amp;Actuals!S114,'Avoided Costs 2010-2018'!$K:$K)*N114</f>
        <v>237940.94563024314</v>
      </c>
      <c r="W114" s="78">
        <f>SUMIF('Avoided Costs 2010-2018'!$A:$A,Actuals!T114&amp;Actuals!S114,'Avoided Costs 2010-2018'!$M:$M)*R114</f>
        <v>0</v>
      </c>
      <c r="X114" s="78">
        <f t="shared" si="75"/>
        <v>257391.55676105066</v>
      </c>
      <c r="Y114" s="105">
        <v>47256</v>
      </c>
      <c r="Z114" s="105">
        <f t="shared" si="76"/>
        <v>41585.279999999999</v>
      </c>
      <c r="AA114" s="105"/>
      <c r="AB114" s="105"/>
      <c r="AC114" s="105"/>
      <c r="AD114" s="105">
        <f t="shared" si="77"/>
        <v>41585.279999999999</v>
      </c>
      <c r="AE114" s="105">
        <f t="shared" si="78"/>
        <v>215806.27676105066</v>
      </c>
      <c r="AF114" s="160">
        <f t="shared" si="79"/>
        <v>98721.638399999996</v>
      </c>
    </row>
    <row r="115" spans="1:32" s="108" customFormat="1" outlineLevel="1" x14ac:dyDescent="0.2">
      <c r="A115" s="125" t="s">
        <v>900</v>
      </c>
      <c r="B115" s="125"/>
      <c r="C115" s="125"/>
      <c r="D115" s="130">
        <v>0</v>
      </c>
      <c r="E115" s="131"/>
      <c r="F115" s="132">
        <v>0.12</v>
      </c>
      <c r="G115" s="132"/>
      <c r="H115" s="131">
        <v>122806</v>
      </c>
      <c r="I115" s="92">
        <f t="shared" si="69"/>
        <v>116911.31199999999</v>
      </c>
      <c r="J115" s="98">
        <f t="shared" si="70"/>
        <v>102881.95456</v>
      </c>
      <c r="K115" s="92"/>
      <c r="L115" s="131">
        <v>0</v>
      </c>
      <c r="M115" s="92">
        <f t="shared" si="71"/>
        <v>0</v>
      </c>
      <c r="N115" s="92">
        <f t="shared" si="72"/>
        <v>0</v>
      </c>
      <c r="O115" s="92"/>
      <c r="P115" s="131">
        <v>0</v>
      </c>
      <c r="Q115" s="92">
        <f t="shared" si="73"/>
        <v>0</v>
      </c>
      <c r="R115" s="98">
        <f t="shared" si="74"/>
        <v>0</v>
      </c>
      <c r="S115" s="130">
        <v>25</v>
      </c>
      <c r="T115" s="258" t="s">
        <v>15</v>
      </c>
      <c r="U115" s="78">
        <f>SUMIF('Avoided Costs 2010-2018'!$A:$A,Actuals!T115&amp;Actuals!S115,'Avoided Costs 2010-2018'!$E:$E)*J115</f>
        <v>386769.49502547883</v>
      </c>
      <c r="V115" s="78">
        <f>SUMIF('Avoided Costs 2010-2018'!$A:$A,Actuals!T115&amp;Actuals!S115,'Avoided Costs 2010-2018'!$K:$K)*N115</f>
        <v>0</v>
      </c>
      <c r="W115" s="78">
        <f>SUMIF('Avoided Costs 2010-2018'!$A:$A,Actuals!T115&amp;Actuals!S115,'Avoided Costs 2010-2018'!$M:$M)*R115</f>
        <v>0</v>
      </c>
      <c r="X115" s="78">
        <f t="shared" si="75"/>
        <v>386769.49502547883</v>
      </c>
      <c r="Y115" s="105">
        <v>85033</v>
      </c>
      <c r="Z115" s="105">
        <f t="shared" si="76"/>
        <v>74829.039999999994</v>
      </c>
      <c r="AA115" s="105"/>
      <c r="AB115" s="105"/>
      <c r="AC115" s="105"/>
      <c r="AD115" s="105">
        <f t="shared" si="77"/>
        <v>74829.039999999994</v>
      </c>
      <c r="AE115" s="105">
        <f t="shared" si="78"/>
        <v>311940.45502547885</v>
      </c>
      <c r="AF115" s="160">
        <f t="shared" si="79"/>
        <v>2572048.8640000001</v>
      </c>
    </row>
    <row r="116" spans="1:32" s="108" customFormat="1" outlineLevel="1" x14ac:dyDescent="0.2">
      <c r="A116" s="125" t="s">
        <v>901</v>
      </c>
      <c r="B116" s="125"/>
      <c r="C116" s="125"/>
      <c r="D116" s="130">
        <v>1</v>
      </c>
      <c r="E116" s="131"/>
      <c r="F116" s="132">
        <v>0.12</v>
      </c>
      <c r="G116" s="132"/>
      <c r="H116" s="131">
        <v>129425</v>
      </c>
      <c r="I116" s="92">
        <f t="shared" si="69"/>
        <v>123212.59999999999</v>
      </c>
      <c r="J116" s="98">
        <f t="shared" si="70"/>
        <v>108427.08799999999</v>
      </c>
      <c r="K116" s="92"/>
      <c r="L116" s="131">
        <v>0</v>
      </c>
      <c r="M116" s="92">
        <f t="shared" si="71"/>
        <v>0</v>
      </c>
      <c r="N116" s="92">
        <f t="shared" si="72"/>
        <v>0</v>
      </c>
      <c r="O116" s="92"/>
      <c r="P116" s="131">
        <v>0</v>
      </c>
      <c r="Q116" s="92">
        <f t="shared" si="73"/>
        <v>0</v>
      </c>
      <c r="R116" s="98">
        <f t="shared" si="74"/>
        <v>0</v>
      </c>
      <c r="S116" s="130">
        <v>25</v>
      </c>
      <c r="T116" s="258" t="s">
        <v>15</v>
      </c>
      <c r="U116" s="78">
        <f>SUMIF('Avoided Costs 2010-2018'!$A:$A,Actuals!T116&amp;Actuals!S116,'Avoided Costs 2010-2018'!$E:$E)*J116</f>
        <v>407615.60423491191</v>
      </c>
      <c r="V116" s="78">
        <f>SUMIF('Avoided Costs 2010-2018'!$A:$A,Actuals!T116&amp;Actuals!S116,'Avoided Costs 2010-2018'!$K:$K)*N116</f>
        <v>0</v>
      </c>
      <c r="W116" s="78">
        <f>SUMIF('Avoided Costs 2010-2018'!$A:$A,Actuals!T116&amp;Actuals!S116,'Avoided Costs 2010-2018'!$M:$M)*R116</f>
        <v>0</v>
      </c>
      <c r="X116" s="78">
        <f t="shared" si="75"/>
        <v>407615.60423491191</v>
      </c>
      <c r="Y116" s="105">
        <v>54306</v>
      </c>
      <c r="Z116" s="105">
        <f t="shared" si="76"/>
        <v>47789.279999999999</v>
      </c>
      <c r="AA116" s="105"/>
      <c r="AB116" s="105"/>
      <c r="AC116" s="105"/>
      <c r="AD116" s="105">
        <f t="shared" si="77"/>
        <v>47789.279999999999</v>
      </c>
      <c r="AE116" s="105">
        <f t="shared" si="78"/>
        <v>359826.32423491194</v>
      </c>
      <c r="AF116" s="160">
        <f t="shared" si="79"/>
        <v>2710677.1999999997</v>
      </c>
    </row>
    <row r="117" spans="1:32" s="108" customFormat="1" outlineLevel="1" x14ac:dyDescent="0.2">
      <c r="A117" s="125" t="s">
        <v>902</v>
      </c>
      <c r="B117" s="125"/>
      <c r="C117" s="125"/>
      <c r="D117" s="130">
        <v>1</v>
      </c>
      <c r="E117" s="131"/>
      <c r="F117" s="132">
        <v>0.12</v>
      </c>
      <c r="G117" s="132"/>
      <c r="H117" s="131">
        <v>13351</v>
      </c>
      <c r="I117" s="92">
        <f t="shared" si="69"/>
        <v>12710.152</v>
      </c>
      <c r="J117" s="98">
        <f t="shared" si="70"/>
        <v>11184.93376</v>
      </c>
      <c r="K117" s="92"/>
      <c r="L117" s="131">
        <v>0</v>
      </c>
      <c r="M117" s="92">
        <f t="shared" si="71"/>
        <v>0</v>
      </c>
      <c r="N117" s="92">
        <f t="shared" si="72"/>
        <v>0</v>
      </c>
      <c r="O117" s="92"/>
      <c r="P117" s="131">
        <v>0</v>
      </c>
      <c r="Q117" s="92">
        <f t="shared" si="73"/>
        <v>0</v>
      </c>
      <c r="R117" s="98">
        <f t="shared" si="74"/>
        <v>0</v>
      </c>
      <c r="S117" s="130">
        <v>15</v>
      </c>
      <c r="T117" s="258" t="s">
        <v>15</v>
      </c>
      <c r="U117" s="78">
        <f>SUMIF('Avoided Costs 2010-2018'!$A:$A,Actuals!T117&amp;Actuals!S117,'Avoided Costs 2010-2018'!$E:$E)*J117</f>
        <v>33055.640174059459</v>
      </c>
      <c r="V117" s="78">
        <f>SUMIF('Avoided Costs 2010-2018'!$A:$A,Actuals!T117&amp;Actuals!S117,'Avoided Costs 2010-2018'!$K:$K)*N117</f>
        <v>0</v>
      </c>
      <c r="W117" s="78">
        <f>SUMIF('Avoided Costs 2010-2018'!$A:$A,Actuals!T117&amp;Actuals!S117,'Avoided Costs 2010-2018'!$M:$M)*R117</f>
        <v>0</v>
      </c>
      <c r="X117" s="78">
        <f t="shared" si="75"/>
        <v>33055.640174059459</v>
      </c>
      <c r="Y117" s="105">
        <v>25500</v>
      </c>
      <c r="Z117" s="105">
        <f t="shared" si="76"/>
        <v>22440</v>
      </c>
      <c r="AA117" s="105"/>
      <c r="AB117" s="105"/>
      <c r="AC117" s="105"/>
      <c r="AD117" s="105">
        <f t="shared" si="77"/>
        <v>22440</v>
      </c>
      <c r="AE117" s="105">
        <f t="shared" si="78"/>
        <v>10615.640174059459</v>
      </c>
      <c r="AF117" s="160">
        <f t="shared" si="79"/>
        <v>167774.00640000001</v>
      </c>
    </row>
    <row r="118" spans="1:32" s="108" customFormat="1" outlineLevel="1" x14ac:dyDescent="0.2">
      <c r="A118" s="125" t="s">
        <v>903</v>
      </c>
      <c r="B118" s="125"/>
      <c r="C118" s="125"/>
      <c r="D118" s="130">
        <v>1</v>
      </c>
      <c r="E118" s="131"/>
      <c r="F118" s="132">
        <v>0.12</v>
      </c>
      <c r="G118" s="132"/>
      <c r="H118" s="131">
        <v>14903</v>
      </c>
      <c r="I118" s="92">
        <f t="shared" si="69"/>
        <v>14187.655999999999</v>
      </c>
      <c r="J118" s="98">
        <f t="shared" si="70"/>
        <v>12485.137279999999</v>
      </c>
      <c r="K118" s="92"/>
      <c r="L118" s="131">
        <v>0</v>
      </c>
      <c r="M118" s="92">
        <f t="shared" si="71"/>
        <v>0</v>
      </c>
      <c r="N118" s="92">
        <f t="shared" si="72"/>
        <v>0</v>
      </c>
      <c r="O118" s="92"/>
      <c r="P118" s="131">
        <v>0</v>
      </c>
      <c r="Q118" s="92">
        <f t="shared" si="73"/>
        <v>0</v>
      </c>
      <c r="R118" s="98">
        <f t="shared" si="74"/>
        <v>0</v>
      </c>
      <c r="S118" s="130">
        <v>15</v>
      </c>
      <c r="T118" s="258" t="s">
        <v>15</v>
      </c>
      <c r="U118" s="78">
        <f>SUMIF('Avoided Costs 2010-2018'!$A:$A,Actuals!T118&amp;Actuals!S118,'Avoided Costs 2010-2018'!$E:$E)*J118</f>
        <v>36898.225265074383</v>
      </c>
      <c r="V118" s="78">
        <f>SUMIF('Avoided Costs 2010-2018'!$A:$A,Actuals!T118&amp;Actuals!S118,'Avoided Costs 2010-2018'!$K:$K)*N118</f>
        <v>0</v>
      </c>
      <c r="W118" s="78">
        <f>SUMIF('Avoided Costs 2010-2018'!$A:$A,Actuals!T118&amp;Actuals!S118,'Avoided Costs 2010-2018'!$M:$M)*R118</f>
        <v>0</v>
      </c>
      <c r="X118" s="78">
        <f t="shared" si="75"/>
        <v>36898.225265074383</v>
      </c>
      <c r="Y118" s="105">
        <v>25500</v>
      </c>
      <c r="Z118" s="105">
        <f t="shared" si="76"/>
        <v>22440</v>
      </c>
      <c r="AA118" s="105"/>
      <c r="AB118" s="105"/>
      <c r="AC118" s="105"/>
      <c r="AD118" s="105">
        <f t="shared" si="77"/>
        <v>22440</v>
      </c>
      <c r="AE118" s="105">
        <f t="shared" si="78"/>
        <v>14458.225265074383</v>
      </c>
      <c r="AF118" s="160">
        <f t="shared" si="79"/>
        <v>187277.05919999999</v>
      </c>
    </row>
    <row r="119" spans="1:32" s="108" customFormat="1" outlineLevel="1" x14ac:dyDescent="0.2">
      <c r="A119" s="125" t="s">
        <v>904</v>
      </c>
      <c r="B119" s="125"/>
      <c r="C119" s="125"/>
      <c r="D119" s="130">
        <v>1</v>
      </c>
      <c r="E119" s="131"/>
      <c r="F119" s="132">
        <v>0.12</v>
      </c>
      <c r="G119" s="132"/>
      <c r="H119" s="131">
        <v>3121</v>
      </c>
      <c r="I119" s="92">
        <f t="shared" si="69"/>
        <v>2971.192</v>
      </c>
      <c r="J119" s="98">
        <f t="shared" si="70"/>
        <v>2614.64896</v>
      </c>
      <c r="K119" s="92"/>
      <c r="L119" s="131">
        <v>0</v>
      </c>
      <c r="M119" s="92">
        <f t="shared" si="71"/>
        <v>0</v>
      </c>
      <c r="N119" s="92">
        <f t="shared" si="72"/>
        <v>0</v>
      </c>
      <c r="O119" s="92"/>
      <c r="P119" s="131">
        <v>0</v>
      </c>
      <c r="Q119" s="92">
        <f t="shared" si="73"/>
        <v>0</v>
      </c>
      <c r="R119" s="98">
        <f t="shared" si="74"/>
        <v>0</v>
      </c>
      <c r="S119" s="130">
        <v>6</v>
      </c>
      <c r="T119" s="258" t="s">
        <v>15</v>
      </c>
      <c r="U119" s="78">
        <f>SUMIF('Avoided Costs 2010-2018'!$A:$A,Actuals!T119&amp;Actuals!S119,'Avoided Costs 2010-2018'!$E:$E)*J119</f>
        <v>4047.4312719119803</v>
      </c>
      <c r="V119" s="78">
        <f>SUMIF('Avoided Costs 2010-2018'!$A:$A,Actuals!T119&amp;Actuals!S119,'Avoided Costs 2010-2018'!$K:$K)*N119</f>
        <v>0</v>
      </c>
      <c r="W119" s="78">
        <f>SUMIF('Avoided Costs 2010-2018'!$A:$A,Actuals!T119&amp;Actuals!S119,'Avoided Costs 2010-2018'!$M:$M)*R119</f>
        <v>0</v>
      </c>
      <c r="X119" s="78">
        <f t="shared" si="75"/>
        <v>4047.4312719119803</v>
      </c>
      <c r="Y119" s="105">
        <v>1885</v>
      </c>
      <c r="Z119" s="105">
        <f t="shared" si="76"/>
        <v>1658.8</v>
      </c>
      <c r="AA119" s="105"/>
      <c r="AB119" s="105"/>
      <c r="AC119" s="105"/>
      <c r="AD119" s="105">
        <f t="shared" si="77"/>
        <v>1658.8</v>
      </c>
      <c r="AE119" s="105">
        <f t="shared" si="78"/>
        <v>2388.6312719119805</v>
      </c>
      <c r="AF119" s="160">
        <f t="shared" si="79"/>
        <v>15687.893759999999</v>
      </c>
    </row>
    <row r="120" spans="1:32" s="108" customFormat="1" outlineLevel="1" x14ac:dyDescent="0.2">
      <c r="A120" s="125" t="s">
        <v>905</v>
      </c>
      <c r="B120" s="125"/>
      <c r="C120" s="125"/>
      <c r="D120" s="130">
        <v>1</v>
      </c>
      <c r="E120" s="131"/>
      <c r="F120" s="132">
        <v>0.12</v>
      </c>
      <c r="G120" s="132"/>
      <c r="H120" s="131">
        <v>212162</v>
      </c>
      <c r="I120" s="92">
        <f t="shared" si="69"/>
        <v>201978.22399999999</v>
      </c>
      <c r="J120" s="98">
        <f t="shared" si="70"/>
        <v>177740.83711999998</v>
      </c>
      <c r="K120" s="92"/>
      <c r="L120" s="131">
        <v>0</v>
      </c>
      <c r="M120" s="92">
        <f t="shared" si="71"/>
        <v>0</v>
      </c>
      <c r="N120" s="92">
        <f t="shared" si="72"/>
        <v>0</v>
      </c>
      <c r="O120" s="92"/>
      <c r="P120" s="131">
        <v>0</v>
      </c>
      <c r="Q120" s="92">
        <f t="shared" si="73"/>
        <v>0</v>
      </c>
      <c r="R120" s="98">
        <f t="shared" si="74"/>
        <v>0</v>
      </c>
      <c r="S120" s="130">
        <v>15</v>
      </c>
      <c r="T120" s="258" t="s">
        <v>15</v>
      </c>
      <c r="U120" s="78">
        <f>SUMIF('Avoided Costs 2010-2018'!$A:$A,Actuals!T120&amp;Actuals!S120,'Avoided Costs 2010-2018'!$E:$E)*J120</f>
        <v>525290.29515458038</v>
      </c>
      <c r="V120" s="78">
        <f>SUMIF('Avoided Costs 2010-2018'!$A:$A,Actuals!T120&amp;Actuals!S120,'Avoided Costs 2010-2018'!$K:$K)*N120</f>
        <v>0</v>
      </c>
      <c r="W120" s="78">
        <f>SUMIF('Avoided Costs 2010-2018'!$A:$A,Actuals!T120&amp;Actuals!S120,'Avoided Costs 2010-2018'!$M:$M)*R120</f>
        <v>0</v>
      </c>
      <c r="X120" s="78">
        <f t="shared" si="75"/>
        <v>525290.29515458038</v>
      </c>
      <c r="Y120" s="105">
        <v>28000</v>
      </c>
      <c r="Z120" s="105">
        <f t="shared" si="76"/>
        <v>24640</v>
      </c>
      <c r="AA120" s="105"/>
      <c r="AB120" s="105"/>
      <c r="AC120" s="105"/>
      <c r="AD120" s="105">
        <f t="shared" si="77"/>
        <v>24640</v>
      </c>
      <c r="AE120" s="105">
        <f t="shared" si="78"/>
        <v>500650.29515458038</v>
      </c>
      <c r="AF120" s="160">
        <f t="shared" si="79"/>
        <v>2666112.5567999999</v>
      </c>
    </row>
    <row r="121" spans="1:32" s="108" customFormat="1" outlineLevel="1" x14ac:dyDescent="0.2">
      <c r="A121" s="125" t="s">
        <v>906</v>
      </c>
      <c r="B121" s="125"/>
      <c r="C121" s="125"/>
      <c r="D121" s="130">
        <v>1</v>
      </c>
      <c r="E121" s="131"/>
      <c r="F121" s="132">
        <v>0.12</v>
      </c>
      <c r="G121" s="132"/>
      <c r="H121" s="131">
        <v>9540</v>
      </c>
      <c r="I121" s="92">
        <f t="shared" si="69"/>
        <v>9082.08</v>
      </c>
      <c r="J121" s="98">
        <f t="shared" si="70"/>
        <v>7992.2304000000004</v>
      </c>
      <c r="K121" s="92"/>
      <c r="L121" s="131">
        <v>10038</v>
      </c>
      <c r="M121" s="92">
        <f t="shared" si="71"/>
        <v>10640.28</v>
      </c>
      <c r="N121" s="92">
        <f t="shared" si="72"/>
        <v>9363.4464000000007</v>
      </c>
      <c r="O121" s="92"/>
      <c r="P121" s="131">
        <v>0</v>
      </c>
      <c r="Q121" s="92">
        <f t="shared" si="73"/>
        <v>0</v>
      </c>
      <c r="R121" s="98">
        <f t="shared" si="74"/>
        <v>0</v>
      </c>
      <c r="S121" s="130">
        <v>5</v>
      </c>
      <c r="T121" s="258" t="s">
        <v>15</v>
      </c>
      <c r="U121" s="78">
        <f>SUMIF('Avoided Costs 2010-2018'!$A:$A,Actuals!T121&amp;Actuals!S121,'Avoided Costs 2010-2018'!$E:$E)*J121</f>
        <v>10514.248032717462</v>
      </c>
      <c r="V121" s="78">
        <f>SUMIF('Avoided Costs 2010-2018'!$A:$A,Actuals!T121&amp;Actuals!S121,'Avoided Costs 2010-2018'!$K:$K)*N121</f>
        <v>3426.4985659775175</v>
      </c>
      <c r="W121" s="78">
        <f>SUMIF('Avoided Costs 2010-2018'!$A:$A,Actuals!T121&amp;Actuals!S121,'Avoided Costs 2010-2018'!$M:$M)*R121</f>
        <v>0</v>
      </c>
      <c r="X121" s="78">
        <f t="shared" si="75"/>
        <v>13940.746598694979</v>
      </c>
      <c r="Y121" s="105">
        <v>135</v>
      </c>
      <c r="Z121" s="105">
        <f t="shared" si="76"/>
        <v>118.8</v>
      </c>
      <c r="AA121" s="105"/>
      <c r="AB121" s="105"/>
      <c r="AC121" s="105"/>
      <c r="AD121" s="105">
        <f t="shared" si="77"/>
        <v>118.8</v>
      </c>
      <c r="AE121" s="105">
        <f t="shared" si="78"/>
        <v>13821.94659869498</v>
      </c>
      <c r="AF121" s="160">
        <f t="shared" si="79"/>
        <v>39961.152000000002</v>
      </c>
    </row>
    <row r="122" spans="1:32" s="108" customFormat="1" outlineLevel="1" x14ac:dyDescent="0.2">
      <c r="A122" s="125" t="s">
        <v>907</v>
      </c>
      <c r="B122" s="125"/>
      <c r="C122" s="125"/>
      <c r="D122" s="130">
        <v>1</v>
      </c>
      <c r="E122" s="131"/>
      <c r="F122" s="132">
        <v>0.12</v>
      </c>
      <c r="G122" s="132"/>
      <c r="H122" s="131">
        <v>25148</v>
      </c>
      <c r="I122" s="92">
        <f t="shared" si="69"/>
        <v>23940.896000000001</v>
      </c>
      <c r="J122" s="98">
        <f t="shared" si="70"/>
        <v>21067.98848</v>
      </c>
      <c r="K122" s="92"/>
      <c r="L122" s="131">
        <v>28190</v>
      </c>
      <c r="M122" s="92">
        <f t="shared" si="71"/>
        <v>29881.4</v>
      </c>
      <c r="N122" s="92">
        <f t="shared" si="72"/>
        <v>26295.632000000001</v>
      </c>
      <c r="O122" s="92"/>
      <c r="P122" s="131">
        <v>0</v>
      </c>
      <c r="Q122" s="92">
        <f t="shared" si="73"/>
        <v>0</v>
      </c>
      <c r="R122" s="98">
        <f t="shared" si="74"/>
        <v>0</v>
      </c>
      <c r="S122" s="130">
        <v>15</v>
      </c>
      <c r="T122" s="258" t="s">
        <v>15</v>
      </c>
      <c r="U122" s="78">
        <f>SUMIF('Avoided Costs 2010-2018'!$A:$A,Actuals!T122&amp;Actuals!S122,'Avoided Costs 2010-2018'!$E:$E)*J122</f>
        <v>62263.743472192895</v>
      </c>
      <c r="V122" s="78">
        <f>SUMIF('Avoided Costs 2010-2018'!$A:$A,Actuals!T122&amp;Actuals!S122,'Avoided Costs 2010-2018'!$K:$K)*N122</f>
        <v>21657.605227218301</v>
      </c>
      <c r="W122" s="78">
        <f>SUMIF('Avoided Costs 2010-2018'!$A:$A,Actuals!T122&amp;Actuals!S122,'Avoided Costs 2010-2018'!$M:$M)*R122</f>
        <v>0</v>
      </c>
      <c r="X122" s="78">
        <f t="shared" si="75"/>
        <v>83921.348699411203</v>
      </c>
      <c r="Y122" s="105">
        <v>12000</v>
      </c>
      <c r="Z122" s="105">
        <f t="shared" si="76"/>
        <v>10560</v>
      </c>
      <c r="AA122" s="105"/>
      <c r="AB122" s="105"/>
      <c r="AC122" s="105"/>
      <c r="AD122" s="105">
        <f t="shared" ref="AD122:AD138" si="81">Z122+AB122</f>
        <v>10560</v>
      </c>
      <c r="AE122" s="105">
        <f t="shared" ref="AE122:AE138" si="82">X122-AD122</f>
        <v>73361.348699411203</v>
      </c>
      <c r="AF122" s="160">
        <f t="shared" si="79"/>
        <v>316019.8272</v>
      </c>
    </row>
    <row r="123" spans="1:32" s="108" customFormat="1" outlineLevel="1" x14ac:dyDescent="0.2">
      <c r="A123" s="125" t="s">
        <v>908</v>
      </c>
      <c r="B123" s="125"/>
      <c r="C123" s="125"/>
      <c r="D123" s="130">
        <v>1</v>
      </c>
      <c r="E123" s="131"/>
      <c r="F123" s="132">
        <v>0.12</v>
      </c>
      <c r="G123" s="132"/>
      <c r="H123" s="131">
        <v>29155</v>
      </c>
      <c r="I123" s="92">
        <f t="shared" si="69"/>
        <v>27755.559999999998</v>
      </c>
      <c r="J123" s="98">
        <f t="shared" si="70"/>
        <v>24424.892799999998</v>
      </c>
      <c r="K123" s="92"/>
      <c r="L123" s="131">
        <v>0</v>
      </c>
      <c r="M123" s="92">
        <f t="shared" si="71"/>
        <v>0</v>
      </c>
      <c r="N123" s="92">
        <f t="shared" si="72"/>
        <v>0</v>
      </c>
      <c r="O123" s="92"/>
      <c r="P123" s="131">
        <v>0</v>
      </c>
      <c r="Q123" s="92">
        <f t="shared" si="73"/>
        <v>0</v>
      </c>
      <c r="R123" s="98">
        <f t="shared" si="74"/>
        <v>0</v>
      </c>
      <c r="S123" s="130">
        <v>25</v>
      </c>
      <c r="T123" s="258" t="s">
        <v>15</v>
      </c>
      <c r="U123" s="78">
        <f>SUMIF('Avoided Costs 2010-2018'!$A:$A,Actuals!T123&amp;Actuals!S123,'Avoided Costs 2010-2018'!$E:$E)*J123</f>
        <v>91821.772775498219</v>
      </c>
      <c r="V123" s="78">
        <f>SUMIF('Avoided Costs 2010-2018'!$A:$A,Actuals!T123&amp;Actuals!S123,'Avoided Costs 2010-2018'!$K:$K)*N123</f>
        <v>0</v>
      </c>
      <c r="W123" s="78">
        <f>SUMIF('Avoided Costs 2010-2018'!$A:$A,Actuals!T123&amp;Actuals!S123,'Avoided Costs 2010-2018'!$M:$M)*R123</f>
        <v>0</v>
      </c>
      <c r="X123" s="78">
        <f t="shared" si="75"/>
        <v>91821.772775498219</v>
      </c>
      <c r="Y123" s="105">
        <v>11375</v>
      </c>
      <c r="Z123" s="105">
        <f t="shared" si="76"/>
        <v>10010</v>
      </c>
      <c r="AA123" s="105"/>
      <c r="AB123" s="105"/>
      <c r="AC123" s="105"/>
      <c r="AD123" s="105">
        <f t="shared" si="81"/>
        <v>10010</v>
      </c>
      <c r="AE123" s="105">
        <f t="shared" si="82"/>
        <v>81811.772775498219</v>
      </c>
      <c r="AF123" s="160">
        <f t="shared" si="79"/>
        <v>610622.31999999995</v>
      </c>
    </row>
    <row r="124" spans="1:32" s="108" customFormat="1" outlineLevel="1" x14ac:dyDescent="0.2">
      <c r="A124" s="125" t="s">
        <v>909</v>
      </c>
      <c r="B124" s="125"/>
      <c r="C124" s="125"/>
      <c r="D124" s="130">
        <v>0</v>
      </c>
      <c r="E124" s="131"/>
      <c r="F124" s="132">
        <v>0.12</v>
      </c>
      <c r="G124" s="132"/>
      <c r="H124" s="131">
        <v>10707</v>
      </c>
      <c r="I124" s="92">
        <f t="shared" si="69"/>
        <v>10193.064</v>
      </c>
      <c r="J124" s="98">
        <f t="shared" si="70"/>
        <v>8969.8963199999998</v>
      </c>
      <c r="K124" s="92"/>
      <c r="L124" s="131">
        <v>0</v>
      </c>
      <c r="M124" s="92">
        <f t="shared" si="71"/>
        <v>0</v>
      </c>
      <c r="N124" s="92">
        <f t="shared" si="72"/>
        <v>0</v>
      </c>
      <c r="O124" s="92"/>
      <c r="P124" s="131">
        <v>0</v>
      </c>
      <c r="Q124" s="92">
        <f t="shared" si="73"/>
        <v>0</v>
      </c>
      <c r="R124" s="98">
        <f t="shared" si="74"/>
        <v>0</v>
      </c>
      <c r="S124" s="130">
        <v>25</v>
      </c>
      <c r="T124" s="258" t="s">
        <v>167</v>
      </c>
      <c r="U124" s="78">
        <f>SUMIF('Avoided Costs 2010-2018'!$A:$A,Actuals!T124&amp;Actuals!S124,'Avoided Costs 2010-2018'!$E:$E)*J124</f>
        <v>30654.637146274112</v>
      </c>
      <c r="V124" s="78">
        <f>SUMIF('Avoided Costs 2010-2018'!$A:$A,Actuals!T124&amp;Actuals!S124,'Avoided Costs 2010-2018'!$K:$K)*N124</f>
        <v>0</v>
      </c>
      <c r="W124" s="78">
        <f>SUMIF('Avoided Costs 2010-2018'!$A:$A,Actuals!T124&amp;Actuals!S124,'Avoided Costs 2010-2018'!$M:$M)*R124</f>
        <v>0</v>
      </c>
      <c r="X124" s="78">
        <f t="shared" si="75"/>
        <v>30654.637146274112</v>
      </c>
      <c r="Y124" s="105">
        <v>12729</v>
      </c>
      <c r="Z124" s="105">
        <f t="shared" si="76"/>
        <v>11201.52</v>
      </c>
      <c r="AA124" s="105"/>
      <c r="AB124" s="105"/>
      <c r="AC124" s="105"/>
      <c r="AD124" s="105">
        <f t="shared" si="81"/>
        <v>11201.52</v>
      </c>
      <c r="AE124" s="105">
        <f t="shared" si="82"/>
        <v>19453.117146274111</v>
      </c>
      <c r="AF124" s="160">
        <f t="shared" si="79"/>
        <v>224247.408</v>
      </c>
    </row>
    <row r="125" spans="1:32" s="108" customFormat="1" outlineLevel="1" x14ac:dyDescent="0.2">
      <c r="A125" s="125" t="s">
        <v>910</v>
      </c>
      <c r="B125" s="125"/>
      <c r="C125" s="125"/>
      <c r="D125" s="130">
        <v>1</v>
      </c>
      <c r="E125" s="131"/>
      <c r="F125" s="132">
        <v>0.12</v>
      </c>
      <c r="G125" s="132"/>
      <c r="H125" s="131">
        <v>50478</v>
      </c>
      <c r="I125" s="92">
        <f t="shared" si="69"/>
        <v>48055.055999999997</v>
      </c>
      <c r="J125" s="98">
        <f t="shared" si="70"/>
        <v>42288.449280000001</v>
      </c>
      <c r="K125" s="92"/>
      <c r="L125" s="131">
        <v>0</v>
      </c>
      <c r="M125" s="92">
        <f t="shared" si="71"/>
        <v>0</v>
      </c>
      <c r="N125" s="92">
        <f t="shared" si="72"/>
        <v>0</v>
      </c>
      <c r="O125" s="92"/>
      <c r="P125" s="131">
        <v>0</v>
      </c>
      <c r="Q125" s="92">
        <f t="shared" si="73"/>
        <v>0</v>
      </c>
      <c r="R125" s="98">
        <f t="shared" si="74"/>
        <v>0</v>
      </c>
      <c r="S125" s="130">
        <v>25</v>
      </c>
      <c r="T125" s="258" t="s">
        <v>15</v>
      </c>
      <c r="U125" s="78">
        <f>SUMIF('Avoided Costs 2010-2018'!$A:$A,Actuals!T125&amp;Actuals!S125,'Avoided Costs 2010-2018'!$E:$E)*J125</f>
        <v>158977.17188000685</v>
      </c>
      <c r="V125" s="78">
        <f>SUMIF('Avoided Costs 2010-2018'!$A:$A,Actuals!T125&amp;Actuals!S125,'Avoided Costs 2010-2018'!$K:$K)*N125</f>
        <v>0</v>
      </c>
      <c r="W125" s="78">
        <f>SUMIF('Avoided Costs 2010-2018'!$A:$A,Actuals!T125&amp;Actuals!S125,'Avoided Costs 2010-2018'!$M:$M)*R125</f>
        <v>0</v>
      </c>
      <c r="X125" s="78">
        <f t="shared" si="75"/>
        <v>158977.17188000685</v>
      </c>
      <c r="Y125" s="105">
        <v>22750</v>
      </c>
      <c r="Z125" s="105">
        <f t="shared" si="76"/>
        <v>20020</v>
      </c>
      <c r="AA125" s="105"/>
      <c r="AB125" s="105"/>
      <c r="AC125" s="105"/>
      <c r="AD125" s="105">
        <f t="shared" si="81"/>
        <v>20020</v>
      </c>
      <c r="AE125" s="105">
        <f t="shared" si="82"/>
        <v>138957.17188000685</v>
      </c>
      <c r="AF125" s="160">
        <f t="shared" si="79"/>
        <v>1057211.2320000001</v>
      </c>
    </row>
    <row r="126" spans="1:32" s="108" customFormat="1" outlineLevel="1" x14ac:dyDescent="0.2">
      <c r="A126" s="125" t="s">
        <v>911</v>
      </c>
      <c r="B126" s="125"/>
      <c r="C126" s="125"/>
      <c r="D126" s="130">
        <v>1</v>
      </c>
      <c r="E126" s="131"/>
      <c r="F126" s="132">
        <v>0.12</v>
      </c>
      <c r="G126" s="132"/>
      <c r="H126" s="131">
        <v>10605</v>
      </c>
      <c r="I126" s="92">
        <f t="shared" si="69"/>
        <v>10095.959999999999</v>
      </c>
      <c r="J126" s="98">
        <f t="shared" si="70"/>
        <v>8884.4447999999993</v>
      </c>
      <c r="K126" s="92"/>
      <c r="L126" s="131">
        <v>189921</v>
      </c>
      <c r="M126" s="92">
        <f t="shared" si="71"/>
        <v>201316.26</v>
      </c>
      <c r="N126" s="92">
        <f t="shared" si="72"/>
        <v>177158.3088</v>
      </c>
      <c r="O126" s="92"/>
      <c r="P126" s="131">
        <v>0</v>
      </c>
      <c r="Q126" s="92">
        <f t="shared" si="73"/>
        <v>0</v>
      </c>
      <c r="R126" s="98">
        <f t="shared" si="74"/>
        <v>0</v>
      </c>
      <c r="S126" s="130">
        <v>15</v>
      </c>
      <c r="T126" s="258" t="s">
        <v>15</v>
      </c>
      <c r="U126" s="78">
        <f>SUMIF('Avoided Costs 2010-2018'!$A:$A,Actuals!T126&amp;Actuals!S126,'Avoided Costs 2010-2018'!$E:$E)*J126</f>
        <v>26256.839491116811</v>
      </c>
      <c r="V126" s="78">
        <f>SUMIF('Avoided Costs 2010-2018'!$A:$A,Actuals!T126&amp;Actuals!S126,'Avoided Costs 2010-2018'!$K:$K)*N126</f>
        <v>145911.10473070331</v>
      </c>
      <c r="W126" s="78">
        <f>SUMIF('Avoided Costs 2010-2018'!$A:$A,Actuals!T126&amp;Actuals!S126,'Avoided Costs 2010-2018'!$M:$M)*R126</f>
        <v>0</v>
      </c>
      <c r="X126" s="78">
        <f t="shared" si="75"/>
        <v>172167.94422182013</v>
      </c>
      <c r="Y126" s="105">
        <v>49000</v>
      </c>
      <c r="Z126" s="105">
        <f t="shared" si="76"/>
        <v>43120</v>
      </c>
      <c r="AA126" s="105"/>
      <c r="AB126" s="105"/>
      <c r="AC126" s="105"/>
      <c r="AD126" s="105">
        <f t="shared" si="81"/>
        <v>43120</v>
      </c>
      <c r="AE126" s="105">
        <f t="shared" si="82"/>
        <v>129047.94422182013</v>
      </c>
      <c r="AF126" s="160">
        <f t="shared" si="79"/>
        <v>133266.67199999999</v>
      </c>
    </row>
    <row r="127" spans="1:32" s="108" customFormat="1" outlineLevel="1" x14ac:dyDescent="0.2">
      <c r="A127" s="125" t="s">
        <v>912</v>
      </c>
      <c r="B127" s="125"/>
      <c r="C127" s="125"/>
      <c r="D127" s="130">
        <v>1</v>
      </c>
      <c r="E127" s="131"/>
      <c r="F127" s="132">
        <v>0.12</v>
      </c>
      <c r="G127" s="132"/>
      <c r="H127" s="131">
        <v>97925</v>
      </c>
      <c r="I127" s="92">
        <f t="shared" si="69"/>
        <v>93224.599999999991</v>
      </c>
      <c r="J127" s="98">
        <f t="shared" si="70"/>
        <v>82037.647999999986</v>
      </c>
      <c r="K127" s="92"/>
      <c r="L127" s="131">
        <v>0</v>
      </c>
      <c r="M127" s="92">
        <f t="shared" si="71"/>
        <v>0</v>
      </c>
      <c r="N127" s="92">
        <f t="shared" si="72"/>
        <v>0</v>
      </c>
      <c r="O127" s="92"/>
      <c r="P127" s="131">
        <v>0</v>
      </c>
      <c r="Q127" s="92">
        <f t="shared" si="73"/>
        <v>0</v>
      </c>
      <c r="R127" s="98">
        <f t="shared" si="74"/>
        <v>0</v>
      </c>
      <c r="S127" s="130">
        <v>11</v>
      </c>
      <c r="T127" s="258" t="s">
        <v>15</v>
      </c>
      <c r="U127" s="78">
        <f>SUMIF('Avoided Costs 2010-2018'!$A:$A,Actuals!T127&amp;Actuals!S127,'Avoided Costs 2010-2018'!$E:$E)*J127</f>
        <v>200757.41210548315</v>
      </c>
      <c r="V127" s="78">
        <f>SUMIF('Avoided Costs 2010-2018'!$A:$A,Actuals!T127&amp;Actuals!S127,'Avoided Costs 2010-2018'!$K:$K)*N127</f>
        <v>0</v>
      </c>
      <c r="W127" s="78">
        <f>SUMIF('Avoided Costs 2010-2018'!$A:$A,Actuals!T127&amp;Actuals!S127,'Avoided Costs 2010-2018'!$M:$M)*R127</f>
        <v>0</v>
      </c>
      <c r="X127" s="78">
        <f t="shared" si="75"/>
        <v>200757.41210548315</v>
      </c>
      <c r="Y127" s="105">
        <v>58914.8</v>
      </c>
      <c r="Z127" s="105">
        <f t="shared" si="76"/>
        <v>51845.024000000005</v>
      </c>
      <c r="AA127" s="105"/>
      <c r="AB127" s="105"/>
      <c r="AC127" s="105"/>
      <c r="AD127" s="105">
        <f t="shared" si="81"/>
        <v>51845.024000000005</v>
      </c>
      <c r="AE127" s="105">
        <f t="shared" si="82"/>
        <v>148912.38810548314</v>
      </c>
      <c r="AF127" s="160">
        <f t="shared" si="79"/>
        <v>902414.12799999979</v>
      </c>
    </row>
    <row r="128" spans="1:32" s="108" customFormat="1" outlineLevel="1" x14ac:dyDescent="0.2">
      <c r="A128" s="125" t="s">
        <v>913</v>
      </c>
      <c r="B128" s="125"/>
      <c r="C128" s="125"/>
      <c r="D128" s="130">
        <v>1</v>
      </c>
      <c r="E128" s="131"/>
      <c r="F128" s="132">
        <v>0.12</v>
      </c>
      <c r="G128" s="132"/>
      <c r="H128" s="131">
        <v>77661</v>
      </c>
      <c r="I128" s="92">
        <f t="shared" si="69"/>
        <v>73933.271999999997</v>
      </c>
      <c r="J128" s="98">
        <f t="shared" si="70"/>
        <v>65061.27936</v>
      </c>
      <c r="K128" s="92"/>
      <c r="L128" s="131">
        <v>0</v>
      </c>
      <c r="M128" s="92">
        <f t="shared" si="71"/>
        <v>0</v>
      </c>
      <c r="N128" s="92">
        <f t="shared" si="72"/>
        <v>0</v>
      </c>
      <c r="O128" s="92"/>
      <c r="P128" s="131">
        <v>0</v>
      </c>
      <c r="Q128" s="92">
        <f t="shared" si="73"/>
        <v>0</v>
      </c>
      <c r="R128" s="98">
        <f t="shared" si="74"/>
        <v>0</v>
      </c>
      <c r="S128" s="130">
        <v>11</v>
      </c>
      <c r="T128" s="258" t="s">
        <v>15</v>
      </c>
      <c r="U128" s="78">
        <f>SUMIF('Avoided Costs 2010-2018'!$A:$A,Actuals!T128&amp;Actuals!S128,'Avoided Costs 2010-2018'!$E:$E)*J128</f>
        <v>159213.90228770926</v>
      </c>
      <c r="V128" s="78">
        <f>SUMIF('Avoided Costs 2010-2018'!$A:$A,Actuals!T128&amp;Actuals!S128,'Avoided Costs 2010-2018'!$K:$K)*N128</f>
        <v>0</v>
      </c>
      <c r="W128" s="78">
        <f>SUMIF('Avoided Costs 2010-2018'!$A:$A,Actuals!T128&amp;Actuals!S128,'Avoided Costs 2010-2018'!$M:$M)*R128</f>
        <v>0</v>
      </c>
      <c r="X128" s="78">
        <f t="shared" si="75"/>
        <v>159213.90228770926</v>
      </c>
      <c r="Y128" s="105">
        <v>58745.2</v>
      </c>
      <c r="Z128" s="105">
        <f t="shared" si="76"/>
        <v>51695.775999999998</v>
      </c>
      <c r="AA128" s="105"/>
      <c r="AB128" s="105"/>
      <c r="AC128" s="105"/>
      <c r="AD128" s="105">
        <f t="shared" si="81"/>
        <v>51695.775999999998</v>
      </c>
      <c r="AE128" s="105">
        <f t="shared" si="82"/>
        <v>107518.12628770927</v>
      </c>
      <c r="AF128" s="160">
        <f t="shared" si="79"/>
        <v>715674.07296000002</v>
      </c>
    </row>
    <row r="129" spans="1:32" s="108" customFormat="1" outlineLevel="1" x14ac:dyDescent="0.2">
      <c r="A129" s="125" t="s">
        <v>914</v>
      </c>
      <c r="B129" s="125"/>
      <c r="C129" s="125"/>
      <c r="D129" s="130">
        <v>1</v>
      </c>
      <c r="E129" s="131"/>
      <c r="F129" s="132">
        <v>0.12</v>
      </c>
      <c r="G129" s="132"/>
      <c r="H129" s="131">
        <v>64458</v>
      </c>
      <c r="I129" s="92">
        <f t="shared" si="69"/>
        <v>61364.015999999996</v>
      </c>
      <c r="J129" s="98">
        <f t="shared" si="70"/>
        <v>54000.334079999993</v>
      </c>
      <c r="K129" s="92"/>
      <c r="L129" s="131">
        <v>0</v>
      </c>
      <c r="M129" s="92">
        <f t="shared" si="71"/>
        <v>0</v>
      </c>
      <c r="N129" s="92">
        <f t="shared" si="72"/>
        <v>0</v>
      </c>
      <c r="O129" s="92"/>
      <c r="P129" s="131">
        <v>0</v>
      </c>
      <c r="Q129" s="92">
        <f t="shared" si="73"/>
        <v>0</v>
      </c>
      <c r="R129" s="98">
        <f t="shared" si="74"/>
        <v>0</v>
      </c>
      <c r="S129" s="130">
        <v>11</v>
      </c>
      <c r="T129" s="258" t="s">
        <v>15</v>
      </c>
      <c r="U129" s="78">
        <f>SUMIF('Avoided Costs 2010-2018'!$A:$A,Actuals!T129&amp;Actuals!S129,'Avoided Costs 2010-2018'!$E:$E)*J129</f>
        <v>132146.24732698733</v>
      </c>
      <c r="V129" s="78">
        <f>SUMIF('Avoided Costs 2010-2018'!$A:$A,Actuals!T129&amp;Actuals!S129,'Avoided Costs 2010-2018'!$K:$K)*N129</f>
        <v>0</v>
      </c>
      <c r="W129" s="78">
        <f>SUMIF('Avoided Costs 2010-2018'!$A:$A,Actuals!T129&amp;Actuals!S129,'Avoided Costs 2010-2018'!$M:$M)*R129</f>
        <v>0</v>
      </c>
      <c r="X129" s="78">
        <f t="shared" si="75"/>
        <v>132146.24732698733</v>
      </c>
      <c r="Y129" s="105">
        <v>62520</v>
      </c>
      <c r="Z129" s="105">
        <f t="shared" si="76"/>
        <v>55017.599999999999</v>
      </c>
      <c r="AA129" s="105"/>
      <c r="AB129" s="105"/>
      <c r="AC129" s="105"/>
      <c r="AD129" s="105">
        <f t="shared" si="81"/>
        <v>55017.599999999999</v>
      </c>
      <c r="AE129" s="105">
        <f t="shared" si="82"/>
        <v>77128.647326987324</v>
      </c>
      <c r="AF129" s="160">
        <f t="shared" si="79"/>
        <v>594003.67487999995</v>
      </c>
    </row>
    <row r="130" spans="1:32" s="108" customFormat="1" outlineLevel="1" x14ac:dyDescent="0.2">
      <c r="A130" s="125" t="s">
        <v>915</v>
      </c>
      <c r="B130" s="125"/>
      <c r="C130" s="125"/>
      <c r="D130" s="130">
        <v>1</v>
      </c>
      <c r="E130" s="131"/>
      <c r="F130" s="132">
        <v>0.12</v>
      </c>
      <c r="G130" s="132"/>
      <c r="H130" s="131">
        <v>31770</v>
      </c>
      <c r="I130" s="92">
        <f t="shared" si="69"/>
        <v>30245.039999999997</v>
      </c>
      <c r="J130" s="98">
        <f t="shared" si="70"/>
        <v>26615.635199999997</v>
      </c>
      <c r="K130" s="92"/>
      <c r="L130" s="131">
        <v>298534</v>
      </c>
      <c r="M130" s="92">
        <f t="shared" si="71"/>
        <v>316446.04000000004</v>
      </c>
      <c r="N130" s="92">
        <f t="shared" si="72"/>
        <v>278472.51520000002</v>
      </c>
      <c r="O130" s="92"/>
      <c r="P130" s="131">
        <v>0</v>
      </c>
      <c r="Q130" s="92">
        <f t="shared" si="73"/>
        <v>0</v>
      </c>
      <c r="R130" s="98">
        <f t="shared" si="74"/>
        <v>0</v>
      </c>
      <c r="S130" s="130">
        <v>5</v>
      </c>
      <c r="T130" s="258" t="s">
        <v>15</v>
      </c>
      <c r="U130" s="78">
        <f>SUMIF('Avoided Costs 2010-2018'!$A:$A,Actuals!T130&amp;Actuals!S130,'Avoided Costs 2010-2018'!$E:$E)*J130</f>
        <v>35014.429769332673</v>
      </c>
      <c r="V130" s="78">
        <f>SUMIF('Avoided Costs 2010-2018'!$A:$A,Actuals!T130&amp;Actuals!S130,'Avoided Costs 2010-2018'!$K:$K)*N130</f>
        <v>101905.39180071052</v>
      </c>
      <c r="W130" s="78">
        <f>SUMIF('Avoided Costs 2010-2018'!$A:$A,Actuals!T130&amp;Actuals!S130,'Avoided Costs 2010-2018'!$M:$M)*R130</f>
        <v>0</v>
      </c>
      <c r="X130" s="78">
        <f t="shared" si="75"/>
        <v>136919.82157004319</v>
      </c>
      <c r="Y130" s="105">
        <v>45</v>
      </c>
      <c r="Z130" s="105">
        <f t="shared" si="76"/>
        <v>39.6</v>
      </c>
      <c r="AA130" s="105"/>
      <c r="AB130" s="105"/>
      <c r="AC130" s="105"/>
      <c r="AD130" s="105">
        <f t="shared" si="81"/>
        <v>39.6</v>
      </c>
      <c r="AE130" s="105">
        <f t="shared" si="82"/>
        <v>136880.22157004318</v>
      </c>
      <c r="AF130" s="160">
        <f t="shared" si="79"/>
        <v>133078.17599999998</v>
      </c>
    </row>
    <row r="131" spans="1:32" s="108" customFormat="1" outlineLevel="1" x14ac:dyDescent="0.2">
      <c r="A131" s="125" t="s">
        <v>916</v>
      </c>
      <c r="B131" s="125"/>
      <c r="C131" s="125"/>
      <c r="D131" s="130">
        <v>1</v>
      </c>
      <c r="E131" s="131"/>
      <c r="F131" s="132">
        <v>0.12</v>
      </c>
      <c r="G131" s="132"/>
      <c r="H131" s="131">
        <v>70528</v>
      </c>
      <c r="I131" s="92">
        <f t="shared" si="69"/>
        <v>67142.656000000003</v>
      </c>
      <c r="J131" s="98">
        <f t="shared" si="70"/>
        <v>59085.537280000004</v>
      </c>
      <c r="K131" s="92"/>
      <c r="L131" s="131">
        <v>0</v>
      </c>
      <c r="M131" s="92">
        <f t="shared" si="71"/>
        <v>0</v>
      </c>
      <c r="N131" s="92">
        <f t="shared" si="72"/>
        <v>0</v>
      </c>
      <c r="O131" s="92"/>
      <c r="P131" s="131">
        <v>0</v>
      </c>
      <c r="Q131" s="92">
        <f t="shared" si="73"/>
        <v>0</v>
      </c>
      <c r="R131" s="98">
        <f t="shared" si="74"/>
        <v>0</v>
      </c>
      <c r="S131" s="130">
        <v>25</v>
      </c>
      <c r="T131" s="258" t="s">
        <v>15</v>
      </c>
      <c r="U131" s="78">
        <f>SUMIF('Avoided Costs 2010-2018'!$A:$A,Actuals!T131&amp;Actuals!S131,'Avoided Costs 2010-2018'!$E:$E)*J131</f>
        <v>222123.3404325275</v>
      </c>
      <c r="V131" s="78">
        <f>SUMIF('Avoided Costs 2010-2018'!$A:$A,Actuals!T131&amp;Actuals!S131,'Avoided Costs 2010-2018'!$K:$K)*N131</f>
        <v>0</v>
      </c>
      <c r="W131" s="78">
        <f>SUMIF('Avoided Costs 2010-2018'!$A:$A,Actuals!T131&amp;Actuals!S131,'Avoided Costs 2010-2018'!$M:$M)*R131</f>
        <v>0</v>
      </c>
      <c r="X131" s="78">
        <f t="shared" si="75"/>
        <v>222123.3404325275</v>
      </c>
      <c r="Y131" s="105">
        <v>43364</v>
      </c>
      <c r="Z131" s="105">
        <f t="shared" si="76"/>
        <v>38160.32</v>
      </c>
      <c r="AA131" s="105"/>
      <c r="AB131" s="105"/>
      <c r="AC131" s="105"/>
      <c r="AD131" s="105">
        <f t="shared" si="81"/>
        <v>38160.32</v>
      </c>
      <c r="AE131" s="105">
        <f t="shared" si="82"/>
        <v>183963.0204325275</v>
      </c>
      <c r="AF131" s="160">
        <f t="shared" si="79"/>
        <v>1477138.432</v>
      </c>
    </row>
    <row r="132" spans="1:32" s="108" customFormat="1" outlineLevel="1" x14ac:dyDescent="0.2">
      <c r="A132" s="125" t="s">
        <v>917</v>
      </c>
      <c r="B132" s="125"/>
      <c r="C132" s="125"/>
      <c r="D132" s="130">
        <v>1</v>
      </c>
      <c r="E132" s="131"/>
      <c r="F132" s="132">
        <v>0.12</v>
      </c>
      <c r="G132" s="132"/>
      <c r="H132" s="131">
        <v>26528</v>
      </c>
      <c r="I132" s="92">
        <f t="shared" si="69"/>
        <v>25254.655999999999</v>
      </c>
      <c r="J132" s="98">
        <f t="shared" si="70"/>
        <v>22224.097279999998</v>
      </c>
      <c r="K132" s="92"/>
      <c r="L132" s="131">
        <v>0</v>
      </c>
      <c r="M132" s="92">
        <f t="shared" si="71"/>
        <v>0</v>
      </c>
      <c r="N132" s="92">
        <f t="shared" si="72"/>
        <v>0</v>
      </c>
      <c r="O132" s="92"/>
      <c r="P132" s="131">
        <v>0</v>
      </c>
      <c r="Q132" s="92">
        <f t="shared" si="73"/>
        <v>0</v>
      </c>
      <c r="R132" s="98">
        <f t="shared" si="74"/>
        <v>0</v>
      </c>
      <c r="S132" s="130">
        <v>5</v>
      </c>
      <c r="T132" s="258" t="s">
        <v>15</v>
      </c>
      <c r="U132" s="78">
        <f>SUMIF('Avoided Costs 2010-2018'!$A:$A,Actuals!T132&amp;Actuals!S132,'Avoided Costs 2010-2018'!$E:$E)*J132</f>
        <v>29237.103963514546</v>
      </c>
      <c r="V132" s="78">
        <f>SUMIF('Avoided Costs 2010-2018'!$A:$A,Actuals!T132&amp;Actuals!S132,'Avoided Costs 2010-2018'!$K:$K)*N132</f>
        <v>0</v>
      </c>
      <c r="W132" s="78">
        <f>SUMIF('Avoided Costs 2010-2018'!$A:$A,Actuals!T132&amp;Actuals!S132,'Avoided Costs 2010-2018'!$M:$M)*R132</f>
        <v>0</v>
      </c>
      <c r="X132" s="78">
        <f t="shared" si="75"/>
        <v>29237.103963514546</v>
      </c>
      <c r="Y132" s="105">
        <v>4530</v>
      </c>
      <c r="Z132" s="105">
        <f t="shared" si="76"/>
        <v>3986.4</v>
      </c>
      <c r="AA132" s="105"/>
      <c r="AB132" s="105"/>
      <c r="AC132" s="105"/>
      <c r="AD132" s="105">
        <f t="shared" si="81"/>
        <v>3986.4</v>
      </c>
      <c r="AE132" s="105">
        <f t="shared" si="82"/>
        <v>25250.703963514545</v>
      </c>
      <c r="AF132" s="160">
        <f t="shared" si="79"/>
        <v>111120.48639999999</v>
      </c>
    </row>
    <row r="133" spans="1:32" s="108" customFormat="1" outlineLevel="1" x14ac:dyDescent="0.2">
      <c r="A133" s="125" t="s">
        <v>918</v>
      </c>
      <c r="B133" s="125"/>
      <c r="C133" s="125"/>
      <c r="D133" s="130">
        <v>1</v>
      </c>
      <c r="E133" s="131"/>
      <c r="F133" s="132">
        <v>0.12</v>
      </c>
      <c r="G133" s="132"/>
      <c r="H133" s="131">
        <v>67676</v>
      </c>
      <c r="I133" s="92">
        <f t="shared" si="69"/>
        <v>64427.551999999996</v>
      </c>
      <c r="J133" s="98">
        <f t="shared" si="70"/>
        <v>56696.245759999998</v>
      </c>
      <c r="K133" s="92"/>
      <c r="L133" s="131">
        <v>0</v>
      </c>
      <c r="M133" s="92">
        <f t="shared" si="71"/>
        <v>0</v>
      </c>
      <c r="N133" s="92">
        <f t="shared" si="72"/>
        <v>0</v>
      </c>
      <c r="O133" s="92"/>
      <c r="P133" s="131">
        <v>0</v>
      </c>
      <c r="Q133" s="92">
        <f t="shared" si="73"/>
        <v>0</v>
      </c>
      <c r="R133" s="98">
        <f t="shared" si="74"/>
        <v>0</v>
      </c>
      <c r="S133" s="130">
        <v>25</v>
      </c>
      <c r="T133" s="258" t="s">
        <v>15</v>
      </c>
      <c r="U133" s="78">
        <f>SUMIF('Avoided Costs 2010-2018'!$A:$A,Actuals!T133&amp;Actuals!S133,'Avoided Costs 2010-2018'!$E:$E)*J133</f>
        <v>213141.15226735096</v>
      </c>
      <c r="V133" s="78">
        <f>SUMIF('Avoided Costs 2010-2018'!$A:$A,Actuals!T133&amp;Actuals!S133,'Avoided Costs 2010-2018'!$K:$K)*N133</f>
        <v>0</v>
      </c>
      <c r="W133" s="78">
        <f>SUMIF('Avoided Costs 2010-2018'!$A:$A,Actuals!T133&amp;Actuals!S133,'Avoided Costs 2010-2018'!$M:$M)*R133</f>
        <v>0</v>
      </c>
      <c r="X133" s="78">
        <f t="shared" si="75"/>
        <v>213141.15226735096</v>
      </c>
      <c r="Y133" s="105">
        <v>12626</v>
      </c>
      <c r="Z133" s="105">
        <f t="shared" si="76"/>
        <v>11110.88</v>
      </c>
      <c r="AA133" s="105"/>
      <c r="AB133" s="105"/>
      <c r="AC133" s="105"/>
      <c r="AD133" s="105">
        <f t="shared" si="81"/>
        <v>11110.88</v>
      </c>
      <c r="AE133" s="105">
        <f t="shared" si="82"/>
        <v>202030.27226735096</v>
      </c>
      <c r="AF133" s="160">
        <f t="shared" si="79"/>
        <v>1417406.1439999999</v>
      </c>
    </row>
    <row r="134" spans="1:32" s="108" customFormat="1" outlineLevel="1" x14ac:dyDescent="0.2">
      <c r="A134" s="125" t="s">
        <v>919</v>
      </c>
      <c r="B134" s="125"/>
      <c r="C134" s="125"/>
      <c r="D134" s="130">
        <v>1</v>
      </c>
      <c r="E134" s="131"/>
      <c r="F134" s="132">
        <v>0.12</v>
      </c>
      <c r="G134" s="132"/>
      <c r="H134" s="131">
        <v>14657</v>
      </c>
      <c r="I134" s="92">
        <f t="shared" si="69"/>
        <v>13953.464</v>
      </c>
      <c r="J134" s="98">
        <f t="shared" si="70"/>
        <v>12279.04832</v>
      </c>
      <c r="K134" s="92"/>
      <c r="L134" s="131">
        <v>0</v>
      </c>
      <c r="M134" s="92">
        <f t="shared" si="71"/>
        <v>0</v>
      </c>
      <c r="N134" s="92">
        <f t="shared" si="72"/>
        <v>0</v>
      </c>
      <c r="O134" s="92"/>
      <c r="P134" s="131">
        <v>0</v>
      </c>
      <c r="Q134" s="92">
        <f t="shared" si="73"/>
        <v>0</v>
      </c>
      <c r="R134" s="98">
        <f t="shared" si="74"/>
        <v>0</v>
      </c>
      <c r="S134" s="130">
        <v>5</v>
      </c>
      <c r="T134" s="258" t="s">
        <v>15</v>
      </c>
      <c r="U134" s="78">
        <f>SUMIF('Avoided Costs 2010-2018'!$A:$A,Actuals!T134&amp;Actuals!S134,'Avoided Costs 2010-2018'!$E:$E)*J134</f>
        <v>16153.808534123671</v>
      </c>
      <c r="V134" s="78">
        <f>SUMIF('Avoided Costs 2010-2018'!$A:$A,Actuals!T134&amp;Actuals!S134,'Avoided Costs 2010-2018'!$K:$K)*N134</f>
        <v>0</v>
      </c>
      <c r="W134" s="78">
        <f>SUMIF('Avoided Costs 2010-2018'!$A:$A,Actuals!T134&amp;Actuals!S134,'Avoided Costs 2010-2018'!$M:$M)*R134</f>
        <v>0</v>
      </c>
      <c r="X134" s="78">
        <f t="shared" si="75"/>
        <v>16153.808534123671</v>
      </c>
      <c r="Y134" s="105">
        <v>1800</v>
      </c>
      <c r="Z134" s="105">
        <f t="shared" si="76"/>
        <v>1584</v>
      </c>
      <c r="AA134" s="105"/>
      <c r="AB134" s="105"/>
      <c r="AC134" s="105"/>
      <c r="AD134" s="105">
        <f t="shared" si="81"/>
        <v>1584</v>
      </c>
      <c r="AE134" s="105">
        <f t="shared" si="82"/>
        <v>14569.808534123671</v>
      </c>
      <c r="AF134" s="160">
        <f t="shared" si="79"/>
        <v>61395.241600000001</v>
      </c>
    </row>
    <row r="135" spans="1:32" s="108" customFormat="1" outlineLevel="1" x14ac:dyDescent="0.2">
      <c r="A135" s="125" t="s">
        <v>920</v>
      </c>
      <c r="B135" s="125"/>
      <c r="C135" s="125"/>
      <c r="D135" s="130">
        <v>1</v>
      </c>
      <c r="E135" s="131"/>
      <c r="F135" s="132">
        <v>0.12</v>
      </c>
      <c r="G135" s="132"/>
      <c r="H135" s="131">
        <v>25216</v>
      </c>
      <c r="I135" s="92">
        <f t="shared" si="69"/>
        <v>24005.631999999998</v>
      </c>
      <c r="J135" s="98">
        <f t="shared" si="70"/>
        <v>21124.956159999998</v>
      </c>
      <c r="K135" s="92"/>
      <c r="L135" s="131">
        <v>51931</v>
      </c>
      <c r="M135" s="92">
        <f t="shared" si="71"/>
        <v>55046.86</v>
      </c>
      <c r="N135" s="92">
        <f t="shared" si="72"/>
        <v>48441.236799999999</v>
      </c>
      <c r="O135" s="92"/>
      <c r="P135" s="131">
        <v>0</v>
      </c>
      <c r="Q135" s="92">
        <f t="shared" si="73"/>
        <v>0</v>
      </c>
      <c r="R135" s="98">
        <f t="shared" si="74"/>
        <v>0</v>
      </c>
      <c r="S135" s="130">
        <v>15</v>
      </c>
      <c r="T135" s="258" t="s">
        <v>15</v>
      </c>
      <c r="U135" s="78">
        <f>SUMIF('Avoided Costs 2010-2018'!$A:$A,Actuals!T135&amp;Actuals!S135,'Avoided Costs 2010-2018'!$E:$E)*J135</f>
        <v>62432.104159170347</v>
      </c>
      <c r="V135" s="78">
        <f>SUMIF('Avoided Costs 2010-2018'!$A:$A,Actuals!T135&amp;Actuals!S135,'Avoided Costs 2010-2018'!$K:$K)*N135</f>
        <v>39897.165557100867</v>
      </c>
      <c r="W135" s="78">
        <f>SUMIF('Avoided Costs 2010-2018'!$A:$A,Actuals!T135&amp;Actuals!S135,'Avoided Costs 2010-2018'!$M:$M)*R135</f>
        <v>0</v>
      </c>
      <c r="X135" s="78">
        <f t="shared" si="75"/>
        <v>102329.26971627121</v>
      </c>
      <c r="Y135" s="105">
        <v>11500</v>
      </c>
      <c r="Z135" s="105">
        <f t="shared" si="76"/>
        <v>10120</v>
      </c>
      <c r="AA135" s="105"/>
      <c r="AB135" s="105"/>
      <c r="AC135" s="105"/>
      <c r="AD135" s="105">
        <f t="shared" si="81"/>
        <v>10120</v>
      </c>
      <c r="AE135" s="105">
        <f t="shared" si="82"/>
        <v>92209.269716271214</v>
      </c>
      <c r="AF135" s="160">
        <f t="shared" si="79"/>
        <v>316874.34239999996</v>
      </c>
    </row>
    <row r="136" spans="1:32" s="108" customFormat="1" outlineLevel="1" x14ac:dyDescent="0.2">
      <c r="A136" s="125" t="s">
        <v>921</v>
      </c>
      <c r="B136" s="125"/>
      <c r="C136" s="125"/>
      <c r="D136" s="130">
        <v>1</v>
      </c>
      <c r="E136" s="131"/>
      <c r="F136" s="132">
        <v>0.12</v>
      </c>
      <c r="G136" s="132"/>
      <c r="H136" s="131">
        <v>10856</v>
      </c>
      <c r="I136" s="92">
        <f>H136</f>
        <v>10856</v>
      </c>
      <c r="J136" s="98">
        <f t="shared" si="70"/>
        <v>9553.2800000000007</v>
      </c>
      <c r="K136" s="92"/>
      <c r="L136" s="131">
        <v>0</v>
      </c>
      <c r="M136" s="92">
        <f t="shared" ref="M136" si="83">L136</f>
        <v>0</v>
      </c>
      <c r="N136" s="92">
        <f t="shared" si="72"/>
        <v>0</v>
      </c>
      <c r="O136" s="92"/>
      <c r="P136" s="131">
        <v>0</v>
      </c>
      <c r="Q136" s="92">
        <f>+P136</f>
        <v>0</v>
      </c>
      <c r="R136" s="98">
        <f t="shared" si="74"/>
        <v>0</v>
      </c>
      <c r="S136" s="130">
        <v>25</v>
      </c>
      <c r="T136" s="258" t="s">
        <v>15</v>
      </c>
      <c r="U136" s="78">
        <f>SUMIF('Avoided Costs 2010-2018'!$A:$A,Actuals!T136&amp;Actuals!S136,'Avoided Costs 2010-2018'!$E:$E)*J136</f>
        <v>35914.143517580218</v>
      </c>
      <c r="V136" s="78">
        <f>SUMIF('Avoided Costs 2010-2018'!$A:$A,Actuals!T136&amp;Actuals!S136,'Avoided Costs 2010-2018'!$K:$K)*N136</f>
        <v>0</v>
      </c>
      <c r="W136" s="78">
        <f>SUMIF('Avoided Costs 2010-2018'!$A:$A,Actuals!T136&amp;Actuals!S136,'Avoided Costs 2010-2018'!$M:$M)*R136</f>
        <v>0</v>
      </c>
      <c r="X136" s="78">
        <f t="shared" si="75"/>
        <v>35914.143517580218</v>
      </c>
      <c r="Y136" s="105">
        <v>10300</v>
      </c>
      <c r="Z136" s="105">
        <f t="shared" si="76"/>
        <v>9064</v>
      </c>
      <c r="AA136" s="105"/>
      <c r="AB136" s="105"/>
      <c r="AC136" s="105"/>
      <c r="AD136" s="105">
        <f t="shared" si="81"/>
        <v>9064</v>
      </c>
      <c r="AE136" s="105">
        <f t="shared" si="82"/>
        <v>26850.143517580218</v>
      </c>
      <c r="AF136" s="160">
        <f t="shared" si="79"/>
        <v>238832.00000000003</v>
      </c>
    </row>
    <row r="137" spans="1:32" s="108" customFormat="1" outlineLevel="1" x14ac:dyDescent="0.2">
      <c r="A137" s="125" t="s">
        <v>922</v>
      </c>
      <c r="B137" s="125"/>
      <c r="C137" s="125"/>
      <c r="D137" s="130">
        <v>1</v>
      </c>
      <c r="E137" s="131"/>
      <c r="F137" s="132">
        <v>0.12</v>
      </c>
      <c r="G137" s="132"/>
      <c r="H137" s="131">
        <v>25217</v>
      </c>
      <c r="I137" s="92">
        <f t="shared" si="69"/>
        <v>24006.583999999999</v>
      </c>
      <c r="J137" s="98">
        <f t="shared" si="70"/>
        <v>21125.79392</v>
      </c>
      <c r="K137" s="92"/>
      <c r="L137" s="131">
        <v>30819</v>
      </c>
      <c r="M137" s="92">
        <f t="shared" si="71"/>
        <v>32668.140000000003</v>
      </c>
      <c r="N137" s="92">
        <f t="shared" si="72"/>
        <v>28747.963200000002</v>
      </c>
      <c r="O137" s="92"/>
      <c r="P137" s="131">
        <v>0</v>
      </c>
      <c r="Q137" s="92">
        <f t="shared" si="73"/>
        <v>0</v>
      </c>
      <c r="R137" s="98">
        <f t="shared" si="74"/>
        <v>0</v>
      </c>
      <c r="S137" s="130">
        <v>15</v>
      </c>
      <c r="T137" s="258" t="s">
        <v>15</v>
      </c>
      <c r="U137" s="78">
        <f>SUMIF('Avoided Costs 2010-2018'!$A:$A,Actuals!T137&amp;Actuals!S137,'Avoided Costs 2010-2018'!$E:$E)*J137</f>
        <v>62434.580051625904</v>
      </c>
      <c r="V137" s="78">
        <f>SUMIF('Avoided Costs 2010-2018'!$A:$A,Actuals!T137&amp;Actuals!S137,'Avoided Costs 2010-2018'!$K:$K)*N137</f>
        <v>23677.393951672253</v>
      </c>
      <c r="W137" s="78">
        <f>SUMIF('Avoided Costs 2010-2018'!$A:$A,Actuals!T137&amp;Actuals!S137,'Avoided Costs 2010-2018'!$M:$M)*R137</f>
        <v>0</v>
      </c>
      <c r="X137" s="78">
        <f t="shared" si="75"/>
        <v>86111.97400329815</v>
      </c>
      <c r="Y137" s="105">
        <v>6798.78</v>
      </c>
      <c r="Z137" s="105">
        <f t="shared" si="76"/>
        <v>5982.9263999999994</v>
      </c>
      <c r="AA137" s="105"/>
      <c r="AB137" s="105"/>
      <c r="AC137" s="105"/>
      <c r="AD137" s="105">
        <f t="shared" si="81"/>
        <v>5982.9263999999994</v>
      </c>
      <c r="AE137" s="105">
        <f t="shared" si="82"/>
        <v>80129.047603298153</v>
      </c>
      <c r="AF137" s="160">
        <f t="shared" si="79"/>
        <v>316886.90879999998</v>
      </c>
    </row>
    <row r="138" spans="1:32" s="4" customFormat="1" x14ac:dyDescent="0.2">
      <c r="A138" s="134" t="s">
        <v>3</v>
      </c>
      <c r="B138" s="134" t="s">
        <v>205</v>
      </c>
      <c r="C138" s="134"/>
      <c r="D138" s="135">
        <f>SUM(D90:D137)</f>
        <v>45</v>
      </c>
      <c r="E138" s="98"/>
      <c r="F138" s="136"/>
      <c r="G138" s="132"/>
      <c r="H138" s="107">
        <f>SUM(H90:H137)</f>
        <v>2211443</v>
      </c>
      <c r="I138" s="107">
        <f>SUM(I90:I137)</f>
        <v>2105551.2479999997</v>
      </c>
      <c r="J138" s="107">
        <f>SUM(J90:J137)</f>
        <v>1852885.0982400002</v>
      </c>
      <c r="K138" s="98"/>
      <c r="L138" s="107">
        <f>SUM(L90:L137)</f>
        <v>1396560</v>
      </c>
      <c r="M138" s="107">
        <f>SUM(M90:M137)</f>
        <v>1480353.6</v>
      </c>
      <c r="N138" s="107">
        <f>SUM(N90:N137)</f>
        <v>1302711.1680000003</v>
      </c>
      <c r="O138" s="173"/>
      <c r="P138" s="107">
        <f>SUM(P90:P137)</f>
        <v>0</v>
      </c>
      <c r="Q138" s="107">
        <f>SUM(Q90:Q137)</f>
        <v>0</v>
      </c>
      <c r="R138" s="107">
        <f>SUM(R90:R137)</f>
        <v>0</v>
      </c>
      <c r="S138" s="135"/>
      <c r="T138" s="87"/>
      <c r="U138" s="105">
        <f>SUM(U90:U137)</f>
        <v>5269382.8408882329</v>
      </c>
      <c r="V138" s="105">
        <f>SUM(V90:V137)</f>
        <v>938749.53027896665</v>
      </c>
      <c r="W138" s="105">
        <f>SUM(W90:W137)</f>
        <v>0</v>
      </c>
      <c r="X138" s="105">
        <f>SUM(X90:X137)</f>
        <v>6208132.3711671988</v>
      </c>
      <c r="Y138" s="105"/>
      <c r="Z138" s="105">
        <f>SUM(Z90:Z137)</f>
        <v>1404362.4848000002</v>
      </c>
      <c r="AA138" s="105">
        <v>283162.75</v>
      </c>
      <c r="AB138" s="105">
        <v>48657.22</v>
      </c>
      <c r="AC138" s="105">
        <f>AB138+AA138</f>
        <v>331819.96999999997</v>
      </c>
      <c r="AD138" s="105">
        <f t="shared" si="81"/>
        <v>1453019.7048000002</v>
      </c>
      <c r="AE138" s="174">
        <f t="shared" si="82"/>
        <v>4755112.6663671983</v>
      </c>
      <c r="AF138" s="175">
        <f>SUM(AF90:AF137)</f>
        <v>28255835.766399994</v>
      </c>
    </row>
    <row r="139" spans="1:32" x14ac:dyDescent="0.2">
      <c r="A139" s="119"/>
      <c r="K139" s="49"/>
      <c r="L139" s="49"/>
      <c r="O139" s="80"/>
      <c r="P139" s="34"/>
      <c r="R139" s="25"/>
      <c r="S139" s="25"/>
      <c r="Z139" s="51"/>
      <c r="AA139" s="51"/>
      <c r="AC139" s="51"/>
      <c r="AD139" s="51"/>
      <c r="AE139" s="51"/>
      <c r="AF139" s="159"/>
    </row>
    <row r="140" spans="1:32" x14ac:dyDescent="0.2">
      <c r="A140" s="119" t="s">
        <v>145</v>
      </c>
      <c r="B140" s="28" t="s">
        <v>146</v>
      </c>
      <c r="J140" s="59"/>
      <c r="K140" s="49"/>
      <c r="L140" s="49"/>
      <c r="O140" s="80"/>
      <c r="P140" s="34"/>
      <c r="R140" s="25"/>
      <c r="S140" s="25"/>
      <c r="Z140" s="51"/>
      <c r="AA140" s="51"/>
      <c r="AC140" s="51"/>
      <c r="AD140" s="51"/>
      <c r="AE140" s="51"/>
      <c r="AF140" s="159"/>
    </row>
    <row r="141" spans="1:32" s="108" customFormat="1" outlineLevel="1" x14ac:dyDescent="0.2">
      <c r="A141" s="125" t="s">
        <v>960</v>
      </c>
      <c r="B141" s="125"/>
      <c r="C141" s="125"/>
      <c r="D141" s="130">
        <v>1</v>
      </c>
      <c r="E141" s="131"/>
      <c r="F141" s="132">
        <v>0.12</v>
      </c>
      <c r="G141" s="132"/>
      <c r="H141" s="131">
        <v>12603</v>
      </c>
      <c r="I141" s="92">
        <f t="shared" ref="I141:I143" si="84">+$H$78*H141</f>
        <v>11998.055999999999</v>
      </c>
      <c r="J141" s="98">
        <f t="shared" ref="J141:J143" si="85">I141*(1-F141)</f>
        <v>10558.289279999999</v>
      </c>
      <c r="K141" s="92"/>
      <c r="L141" s="131">
        <v>-19016</v>
      </c>
      <c r="M141" s="92">
        <f t="shared" ref="M141:M143" si="86">+$L$78*L141</f>
        <v>-20156.960000000003</v>
      </c>
      <c r="N141" s="92">
        <f t="shared" ref="N141:N143" si="87">M141*(1-F141)</f>
        <v>-17738.124800000001</v>
      </c>
      <c r="O141" s="92"/>
      <c r="P141" s="92">
        <v>0</v>
      </c>
      <c r="Q141" s="92">
        <f t="shared" ref="Q141:Q143" si="88">+P141*$P$78</f>
        <v>0</v>
      </c>
      <c r="R141" s="98">
        <f t="shared" ref="R141:R143" si="89">Q141*(1-F141)</f>
        <v>0</v>
      </c>
      <c r="S141" s="130">
        <v>15</v>
      </c>
      <c r="T141" s="258" t="s">
        <v>15</v>
      </c>
      <c r="U141" s="78">
        <f>SUMIF('Avoided Costs 2010-2018'!$A:$A,Actuals!T141&amp;Actuals!S141,'Avoided Costs 2010-2018'!$E:$E)*J141</f>
        <v>31203.67261730742</v>
      </c>
      <c r="V141" s="78">
        <f>SUMIF('Avoided Costs 2010-2018'!$A:$A,Actuals!T141&amp;Actuals!S141,'Avoided Costs 2010-2018'!$K:$K)*N141</f>
        <v>-14609.472188747188</v>
      </c>
      <c r="W141" s="78">
        <f>SUMIF('Avoided Costs 2010-2018'!$A:$A,Actuals!T141&amp;Actuals!S141,'Avoided Costs 2010-2018'!$M:$M)*R141</f>
        <v>0</v>
      </c>
      <c r="X141" s="78">
        <f t="shared" ref="X141:X143" si="90">SUM(U141:W141)</f>
        <v>16594.200428560231</v>
      </c>
      <c r="Y141" s="105">
        <v>22380</v>
      </c>
      <c r="Z141" s="105">
        <f t="shared" ref="Z141:Z143" si="91">Y141*(1-F141)</f>
        <v>19694.400000000001</v>
      </c>
      <c r="AA141" s="105"/>
      <c r="AB141" s="105"/>
      <c r="AC141" s="105"/>
      <c r="AD141" s="105">
        <f>Z141+AB141</f>
        <v>19694.400000000001</v>
      </c>
      <c r="AE141" s="105">
        <f>X141-AD141</f>
        <v>-3100.1995714397708</v>
      </c>
      <c r="AF141" s="160">
        <f>S141*J141</f>
        <v>158374.33919999999</v>
      </c>
    </row>
    <row r="142" spans="1:32" s="108" customFormat="1" outlineLevel="1" x14ac:dyDescent="0.2">
      <c r="A142" s="125" t="s">
        <v>961</v>
      </c>
      <c r="B142" s="125"/>
      <c r="C142" s="125"/>
      <c r="D142" s="130">
        <v>0</v>
      </c>
      <c r="E142" s="131"/>
      <c r="F142" s="132">
        <v>0.12</v>
      </c>
      <c r="G142" s="132"/>
      <c r="H142" s="131">
        <v>662</v>
      </c>
      <c r="I142" s="92">
        <f t="shared" si="84"/>
        <v>630.22399999999993</v>
      </c>
      <c r="J142" s="98">
        <f t="shared" si="85"/>
        <v>554.5971199999999</v>
      </c>
      <c r="K142" s="92"/>
      <c r="L142" s="131">
        <v>0</v>
      </c>
      <c r="M142" s="92">
        <f t="shared" si="86"/>
        <v>0</v>
      </c>
      <c r="N142" s="92">
        <f t="shared" si="87"/>
        <v>0</v>
      </c>
      <c r="O142" s="92"/>
      <c r="P142" s="92">
        <v>0</v>
      </c>
      <c r="Q142" s="92">
        <f t="shared" si="88"/>
        <v>0</v>
      </c>
      <c r="R142" s="98">
        <f t="shared" si="89"/>
        <v>0</v>
      </c>
      <c r="S142" s="130">
        <v>15</v>
      </c>
      <c r="T142" s="258" t="s">
        <v>15</v>
      </c>
      <c r="U142" s="78">
        <f>SUMIF('Avoided Costs 2010-2018'!$A:$A,Actuals!T142&amp;Actuals!S142,'Avoided Costs 2010-2018'!$E:$E)*J142</f>
        <v>1639.0408055746655</v>
      </c>
      <c r="V142" s="78">
        <f>SUMIF('Avoided Costs 2010-2018'!$A:$A,Actuals!T142&amp;Actuals!S142,'Avoided Costs 2010-2018'!$K:$K)*N142</f>
        <v>0</v>
      </c>
      <c r="W142" s="78">
        <f>SUMIF('Avoided Costs 2010-2018'!$A:$A,Actuals!T142&amp;Actuals!S142,'Avoided Costs 2010-2018'!$M:$M)*R142</f>
        <v>0</v>
      </c>
      <c r="X142" s="78">
        <f t="shared" si="90"/>
        <v>1639.0408055746655</v>
      </c>
      <c r="Y142" s="105">
        <v>0</v>
      </c>
      <c r="Z142" s="105">
        <f t="shared" si="91"/>
        <v>0</v>
      </c>
      <c r="AA142" s="105"/>
      <c r="AB142" s="105"/>
      <c r="AC142" s="105"/>
      <c r="AD142" s="105">
        <f>Z142+AB142</f>
        <v>0</v>
      </c>
      <c r="AE142" s="105">
        <f>X142-AD142</f>
        <v>1639.0408055746655</v>
      </c>
      <c r="AF142" s="160">
        <f>S142*J142</f>
        <v>8318.9567999999981</v>
      </c>
    </row>
    <row r="143" spans="1:32" s="108" customFormat="1" outlineLevel="1" x14ac:dyDescent="0.2">
      <c r="A143" s="125" t="s">
        <v>962</v>
      </c>
      <c r="B143" s="125"/>
      <c r="C143" s="125"/>
      <c r="D143" s="130">
        <v>1</v>
      </c>
      <c r="E143" s="131"/>
      <c r="F143" s="132">
        <v>0.12</v>
      </c>
      <c r="G143" s="132"/>
      <c r="H143" s="131">
        <v>148777</v>
      </c>
      <c r="I143" s="92">
        <f t="shared" si="84"/>
        <v>141635.704</v>
      </c>
      <c r="J143" s="98">
        <f t="shared" si="85"/>
        <v>124639.41952</v>
      </c>
      <c r="K143" s="92"/>
      <c r="L143" s="131">
        <v>0</v>
      </c>
      <c r="M143" s="92">
        <f t="shared" si="86"/>
        <v>0</v>
      </c>
      <c r="N143" s="92">
        <f t="shared" si="87"/>
        <v>0</v>
      </c>
      <c r="O143" s="92"/>
      <c r="P143" s="92">
        <v>0</v>
      </c>
      <c r="Q143" s="92">
        <f t="shared" si="88"/>
        <v>0</v>
      </c>
      <c r="R143" s="98">
        <f t="shared" si="89"/>
        <v>0</v>
      </c>
      <c r="S143" s="130">
        <v>25</v>
      </c>
      <c r="T143" s="258" t="s">
        <v>15</v>
      </c>
      <c r="U143" s="78">
        <f>SUMIF('Avoided Costs 2010-2018'!$A:$A,Actuals!T143&amp;Actuals!S143,'Avoided Costs 2010-2018'!$E:$E)*J143</f>
        <v>468563.46726874629</v>
      </c>
      <c r="V143" s="78">
        <f>SUMIF('Avoided Costs 2010-2018'!$A:$A,Actuals!T143&amp;Actuals!S143,'Avoided Costs 2010-2018'!$K:$K)*N143</f>
        <v>0</v>
      </c>
      <c r="W143" s="78">
        <f>SUMIF('Avoided Costs 2010-2018'!$A:$A,Actuals!T143&amp;Actuals!S143,'Avoided Costs 2010-2018'!$M:$M)*R143</f>
        <v>0</v>
      </c>
      <c r="X143" s="78">
        <f t="shared" si="90"/>
        <v>468563.46726874629</v>
      </c>
      <c r="Y143" s="105">
        <v>99588</v>
      </c>
      <c r="Z143" s="105">
        <f t="shared" si="91"/>
        <v>87637.440000000002</v>
      </c>
      <c r="AA143" s="105"/>
      <c r="AB143" s="105"/>
      <c r="AC143" s="105"/>
      <c r="AD143" s="105">
        <f>Z143+AB143</f>
        <v>87637.440000000002</v>
      </c>
      <c r="AE143" s="105">
        <f>X143-AD143</f>
        <v>380926.02726874629</v>
      </c>
      <c r="AF143" s="160">
        <f>S143*J143</f>
        <v>3115985.4879999999</v>
      </c>
    </row>
    <row r="144" spans="1:32" s="4" customFormat="1" x14ac:dyDescent="0.2">
      <c r="A144" s="134" t="s">
        <v>3</v>
      </c>
      <c r="B144" s="134" t="s">
        <v>237</v>
      </c>
      <c r="C144" s="134"/>
      <c r="D144" s="135">
        <f>SUM(D141:D143)</f>
        <v>2</v>
      </c>
      <c r="E144" s="98"/>
      <c r="F144" s="136"/>
      <c r="G144" s="132"/>
      <c r="H144" s="107">
        <f>SUM(H141:H143)</f>
        <v>162042</v>
      </c>
      <c r="I144" s="107">
        <f>SUM(I141:I143)</f>
        <v>154263.984</v>
      </c>
      <c r="J144" s="107">
        <f>SUM(J141:J143)</f>
        <v>135752.30591999998</v>
      </c>
      <c r="K144" s="98"/>
      <c r="L144" s="107">
        <f>SUM(L141:L143)</f>
        <v>-19016</v>
      </c>
      <c r="M144" s="107">
        <f>SUM(M141:M143)</f>
        <v>-20156.960000000003</v>
      </c>
      <c r="N144" s="107">
        <f>SUM(N141:N143)</f>
        <v>-17738.124800000001</v>
      </c>
      <c r="O144" s="173"/>
      <c r="P144" s="107">
        <f>SUM(P141:P143)</f>
        <v>0</v>
      </c>
      <c r="Q144" s="107">
        <f>SUM(Q141:Q143)</f>
        <v>0</v>
      </c>
      <c r="R144" s="107">
        <f>SUM(R141:R143)</f>
        <v>0</v>
      </c>
      <c r="S144" s="135"/>
      <c r="T144" s="87"/>
      <c r="U144" s="105">
        <f>SUM(U141:U143)</f>
        <v>501406.18069162837</v>
      </c>
      <c r="V144" s="105">
        <f>SUM(V141:V143)</f>
        <v>-14609.472188747188</v>
      </c>
      <c r="W144" s="105">
        <f>SUM(W141:W143)</f>
        <v>0</v>
      </c>
      <c r="X144" s="105">
        <f>SUM(X141:X143)</f>
        <v>486796.70850288117</v>
      </c>
      <c r="Y144" s="105"/>
      <c r="Z144" s="105">
        <f>SUM(Z141:Z143)</f>
        <v>107331.84</v>
      </c>
      <c r="AA144" s="105">
        <v>11200</v>
      </c>
      <c r="AB144" s="105">
        <v>12058.94</v>
      </c>
      <c r="AC144" s="105">
        <f>AB144+AA144</f>
        <v>23258.940000000002</v>
      </c>
      <c r="AD144" s="105">
        <f>Z144+AB144</f>
        <v>119390.78</v>
      </c>
      <c r="AE144" s="174">
        <f>X144-AD144</f>
        <v>367405.9285028812</v>
      </c>
      <c r="AF144" s="175">
        <f>SUM(AF141:AF143)</f>
        <v>3282678.784</v>
      </c>
    </row>
    <row r="145" spans="1:32" x14ac:dyDescent="0.2">
      <c r="A145" s="119"/>
      <c r="J145" s="59"/>
      <c r="K145" s="49"/>
      <c r="L145" s="49"/>
      <c r="O145" s="80"/>
      <c r="P145" s="34"/>
      <c r="R145" s="25"/>
      <c r="S145" s="25"/>
      <c r="Z145" s="51"/>
      <c r="AA145" s="51"/>
      <c r="AC145" s="51"/>
      <c r="AD145" s="51"/>
      <c r="AE145" s="51"/>
      <c r="AF145" s="159"/>
    </row>
    <row r="146" spans="1:32" x14ac:dyDescent="0.2">
      <c r="A146" s="119" t="s">
        <v>143</v>
      </c>
      <c r="B146" s="28" t="s">
        <v>144</v>
      </c>
      <c r="K146" s="49"/>
      <c r="L146" s="49"/>
      <c r="O146" s="80"/>
      <c r="P146" s="34"/>
      <c r="R146" s="25"/>
      <c r="S146" s="25"/>
      <c r="Z146" s="51"/>
      <c r="AA146" s="51"/>
      <c r="AC146" s="51"/>
      <c r="AD146" s="51"/>
      <c r="AE146" s="51"/>
      <c r="AF146" s="159"/>
    </row>
    <row r="147" spans="1:32" s="108" customFormat="1" outlineLevel="1" x14ac:dyDescent="0.2">
      <c r="A147" s="125" t="s">
        <v>1074</v>
      </c>
      <c r="B147" s="125"/>
      <c r="C147" s="125"/>
      <c r="D147" s="130">
        <v>1</v>
      </c>
      <c r="E147" s="131"/>
      <c r="F147" s="132">
        <v>0.12</v>
      </c>
      <c r="G147" s="132"/>
      <c r="H147" s="131">
        <v>14734</v>
      </c>
      <c r="I147" s="92">
        <f t="shared" ref="I147:I166" si="92">+$H$78*H147</f>
        <v>14026.768</v>
      </c>
      <c r="J147" s="98">
        <f t="shared" ref="J147:J166" si="93">I147*(1-F147)</f>
        <v>12343.555840000001</v>
      </c>
      <c r="K147" s="92"/>
      <c r="L147" s="131">
        <v>-16469</v>
      </c>
      <c r="M147" s="92">
        <f t="shared" ref="M147:M166" si="94">+$L$78*L147</f>
        <v>-17457.14</v>
      </c>
      <c r="N147" s="92">
        <f t="shared" ref="N147:N166" si="95">M147*(1-F147)</f>
        <v>-15362.2832</v>
      </c>
      <c r="O147" s="92"/>
      <c r="P147" s="131">
        <v>0</v>
      </c>
      <c r="Q147" s="92">
        <f t="shared" ref="Q147:Q166" si="96">+P147*$P$78</f>
        <v>0</v>
      </c>
      <c r="R147" s="98">
        <f t="shared" ref="R147:R166" si="97">Q147*(1-F147)</f>
        <v>0</v>
      </c>
      <c r="S147" s="130">
        <v>15</v>
      </c>
      <c r="T147" s="258" t="s">
        <v>15</v>
      </c>
      <c r="U147" s="78">
        <f>SUMIF('Avoided Costs 2010-2018'!$A:$A,Actuals!T147&amp;Actuals!S147,'Avoided Costs 2010-2018'!$E:$E)*J147</f>
        <v>36479.799440086295</v>
      </c>
      <c r="V147" s="78">
        <f>SUMIF('Avoided Costs 2010-2018'!$A:$A,Actuals!T147&amp;Actuals!S147,'Avoided Costs 2010-2018'!$K:$K)*N147</f>
        <v>-12652.681819335161</v>
      </c>
      <c r="W147" s="78">
        <f>SUMIF('Avoided Costs 2010-2018'!$A:$A,Actuals!T147&amp;Actuals!S147,'Avoided Costs 2010-2018'!$M:$M)*R147</f>
        <v>0</v>
      </c>
      <c r="X147" s="78">
        <f t="shared" ref="X147:X166" si="98">SUM(U147:W147)</f>
        <v>23827.117620751134</v>
      </c>
      <c r="Y147" s="105">
        <v>19958</v>
      </c>
      <c r="Z147" s="105">
        <f t="shared" ref="Z147:Z166" si="99">Y147*(1-F147)</f>
        <v>17563.04</v>
      </c>
      <c r="AA147" s="105"/>
      <c r="AB147" s="105"/>
      <c r="AC147" s="105"/>
      <c r="AD147" s="105">
        <f t="shared" ref="AD147:AD167" si="100">Z147+AB147</f>
        <v>17563.04</v>
      </c>
      <c r="AE147" s="105">
        <f t="shared" ref="AE147:AE167" si="101">X147-AD147</f>
        <v>6264.0776207511335</v>
      </c>
      <c r="AF147" s="160">
        <f t="shared" ref="AF147:AF166" si="102">S147*J147</f>
        <v>185153.33760000003</v>
      </c>
    </row>
    <row r="148" spans="1:32" s="108" customFormat="1" outlineLevel="1" x14ac:dyDescent="0.2">
      <c r="A148" s="125" t="s">
        <v>1075</v>
      </c>
      <c r="B148" s="125"/>
      <c r="C148" s="125"/>
      <c r="D148" s="130">
        <v>1</v>
      </c>
      <c r="E148" s="131"/>
      <c r="F148" s="132">
        <v>0.12</v>
      </c>
      <c r="G148" s="132"/>
      <c r="H148" s="131">
        <v>71867</v>
      </c>
      <c r="I148" s="92">
        <f t="shared" si="92"/>
        <v>68417.383999999991</v>
      </c>
      <c r="J148" s="98">
        <f t="shared" ref="J148:J157" si="103">I148*(1-F148)</f>
        <v>60207.29791999999</v>
      </c>
      <c r="K148" s="92"/>
      <c r="L148" s="131">
        <v>-44227</v>
      </c>
      <c r="M148" s="92">
        <f t="shared" si="94"/>
        <v>-46880.62</v>
      </c>
      <c r="N148" s="92">
        <f t="shared" ref="N148:N157" si="104">M148*(1-F148)</f>
        <v>-41254.945599999999</v>
      </c>
      <c r="O148" s="92"/>
      <c r="P148" s="131">
        <v>0</v>
      </c>
      <c r="Q148" s="92">
        <f t="shared" si="96"/>
        <v>0</v>
      </c>
      <c r="R148" s="98">
        <f t="shared" ref="R148:R157" si="105">Q148*(1-F148)</f>
        <v>0</v>
      </c>
      <c r="S148" s="130">
        <v>15</v>
      </c>
      <c r="T148" s="258" t="s">
        <v>15</v>
      </c>
      <c r="U148" s="78">
        <f>SUMIF('Avoided Costs 2010-2018'!$A:$A,Actuals!T148&amp;Actuals!S148,'Avoided Costs 2010-2018'!$E:$E)*J148</f>
        <v>177934.96310307324</v>
      </c>
      <c r="V148" s="78">
        <f>SUMIF('Avoided Costs 2010-2018'!$A:$A,Actuals!T148&amp;Actuals!S148,'Avoided Costs 2010-2018'!$K:$K)*N148</f>
        <v>-33978.39327364965</v>
      </c>
      <c r="W148" s="78">
        <f>SUMIF('Avoided Costs 2010-2018'!$A:$A,Actuals!T148&amp;Actuals!S148,'Avoided Costs 2010-2018'!$M:$M)*R148</f>
        <v>0</v>
      </c>
      <c r="X148" s="78">
        <f t="shared" ref="X148:X157" si="106">SUM(U148:W148)</f>
        <v>143956.56982942359</v>
      </c>
      <c r="Y148" s="105">
        <v>48657</v>
      </c>
      <c r="Z148" s="105">
        <f t="shared" ref="Z148:Z157" si="107">Y148*(1-F148)</f>
        <v>42818.16</v>
      </c>
      <c r="AA148" s="105"/>
      <c r="AB148" s="105"/>
      <c r="AC148" s="105"/>
      <c r="AD148" s="105">
        <f t="shared" si="100"/>
        <v>42818.16</v>
      </c>
      <c r="AE148" s="105">
        <f t="shared" si="101"/>
        <v>101138.40982942359</v>
      </c>
      <c r="AF148" s="160">
        <f t="shared" si="102"/>
        <v>903109.4687999998</v>
      </c>
    </row>
    <row r="149" spans="1:32" s="108" customFormat="1" outlineLevel="1" x14ac:dyDescent="0.2">
      <c r="A149" s="125" t="s">
        <v>1076</v>
      </c>
      <c r="B149" s="125"/>
      <c r="C149" s="125"/>
      <c r="D149" s="130">
        <v>1</v>
      </c>
      <c r="E149" s="131"/>
      <c r="F149" s="132">
        <v>0.12</v>
      </c>
      <c r="G149" s="132"/>
      <c r="H149" s="131">
        <v>30827</v>
      </c>
      <c r="I149" s="92">
        <f t="shared" si="92"/>
        <v>29347.304</v>
      </c>
      <c r="J149" s="98">
        <f t="shared" si="103"/>
        <v>25825.627520000002</v>
      </c>
      <c r="K149" s="92"/>
      <c r="L149" s="131">
        <v>0</v>
      </c>
      <c r="M149" s="92">
        <f t="shared" si="94"/>
        <v>0</v>
      </c>
      <c r="N149" s="92">
        <f t="shared" si="104"/>
        <v>0</v>
      </c>
      <c r="O149" s="92"/>
      <c r="P149" s="131">
        <v>0</v>
      </c>
      <c r="Q149" s="92">
        <f t="shared" si="96"/>
        <v>0</v>
      </c>
      <c r="R149" s="98">
        <f t="shared" si="105"/>
        <v>0</v>
      </c>
      <c r="S149" s="130">
        <v>11</v>
      </c>
      <c r="T149" s="258" t="s">
        <v>15</v>
      </c>
      <c r="U149" s="78">
        <f>SUMIF('Avoided Costs 2010-2018'!$A:$A,Actuals!T149&amp;Actuals!S149,'Avoided Costs 2010-2018'!$E:$E)*J149</f>
        <v>63198.863854743227</v>
      </c>
      <c r="V149" s="78">
        <f>SUMIF('Avoided Costs 2010-2018'!$A:$A,Actuals!T149&amp;Actuals!S149,'Avoided Costs 2010-2018'!$K:$K)*N149</f>
        <v>0</v>
      </c>
      <c r="W149" s="78">
        <f>SUMIF('Avoided Costs 2010-2018'!$A:$A,Actuals!T149&amp;Actuals!S149,'Avoided Costs 2010-2018'!$M:$M)*R149</f>
        <v>0</v>
      </c>
      <c r="X149" s="78">
        <f t="shared" si="106"/>
        <v>63198.863854743227</v>
      </c>
      <c r="Y149" s="105">
        <v>22578</v>
      </c>
      <c r="Z149" s="105">
        <f t="shared" si="107"/>
        <v>19868.64</v>
      </c>
      <c r="AA149" s="105"/>
      <c r="AB149" s="105"/>
      <c r="AC149" s="105"/>
      <c r="AD149" s="105">
        <f t="shared" si="100"/>
        <v>19868.64</v>
      </c>
      <c r="AE149" s="105">
        <f t="shared" si="101"/>
        <v>43330.223854743228</v>
      </c>
      <c r="AF149" s="160">
        <f t="shared" si="102"/>
        <v>284081.90272000001</v>
      </c>
    </row>
    <row r="150" spans="1:32" s="108" customFormat="1" outlineLevel="1" x14ac:dyDescent="0.2">
      <c r="A150" s="125" t="s">
        <v>1077</v>
      </c>
      <c r="B150" s="125"/>
      <c r="C150" s="125"/>
      <c r="D150" s="130">
        <v>1</v>
      </c>
      <c r="E150" s="131"/>
      <c r="F150" s="132">
        <v>0.12</v>
      </c>
      <c r="G150" s="132"/>
      <c r="H150" s="131">
        <v>17977</v>
      </c>
      <c r="I150" s="92">
        <f t="shared" si="92"/>
        <v>17114.103999999999</v>
      </c>
      <c r="J150" s="98">
        <f t="shared" si="103"/>
        <v>15060.41152</v>
      </c>
      <c r="K150" s="92"/>
      <c r="L150" s="131">
        <v>-16115</v>
      </c>
      <c r="M150" s="92">
        <f t="shared" si="94"/>
        <v>-17081.900000000001</v>
      </c>
      <c r="N150" s="92">
        <f t="shared" si="104"/>
        <v>-15032.072000000002</v>
      </c>
      <c r="O150" s="92"/>
      <c r="P150" s="131">
        <v>0</v>
      </c>
      <c r="Q150" s="92">
        <f t="shared" si="96"/>
        <v>0</v>
      </c>
      <c r="R150" s="98">
        <f t="shared" si="105"/>
        <v>0</v>
      </c>
      <c r="S150" s="130">
        <v>15</v>
      </c>
      <c r="T150" s="258" t="s">
        <v>15</v>
      </c>
      <c r="U150" s="78">
        <f>SUMIF('Avoided Costs 2010-2018'!$A:$A,Actuals!T150&amp;Actuals!S150,'Avoided Costs 2010-2018'!$E:$E)*J150</f>
        <v>44509.118673437712</v>
      </c>
      <c r="V150" s="78">
        <f>SUMIF('Avoided Costs 2010-2018'!$A:$A,Actuals!T150&amp;Actuals!S150,'Avoided Costs 2010-2018'!$K:$K)*N150</f>
        <v>-12380.713310983432</v>
      </c>
      <c r="W150" s="78">
        <f>SUMIF('Avoided Costs 2010-2018'!$A:$A,Actuals!T150&amp;Actuals!S150,'Avoided Costs 2010-2018'!$M:$M)*R150</f>
        <v>0</v>
      </c>
      <c r="X150" s="78">
        <f t="shared" si="106"/>
        <v>32128.405362454279</v>
      </c>
      <c r="Y150" s="105">
        <v>24430</v>
      </c>
      <c r="Z150" s="105">
        <f t="shared" si="107"/>
        <v>21498.400000000001</v>
      </c>
      <c r="AA150" s="105"/>
      <c r="AB150" s="105"/>
      <c r="AC150" s="105"/>
      <c r="AD150" s="105">
        <f t="shared" si="100"/>
        <v>21498.400000000001</v>
      </c>
      <c r="AE150" s="105">
        <f t="shared" si="101"/>
        <v>10630.005362454278</v>
      </c>
      <c r="AF150" s="160">
        <f t="shared" si="102"/>
        <v>225906.1728</v>
      </c>
    </row>
    <row r="151" spans="1:32" s="108" customFormat="1" outlineLevel="1" x14ac:dyDescent="0.2">
      <c r="A151" s="125" t="s">
        <v>1078</v>
      </c>
      <c r="B151" s="125"/>
      <c r="C151" s="125"/>
      <c r="D151" s="130">
        <v>1</v>
      </c>
      <c r="E151" s="131"/>
      <c r="F151" s="132">
        <v>0.12</v>
      </c>
      <c r="G151" s="132"/>
      <c r="H151" s="131">
        <v>13048</v>
      </c>
      <c r="I151" s="92">
        <f t="shared" si="92"/>
        <v>12421.696</v>
      </c>
      <c r="J151" s="98">
        <f t="shared" si="103"/>
        <v>10931.092479999999</v>
      </c>
      <c r="K151" s="92"/>
      <c r="L151" s="131">
        <v>-7614</v>
      </c>
      <c r="M151" s="92">
        <f t="shared" si="94"/>
        <v>-8070.84</v>
      </c>
      <c r="N151" s="92">
        <f t="shared" si="104"/>
        <v>-7102.3392000000003</v>
      </c>
      <c r="O151" s="92"/>
      <c r="P151" s="131">
        <v>0</v>
      </c>
      <c r="Q151" s="92">
        <f t="shared" si="96"/>
        <v>0</v>
      </c>
      <c r="R151" s="98">
        <f t="shared" si="105"/>
        <v>0</v>
      </c>
      <c r="S151" s="130">
        <v>15</v>
      </c>
      <c r="T151" s="258" t="s">
        <v>15</v>
      </c>
      <c r="U151" s="78">
        <f>SUMIF('Avoided Costs 2010-2018'!$A:$A,Actuals!T151&amp;Actuals!S151,'Avoided Costs 2010-2018'!$E:$E)*J151</f>
        <v>32305.444760027549</v>
      </c>
      <c r="V151" s="78">
        <f>SUMIF('Avoided Costs 2010-2018'!$A:$A,Actuals!T151&amp;Actuals!S151,'Avoided Costs 2010-2018'!$K:$K)*N151</f>
        <v>-5849.6277474295903</v>
      </c>
      <c r="W151" s="78">
        <f>SUMIF('Avoided Costs 2010-2018'!$A:$A,Actuals!T151&amp;Actuals!S151,'Avoided Costs 2010-2018'!$M:$M)*R151</f>
        <v>0</v>
      </c>
      <c r="X151" s="78">
        <f t="shared" si="106"/>
        <v>26455.81701259796</v>
      </c>
      <c r="Y151" s="105">
        <v>11762</v>
      </c>
      <c r="Z151" s="105">
        <f t="shared" si="107"/>
        <v>10350.56</v>
      </c>
      <c r="AA151" s="105"/>
      <c r="AB151" s="105"/>
      <c r="AC151" s="105"/>
      <c r="AD151" s="105">
        <f t="shared" si="100"/>
        <v>10350.56</v>
      </c>
      <c r="AE151" s="105">
        <f t="shared" si="101"/>
        <v>16105.25701259796</v>
      </c>
      <c r="AF151" s="160">
        <f t="shared" si="102"/>
        <v>163966.3872</v>
      </c>
    </row>
    <row r="152" spans="1:32" s="108" customFormat="1" outlineLevel="1" x14ac:dyDescent="0.2">
      <c r="A152" s="125" t="s">
        <v>1079</v>
      </c>
      <c r="B152" s="125"/>
      <c r="C152" s="125"/>
      <c r="D152" s="130">
        <v>0</v>
      </c>
      <c r="E152" s="131"/>
      <c r="F152" s="132">
        <v>0.12</v>
      </c>
      <c r="G152" s="132"/>
      <c r="H152" s="131">
        <v>2541</v>
      </c>
      <c r="I152" s="92">
        <f t="shared" si="92"/>
        <v>2419.0319999999997</v>
      </c>
      <c r="J152" s="98">
        <f t="shared" si="103"/>
        <v>2128.7481599999996</v>
      </c>
      <c r="K152" s="92"/>
      <c r="L152" s="131">
        <v>277</v>
      </c>
      <c r="M152" s="92">
        <f t="shared" si="94"/>
        <v>293.62</v>
      </c>
      <c r="N152" s="92">
        <f t="shared" si="104"/>
        <v>258.38560000000001</v>
      </c>
      <c r="O152" s="92"/>
      <c r="P152" s="131">
        <v>0</v>
      </c>
      <c r="Q152" s="92">
        <f t="shared" si="96"/>
        <v>0</v>
      </c>
      <c r="R152" s="98">
        <f t="shared" si="105"/>
        <v>0</v>
      </c>
      <c r="S152" s="130">
        <v>15</v>
      </c>
      <c r="T152" s="258" t="s">
        <v>15</v>
      </c>
      <c r="U152" s="78">
        <f>SUMIF('Avoided Costs 2010-2018'!$A:$A,Actuals!T152&amp;Actuals!S152,'Avoided Costs 2010-2018'!$E:$E)*J152</f>
        <v>6291.2427295547204</v>
      </c>
      <c r="V152" s="78">
        <f>SUMIF('Avoided Costs 2010-2018'!$A:$A,Actuals!T152&amp;Actuals!S152,'Avoided Costs 2010-2018'!$K:$K)*N152</f>
        <v>212.81151642211668</v>
      </c>
      <c r="W152" s="78">
        <f>SUMIF('Avoided Costs 2010-2018'!$A:$A,Actuals!T152&amp;Actuals!S152,'Avoided Costs 2010-2018'!$M:$M)*R152</f>
        <v>0</v>
      </c>
      <c r="X152" s="78">
        <f t="shared" si="106"/>
        <v>6504.0542459768367</v>
      </c>
      <c r="Y152" s="105">
        <v>0</v>
      </c>
      <c r="Z152" s="105">
        <f t="shared" si="107"/>
        <v>0</v>
      </c>
      <c r="AA152" s="105"/>
      <c r="AB152" s="105"/>
      <c r="AC152" s="105"/>
      <c r="AD152" s="105">
        <f t="shared" si="100"/>
        <v>0</v>
      </c>
      <c r="AE152" s="105">
        <f t="shared" si="101"/>
        <v>6504.0542459768367</v>
      </c>
      <c r="AF152" s="160">
        <f t="shared" si="102"/>
        <v>31931.222399999995</v>
      </c>
    </row>
    <row r="153" spans="1:32" s="108" customFormat="1" outlineLevel="1" x14ac:dyDescent="0.2">
      <c r="A153" s="125" t="s">
        <v>1080</v>
      </c>
      <c r="B153" s="125"/>
      <c r="C153" s="125"/>
      <c r="D153" s="130">
        <v>1</v>
      </c>
      <c r="E153" s="131"/>
      <c r="F153" s="132">
        <v>0.12</v>
      </c>
      <c r="G153" s="132"/>
      <c r="H153" s="131">
        <v>9618</v>
      </c>
      <c r="I153" s="92">
        <f t="shared" si="92"/>
        <v>9156.3359999999993</v>
      </c>
      <c r="J153" s="98">
        <f t="shared" si="103"/>
        <v>8057.575679999999</v>
      </c>
      <c r="K153" s="92"/>
      <c r="L153" s="131">
        <v>0</v>
      </c>
      <c r="M153" s="92">
        <f t="shared" si="94"/>
        <v>0</v>
      </c>
      <c r="N153" s="92">
        <f t="shared" si="104"/>
        <v>0</v>
      </c>
      <c r="O153" s="92"/>
      <c r="P153" s="131">
        <v>0</v>
      </c>
      <c r="Q153" s="92">
        <f t="shared" si="96"/>
        <v>0</v>
      </c>
      <c r="R153" s="98">
        <f t="shared" si="105"/>
        <v>0</v>
      </c>
      <c r="S153" s="130">
        <v>15</v>
      </c>
      <c r="T153" s="258" t="s">
        <v>15</v>
      </c>
      <c r="U153" s="78">
        <f>SUMIF('Avoided Costs 2010-2018'!$A:$A,Actuals!T153&amp;Actuals!S153,'Avoided Costs 2010-2018'!$E:$E)*J153</f>
        <v>23813.133637488118</v>
      </c>
      <c r="V153" s="78">
        <f>SUMIF('Avoided Costs 2010-2018'!$A:$A,Actuals!T153&amp;Actuals!S153,'Avoided Costs 2010-2018'!$K:$K)*N153</f>
        <v>0</v>
      </c>
      <c r="W153" s="78">
        <f>SUMIF('Avoided Costs 2010-2018'!$A:$A,Actuals!T153&amp;Actuals!S153,'Avoided Costs 2010-2018'!$M:$M)*R153</f>
        <v>0</v>
      </c>
      <c r="X153" s="78">
        <f t="shared" si="106"/>
        <v>23813.133637488118</v>
      </c>
      <c r="Y153" s="105">
        <v>11250</v>
      </c>
      <c r="Z153" s="105">
        <f t="shared" si="107"/>
        <v>9900</v>
      </c>
      <c r="AA153" s="105"/>
      <c r="AB153" s="105"/>
      <c r="AC153" s="105"/>
      <c r="AD153" s="105">
        <f t="shared" si="100"/>
        <v>9900</v>
      </c>
      <c r="AE153" s="105">
        <f t="shared" si="101"/>
        <v>13913.133637488118</v>
      </c>
      <c r="AF153" s="160">
        <f t="shared" si="102"/>
        <v>120863.63519999999</v>
      </c>
    </row>
    <row r="154" spans="1:32" s="108" customFormat="1" outlineLevel="1" x14ac:dyDescent="0.2">
      <c r="A154" s="125" t="s">
        <v>1081</v>
      </c>
      <c r="B154" s="125"/>
      <c r="C154" s="125"/>
      <c r="D154" s="130">
        <v>1</v>
      </c>
      <c r="E154" s="131"/>
      <c r="F154" s="132">
        <v>0.12</v>
      </c>
      <c r="G154" s="132"/>
      <c r="H154" s="131">
        <v>16617</v>
      </c>
      <c r="I154" s="92">
        <f t="shared" si="92"/>
        <v>15819.384</v>
      </c>
      <c r="J154" s="98">
        <f t="shared" si="103"/>
        <v>13921.057919999999</v>
      </c>
      <c r="K154" s="92"/>
      <c r="L154" s="131">
        <v>-1695</v>
      </c>
      <c r="M154" s="92">
        <f t="shared" si="94"/>
        <v>-1796.7</v>
      </c>
      <c r="N154" s="92">
        <f t="shared" si="104"/>
        <v>-1581.096</v>
      </c>
      <c r="O154" s="92"/>
      <c r="P154" s="131">
        <v>0</v>
      </c>
      <c r="Q154" s="92">
        <f t="shared" si="96"/>
        <v>0</v>
      </c>
      <c r="R154" s="98">
        <f t="shared" si="105"/>
        <v>0</v>
      </c>
      <c r="S154" s="130">
        <v>15</v>
      </c>
      <c r="T154" s="258" t="s">
        <v>15</v>
      </c>
      <c r="U154" s="78">
        <f>SUMIF('Avoided Costs 2010-2018'!$A:$A,Actuals!T154&amp;Actuals!S154,'Avoided Costs 2010-2018'!$E:$E)*J154</f>
        <v>41141.904933888552</v>
      </c>
      <c r="V154" s="78">
        <f>SUMIF('Avoided Costs 2010-2018'!$A:$A,Actuals!T154&amp;Actuals!S154,'Avoided Costs 2010-2018'!$K:$K)*N154</f>
        <v>-1302.2220950739629</v>
      </c>
      <c r="W154" s="78">
        <f>SUMIF('Avoided Costs 2010-2018'!$A:$A,Actuals!T154&amp;Actuals!S154,'Avoided Costs 2010-2018'!$M:$M)*R154</f>
        <v>0</v>
      </c>
      <c r="X154" s="78">
        <f t="shared" si="106"/>
        <v>39839.682838814588</v>
      </c>
      <c r="Y154" s="105">
        <v>12778</v>
      </c>
      <c r="Z154" s="105">
        <f t="shared" si="107"/>
        <v>11244.64</v>
      </c>
      <c r="AA154" s="105"/>
      <c r="AB154" s="105"/>
      <c r="AC154" s="105"/>
      <c r="AD154" s="105">
        <f t="shared" si="100"/>
        <v>11244.64</v>
      </c>
      <c r="AE154" s="105">
        <f t="shared" si="101"/>
        <v>28595.042838814588</v>
      </c>
      <c r="AF154" s="160">
        <f t="shared" si="102"/>
        <v>208815.8688</v>
      </c>
    </row>
    <row r="155" spans="1:32" s="108" customFormat="1" outlineLevel="1" x14ac:dyDescent="0.2">
      <c r="A155" s="125" t="s">
        <v>1082</v>
      </c>
      <c r="B155" s="125"/>
      <c r="C155" s="125"/>
      <c r="D155" s="130">
        <v>0</v>
      </c>
      <c r="E155" s="131"/>
      <c r="F155" s="132">
        <v>0.12</v>
      </c>
      <c r="G155" s="132"/>
      <c r="H155" s="131">
        <v>10688</v>
      </c>
      <c r="I155" s="92">
        <f t="shared" si="92"/>
        <v>10174.975999999999</v>
      </c>
      <c r="J155" s="98">
        <f t="shared" si="103"/>
        <v>8953.9788799999988</v>
      </c>
      <c r="K155" s="92"/>
      <c r="L155" s="131">
        <v>1167</v>
      </c>
      <c r="M155" s="92">
        <f t="shared" si="94"/>
        <v>1237.02</v>
      </c>
      <c r="N155" s="92">
        <f t="shared" si="104"/>
        <v>1088.5776000000001</v>
      </c>
      <c r="O155" s="92"/>
      <c r="P155" s="131">
        <v>0</v>
      </c>
      <c r="Q155" s="92">
        <f t="shared" si="96"/>
        <v>0</v>
      </c>
      <c r="R155" s="98">
        <f t="shared" si="105"/>
        <v>0</v>
      </c>
      <c r="S155" s="130">
        <v>15</v>
      </c>
      <c r="T155" s="258" t="s">
        <v>15</v>
      </c>
      <c r="U155" s="78">
        <f>SUMIF('Avoided Costs 2010-2018'!$A:$A,Actuals!T155&amp;Actuals!S155,'Avoided Costs 2010-2018'!$E:$E)*J155</f>
        <v>26462.338564927533</v>
      </c>
      <c r="V155" s="78">
        <f>SUMIF('Avoided Costs 2010-2018'!$A:$A,Actuals!T155&amp;Actuals!S155,'Avoided Costs 2010-2018'!$K:$K)*N155</f>
        <v>896.57415041375509</v>
      </c>
      <c r="W155" s="78">
        <f>SUMIF('Avoided Costs 2010-2018'!$A:$A,Actuals!T155&amp;Actuals!S155,'Avoided Costs 2010-2018'!$M:$M)*R155</f>
        <v>0</v>
      </c>
      <c r="X155" s="78">
        <f t="shared" si="106"/>
        <v>27358.912715341288</v>
      </c>
      <c r="Y155" s="105">
        <v>0</v>
      </c>
      <c r="Z155" s="105">
        <f t="shared" si="107"/>
        <v>0</v>
      </c>
      <c r="AA155" s="105"/>
      <c r="AB155" s="105"/>
      <c r="AC155" s="105"/>
      <c r="AD155" s="105">
        <f t="shared" si="100"/>
        <v>0</v>
      </c>
      <c r="AE155" s="105">
        <f t="shared" si="101"/>
        <v>27358.912715341288</v>
      </c>
      <c r="AF155" s="160">
        <f t="shared" si="102"/>
        <v>134309.68319999997</v>
      </c>
    </row>
    <row r="156" spans="1:32" s="108" customFormat="1" outlineLevel="1" x14ac:dyDescent="0.2">
      <c r="A156" s="125" t="s">
        <v>1083</v>
      </c>
      <c r="B156" s="125"/>
      <c r="C156" s="125"/>
      <c r="D156" s="130">
        <v>1</v>
      </c>
      <c r="E156" s="131"/>
      <c r="F156" s="132">
        <v>0.12</v>
      </c>
      <c r="G156" s="132"/>
      <c r="H156" s="131">
        <v>14329</v>
      </c>
      <c r="I156" s="92">
        <f t="shared" si="92"/>
        <v>13641.207999999999</v>
      </c>
      <c r="J156" s="98">
        <f t="shared" si="103"/>
        <v>12004.26304</v>
      </c>
      <c r="K156" s="92"/>
      <c r="L156" s="131">
        <v>0</v>
      </c>
      <c r="M156" s="92">
        <f t="shared" si="94"/>
        <v>0</v>
      </c>
      <c r="N156" s="92">
        <f t="shared" si="104"/>
        <v>0</v>
      </c>
      <c r="O156" s="92"/>
      <c r="P156" s="131">
        <v>0</v>
      </c>
      <c r="Q156" s="92">
        <f t="shared" si="96"/>
        <v>0</v>
      </c>
      <c r="R156" s="98">
        <f t="shared" si="105"/>
        <v>0</v>
      </c>
      <c r="S156" s="130">
        <v>15</v>
      </c>
      <c r="T156" s="258" t="s">
        <v>15</v>
      </c>
      <c r="U156" s="78">
        <f>SUMIF('Avoided Costs 2010-2018'!$A:$A,Actuals!T156&amp;Actuals!S156,'Avoided Costs 2010-2018'!$E:$E)*J156</f>
        <v>35477.062995588196</v>
      </c>
      <c r="V156" s="78">
        <f>SUMIF('Avoided Costs 2010-2018'!$A:$A,Actuals!T156&amp;Actuals!S156,'Avoided Costs 2010-2018'!$K:$K)*N156</f>
        <v>0</v>
      </c>
      <c r="W156" s="78">
        <f>SUMIF('Avoided Costs 2010-2018'!$A:$A,Actuals!T156&amp;Actuals!S156,'Avoided Costs 2010-2018'!$M:$M)*R156</f>
        <v>0</v>
      </c>
      <c r="X156" s="78">
        <f t="shared" si="106"/>
        <v>35477.062995588196</v>
      </c>
      <c r="Y156" s="105">
        <v>41000</v>
      </c>
      <c r="Z156" s="105">
        <f t="shared" si="107"/>
        <v>36080</v>
      </c>
      <c r="AA156" s="105"/>
      <c r="AB156" s="105"/>
      <c r="AC156" s="105"/>
      <c r="AD156" s="105">
        <f t="shared" si="100"/>
        <v>36080</v>
      </c>
      <c r="AE156" s="105">
        <f t="shared" si="101"/>
        <v>-602.93700441180408</v>
      </c>
      <c r="AF156" s="160">
        <f t="shared" si="102"/>
        <v>180063.94560000001</v>
      </c>
    </row>
    <row r="157" spans="1:32" s="108" customFormat="1" outlineLevel="1" x14ac:dyDescent="0.2">
      <c r="A157" s="125" t="s">
        <v>1084</v>
      </c>
      <c r="B157" s="125"/>
      <c r="C157" s="125"/>
      <c r="D157" s="130">
        <v>0</v>
      </c>
      <c r="E157" s="131"/>
      <c r="F157" s="132">
        <v>0.12</v>
      </c>
      <c r="G157" s="132"/>
      <c r="H157" s="131">
        <v>6753</v>
      </c>
      <c r="I157" s="92">
        <f t="shared" si="92"/>
        <v>6428.8559999999998</v>
      </c>
      <c r="J157" s="98">
        <f t="shared" si="103"/>
        <v>5657.3932800000002</v>
      </c>
      <c r="K157" s="92"/>
      <c r="L157" s="131">
        <v>737</v>
      </c>
      <c r="M157" s="92">
        <f t="shared" si="94"/>
        <v>781.22</v>
      </c>
      <c r="N157" s="92">
        <f t="shared" si="104"/>
        <v>687.47360000000003</v>
      </c>
      <c r="O157" s="92"/>
      <c r="P157" s="131">
        <v>0</v>
      </c>
      <c r="Q157" s="92">
        <f t="shared" si="96"/>
        <v>0</v>
      </c>
      <c r="R157" s="98">
        <f t="shared" si="105"/>
        <v>0</v>
      </c>
      <c r="S157" s="130">
        <v>15</v>
      </c>
      <c r="T157" s="258" t="s">
        <v>15</v>
      </c>
      <c r="U157" s="78">
        <f>SUMIF('Avoided Costs 2010-2018'!$A:$A,Actuals!T157&amp;Actuals!S157,'Avoided Costs 2010-2018'!$E:$E)*J157</f>
        <v>16719.701752334924</v>
      </c>
      <c r="V157" s="78">
        <f>SUMIF('Avoided Costs 2010-2018'!$A:$A,Actuals!T157&amp;Actuals!S157,'Avoided Costs 2010-2018'!$K:$K)*N157</f>
        <v>566.21692275487362</v>
      </c>
      <c r="W157" s="78">
        <f>SUMIF('Avoided Costs 2010-2018'!$A:$A,Actuals!T157&amp;Actuals!S157,'Avoided Costs 2010-2018'!$M:$M)*R157</f>
        <v>0</v>
      </c>
      <c r="X157" s="78">
        <f t="shared" si="106"/>
        <v>17285.918675089797</v>
      </c>
      <c r="Y157" s="105">
        <v>0</v>
      </c>
      <c r="Z157" s="105">
        <f t="shared" si="107"/>
        <v>0</v>
      </c>
      <c r="AA157" s="105"/>
      <c r="AB157" s="105"/>
      <c r="AC157" s="105"/>
      <c r="AD157" s="105">
        <f t="shared" si="100"/>
        <v>0</v>
      </c>
      <c r="AE157" s="105">
        <f t="shared" si="101"/>
        <v>17285.918675089797</v>
      </c>
      <c r="AF157" s="160">
        <f t="shared" si="102"/>
        <v>84860.8992</v>
      </c>
    </row>
    <row r="158" spans="1:32" s="108" customFormat="1" outlineLevel="1" x14ac:dyDescent="0.2">
      <c r="A158" s="125" t="s">
        <v>1085</v>
      </c>
      <c r="B158" s="125"/>
      <c r="C158" s="125"/>
      <c r="D158" s="130">
        <v>1</v>
      </c>
      <c r="E158" s="131"/>
      <c r="F158" s="132">
        <v>0.12</v>
      </c>
      <c r="G158" s="132"/>
      <c r="H158" s="131">
        <v>12121</v>
      </c>
      <c r="I158" s="92">
        <f t="shared" si="92"/>
        <v>11539.191999999999</v>
      </c>
      <c r="J158" s="98">
        <f t="shared" si="93"/>
        <v>10154.488959999999</v>
      </c>
      <c r="K158" s="92"/>
      <c r="L158" s="131">
        <v>0</v>
      </c>
      <c r="M158" s="92">
        <f t="shared" si="94"/>
        <v>0</v>
      </c>
      <c r="N158" s="92">
        <f t="shared" si="95"/>
        <v>0</v>
      </c>
      <c r="O158" s="92"/>
      <c r="P158" s="131">
        <v>0</v>
      </c>
      <c r="Q158" s="92">
        <f t="shared" si="96"/>
        <v>0</v>
      </c>
      <c r="R158" s="98">
        <f t="shared" si="97"/>
        <v>0</v>
      </c>
      <c r="S158" s="130">
        <v>15</v>
      </c>
      <c r="T158" s="258" t="s">
        <v>15</v>
      </c>
      <c r="U158" s="78">
        <f>SUMIF('Avoided Costs 2010-2018'!$A:$A,Actuals!T158&amp;Actuals!S158,'Avoided Costs 2010-2018'!$E:$E)*J158</f>
        <v>30010.292453731905</v>
      </c>
      <c r="V158" s="78">
        <f>SUMIF('Avoided Costs 2010-2018'!$A:$A,Actuals!T158&amp;Actuals!S158,'Avoided Costs 2010-2018'!$K:$K)*N158</f>
        <v>0</v>
      </c>
      <c r="W158" s="78">
        <f>SUMIF('Avoided Costs 2010-2018'!$A:$A,Actuals!T158&amp;Actuals!S158,'Avoided Costs 2010-2018'!$M:$M)*R158</f>
        <v>0</v>
      </c>
      <c r="X158" s="78">
        <f t="shared" si="98"/>
        <v>30010.292453731905</v>
      </c>
      <c r="Y158" s="105">
        <v>11250</v>
      </c>
      <c r="Z158" s="105">
        <f t="shared" si="99"/>
        <v>9900</v>
      </c>
      <c r="AA158" s="105"/>
      <c r="AB158" s="105"/>
      <c r="AC158" s="105"/>
      <c r="AD158" s="105">
        <f t="shared" si="100"/>
        <v>9900</v>
      </c>
      <c r="AE158" s="105">
        <f t="shared" si="101"/>
        <v>20110.292453731905</v>
      </c>
      <c r="AF158" s="160">
        <f t="shared" si="102"/>
        <v>152317.33439999999</v>
      </c>
    </row>
    <row r="159" spans="1:32" s="108" customFormat="1" outlineLevel="1" x14ac:dyDescent="0.2">
      <c r="A159" s="125" t="s">
        <v>1086</v>
      </c>
      <c r="B159" s="125"/>
      <c r="C159" s="125"/>
      <c r="D159" s="130">
        <v>1</v>
      </c>
      <c r="E159" s="131"/>
      <c r="F159" s="132">
        <v>0.12</v>
      </c>
      <c r="G159" s="132"/>
      <c r="H159" s="131">
        <v>87464</v>
      </c>
      <c r="I159" s="92">
        <f t="shared" si="92"/>
        <v>83265.728000000003</v>
      </c>
      <c r="J159" s="98">
        <f t="shared" si="93"/>
        <v>73273.840640000009</v>
      </c>
      <c r="K159" s="92"/>
      <c r="L159" s="131">
        <v>-4064</v>
      </c>
      <c r="M159" s="92">
        <f t="shared" si="94"/>
        <v>-4307.84</v>
      </c>
      <c r="N159" s="92">
        <f t="shared" si="95"/>
        <v>-3790.8992000000003</v>
      </c>
      <c r="O159" s="92"/>
      <c r="P159" s="131">
        <v>0</v>
      </c>
      <c r="Q159" s="92">
        <f t="shared" si="96"/>
        <v>0</v>
      </c>
      <c r="R159" s="98">
        <f t="shared" si="97"/>
        <v>0</v>
      </c>
      <c r="S159" s="130">
        <v>15</v>
      </c>
      <c r="T159" s="258" t="s">
        <v>15</v>
      </c>
      <c r="U159" s="78">
        <f>SUMIF('Avoided Costs 2010-2018'!$A:$A,Actuals!T159&amp;Actuals!S159,'Avoided Costs 2010-2018'!$E:$E)*J159</f>
        <v>216551.45773229998</v>
      </c>
      <c r="V159" s="78">
        <f>SUMIF('Avoided Costs 2010-2018'!$A:$A,Actuals!T159&amp;Actuals!S159,'Avoided Costs 2010-2018'!$K:$K)*N159</f>
        <v>-3122.2599376876615</v>
      </c>
      <c r="W159" s="78">
        <f>SUMIF('Avoided Costs 2010-2018'!$A:$A,Actuals!T159&amp;Actuals!S159,'Avoided Costs 2010-2018'!$M:$M)*R159</f>
        <v>0</v>
      </c>
      <c r="X159" s="78">
        <f t="shared" si="98"/>
        <v>213429.19779461232</v>
      </c>
      <c r="Y159" s="105">
        <v>42676</v>
      </c>
      <c r="Z159" s="105">
        <f t="shared" si="99"/>
        <v>37554.879999999997</v>
      </c>
      <c r="AA159" s="105"/>
      <c r="AB159" s="105"/>
      <c r="AC159" s="105"/>
      <c r="AD159" s="105">
        <f t="shared" si="100"/>
        <v>37554.879999999997</v>
      </c>
      <c r="AE159" s="105">
        <f t="shared" si="101"/>
        <v>175874.31779461232</v>
      </c>
      <c r="AF159" s="160">
        <f t="shared" si="102"/>
        <v>1099107.6096000001</v>
      </c>
    </row>
    <row r="160" spans="1:32" s="108" customFormat="1" outlineLevel="1" x14ac:dyDescent="0.2">
      <c r="A160" s="125" t="s">
        <v>1087</v>
      </c>
      <c r="B160" s="125"/>
      <c r="C160" s="125"/>
      <c r="D160" s="130">
        <v>0</v>
      </c>
      <c r="E160" s="131"/>
      <c r="F160" s="132">
        <v>0.12</v>
      </c>
      <c r="G160" s="132"/>
      <c r="H160" s="131">
        <v>3380</v>
      </c>
      <c r="I160" s="92">
        <f t="shared" si="92"/>
        <v>3217.7599999999998</v>
      </c>
      <c r="J160" s="98">
        <f t="shared" si="93"/>
        <v>2831.6288</v>
      </c>
      <c r="K160" s="92"/>
      <c r="L160" s="131">
        <v>0</v>
      </c>
      <c r="M160" s="92">
        <f t="shared" si="94"/>
        <v>0</v>
      </c>
      <c r="N160" s="92">
        <f t="shared" si="95"/>
        <v>0</v>
      </c>
      <c r="O160" s="92"/>
      <c r="P160" s="131">
        <v>0</v>
      </c>
      <c r="Q160" s="92">
        <f t="shared" si="96"/>
        <v>0</v>
      </c>
      <c r="R160" s="98">
        <f t="shared" si="97"/>
        <v>0</v>
      </c>
      <c r="S160" s="130">
        <v>10</v>
      </c>
      <c r="T160" s="258" t="s">
        <v>15</v>
      </c>
      <c r="U160" s="78">
        <f>SUMIF('Avoided Costs 2010-2018'!$A:$A,Actuals!T160&amp;Actuals!S160,'Avoided Costs 2010-2018'!$E:$E)*J160</f>
        <v>6504.5132720532984</v>
      </c>
      <c r="V160" s="78">
        <f>SUMIF('Avoided Costs 2010-2018'!$A:$A,Actuals!T160&amp;Actuals!S160,'Avoided Costs 2010-2018'!$K:$K)*N160</f>
        <v>0</v>
      </c>
      <c r="W160" s="78">
        <f>SUMIF('Avoided Costs 2010-2018'!$A:$A,Actuals!T160&amp;Actuals!S160,'Avoided Costs 2010-2018'!$M:$M)*R160</f>
        <v>0</v>
      </c>
      <c r="X160" s="78">
        <f t="shared" si="98"/>
        <v>6504.5132720532984</v>
      </c>
      <c r="Y160" s="105">
        <v>3960</v>
      </c>
      <c r="Z160" s="105">
        <f t="shared" si="99"/>
        <v>3484.8</v>
      </c>
      <c r="AA160" s="105"/>
      <c r="AB160" s="105"/>
      <c r="AC160" s="105"/>
      <c r="AD160" s="105">
        <f t="shared" si="100"/>
        <v>3484.8</v>
      </c>
      <c r="AE160" s="105">
        <f t="shared" si="101"/>
        <v>3019.7132720532982</v>
      </c>
      <c r="AF160" s="160">
        <f t="shared" si="102"/>
        <v>28316.288</v>
      </c>
    </row>
    <row r="161" spans="1:32" s="108" customFormat="1" outlineLevel="1" x14ac:dyDescent="0.2">
      <c r="A161" s="125" t="s">
        <v>1088</v>
      </c>
      <c r="B161" s="125"/>
      <c r="C161" s="125"/>
      <c r="D161" s="130">
        <v>1</v>
      </c>
      <c r="E161" s="131"/>
      <c r="F161" s="132">
        <v>0.12</v>
      </c>
      <c r="G161" s="132"/>
      <c r="H161" s="131">
        <v>27739</v>
      </c>
      <c r="I161" s="92">
        <f t="shared" si="92"/>
        <v>26407.527999999998</v>
      </c>
      <c r="J161" s="98">
        <f t="shared" si="93"/>
        <v>23238.624639999998</v>
      </c>
      <c r="K161" s="92"/>
      <c r="L161" s="131">
        <v>-40155</v>
      </c>
      <c r="M161" s="92">
        <f t="shared" si="94"/>
        <v>-42564.3</v>
      </c>
      <c r="N161" s="92">
        <f t="shared" si="95"/>
        <v>-37456.584000000003</v>
      </c>
      <c r="O161" s="92"/>
      <c r="P161" s="131">
        <v>0</v>
      </c>
      <c r="Q161" s="92">
        <f t="shared" si="96"/>
        <v>0</v>
      </c>
      <c r="R161" s="98">
        <f t="shared" si="97"/>
        <v>0</v>
      </c>
      <c r="S161" s="130">
        <v>15</v>
      </c>
      <c r="T161" s="258" t="s">
        <v>15</v>
      </c>
      <c r="U161" s="78">
        <f>SUMIF('Avoided Costs 2010-2018'!$A:$A,Actuals!T161&amp;Actuals!S161,'Avoided Costs 2010-2018'!$E:$E)*J161</f>
        <v>68678.780824525151</v>
      </c>
      <c r="V161" s="78">
        <f>SUMIF('Avoided Costs 2010-2018'!$A:$A,Actuals!T161&amp;Actuals!S161,'Avoided Costs 2010-2018'!$K:$K)*N161</f>
        <v>-30849.987154982293</v>
      </c>
      <c r="W161" s="78">
        <f>SUMIF('Avoided Costs 2010-2018'!$A:$A,Actuals!T161&amp;Actuals!S161,'Avoided Costs 2010-2018'!$M:$M)*R161</f>
        <v>0</v>
      </c>
      <c r="X161" s="78">
        <f t="shared" si="98"/>
        <v>37828.793669542858</v>
      </c>
      <c r="Y161" s="105">
        <v>26000</v>
      </c>
      <c r="Z161" s="105">
        <f t="shared" si="99"/>
        <v>22880</v>
      </c>
      <c r="AA161" s="105"/>
      <c r="AB161" s="105"/>
      <c r="AC161" s="105"/>
      <c r="AD161" s="105">
        <f t="shared" si="100"/>
        <v>22880</v>
      </c>
      <c r="AE161" s="105">
        <f t="shared" si="101"/>
        <v>14948.793669542858</v>
      </c>
      <c r="AF161" s="160">
        <f t="shared" si="102"/>
        <v>348579.36959999998</v>
      </c>
    </row>
    <row r="162" spans="1:32" s="108" customFormat="1" outlineLevel="1" x14ac:dyDescent="0.2">
      <c r="A162" s="125" t="s">
        <v>1089</v>
      </c>
      <c r="B162" s="125"/>
      <c r="C162" s="125"/>
      <c r="D162" s="130">
        <v>1</v>
      </c>
      <c r="E162" s="131"/>
      <c r="F162" s="132">
        <v>0.12</v>
      </c>
      <c r="G162" s="132"/>
      <c r="H162" s="131">
        <v>29174</v>
      </c>
      <c r="I162" s="92">
        <f t="shared" si="92"/>
        <v>27773.647999999997</v>
      </c>
      <c r="J162" s="98">
        <f t="shared" si="93"/>
        <v>24440.810239999999</v>
      </c>
      <c r="K162" s="92"/>
      <c r="L162" s="131">
        <v>164555</v>
      </c>
      <c r="M162" s="92">
        <f t="shared" si="94"/>
        <v>174428.30000000002</v>
      </c>
      <c r="N162" s="92">
        <f t="shared" si="95"/>
        <v>153496.90400000001</v>
      </c>
      <c r="O162" s="92"/>
      <c r="P162" s="131">
        <v>0</v>
      </c>
      <c r="Q162" s="92">
        <f t="shared" si="96"/>
        <v>0</v>
      </c>
      <c r="R162" s="98">
        <f t="shared" si="97"/>
        <v>0</v>
      </c>
      <c r="S162" s="130">
        <v>15</v>
      </c>
      <c r="T162" s="258" t="s">
        <v>15</v>
      </c>
      <c r="U162" s="78">
        <f>SUMIF('Avoided Costs 2010-2018'!$A:$A,Actuals!T162&amp;Actuals!S162,'Avoided Costs 2010-2018'!$E:$E)*J162</f>
        <v>72231.686498240626</v>
      </c>
      <c r="V162" s="78">
        <f>SUMIF('Avoided Costs 2010-2018'!$A:$A,Actuals!T162&amp;Actuals!S162,'Avoided Costs 2010-2018'!$K:$K)*N162</f>
        <v>126423.10138931917</v>
      </c>
      <c r="W162" s="78">
        <f>SUMIF('Avoided Costs 2010-2018'!$A:$A,Actuals!T162&amp;Actuals!S162,'Avoided Costs 2010-2018'!$M:$M)*R162</f>
        <v>0</v>
      </c>
      <c r="X162" s="78">
        <f t="shared" si="98"/>
        <v>198654.7878875598</v>
      </c>
      <c r="Y162" s="105">
        <v>34000</v>
      </c>
      <c r="Z162" s="105">
        <f t="shared" si="99"/>
        <v>29920</v>
      </c>
      <c r="AA162" s="105"/>
      <c r="AB162" s="105"/>
      <c r="AC162" s="105"/>
      <c r="AD162" s="105">
        <f t="shared" si="100"/>
        <v>29920</v>
      </c>
      <c r="AE162" s="105">
        <f t="shared" si="101"/>
        <v>168734.7878875598</v>
      </c>
      <c r="AF162" s="160">
        <f t="shared" si="102"/>
        <v>366612.15359999996</v>
      </c>
    </row>
    <row r="163" spans="1:32" s="108" customFormat="1" outlineLevel="1" x14ac:dyDescent="0.2">
      <c r="A163" s="125" t="s">
        <v>1090</v>
      </c>
      <c r="B163" s="125"/>
      <c r="C163" s="125"/>
      <c r="D163" s="130">
        <v>1</v>
      </c>
      <c r="E163" s="131"/>
      <c r="F163" s="132">
        <v>0.12</v>
      </c>
      <c r="G163" s="132"/>
      <c r="H163" s="131">
        <v>35369</v>
      </c>
      <c r="I163" s="92">
        <f t="shared" si="92"/>
        <v>33671.288</v>
      </c>
      <c r="J163" s="98">
        <f t="shared" si="93"/>
        <v>29630.73344</v>
      </c>
      <c r="K163" s="92"/>
      <c r="L163" s="131">
        <v>0</v>
      </c>
      <c r="M163" s="92">
        <f t="shared" si="94"/>
        <v>0</v>
      </c>
      <c r="N163" s="92">
        <f t="shared" si="95"/>
        <v>0</v>
      </c>
      <c r="O163" s="92"/>
      <c r="P163" s="131">
        <v>0</v>
      </c>
      <c r="Q163" s="92">
        <f t="shared" si="96"/>
        <v>0</v>
      </c>
      <c r="R163" s="98">
        <f t="shared" si="97"/>
        <v>0</v>
      </c>
      <c r="S163" s="130">
        <v>15</v>
      </c>
      <c r="T163" s="258" t="s">
        <v>15</v>
      </c>
      <c r="U163" s="78">
        <f>SUMIF('Avoided Costs 2010-2018'!$A:$A,Actuals!T163&amp;Actuals!S163,'Avoided Costs 2010-2018'!$E:$E)*J163</f>
        <v>87569.840260378187</v>
      </c>
      <c r="V163" s="78">
        <f>SUMIF('Avoided Costs 2010-2018'!$A:$A,Actuals!T163&amp;Actuals!S163,'Avoided Costs 2010-2018'!$K:$K)*N163</f>
        <v>0</v>
      </c>
      <c r="W163" s="78">
        <f>SUMIF('Avoided Costs 2010-2018'!$A:$A,Actuals!T163&amp;Actuals!S163,'Avoided Costs 2010-2018'!$M:$M)*R163</f>
        <v>0</v>
      </c>
      <c r="X163" s="78">
        <f t="shared" si="98"/>
        <v>87569.840260378187</v>
      </c>
      <c r="Y163" s="105">
        <v>36042</v>
      </c>
      <c r="Z163" s="105">
        <f t="shared" si="99"/>
        <v>31716.959999999999</v>
      </c>
      <c r="AA163" s="105"/>
      <c r="AB163" s="105"/>
      <c r="AC163" s="105"/>
      <c r="AD163" s="105">
        <f t="shared" si="100"/>
        <v>31716.959999999999</v>
      </c>
      <c r="AE163" s="105">
        <f t="shared" si="101"/>
        <v>55852.880260378188</v>
      </c>
      <c r="AF163" s="160">
        <f t="shared" si="102"/>
        <v>444461.00160000002</v>
      </c>
    </row>
    <row r="164" spans="1:32" s="108" customFormat="1" outlineLevel="1" x14ac:dyDescent="0.2">
      <c r="A164" s="125" t="s">
        <v>1091</v>
      </c>
      <c r="B164" s="125"/>
      <c r="C164" s="125"/>
      <c r="D164" s="130">
        <v>1</v>
      </c>
      <c r="E164" s="131"/>
      <c r="F164" s="132">
        <v>0.12</v>
      </c>
      <c r="G164" s="132"/>
      <c r="H164" s="131">
        <v>6421</v>
      </c>
      <c r="I164" s="92">
        <f t="shared" si="92"/>
        <v>6112.7919999999995</v>
      </c>
      <c r="J164" s="98">
        <f t="shared" si="93"/>
        <v>5379.2569599999997</v>
      </c>
      <c r="K164" s="92"/>
      <c r="L164" s="131">
        <v>-2808</v>
      </c>
      <c r="M164" s="92">
        <f t="shared" si="94"/>
        <v>-2976.48</v>
      </c>
      <c r="N164" s="92">
        <f t="shared" si="95"/>
        <v>-2619.3024</v>
      </c>
      <c r="O164" s="92"/>
      <c r="P164" s="131">
        <v>0</v>
      </c>
      <c r="Q164" s="92">
        <f t="shared" si="96"/>
        <v>0</v>
      </c>
      <c r="R164" s="98">
        <f t="shared" si="97"/>
        <v>0</v>
      </c>
      <c r="S164" s="130">
        <v>15</v>
      </c>
      <c r="T164" s="258" t="s">
        <v>15</v>
      </c>
      <c r="U164" s="78">
        <f>SUMIF('Avoided Costs 2010-2018'!$A:$A,Actuals!T164&amp;Actuals!S164,'Avoided Costs 2010-2018'!$E:$E)*J164</f>
        <v>15897.705457092037</v>
      </c>
      <c r="V164" s="78">
        <f>SUMIF('Avoided Costs 2010-2018'!$A:$A,Actuals!T164&amp;Actuals!S164,'Avoided Costs 2010-2018'!$K:$K)*N164</f>
        <v>-2157.3095238747424</v>
      </c>
      <c r="W164" s="78">
        <f>SUMIF('Avoided Costs 2010-2018'!$A:$A,Actuals!T164&amp;Actuals!S164,'Avoided Costs 2010-2018'!$M:$M)*R164</f>
        <v>0</v>
      </c>
      <c r="X164" s="78">
        <f t="shared" si="98"/>
        <v>13740.395933217294</v>
      </c>
      <c r="Y164" s="105">
        <v>11200</v>
      </c>
      <c r="Z164" s="105">
        <f t="shared" si="99"/>
        <v>9856</v>
      </c>
      <c r="AA164" s="105"/>
      <c r="AB164" s="105"/>
      <c r="AC164" s="105"/>
      <c r="AD164" s="105">
        <f t="shared" si="100"/>
        <v>9856</v>
      </c>
      <c r="AE164" s="105">
        <f t="shared" si="101"/>
        <v>3884.3959332172944</v>
      </c>
      <c r="AF164" s="160">
        <f t="shared" si="102"/>
        <v>80688.854399999997</v>
      </c>
    </row>
    <row r="165" spans="1:32" s="108" customFormat="1" outlineLevel="1" x14ac:dyDescent="0.2">
      <c r="A165" s="125" t="s">
        <v>1092</v>
      </c>
      <c r="B165" s="125"/>
      <c r="C165" s="125"/>
      <c r="D165" s="130">
        <v>1</v>
      </c>
      <c r="E165" s="131"/>
      <c r="F165" s="132">
        <v>0.12</v>
      </c>
      <c r="G165" s="132"/>
      <c r="H165" s="131">
        <v>20695</v>
      </c>
      <c r="I165" s="92">
        <f t="shared" si="92"/>
        <v>19701.64</v>
      </c>
      <c r="J165" s="98">
        <f t="shared" si="93"/>
        <v>17337.443199999998</v>
      </c>
      <c r="K165" s="92"/>
      <c r="L165" s="131">
        <v>-17460</v>
      </c>
      <c r="M165" s="92">
        <f t="shared" si="94"/>
        <v>-18507.600000000002</v>
      </c>
      <c r="N165" s="92">
        <f t="shared" si="95"/>
        <v>-16286.688000000002</v>
      </c>
      <c r="O165" s="92"/>
      <c r="P165" s="131">
        <v>0</v>
      </c>
      <c r="Q165" s="92">
        <f t="shared" si="96"/>
        <v>0</v>
      </c>
      <c r="R165" s="98">
        <f t="shared" si="97"/>
        <v>0</v>
      </c>
      <c r="S165" s="130">
        <v>15</v>
      </c>
      <c r="T165" s="258" t="s">
        <v>15</v>
      </c>
      <c r="U165" s="78">
        <f>SUMIF('Avoided Costs 2010-2018'!$A:$A,Actuals!T165&amp;Actuals!S165,'Avoided Costs 2010-2018'!$E:$E)*J165</f>
        <v>51238.59436762493</v>
      </c>
      <c r="V165" s="78">
        <f>SUMIF('Avoided Costs 2010-2018'!$A:$A,Actuals!T165&amp;Actuals!S165,'Avoided Costs 2010-2018'!$K:$K)*N165</f>
        <v>-13414.039988195515</v>
      </c>
      <c r="W165" s="78">
        <f>SUMIF('Avoided Costs 2010-2018'!$A:$A,Actuals!T165&amp;Actuals!S165,'Avoided Costs 2010-2018'!$M:$M)*R165</f>
        <v>0</v>
      </c>
      <c r="X165" s="78">
        <f t="shared" si="98"/>
        <v>37824.554379429414</v>
      </c>
      <c r="Y165" s="105">
        <v>23900</v>
      </c>
      <c r="Z165" s="105">
        <f t="shared" si="99"/>
        <v>21032</v>
      </c>
      <c r="AA165" s="105"/>
      <c r="AB165" s="105"/>
      <c r="AC165" s="105"/>
      <c r="AD165" s="105">
        <f t="shared" si="100"/>
        <v>21032</v>
      </c>
      <c r="AE165" s="105">
        <f t="shared" si="101"/>
        <v>16792.554379429414</v>
      </c>
      <c r="AF165" s="160">
        <f t="shared" si="102"/>
        <v>260061.64799999996</v>
      </c>
    </row>
    <row r="166" spans="1:32" s="108" customFormat="1" outlineLevel="1" x14ac:dyDescent="0.2">
      <c r="A166" s="125" t="s">
        <v>1093</v>
      </c>
      <c r="B166" s="125"/>
      <c r="C166" s="125"/>
      <c r="D166" s="130">
        <v>1</v>
      </c>
      <c r="E166" s="131"/>
      <c r="F166" s="132">
        <v>0.12</v>
      </c>
      <c r="G166" s="132"/>
      <c r="H166" s="131">
        <v>26870</v>
      </c>
      <c r="I166" s="92">
        <f t="shared" si="92"/>
        <v>25580.239999999998</v>
      </c>
      <c r="J166" s="98">
        <f t="shared" si="93"/>
        <v>22510.611199999999</v>
      </c>
      <c r="K166" s="92"/>
      <c r="L166" s="131">
        <v>-14594</v>
      </c>
      <c r="M166" s="92">
        <f t="shared" si="94"/>
        <v>-15469.640000000001</v>
      </c>
      <c r="N166" s="92">
        <f t="shared" si="95"/>
        <v>-13613.283200000002</v>
      </c>
      <c r="O166" s="92"/>
      <c r="P166" s="131">
        <v>0</v>
      </c>
      <c r="Q166" s="92">
        <f t="shared" si="96"/>
        <v>0</v>
      </c>
      <c r="R166" s="98">
        <f t="shared" si="97"/>
        <v>0</v>
      </c>
      <c r="S166" s="130">
        <v>15</v>
      </c>
      <c r="T166" s="258" t="s">
        <v>15</v>
      </c>
      <c r="U166" s="78">
        <f>SUMIF('Avoided Costs 2010-2018'!$A:$A,Actuals!T166&amp;Actuals!S166,'Avoided Costs 2010-2018'!$E:$E)*J166</f>
        <v>66527.230280651464</v>
      </c>
      <c r="V166" s="78">
        <f>SUMIF('Avoided Costs 2010-2018'!$A:$A,Actuals!T166&amp;Actuals!S166,'Avoided Costs 2010-2018'!$K:$K)*N166</f>
        <v>-11212.170652217947</v>
      </c>
      <c r="W166" s="78">
        <f>SUMIF('Avoided Costs 2010-2018'!$A:$A,Actuals!T166&amp;Actuals!S166,'Avoided Costs 2010-2018'!$M:$M)*R166</f>
        <v>0</v>
      </c>
      <c r="X166" s="78">
        <f t="shared" si="98"/>
        <v>55315.059628433519</v>
      </c>
      <c r="Y166" s="105">
        <v>18036</v>
      </c>
      <c r="Z166" s="105">
        <f t="shared" si="99"/>
        <v>15871.68</v>
      </c>
      <c r="AA166" s="105"/>
      <c r="AB166" s="105"/>
      <c r="AC166" s="105"/>
      <c r="AD166" s="105">
        <f t="shared" si="100"/>
        <v>15871.68</v>
      </c>
      <c r="AE166" s="105">
        <f t="shared" si="101"/>
        <v>39443.379628433519</v>
      </c>
      <c r="AF166" s="160">
        <f t="shared" si="102"/>
        <v>337659.16800000001</v>
      </c>
    </row>
    <row r="167" spans="1:32" s="4" customFormat="1" x14ac:dyDescent="0.2">
      <c r="A167" s="134" t="s">
        <v>3</v>
      </c>
      <c r="B167" s="134" t="s">
        <v>240</v>
      </c>
      <c r="C167" s="134"/>
      <c r="D167" s="135">
        <f>SUM(D147:D166)</f>
        <v>16</v>
      </c>
      <c r="E167" s="98"/>
      <c r="F167" s="136"/>
      <c r="G167" s="132"/>
      <c r="H167" s="107">
        <f>SUM(H147:H166)</f>
        <v>458232</v>
      </c>
      <c r="I167" s="107">
        <f>SUM(I147:I166)</f>
        <v>436236.864</v>
      </c>
      <c r="J167" s="107">
        <f>SUM(J147:J166)</f>
        <v>383888.44031999999</v>
      </c>
      <c r="K167" s="98"/>
      <c r="L167" s="107">
        <f>SUM(L147:L166)</f>
        <v>1535</v>
      </c>
      <c r="M167" s="107">
        <f>SUM(M147:M166)</f>
        <v>1627.1000000000295</v>
      </c>
      <c r="N167" s="107">
        <f>SUM(N147:N166)</f>
        <v>1431.8479999999945</v>
      </c>
      <c r="O167" s="173"/>
      <c r="P167" s="107">
        <f>SUM(P147:P166)</f>
        <v>0</v>
      </c>
      <c r="Q167" s="107">
        <f>SUM(Q147:Q166)</f>
        <v>0</v>
      </c>
      <c r="R167" s="107">
        <f>SUM(R147:R166)</f>
        <v>0</v>
      </c>
      <c r="S167" s="135"/>
      <c r="T167" s="87"/>
      <c r="U167" s="105">
        <f>SUM(U147:U166)</f>
        <v>1119543.6755917477</v>
      </c>
      <c r="V167" s="105">
        <f>SUM(V147:V166)</f>
        <v>1179.2984754799691</v>
      </c>
      <c r="W167" s="105">
        <f>SUM(W147:W166)</f>
        <v>0</v>
      </c>
      <c r="X167" s="105">
        <f>SUM(X147:X166)</f>
        <v>1120722.9740672277</v>
      </c>
      <c r="Y167" s="105"/>
      <c r="Z167" s="105">
        <f>SUM(Z147:Z166)</f>
        <v>351539.76</v>
      </c>
      <c r="AA167" s="105">
        <v>68084.5</v>
      </c>
      <c r="AB167" s="105">
        <v>2455.64</v>
      </c>
      <c r="AC167" s="105">
        <f>AB167+AA167</f>
        <v>70540.14</v>
      </c>
      <c r="AD167" s="105">
        <f t="shared" si="100"/>
        <v>353995.4</v>
      </c>
      <c r="AE167" s="174">
        <f t="shared" si="101"/>
        <v>766727.57406722766</v>
      </c>
      <c r="AF167" s="175">
        <f>SUM(AF147:AF166)</f>
        <v>5640865.9507199991</v>
      </c>
    </row>
    <row r="168" spans="1:32" x14ac:dyDescent="0.2">
      <c r="A168" s="119"/>
      <c r="K168" s="49"/>
      <c r="L168" s="49"/>
      <c r="O168" s="80"/>
      <c r="P168" s="34"/>
      <c r="R168" s="25"/>
      <c r="S168" s="25"/>
      <c r="Z168" s="51"/>
      <c r="AA168" s="51"/>
      <c r="AC168" s="51"/>
      <c r="AD168" s="51"/>
      <c r="AE168" s="51"/>
      <c r="AF168" s="159"/>
    </row>
    <row r="169" spans="1:32" x14ac:dyDescent="0.2">
      <c r="A169" s="119" t="s">
        <v>108</v>
      </c>
      <c r="B169" s="28" t="s">
        <v>1311</v>
      </c>
      <c r="K169" s="49"/>
      <c r="L169" s="49"/>
      <c r="O169" s="80"/>
      <c r="P169" s="34"/>
      <c r="R169" s="25"/>
      <c r="S169" s="25"/>
      <c r="Z169" s="51"/>
      <c r="AA169" s="51"/>
      <c r="AC169" s="51"/>
      <c r="AD169" s="51"/>
      <c r="AE169" s="51"/>
      <c r="AF169" s="159"/>
    </row>
    <row r="170" spans="1:32" s="108" customFormat="1" outlineLevel="1" x14ac:dyDescent="0.2">
      <c r="A170" s="125" t="s">
        <v>959</v>
      </c>
      <c r="B170" s="125"/>
      <c r="C170" s="125"/>
      <c r="D170" s="130">
        <v>1</v>
      </c>
      <c r="E170" s="131"/>
      <c r="F170" s="132">
        <v>0.12</v>
      </c>
      <c r="G170" s="132"/>
      <c r="H170" s="131">
        <v>45202</v>
      </c>
      <c r="I170" s="92">
        <f t="shared" ref="I170" si="108">+$H$78*H170</f>
        <v>43032.303999999996</v>
      </c>
      <c r="J170" s="98">
        <f t="shared" ref="J170" si="109">I170*(1-F170)</f>
        <v>37868.427519999997</v>
      </c>
      <c r="K170" s="92"/>
      <c r="L170" s="131">
        <v>90804</v>
      </c>
      <c r="M170" s="92">
        <f t="shared" ref="M170" si="110">+$L$78*L170</f>
        <v>96252.24</v>
      </c>
      <c r="N170" s="92">
        <f t="shared" ref="N170" si="111">M170*(1-F170)</f>
        <v>84701.9712</v>
      </c>
      <c r="O170" s="92"/>
      <c r="P170" s="92">
        <v>0</v>
      </c>
      <c r="Q170" s="92">
        <f t="shared" ref="Q170" si="112">+P170*$P$78</f>
        <v>0</v>
      </c>
      <c r="R170" s="98">
        <f t="shared" ref="R170" si="113">Q170*(1-F170)</f>
        <v>0</v>
      </c>
      <c r="S170" s="130">
        <v>15</v>
      </c>
      <c r="T170" s="258" t="s">
        <v>15</v>
      </c>
      <c r="U170" s="78">
        <f>SUMIF('Avoided Costs 2010-2018'!$A:$A,Actuals!T170&amp;Actuals!S170,'Avoided Costs 2010-2018'!$E:$E)*J170</f>
        <v>111915.29077580973</v>
      </c>
      <c r="V170" s="78">
        <f>SUMIF('Avoided Costs 2010-2018'!$A:$A,Actuals!T170&amp;Actuals!S170,'Avoided Costs 2010-2018'!$K:$K)*N170</f>
        <v>69762.227210086217</v>
      </c>
      <c r="W170" s="78">
        <f>SUMIF('Avoided Costs 2010-2018'!$A:$A,Actuals!T170&amp;Actuals!S170,'Avoided Costs 2010-2018'!$M:$M)*R170</f>
        <v>0</v>
      </c>
      <c r="X170" s="78">
        <f t="shared" ref="X170" si="114">SUM(U170:W170)</f>
        <v>181677.51798589595</v>
      </c>
      <c r="Y170" s="105">
        <v>23046</v>
      </c>
      <c r="Z170" s="105">
        <f t="shared" ref="Z170" si="115">Y170*(1-F170)</f>
        <v>20280.48</v>
      </c>
      <c r="AA170" s="105"/>
      <c r="AB170" s="105"/>
      <c r="AC170" s="105"/>
      <c r="AD170" s="105">
        <f>Z170+AB170</f>
        <v>20280.48</v>
      </c>
      <c r="AE170" s="105">
        <f>X170-AD170</f>
        <v>161397.03798589593</v>
      </c>
      <c r="AF170" s="160">
        <f>S170*J170</f>
        <v>568026.41279999993</v>
      </c>
    </row>
    <row r="171" spans="1:32" s="4" customFormat="1" x14ac:dyDescent="0.2">
      <c r="A171" s="134" t="s">
        <v>3</v>
      </c>
      <c r="B171" s="134" t="s">
        <v>1312</v>
      </c>
      <c r="C171" s="134"/>
      <c r="D171" s="135">
        <f>SUM(D170:D170)</f>
        <v>1</v>
      </c>
      <c r="E171" s="98"/>
      <c r="F171" s="136"/>
      <c r="G171" s="132"/>
      <c r="H171" s="107">
        <f>SUM(H170:H170)</f>
        <v>45202</v>
      </c>
      <c r="I171" s="107">
        <f>SUM(I170:I170)</f>
        <v>43032.303999999996</v>
      </c>
      <c r="J171" s="107">
        <f>SUM(J170:J170)</f>
        <v>37868.427519999997</v>
      </c>
      <c r="K171" s="98"/>
      <c r="L171" s="107">
        <f>SUM(L170:L170)</f>
        <v>90804</v>
      </c>
      <c r="M171" s="107">
        <f>SUM(M170:M170)</f>
        <v>96252.24</v>
      </c>
      <c r="N171" s="107">
        <f>SUM(N170:N170)</f>
        <v>84701.9712</v>
      </c>
      <c r="O171" s="173"/>
      <c r="P171" s="107">
        <f>SUM(P170:P170)</f>
        <v>0</v>
      </c>
      <c r="Q171" s="107">
        <f>SUM(Q170:Q170)</f>
        <v>0</v>
      </c>
      <c r="R171" s="107">
        <f>SUM(R170:R170)</f>
        <v>0</v>
      </c>
      <c r="S171" s="135"/>
      <c r="T171" s="87"/>
      <c r="U171" s="105">
        <f>SUM(U170:U170)</f>
        <v>111915.29077580973</v>
      </c>
      <c r="V171" s="105">
        <f>SUM(V170:V170)</f>
        <v>69762.227210086217</v>
      </c>
      <c r="W171" s="105">
        <f>SUM(W170:W170)</f>
        <v>0</v>
      </c>
      <c r="X171" s="105">
        <f>SUM(X170:X170)</f>
        <v>181677.51798589595</v>
      </c>
      <c r="Y171" s="105"/>
      <c r="Z171" s="105">
        <f>SUM(Z170:Z170)</f>
        <v>20280.48</v>
      </c>
      <c r="AA171" s="105">
        <v>4520</v>
      </c>
      <c r="AB171" s="105">
        <v>0</v>
      </c>
      <c r="AC171" s="105">
        <f>AB171+AA171</f>
        <v>4520</v>
      </c>
      <c r="AD171" s="105">
        <f>Z171+AB171</f>
        <v>20280.48</v>
      </c>
      <c r="AE171" s="174">
        <f>X171-AD171</f>
        <v>161397.03798589593</v>
      </c>
      <c r="AF171" s="175">
        <f>SUM(AF170)</f>
        <v>568026.41279999993</v>
      </c>
    </row>
    <row r="172" spans="1:32" x14ac:dyDescent="0.2">
      <c r="A172" s="119"/>
      <c r="K172" s="49"/>
      <c r="L172" s="49"/>
      <c r="O172" s="80"/>
      <c r="P172" s="34"/>
      <c r="R172" s="25"/>
      <c r="S172" s="25"/>
      <c r="Z172" s="51"/>
      <c r="AA172" s="51"/>
      <c r="AC172" s="51"/>
      <c r="AD172" s="51"/>
      <c r="AE172" s="51"/>
      <c r="AF172" s="159"/>
    </row>
    <row r="173" spans="1:32" x14ac:dyDescent="0.2">
      <c r="A173" s="119" t="s">
        <v>111</v>
      </c>
      <c r="B173" s="28" t="s">
        <v>184</v>
      </c>
      <c r="K173" s="49"/>
      <c r="L173" s="49"/>
      <c r="O173" s="80"/>
      <c r="P173" s="34"/>
      <c r="R173" s="25"/>
      <c r="S173" s="25"/>
      <c r="Z173" s="51"/>
      <c r="AA173" s="51"/>
      <c r="AC173" s="51"/>
      <c r="AD173" s="51"/>
      <c r="AE173" s="51"/>
      <c r="AF173" s="159"/>
    </row>
    <row r="174" spans="1:32" s="108" customFormat="1" outlineLevel="1" x14ac:dyDescent="0.2">
      <c r="A174" s="125" t="s">
        <v>923</v>
      </c>
      <c r="B174" s="125"/>
      <c r="C174" s="125"/>
      <c r="D174" s="130">
        <v>1</v>
      </c>
      <c r="E174" s="131"/>
      <c r="F174" s="132">
        <v>0.12</v>
      </c>
      <c r="G174" s="132"/>
      <c r="H174" s="131">
        <v>71000</v>
      </c>
      <c r="I174" s="92">
        <f t="shared" ref="I174:I209" si="116">+$H$78*H174</f>
        <v>67592</v>
      </c>
      <c r="J174" s="98">
        <f t="shared" ref="J174:J209" si="117">I174*(1-F174)</f>
        <v>59480.959999999999</v>
      </c>
      <c r="K174" s="92"/>
      <c r="L174" s="131">
        <v>0</v>
      </c>
      <c r="M174" s="92">
        <f t="shared" ref="M174:M209" si="118">+$L$78*L174</f>
        <v>0</v>
      </c>
      <c r="N174" s="92">
        <f t="shared" ref="N174:N209" si="119">M174*(1-F174)</f>
        <v>0</v>
      </c>
      <c r="O174" s="92"/>
      <c r="P174" s="131">
        <v>0</v>
      </c>
      <c r="Q174" s="92">
        <f t="shared" ref="Q174:Q209" si="120">+P174*$P$78</f>
        <v>0</v>
      </c>
      <c r="R174" s="98">
        <f t="shared" ref="R174:R209" si="121">Q174*(1-F174)</f>
        <v>0</v>
      </c>
      <c r="S174" s="130">
        <v>11</v>
      </c>
      <c r="T174" s="258" t="s">
        <v>15</v>
      </c>
      <c r="U174" s="78">
        <f>SUMIF('Avoided Costs 2010-2018'!$A:$A,Actuals!T174&amp;Actuals!S174,'Avoided Costs 2010-2018'!$E:$E)*J174</f>
        <v>145558.09302516523</v>
      </c>
      <c r="V174" s="78">
        <f>SUMIF('Avoided Costs 2010-2018'!$A:$A,Actuals!T174&amp;Actuals!S174,'Avoided Costs 2010-2018'!$K:$K)*N174</f>
        <v>0</v>
      </c>
      <c r="W174" s="78">
        <f>SUMIF('Avoided Costs 2010-2018'!$A:$A,Actuals!T174&amp;Actuals!S174,'Avoided Costs 2010-2018'!$M:$M)*R174</f>
        <v>0</v>
      </c>
      <c r="X174" s="78">
        <f t="shared" ref="X174:X209" si="122">SUM(U174:W174)</f>
        <v>145558.09302516523</v>
      </c>
      <c r="Y174" s="105">
        <v>51985</v>
      </c>
      <c r="Z174" s="105">
        <f t="shared" ref="Z174:Z209" si="123">Y174*(1-F174)</f>
        <v>45746.8</v>
      </c>
      <c r="AA174" s="105"/>
      <c r="AB174" s="105"/>
      <c r="AC174" s="105"/>
      <c r="AD174" s="105">
        <f t="shared" ref="AD174:AD210" si="124">Z174+AB174</f>
        <v>45746.8</v>
      </c>
      <c r="AE174" s="105">
        <f t="shared" ref="AE174:AE210" si="125">X174-AD174</f>
        <v>99811.293025165229</v>
      </c>
      <c r="AF174" s="160">
        <f t="shared" ref="AF174:AF209" si="126">S174*J174</f>
        <v>654290.55999999994</v>
      </c>
    </row>
    <row r="175" spans="1:32" s="108" customFormat="1" outlineLevel="1" x14ac:dyDescent="0.2">
      <c r="A175" s="125" t="s">
        <v>924</v>
      </c>
      <c r="B175" s="125"/>
      <c r="C175" s="125"/>
      <c r="D175" s="130">
        <v>1</v>
      </c>
      <c r="E175" s="131"/>
      <c r="F175" s="132">
        <v>0.12</v>
      </c>
      <c r="G175" s="132"/>
      <c r="H175" s="131">
        <v>25193</v>
      </c>
      <c r="I175" s="92">
        <f>H175</f>
        <v>25193</v>
      </c>
      <c r="J175" s="98">
        <f t="shared" ref="J175:J191" si="127">I175*(1-F175)</f>
        <v>22169.84</v>
      </c>
      <c r="K175" s="92"/>
      <c r="L175" s="131">
        <v>0</v>
      </c>
      <c r="M175" s="92">
        <f>L175</f>
        <v>0</v>
      </c>
      <c r="N175" s="92">
        <f t="shared" ref="N175:N191" si="128">M175*(1-F175)</f>
        <v>0</v>
      </c>
      <c r="O175" s="92"/>
      <c r="P175" s="131">
        <v>0</v>
      </c>
      <c r="Q175" s="92">
        <f>P175</f>
        <v>0</v>
      </c>
      <c r="R175" s="98">
        <f t="shared" ref="R175:R191" si="129">Q175*(1-F175)</f>
        <v>0</v>
      </c>
      <c r="S175" s="130">
        <v>11</v>
      </c>
      <c r="T175" s="258" t="s">
        <v>15</v>
      </c>
      <c r="U175" s="78">
        <f>SUMIF('Avoided Costs 2010-2018'!$A:$A,Actuals!T175&amp;Actuals!S175,'Avoided Costs 2010-2018'!$E:$E)*J175</f>
        <v>54252.648798422713</v>
      </c>
      <c r="V175" s="78">
        <f>SUMIF('Avoided Costs 2010-2018'!$A:$A,Actuals!T175&amp;Actuals!S175,'Avoided Costs 2010-2018'!$K:$K)*N175</f>
        <v>0</v>
      </c>
      <c r="W175" s="78">
        <f>SUMIF('Avoided Costs 2010-2018'!$A:$A,Actuals!T175&amp;Actuals!S175,'Avoided Costs 2010-2018'!$M:$M)*R175</f>
        <v>0</v>
      </c>
      <c r="X175" s="78">
        <f t="shared" ref="X175:X191" si="130">SUM(U175:W175)</f>
        <v>54252.648798422713</v>
      </c>
      <c r="Y175" s="105">
        <v>25031</v>
      </c>
      <c r="Z175" s="105">
        <f t="shared" ref="Z175:Z191" si="131">Y175*(1-F175)</f>
        <v>22027.279999999999</v>
      </c>
      <c r="AA175" s="105"/>
      <c r="AB175" s="105"/>
      <c r="AC175" s="105"/>
      <c r="AD175" s="105">
        <f t="shared" si="124"/>
        <v>22027.279999999999</v>
      </c>
      <c r="AE175" s="105">
        <f t="shared" si="125"/>
        <v>32225.368798422714</v>
      </c>
      <c r="AF175" s="160">
        <f t="shared" si="126"/>
        <v>243868.24</v>
      </c>
    </row>
    <row r="176" spans="1:32" s="108" customFormat="1" outlineLevel="1" x14ac:dyDescent="0.2">
      <c r="A176" s="125" t="s">
        <v>925</v>
      </c>
      <c r="B176" s="125"/>
      <c r="C176" s="125"/>
      <c r="D176" s="130">
        <v>1</v>
      </c>
      <c r="E176" s="131"/>
      <c r="F176" s="132">
        <v>0.12</v>
      </c>
      <c r="G176" s="132"/>
      <c r="H176" s="131">
        <v>12153</v>
      </c>
      <c r="I176" s="92">
        <f t="shared" ref="I176:I188" si="132">+$H$78*H176</f>
        <v>11569.655999999999</v>
      </c>
      <c r="J176" s="98">
        <f t="shared" si="127"/>
        <v>10181.297279999999</v>
      </c>
      <c r="K176" s="92"/>
      <c r="L176" s="131">
        <v>0</v>
      </c>
      <c r="M176" s="92">
        <f t="shared" si="118"/>
        <v>0</v>
      </c>
      <c r="N176" s="92">
        <f t="shared" si="128"/>
        <v>0</v>
      </c>
      <c r="O176" s="92"/>
      <c r="P176" s="131">
        <v>0</v>
      </c>
      <c r="Q176" s="92">
        <f t="shared" si="120"/>
        <v>0</v>
      </c>
      <c r="R176" s="98">
        <f t="shared" si="129"/>
        <v>0</v>
      </c>
      <c r="S176" s="130">
        <v>25</v>
      </c>
      <c r="T176" s="258" t="s">
        <v>15</v>
      </c>
      <c r="U176" s="78">
        <f>SUMIF('Avoided Costs 2010-2018'!$A:$A,Actuals!T176&amp;Actuals!S176,'Avoided Costs 2010-2018'!$E:$E)*J176</f>
        <v>38275.081616896925</v>
      </c>
      <c r="V176" s="78">
        <f>SUMIF('Avoided Costs 2010-2018'!$A:$A,Actuals!T176&amp;Actuals!S176,'Avoided Costs 2010-2018'!$K:$K)*N176</f>
        <v>0</v>
      </c>
      <c r="W176" s="78">
        <f>SUMIF('Avoided Costs 2010-2018'!$A:$A,Actuals!T176&amp;Actuals!S176,'Avoided Costs 2010-2018'!$M:$M)*R176</f>
        <v>0</v>
      </c>
      <c r="X176" s="78">
        <f t="shared" si="130"/>
        <v>38275.081616896925</v>
      </c>
      <c r="Y176" s="105">
        <v>31625</v>
      </c>
      <c r="Z176" s="105">
        <f t="shared" si="131"/>
        <v>27830</v>
      </c>
      <c r="AA176" s="105"/>
      <c r="AB176" s="105"/>
      <c r="AC176" s="105"/>
      <c r="AD176" s="105">
        <f t="shared" si="124"/>
        <v>27830</v>
      </c>
      <c r="AE176" s="105">
        <f t="shared" si="125"/>
        <v>10445.081616896925</v>
      </c>
      <c r="AF176" s="160">
        <f t="shared" si="126"/>
        <v>254532.43199999997</v>
      </c>
    </row>
    <row r="177" spans="1:32" s="108" customFormat="1" outlineLevel="1" x14ac:dyDescent="0.2">
      <c r="A177" s="125" t="s">
        <v>926</v>
      </c>
      <c r="B177" s="125"/>
      <c r="C177" s="125"/>
      <c r="D177" s="130">
        <v>1</v>
      </c>
      <c r="E177" s="131"/>
      <c r="F177" s="132">
        <v>0.12</v>
      </c>
      <c r="G177" s="132"/>
      <c r="H177" s="131">
        <v>6872</v>
      </c>
      <c r="I177" s="92">
        <f t="shared" si="132"/>
        <v>6542.1439999999993</v>
      </c>
      <c r="J177" s="98">
        <f t="shared" si="127"/>
        <v>5757.0867199999993</v>
      </c>
      <c r="K177" s="92"/>
      <c r="L177" s="131">
        <v>0</v>
      </c>
      <c r="M177" s="92">
        <f t="shared" si="118"/>
        <v>0</v>
      </c>
      <c r="N177" s="92">
        <f t="shared" si="128"/>
        <v>0</v>
      </c>
      <c r="O177" s="92"/>
      <c r="P177" s="131">
        <v>0</v>
      </c>
      <c r="Q177" s="92">
        <f t="shared" si="120"/>
        <v>0</v>
      </c>
      <c r="R177" s="98">
        <f t="shared" si="129"/>
        <v>0</v>
      </c>
      <c r="S177" s="130">
        <v>25</v>
      </c>
      <c r="T177" s="258" t="s">
        <v>15</v>
      </c>
      <c r="U177" s="78">
        <f>SUMIF('Avoided Costs 2010-2018'!$A:$A,Actuals!T177&amp;Actuals!S177,'Avoided Costs 2010-2018'!$E:$E)*J177</f>
        <v>21642.916224085875</v>
      </c>
      <c r="V177" s="78">
        <f>SUMIF('Avoided Costs 2010-2018'!$A:$A,Actuals!T177&amp;Actuals!S177,'Avoided Costs 2010-2018'!$K:$K)*N177</f>
        <v>0</v>
      </c>
      <c r="W177" s="78">
        <f>SUMIF('Avoided Costs 2010-2018'!$A:$A,Actuals!T177&amp;Actuals!S177,'Avoided Costs 2010-2018'!$M:$M)*R177</f>
        <v>0</v>
      </c>
      <c r="X177" s="78">
        <f t="shared" si="130"/>
        <v>21642.916224085875</v>
      </c>
      <c r="Y177" s="105">
        <v>6570</v>
      </c>
      <c r="Z177" s="105">
        <f t="shared" si="131"/>
        <v>5781.6</v>
      </c>
      <c r="AA177" s="105"/>
      <c r="AB177" s="105"/>
      <c r="AC177" s="105"/>
      <c r="AD177" s="105">
        <f t="shared" si="124"/>
        <v>5781.6</v>
      </c>
      <c r="AE177" s="105">
        <f t="shared" si="125"/>
        <v>15861.316224085875</v>
      </c>
      <c r="AF177" s="160">
        <f t="shared" si="126"/>
        <v>143927.16799999998</v>
      </c>
    </row>
    <row r="178" spans="1:32" s="108" customFormat="1" outlineLevel="1" x14ac:dyDescent="0.2">
      <c r="A178" s="125" t="s">
        <v>927</v>
      </c>
      <c r="B178" s="125"/>
      <c r="C178" s="125"/>
      <c r="D178" s="130">
        <v>1</v>
      </c>
      <c r="E178" s="131"/>
      <c r="F178" s="132">
        <v>0.12</v>
      </c>
      <c r="G178" s="132"/>
      <c r="H178" s="131">
        <v>7466</v>
      </c>
      <c r="I178" s="92">
        <f t="shared" si="132"/>
        <v>7107.6319999999996</v>
      </c>
      <c r="J178" s="98">
        <f t="shared" si="127"/>
        <v>6254.7161599999999</v>
      </c>
      <c r="K178" s="92"/>
      <c r="L178" s="131">
        <v>0</v>
      </c>
      <c r="M178" s="92">
        <f t="shared" si="118"/>
        <v>0</v>
      </c>
      <c r="N178" s="92">
        <f t="shared" si="128"/>
        <v>0</v>
      </c>
      <c r="O178" s="92"/>
      <c r="P178" s="131">
        <v>0</v>
      </c>
      <c r="Q178" s="92">
        <f t="shared" si="120"/>
        <v>0</v>
      </c>
      <c r="R178" s="98">
        <f t="shared" si="129"/>
        <v>0</v>
      </c>
      <c r="S178" s="130">
        <v>25</v>
      </c>
      <c r="T178" s="258" t="s">
        <v>15</v>
      </c>
      <c r="U178" s="78">
        <f>SUMIF('Avoided Costs 2010-2018'!$A:$A,Actuals!T178&amp;Actuals!S178,'Avoided Costs 2010-2018'!$E:$E)*J178</f>
        <v>23513.680519357564</v>
      </c>
      <c r="V178" s="78">
        <f>SUMIF('Avoided Costs 2010-2018'!$A:$A,Actuals!T178&amp;Actuals!S178,'Avoided Costs 2010-2018'!$K:$K)*N178</f>
        <v>0</v>
      </c>
      <c r="W178" s="78">
        <f>SUMIF('Avoided Costs 2010-2018'!$A:$A,Actuals!T178&amp;Actuals!S178,'Avoided Costs 2010-2018'!$M:$M)*R178</f>
        <v>0</v>
      </c>
      <c r="X178" s="78">
        <f t="shared" si="130"/>
        <v>23513.680519357564</v>
      </c>
      <c r="Y178" s="105">
        <v>6570</v>
      </c>
      <c r="Z178" s="105">
        <f t="shared" si="131"/>
        <v>5781.6</v>
      </c>
      <c r="AA178" s="105"/>
      <c r="AB178" s="105"/>
      <c r="AC178" s="105"/>
      <c r="AD178" s="105">
        <f t="shared" si="124"/>
        <v>5781.6</v>
      </c>
      <c r="AE178" s="105">
        <f t="shared" si="125"/>
        <v>17732.080519357565</v>
      </c>
      <c r="AF178" s="160">
        <f t="shared" si="126"/>
        <v>156367.90400000001</v>
      </c>
    </row>
    <row r="179" spans="1:32" s="108" customFormat="1" outlineLevel="1" x14ac:dyDescent="0.2">
      <c r="A179" s="125" t="s">
        <v>928</v>
      </c>
      <c r="B179" s="125"/>
      <c r="C179" s="125"/>
      <c r="D179" s="130">
        <v>1</v>
      </c>
      <c r="E179" s="131"/>
      <c r="F179" s="132">
        <v>0.12</v>
      </c>
      <c r="G179" s="132"/>
      <c r="H179" s="131">
        <v>24439</v>
      </c>
      <c r="I179" s="92">
        <f t="shared" si="132"/>
        <v>23265.928</v>
      </c>
      <c r="J179" s="98">
        <f t="shared" si="127"/>
        <v>20474.016640000002</v>
      </c>
      <c r="K179" s="92"/>
      <c r="L179" s="131">
        <v>0</v>
      </c>
      <c r="M179" s="92">
        <f t="shared" si="118"/>
        <v>0</v>
      </c>
      <c r="N179" s="92">
        <f t="shared" si="128"/>
        <v>0</v>
      </c>
      <c r="O179" s="92"/>
      <c r="P179" s="131">
        <v>0</v>
      </c>
      <c r="Q179" s="92">
        <f t="shared" si="120"/>
        <v>0</v>
      </c>
      <c r="R179" s="98">
        <f t="shared" si="129"/>
        <v>0</v>
      </c>
      <c r="S179" s="130">
        <v>11</v>
      </c>
      <c r="T179" s="258" t="s">
        <v>15</v>
      </c>
      <c r="U179" s="78">
        <f>SUMIF('Avoided Costs 2010-2018'!$A:$A,Actuals!T179&amp;Actuals!S179,'Avoided Costs 2010-2018'!$E:$E)*J179</f>
        <v>50102.735710450899</v>
      </c>
      <c r="V179" s="78">
        <f>SUMIF('Avoided Costs 2010-2018'!$A:$A,Actuals!T179&amp;Actuals!S179,'Avoided Costs 2010-2018'!$K:$K)*N179</f>
        <v>0</v>
      </c>
      <c r="W179" s="78">
        <f>SUMIF('Avoided Costs 2010-2018'!$A:$A,Actuals!T179&amp;Actuals!S179,'Avoided Costs 2010-2018'!$M:$M)*R179</f>
        <v>0</v>
      </c>
      <c r="X179" s="78">
        <f t="shared" si="130"/>
        <v>50102.735710450899</v>
      </c>
      <c r="Y179" s="105">
        <v>27977</v>
      </c>
      <c r="Z179" s="105">
        <f t="shared" si="131"/>
        <v>24619.759999999998</v>
      </c>
      <c r="AA179" s="105"/>
      <c r="AB179" s="105"/>
      <c r="AC179" s="105"/>
      <c r="AD179" s="105">
        <f t="shared" si="124"/>
        <v>24619.759999999998</v>
      </c>
      <c r="AE179" s="105">
        <f t="shared" si="125"/>
        <v>25482.975710450901</v>
      </c>
      <c r="AF179" s="160">
        <f t="shared" si="126"/>
        <v>225214.18304000003</v>
      </c>
    </row>
    <row r="180" spans="1:32" s="108" customFormat="1" outlineLevel="1" x14ac:dyDescent="0.2">
      <c r="A180" s="125" t="s">
        <v>929</v>
      </c>
      <c r="B180" s="125"/>
      <c r="C180" s="125"/>
      <c r="D180" s="130">
        <v>0</v>
      </c>
      <c r="E180" s="131"/>
      <c r="F180" s="132">
        <v>0.12</v>
      </c>
      <c r="G180" s="132"/>
      <c r="H180" s="131">
        <v>14740</v>
      </c>
      <c r="I180" s="92">
        <f t="shared" si="132"/>
        <v>14032.48</v>
      </c>
      <c r="J180" s="98">
        <f t="shared" si="127"/>
        <v>12348.582399999999</v>
      </c>
      <c r="K180" s="92"/>
      <c r="L180" s="131">
        <v>12063</v>
      </c>
      <c r="M180" s="92">
        <f t="shared" si="118"/>
        <v>12786.78</v>
      </c>
      <c r="N180" s="92">
        <f t="shared" si="128"/>
        <v>11252.366400000001</v>
      </c>
      <c r="O180" s="92"/>
      <c r="P180" s="131">
        <v>0</v>
      </c>
      <c r="Q180" s="92">
        <f t="shared" si="120"/>
        <v>0</v>
      </c>
      <c r="R180" s="98">
        <f t="shared" si="129"/>
        <v>0</v>
      </c>
      <c r="S180" s="130">
        <v>15</v>
      </c>
      <c r="T180" s="258" t="s">
        <v>15</v>
      </c>
      <c r="U180" s="78">
        <f>SUMIF('Avoided Costs 2010-2018'!$A:$A,Actuals!T180&amp;Actuals!S180,'Avoided Costs 2010-2018'!$E:$E)*J180</f>
        <v>36494.654794819595</v>
      </c>
      <c r="V180" s="78">
        <f>SUMIF('Avoided Costs 2010-2018'!$A:$A,Actuals!T180&amp;Actuals!S180,'Avoided Costs 2010-2018'!$K:$K)*N180</f>
        <v>9267.67264476532</v>
      </c>
      <c r="W180" s="78">
        <f>SUMIF('Avoided Costs 2010-2018'!$A:$A,Actuals!T180&amp;Actuals!S180,'Avoided Costs 2010-2018'!$M:$M)*R180</f>
        <v>0</v>
      </c>
      <c r="X180" s="78">
        <f t="shared" si="130"/>
        <v>45762.327439584915</v>
      </c>
      <c r="Y180" s="105">
        <v>3425</v>
      </c>
      <c r="Z180" s="105">
        <f t="shared" si="131"/>
        <v>3014</v>
      </c>
      <c r="AA180" s="105"/>
      <c r="AB180" s="105"/>
      <c r="AC180" s="105"/>
      <c r="AD180" s="105">
        <f t="shared" si="124"/>
        <v>3014</v>
      </c>
      <c r="AE180" s="105">
        <f t="shared" si="125"/>
        <v>42748.327439584915</v>
      </c>
      <c r="AF180" s="160">
        <f t="shared" si="126"/>
        <v>185228.73599999998</v>
      </c>
    </row>
    <row r="181" spans="1:32" s="108" customFormat="1" outlineLevel="1" x14ac:dyDescent="0.2">
      <c r="A181" s="125" t="s">
        <v>930</v>
      </c>
      <c r="B181" s="125"/>
      <c r="C181" s="125"/>
      <c r="D181" s="130">
        <v>1</v>
      </c>
      <c r="E181" s="131"/>
      <c r="F181" s="132">
        <v>0.12</v>
      </c>
      <c r="G181" s="132"/>
      <c r="H181" s="131">
        <v>5789</v>
      </c>
      <c r="I181" s="92">
        <f t="shared" si="132"/>
        <v>5511.1279999999997</v>
      </c>
      <c r="J181" s="98">
        <f t="shared" si="127"/>
        <v>4849.7926399999997</v>
      </c>
      <c r="K181" s="92"/>
      <c r="L181" s="131">
        <v>0</v>
      </c>
      <c r="M181" s="92">
        <f t="shared" si="118"/>
        <v>0</v>
      </c>
      <c r="N181" s="92">
        <f t="shared" si="128"/>
        <v>0</v>
      </c>
      <c r="O181" s="92"/>
      <c r="P181" s="131">
        <v>0</v>
      </c>
      <c r="Q181" s="92">
        <f t="shared" si="120"/>
        <v>0</v>
      </c>
      <c r="R181" s="98">
        <f t="shared" si="129"/>
        <v>0</v>
      </c>
      <c r="S181" s="130">
        <v>25</v>
      </c>
      <c r="T181" s="258" t="s">
        <v>167</v>
      </c>
      <c r="U181" s="78">
        <f>SUMIF('Avoided Costs 2010-2018'!$A:$A,Actuals!T181&amp;Actuals!S181,'Avoided Costs 2010-2018'!$E:$E)*J181</f>
        <v>16574.175253551959</v>
      </c>
      <c r="V181" s="78">
        <f>SUMIF('Avoided Costs 2010-2018'!$A:$A,Actuals!T181&amp;Actuals!S181,'Avoided Costs 2010-2018'!$K:$K)*N181</f>
        <v>0</v>
      </c>
      <c r="W181" s="78">
        <f>SUMIF('Avoided Costs 2010-2018'!$A:$A,Actuals!T181&amp;Actuals!S181,'Avoided Costs 2010-2018'!$M:$M)*R181</f>
        <v>0</v>
      </c>
      <c r="X181" s="78">
        <f t="shared" si="130"/>
        <v>16574.175253551959</v>
      </c>
      <c r="Y181" s="105">
        <v>4086.66</v>
      </c>
      <c r="Z181" s="105">
        <f t="shared" si="131"/>
        <v>3596.2608</v>
      </c>
      <c r="AA181" s="105"/>
      <c r="AB181" s="105"/>
      <c r="AC181" s="105"/>
      <c r="AD181" s="105">
        <f t="shared" si="124"/>
        <v>3596.2608</v>
      </c>
      <c r="AE181" s="105">
        <f t="shared" si="125"/>
        <v>12977.914453551959</v>
      </c>
      <c r="AF181" s="160">
        <f t="shared" si="126"/>
        <v>121244.81599999999</v>
      </c>
    </row>
    <row r="182" spans="1:32" s="108" customFormat="1" outlineLevel="1" x14ac:dyDescent="0.2">
      <c r="A182" s="125" t="s">
        <v>931</v>
      </c>
      <c r="B182" s="125"/>
      <c r="C182" s="125"/>
      <c r="D182" s="130">
        <v>1</v>
      </c>
      <c r="E182" s="131"/>
      <c r="F182" s="132">
        <v>0.12</v>
      </c>
      <c r="G182" s="132"/>
      <c r="H182" s="131">
        <v>21750</v>
      </c>
      <c r="I182" s="92">
        <f t="shared" si="132"/>
        <v>20706</v>
      </c>
      <c r="J182" s="98">
        <f t="shared" si="127"/>
        <v>18221.28</v>
      </c>
      <c r="K182" s="92"/>
      <c r="L182" s="131">
        <v>0</v>
      </c>
      <c r="M182" s="92">
        <f t="shared" si="118"/>
        <v>0</v>
      </c>
      <c r="N182" s="92">
        <f t="shared" si="128"/>
        <v>0</v>
      </c>
      <c r="O182" s="92"/>
      <c r="P182" s="131">
        <v>0</v>
      </c>
      <c r="Q182" s="92">
        <f t="shared" si="120"/>
        <v>0</v>
      </c>
      <c r="R182" s="98">
        <f t="shared" si="129"/>
        <v>0</v>
      </c>
      <c r="S182" s="130">
        <v>15</v>
      </c>
      <c r="T182" s="258" t="s">
        <v>15</v>
      </c>
      <c r="U182" s="78">
        <f>SUMIF('Avoided Costs 2010-2018'!$A:$A,Actuals!T182&amp;Actuals!S182,'Avoided Costs 2010-2018'!$E:$E)*J182</f>
        <v>53850.66090823109</v>
      </c>
      <c r="V182" s="78">
        <f>SUMIF('Avoided Costs 2010-2018'!$A:$A,Actuals!T182&amp;Actuals!S182,'Avoided Costs 2010-2018'!$K:$K)*N182</f>
        <v>0</v>
      </c>
      <c r="W182" s="78">
        <f>SUMIF('Avoided Costs 2010-2018'!$A:$A,Actuals!T182&amp;Actuals!S182,'Avoided Costs 2010-2018'!$M:$M)*R182</f>
        <v>0</v>
      </c>
      <c r="X182" s="78">
        <f t="shared" si="130"/>
        <v>53850.66090823109</v>
      </c>
      <c r="Y182" s="105">
        <v>35800</v>
      </c>
      <c r="Z182" s="105">
        <f t="shared" si="131"/>
        <v>31504</v>
      </c>
      <c r="AA182" s="105"/>
      <c r="AB182" s="105"/>
      <c r="AC182" s="105"/>
      <c r="AD182" s="105">
        <f t="shared" si="124"/>
        <v>31504</v>
      </c>
      <c r="AE182" s="105">
        <f t="shared" si="125"/>
        <v>22346.66090823109</v>
      </c>
      <c r="AF182" s="160">
        <f t="shared" si="126"/>
        <v>273319.19999999995</v>
      </c>
    </row>
    <row r="183" spans="1:32" s="108" customFormat="1" outlineLevel="1" x14ac:dyDescent="0.2">
      <c r="A183" s="125" t="s">
        <v>932</v>
      </c>
      <c r="B183" s="125"/>
      <c r="C183" s="125"/>
      <c r="D183" s="130">
        <v>0</v>
      </c>
      <c r="E183" s="131"/>
      <c r="F183" s="132">
        <v>0.12</v>
      </c>
      <c r="G183" s="132"/>
      <c r="H183" s="131">
        <v>11012</v>
      </c>
      <c r="I183" s="92">
        <f t="shared" si="132"/>
        <v>10483.423999999999</v>
      </c>
      <c r="J183" s="98">
        <f t="shared" si="127"/>
        <v>9225.4131199999993</v>
      </c>
      <c r="K183" s="92"/>
      <c r="L183" s="131">
        <v>0</v>
      </c>
      <c r="M183" s="92">
        <f t="shared" si="118"/>
        <v>0</v>
      </c>
      <c r="N183" s="92">
        <f t="shared" si="128"/>
        <v>0</v>
      </c>
      <c r="O183" s="92"/>
      <c r="P183" s="131">
        <v>0</v>
      </c>
      <c r="Q183" s="92">
        <f t="shared" si="120"/>
        <v>0</v>
      </c>
      <c r="R183" s="98">
        <f t="shared" si="129"/>
        <v>0</v>
      </c>
      <c r="S183" s="130">
        <v>25</v>
      </c>
      <c r="T183" s="258" t="s">
        <v>15</v>
      </c>
      <c r="U183" s="78">
        <f>SUMIF('Avoided Costs 2010-2018'!$A:$A,Actuals!T183&amp;Actuals!S183,'Avoided Costs 2010-2018'!$E:$E)*J183</f>
        <v>34681.576463858219</v>
      </c>
      <c r="V183" s="78">
        <f>SUMIF('Avoided Costs 2010-2018'!$A:$A,Actuals!T183&amp;Actuals!S183,'Avoided Costs 2010-2018'!$K:$K)*N183</f>
        <v>0</v>
      </c>
      <c r="W183" s="78">
        <f>SUMIF('Avoided Costs 2010-2018'!$A:$A,Actuals!T183&amp;Actuals!S183,'Avoided Costs 2010-2018'!$M:$M)*R183</f>
        <v>0</v>
      </c>
      <c r="X183" s="78">
        <f t="shared" si="130"/>
        <v>34681.576463858219</v>
      </c>
      <c r="Y183" s="105">
        <v>29457</v>
      </c>
      <c r="Z183" s="105">
        <f t="shared" si="131"/>
        <v>25922.16</v>
      </c>
      <c r="AA183" s="105"/>
      <c r="AB183" s="105"/>
      <c r="AC183" s="105"/>
      <c r="AD183" s="105">
        <f t="shared" si="124"/>
        <v>25922.16</v>
      </c>
      <c r="AE183" s="105">
        <f t="shared" si="125"/>
        <v>8759.4164638582188</v>
      </c>
      <c r="AF183" s="160">
        <f t="shared" si="126"/>
        <v>230635.32799999998</v>
      </c>
    </row>
    <row r="184" spans="1:32" s="108" customFormat="1" outlineLevel="1" x14ac:dyDescent="0.2">
      <c r="A184" s="125" t="s">
        <v>933</v>
      </c>
      <c r="B184" s="125"/>
      <c r="C184" s="125"/>
      <c r="D184" s="130">
        <v>0</v>
      </c>
      <c r="E184" s="131"/>
      <c r="F184" s="132">
        <v>0.12</v>
      </c>
      <c r="G184" s="132"/>
      <c r="H184" s="131">
        <v>356771</v>
      </c>
      <c r="I184" s="92">
        <f t="shared" si="132"/>
        <v>339645.99199999997</v>
      </c>
      <c r="J184" s="98">
        <f t="shared" si="127"/>
        <v>298888.47295999998</v>
      </c>
      <c r="K184" s="92"/>
      <c r="L184" s="131">
        <v>0</v>
      </c>
      <c r="M184" s="92">
        <f t="shared" si="118"/>
        <v>0</v>
      </c>
      <c r="N184" s="92">
        <f t="shared" si="128"/>
        <v>0</v>
      </c>
      <c r="O184" s="92"/>
      <c r="P184" s="131">
        <v>0</v>
      </c>
      <c r="Q184" s="92">
        <f t="shared" si="120"/>
        <v>0</v>
      </c>
      <c r="R184" s="98">
        <f t="shared" si="129"/>
        <v>0</v>
      </c>
      <c r="S184" s="130">
        <v>10</v>
      </c>
      <c r="T184" s="258" t="s">
        <v>15</v>
      </c>
      <c r="U184" s="78">
        <f>SUMIF('Avoided Costs 2010-2018'!$A:$A,Actuals!T184&amp;Actuals!S184,'Avoided Costs 2010-2018'!$E:$E)*J184</f>
        <v>686574.46881175356</v>
      </c>
      <c r="V184" s="78">
        <f>SUMIF('Avoided Costs 2010-2018'!$A:$A,Actuals!T184&amp;Actuals!S184,'Avoided Costs 2010-2018'!$K:$K)*N184</f>
        <v>0</v>
      </c>
      <c r="W184" s="78">
        <f>SUMIF('Avoided Costs 2010-2018'!$A:$A,Actuals!T184&amp;Actuals!S184,'Avoided Costs 2010-2018'!$M:$M)*R184</f>
        <v>0</v>
      </c>
      <c r="X184" s="78">
        <f t="shared" si="130"/>
        <v>686574.46881175356</v>
      </c>
      <c r="Y184" s="105">
        <v>313133</v>
      </c>
      <c r="Z184" s="105">
        <f t="shared" si="131"/>
        <v>275557.03999999998</v>
      </c>
      <c r="AA184" s="105"/>
      <c r="AB184" s="105"/>
      <c r="AC184" s="105"/>
      <c r="AD184" s="105">
        <f t="shared" si="124"/>
        <v>275557.03999999998</v>
      </c>
      <c r="AE184" s="105">
        <f t="shared" si="125"/>
        <v>411017.42881175358</v>
      </c>
      <c r="AF184" s="160">
        <f t="shared" si="126"/>
        <v>2988884.7295999997</v>
      </c>
    </row>
    <row r="185" spans="1:32" s="108" customFormat="1" outlineLevel="1" x14ac:dyDescent="0.2">
      <c r="A185" s="125" t="s">
        <v>934</v>
      </c>
      <c r="B185" s="125"/>
      <c r="C185" s="125"/>
      <c r="D185" s="130">
        <v>1</v>
      </c>
      <c r="E185" s="131"/>
      <c r="F185" s="132">
        <v>0.12</v>
      </c>
      <c r="G185" s="132"/>
      <c r="H185" s="131">
        <v>180034</v>
      </c>
      <c r="I185" s="92">
        <f t="shared" si="132"/>
        <v>171392.36799999999</v>
      </c>
      <c r="J185" s="98">
        <f t="shared" si="127"/>
        <v>150825.28383999999</v>
      </c>
      <c r="K185" s="92"/>
      <c r="L185" s="131">
        <v>165124</v>
      </c>
      <c r="M185" s="92">
        <f t="shared" si="118"/>
        <v>175031.44</v>
      </c>
      <c r="N185" s="92">
        <f t="shared" si="128"/>
        <v>154027.6672</v>
      </c>
      <c r="O185" s="92"/>
      <c r="P185" s="131">
        <v>0</v>
      </c>
      <c r="Q185" s="92">
        <f t="shared" si="120"/>
        <v>0</v>
      </c>
      <c r="R185" s="98">
        <f t="shared" si="129"/>
        <v>0</v>
      </c>
      <c r="S185" s="130">
        <v>15</v>
      </c>
      <c r="T185" s="258" t="s">
        <v>15</v>
      </c>
      <c r="U185" s="78">
        <f>SUMIF('Avoided Costs 2010-2018'!$A:$A,Actuals!T185&amp;Actuals!S185,'Avoided Costs 2010-2018'!$E:$E)*J185</f>
        <v>445744.82234264252</v>
      </c>
      <c r="V185" s="78">
        <f>SUMIF('Avoided Costs 2010-2018'!$A:$A,Actuals!T185&amp;Actuals!S185,'Avoided Costs 2010-2018'!$K:$K)*N185</f>
        <v>126860.24851150034</v>
      </c>
      <c r="W185" s="78">
        <f>SUMIF('Avoided Costs 2010-2018'!$A:$A,Actuals!T185&amp;Actuals!S185,'Avoided Costs 2010-2018'!$M:$M)*R185</f>
        <v>0</v>
      </c>
      <c r="X185" s="78">
        <f t="shared" si="130"/>
        <v>572605.07085414289</v>
      </c>
      <c r="Y185" s="105">
        <v>467497</v>
      </c>
      <c r="Z185" s="105">
        <f t="shared" si="131"/>
        <v>411397.36</v>
      </c>
      <c r="AA185" s="105"/>
      <c r="AB185" s="105"/>
      <c r="AC185" s="105"/>
      <c r="AD185" s="105">
        <f t="shared" si="124"/>
        <v>411397.36</v>
      </c>
      <c r="AE185" s="105">
        <f t="shared" si="125"/>
        <v>161207.7108541429</v>
      </c>
      <c r="AF185" s="160">
        <f t="shared" si="126"/>
        <v>2262379.2575999997</v>
      </c>
    </row>
    <row r="186" spans="1:32" s="108" customFormat="1" outlineLevel="1" x14ac:dyDescent="0.2">
      <c r="A186" s="125" t="s">
        <v>935</v>
      </c>
      <c r="B186" s="125"/>
      <c r="C186" s="125"/>
      <c r="D186" s="130">
        <v>1</v>
      </c>
      <c r="E186" s="131"/>
      <c r="F186" s="132">
        <v>0.12</v>
      </c>
      <c r="G186" s="132"/>
      <c r="H186" s="131">
        <v>19542</v>
      </c>
      <c r="I186" s="92">
        <f t="shared" si="132"/>
        <v>18603.984</v>
      </c>
      <c r="J186" s="98">
        <f t="shared" si="127"/>
        <v>16371.50592</v>
      </c>
      <c r="K186" s="92"/>
      <c r="L186" s="131">
        <v>0</v>
      </c>
      <c r="M186" s="92">
        <f t="shared" si="118"/>
        <v>0</v>
      </c>
      <c r="N186" s="92">
        <f t="shared" si="128"/>
        <v>0</v>
      </c>
      <c r="O186" s="92"/>
      <c r="P186" s="131">
        <v>0</v>
      </c>
      <c r="Q186" s="92">
        <f t="shared" si="120"/>
        <v>0</v>
      </c>
      <c r="R186" s="98">
        <f t="shared" si="129"/>
        <v>0</v>
      </c>
      <c r="S186" s="130">
        <v>6</v>
      </c>
      <c r="T186" s="258" t="s">
        <v>15</v>
      </c>
      <c r="U186" s="78">
        <f>SUMIF('Avoided Costs 2010-2018'!$A:$A,Actuals!T186&amp;Actuals!S186,'Avoided Costs 2010-2018'!$E:$E)*J186</f>
        <v>25342.807406505581</v>
      </c>
      <c r="V186" s="78">
        <f>SUMIF('Avoided Costs 2010-2018'!$A:$A,Actuals!T186&amp;Actuals!S186,'Avoided Costs 2010-2018'!$K:$K)*N186</f>
        <v>0</v>
      </c>
      <c r="W186" s="78">
        <f>SUMIF('Avoided Costs 2010-2018'!$A:$A,Actuals!T186&amp;Actuals!S186,'Avoided Costs 2010-2018'!$M:$M)*R186</f>
        <v>0</v>
      </c>
      <c r="X186" s="78">
        <f t="shared" si="130"/>
        <v>25342.807406505581</v>
      </c>
      <c r="Y186" s="105">
        <v>1355</v>
      </c>
      <c r="Z186" s="105">
        <f t="shared" si="131"/>
        <v>1192.4000000000001</v>
      </c>
      <c r="AA186" s="105"/>
      <c r="AB186" s="105"/>
      <c r="AC186" s="105"/>
      <c r="AD186" s="105">
        <f t="shared" si="124"/>
        <v>1192.4000000000001</v>
      </c>
      <c r="AE186" s="105">
        <f t="shared" si="125"/>
        <v>24150.407406505579</v>
      </c>
      <c r="AF186" s="160">
        <f t="shared" si="126"/>
        <v>98229.035520000005</v>
      </c>
    </row>
    <row r="187" spans="1:32" s="108" customFormat="1" outlineLevel="1" x14ac:dyDescent="0.2">
      <c r="A187" s="125" t="s">
        <v>936</v>
      </c>
      <c r="B187" s="125"/>
      <c r="C187" s="125"/>
      <c r="D187" s="130">
        <v>1</v>
      </c>
      <c r="E187" s="131"/>
      <c r="F187" s="132">
        <v>0.12</v>
      </c>
      <c r="G187" s="132"/>
      <c r="H187" s="131">
        <v>189665</v>
      </c>
      <c r="I187" s="92">
        <f t="shared" si="132"/>
        <v>180561.08</v>
      </c>
      <c r="J187" s="98">
        <f t="shared" si="127"/>
        <v>158893.75039999999</v>
      </c>
      <c r="K187" s="92"/>
      <c r="L187" s="131">
        <v>0</v>
      </c>
      <c r="M187" s="92">
        <f t="shared" si="118"/>
        <v>0</v>
      </c>
      <c r="N187" s="92">
        <f t="shared" si="128"/>
        <v>0</v>
      </c>
      <c r="O187" s="92"/>
      <c r="P187" s="131">
        <v>0</v>
      </c>
      <c r="Q187" s="92">
        <f t="shared" si="120"/>
        <v>0</v>
      </c>
      <c r="R187" s="98">
        <f t="shared" si="129"/>
        <v>0</v>
      </c>
      <c r="S187" s="130">
        <v>11</v>
      </c>
      <c r="T187" s="258" t="s">
        <v>15</v>
      </c>
      <c r="U187" s="78">
        <f>SUMIF('Avoided Costs 2010-2018'!$A:$A,Actuals!T187&amp;Actuals!S187,'Avoided Costs 2010-2018'!$E:$E)*J187</f>
        <v>388834.86920588685</v>
      </c>
      <c r="V187" s="78">
        <f>SUMIF('Avoided Costs 2010-2018'!$A:$A,Actuals!T187&amp;Actuals!S187,'Avoided Costs 2010-2018'!$K:$K)*N187</f>
        <v>0</v>
      </c>
      <c r="W187" s="78">
        <f>SUMIF('Avoided Costs 2010-2018'!$A:$A,Actuals!T187&amp;Actuals!S187,'Avoided Costs 2010-2018'!$M:$M)*R187</f>
        <v>0</v>
      </c>
      <c r="X187" s="78">
        <f t="shared" si="130"/>
        <v>388834.86920588685</v>
      </c>
      <c r="Y187" s="105">
        <v>41689.800000000003</v>
      </c>
      <c r="Z187" s="105">
        <f t="shared" si="131"/>
        <v>36687.024000000005</v>
      </c>
      <c r="AA187" s="105"/>
      <c r="AB187" s="105"/>
      <c r="AC187" s="105"/>
      <c r="AD187" s="105">
        <f t="shared" si="124"/>
        <v>36687.024000000005</v>
      </c>
      <c r="AE187" s="105">
        <f t="shared" si="125"/>
        <v>352147.84520588687</v>
      </c>
      <c r="AF187" s="160">
        <f t="shared" si="126"/>
        <v>1747831.2544</v>
      </c>
    </row>
    <row r="188" spans="1:32" s="108" customFormat="1" outlineLevel="1" x14ac:dyDescent="0.2">
      <c r="A188" s="125" t="s">
        <v>937</v>
      </c>
      <c r="B188" s="125"/>
      <c r="C188" s="125"/>
      <c r="D188" s="130">
        <v>1</v>
      </c>
      <c r="E188" s="131"/>
      <c r="F188" s="132">
        <v>0.12</v>
      </c>
      <c r="G188" s="132"/>
      <c r="H188" s="131">
        <v>17414</v>
      </c>
      <c r="I188" s="92">
        <f t="shared" si="132"/>
        <v>16578.128000000001</v>
      </c>
      <c r="J188" s="98">
        <f t="shared" si="127"/>
        <v>14588.752640000001</v>
      </c>
      <c r="K188" s="92"/>
      <c r="L188" s="131">
        <v>0</v>
      </c>
      <c r="M188" s="92">
        <f t="shared" si="118"/>
        <v>0</v>
      </c>
      <c r="N188" s="92">
        <f t="shared" si="128"/>
        <v>0</v>
      </c>
      <c r="O188" s="92"/>
      <c r="P188" s="131">
        <v>0</v>
      </c>
      <c r="Q188" s="92">
        <f t="shared" si="120"/>
        <v>0</v>
      </c>
      <c r="R188" s="98">
        <f t="shared" si="129"/>
        <v>0</v>
      </c>
      <c r="S188" s="130">
        <v>25</v>
      </c>
      <c r="T188" s="258" t="s">
        <v>167</v>
      </c>
      <c r="U188" s="78">
        <f>SUMIF('Avoided Costs 2010-2018'!$A:$A,Actuals!T188&amp;Actuals!S188,'Avoided Costs 2010-2018'!$E:$E)*J188</f>
        <v>49857.088938565183</v>
      </c>
      <c r="V188" s="78">
        <f>SUMIF('Avoided Costs 2010-2018'!$A:$A,Actuals!T188&amp;Actuals!S188,'Avoided Costs 2010-2018'!$K:$K)*N188</f>
        <v>0</v>
      </c>
      <c r="W188" s="78">
        <f>SUMIF('Avoided Costs 2010-2018'!$A:$A,Actuals!T188&amp;Actuals!S188,'Avoided Costs 2010-2018'!$M:$M)*R188</f>
        <v>0</v>
      </c>
      <c r="X188" s="78">
        <f t="shared" si="130"/>
        <v>49857.088938565183</v>
      </c>
      <c r="Y188" s="105">
        <v>7724</v>
      </c>
      <c r="Z188" s="105">
        <f t="shared" si="131"/>
        <v>6797.12</v>
      </c>
      <c r="AA188" s="105"/>
      <c r="AB188" s="105"/>
      <c r="AC188" s="105"/>
      <c r="AD188" s="105">
        <f t="shared" si="124"/>
        <v>6797.12</v>
      </c>
      <c r="AE188" s="105">
        <f t="shared" si="125"/>
        <v>43059.96893856518</v>
      </c>
      <c r="AF188" s="160">
        <f t="shared" si="126"/>
        <v>364718.81599999999</v>
      </c>
    </row>
    <row r="189" spans="1:32" s="108" customFormat="1" outlineLevel="1" x14ac:dyDescent="0.2">
      <c r="A189" s="125" t="s">
        <v>938</v>
      </c>
      <c r="B189" s="125"/>
      <c r="C189" s="125"/>
      <c r="D189" s="130">
        <v>1</v>
      </c>
      <c r="E189" s="131"/>
      <c r="F189" s="132">
        <v>0.12</v>
      </c>
      <c r="G189" s="132"/>
      <c r="H189" s="131">
        <v>11860</v>
      </c>
      <c r="I189" s="92">
        <f>H189</f>
        <v>11860</v>
      </c>
      <c r="J189" s="98">
        <f t="shared" si="127"/>
        <v>10436.799999999999</v>
      </c>
      <c r="K189" s="92"/>
      <c r="L189" s="131">
        <v>0</v>
      </c>
      <c r="M189" s="92">
        <f t="shared" ref="M189" si="133">L189</f>
        <v>0</v>
      </c>
      <c r="N189" s="92">
        <f t="shared" si="128"/>
        <v>0</v>
      </c>
      <c r="O189" s="92"/>
      <c r="P189" s="131">
        <v>0</v>
      </c>
      <c r="Q189" s="92">
        <f>+P189</f>
        <v>0</v>
      </c>
      <c r="R189" s="98">
        <f t="shared" si="129"/>
        <v>0</v>
      </c>
      <c r="S189" s="130">
        <v>25</v>
      </c>
      <c r="T189" s="258" t="s">
        <v>15</v>
      </c>
      <c r="U189" s="78">
        <f>SUMIF('Avoided Costs 2010-2018'!$A:$A,Actuals!T189&amp;Actuals!S189,'Avoided Costs 2010-2018'!$E:$E)*J189</f>
        <v>39235.606311578973</v>
      </c>
      <c r="V189" s="78">
        <f>SUMIF('Avoided Costs 2010-2018'!$A:$A,Actuals!T189&amp;Actuals!S189,'Avoided Costs 2010-2018'!$K:$K)*N189</f>
        <v>0</v>
      </c>
      <c r="W189" s="78">
        <f>SUMIF('Avoided Costs 2010-2018'!$A:$A,Actuals!T189&amp;Actuals!S189,'Avoided Costs 2010-2018'!$M:$M)*R189</f>
        <v>0</v>
      </c>
      <c r="X189" s="78">
        <f t="shared" si="130"/>
        <v>39235.606311578973</v>
      </c>
      <c r="Y189" s="105">
        <v>12000</v>
      </c>
      <c r="Z189" s="105">
        <f t="shared" si="131"/>
        <v>10560</v>
      </c>
      <c r="AA189" s="105"/>
      <c r="AB189" s="105"/>
      <c r="AC189" s="105"/>
      <c r="AD189" s="105">
        <f t="shared" si="124"/>
        <v>10560</v>
      </c>
      <c r="AE189" s="105">
        <f t="shared" si="125"/>
        <v>28675.606311578973</v>
      </c>
      <c r="AF189" s="160">
        <f t="shared" si="126"/>
        <v>260919.99999999997</v>
      </c>
    </row>
    <row r="190" spans="1:32" s="108" customFormat="1" outlineLevel="1" x14ac:dyDescent="0.2">
      <c r="A190" s="125" t="s">
        <v>939</v>
      </c>
      <c r="B190" s="125"/>
      <c r="C190" s="125"/>
      <c r="D190" s="130">
        <v>0</v>
      </c>
      <c r="E190" s="131"/>
      <c r="F190" s="132">
        <v>0.12</v>
      </c>
      <c r="G190" s="132"/>
      <c r="H190" s="131">
        <v>925199</v>
      </c>
      <c r="I190" s="92">
        <f>H190</f>
        <v>925199</v>
      </c>
      <c r="J190" s="98">
        <f t="shared" si="127"/>
        <v>814175.12</v>
      </c>
      <c r="K190" s="92"/>
      <c r="L190" s="131">
        <v>-61723</v>
      </c>
      <c r="M190" s="92">
        <f>L190</f>
        <v>-61723</v>
      </c>
      <c r="N190" s="92">
        <f t="shared" si="128"/>
        <v>-54316.24</v>
      </c>
      <c r="O190" s="92"/>
      <c r="P190" s="131">
        <v>0</v>
      </c>
      <c r="Q190" s="92">
        <f>P190</f>
        <v>0</v>
      </c>
      <c r="R190" s="98">
        <f t="shared" si="129"/>
        <v>0</v>
      </c>
      <c r="S190" s="130">
        <v>15</v>
      </c>
      <c r="T190" s="258" t="s">
        <v>15</v>
      </c>
      <c r="U190" s="78">
        <f>SUMIF('Avoided Costs 2010-2018'!$A:$A,Actuals!T190&amp;Actuals!S190,'Avoided Costs 2010-2018'!$E:$E)*J190</f>
        <v>2406190.3613268859</v>
      </c>
      <c r="V190" s="78">
        <f>SUMIF('Avoided Costs 2010-2018'!$A:$A,Actuals!T190&amp;Actuals!S190,'Avoided Costs 2010-2018'!$K:$K)*N190</f>
        <v>-44735.934977597935</v>
      </c>
      <c r="W190" s="78">
        <f>SUMIF('Avoided Costs 2010-2018'!$A:$A,Actuals!T190&amp;Actuals!S190,'Avoided Costs 2010-2018'!$M:$M)*R190</f>
        <v>0</v>
      </c>
      <c r="X190" s="78">
        <f t="shared" si="130"/>
        <v>2361454.4263492879</v>
      </c>
      <c r="Y190" s="105">
        <v>655302</v>
      </c>
      <c r="Z190" s="105">
        <f t="shared" si="131"/>
        <v>576665.76</v>
      </c>
      <c r="AA190" s="105"/>
      <c r="AB190" s="105"/>
      <c r="AC190" s="105"/>
      <c r="AD190" s="105">
        <f t="shared" si="124"/>
        <v>576665.76</v>
      </c>
      <c r="AE190" s="105">
        <f t="shared" si="125"/>
        <v>1784788.6663492878</v>
      </c>
      <c r="AF190" s="160">
        <f t="shared" si="126"/>
        <v>12212626.800000001</v>
      </c>
    </row>
    <row r="191" spans="1:32" s="108" customFormat="1" outlineLevel="1" x14ac:dyDescent="0.2">
      <c r="A191" s="125" t="s">
        <v>940</v>
      </c>
      <c r="B191" s="125"/>
      <c r="C191" s="125"/>
      <c r="D191" s="130">
        <v>1</v>
      </c>
      <c r="E191" s="131"/>
      <c r="F191" s="132">
        <v>0.12</v>
      </c>
      <c r="G191" s="132"/>
      <c r="H191" s="131">
        <v>612084</v>
      </c>
      <c r="I191" s="92">
        <f t="shared" ref="I191:I193" si="134">H191</f>
        <v>612084</v>
      </c>
      <c r="J191" s="98">
        <f t="shared" si="127"/>
        <v>538633.92000000004</v>
      </c>
      <c r="K191" s="92"/>
      <c r="L191" s="131">
        <v>-61723</v>
      </c>
      <c r="M191" s="92">
        <f t="shared" ref="M191:M193" si="135">L191</f>
        <v>-61723</v>
      </c>
      <c r="N191" s="92">
        <f t="shared" si="128"/>
        <v>-54316.24</v>
      </c>
      <c r="O191" s="92"/>
      <c r="P191" s="131">
        <v>0</v>
      </c>
      <c r="Q191" s="92">
        <f t="shared" ref="Q191:Q193" si="136">P191</f>
        <v>0</v>
      </c>
      <c r="R191" s="98">
        <f t="shared" si="129"/>
        <v>0</v>
      </c>
      <c r="S191" s="130">
        <v>15</v>
      </c>
      <c r="T191" s="258" t="s">
        <v>15</v>
      </c>
      <c r="U191" s="78">
        <f>SUMIF('Avoided Costs 2010-2018'!$A:$A,Actuals!T191&amp;Actuals!S191,'Avoided Costs 2010-2018'!$E:$E)*J191</f>
        <v>1591863.6110959973</v>
      </c>
      <c r="V191" s="78">
        <f>SUMIF('Avoided Costs 2010-2018'!$A:$A,Actuals!T191&amp;Actuals!S191,'Avoided Costs 2010-2018'!$K:$K)*N191</f>
        <v>-44735.934977597935</v>
      </c>
      <c r="W191" s="78">
        <f>SUMIF('Avoided Costs 2010-2018'!$A:$A,Actuals!T191&amp;Actuals!S191,'Avoided Costs 2010-2018'!$M:$M)*R191</f>
        <v>0</v>
      </c>
      <c r="X191" s="78">
        <f t="shared" si="130"/>
        <v>1547127.6761183992</v>
      </c>
      <c r="Y191" s="105">
        <v>308037</v>
      </c>
      <c r="Z191" s="105">
        <f t="shared" si="131"/>
        <v>271072.56</v>
      </c>
      <c r="AA191" s="105"/>
      <c r="AB191" s="105"/>
      <c r="AC191" s="105"/>
      <c r="AD191" s="105">
        <f t="shared" si="124"/>
        <v>271072.56</v>
      </c>
      <c r="AE191" s="105">
        <f t="shared" si="125"/>
        <v>1276055.1161183992</v>
      </c>
      <c r="AF191" s="160">
        <f t="shared" si="126"/>
        <v>8079508.8000000007</v>
      </c>
    </row>
    <row r="192" spans="1:32" s="108" customFormat="1" outlineLevel="1" x14ac:dyDescent="0.2">
      <c r="A192" s="125" t="s">
        <v>941</v>
      </c>
      <c r="B192" s="125"/>
      <c r="C192" s="125"/>
      <c r="D192" s="130">
        <v>0</v>
      </c>
      <c r="E192" s="131"/>
      <c r="F192" s="132">
        <v>0.12</v>
      </c>
      <c r="G192" s="132"/>
      <c r="H192" s="131">
        <v>963270</v>
      </c>
      <c r="I192" s="92">
        <f t="shared" si="134"/>
        <v>963270</v>
      </c>
      <c r="J192" s="98">
        <f t="shared" si="117"/>
        <v>847677.6</v>
      </c>
      <c r="K192" s="92"/>
      <c r="L192" s="131">
        <v>-61723</v>
      </c>
      <c r="M192" s="92">
        <f t="shared" si="135"/>
        <v>-61723</v>
      </c>
      <c r="N192" s="92">
        <f t="shared" si="119"/>
        <v>-54316.24</v>
      </c>
      <c r="O192" s="92"/>
      <c r="P192" s="131">
        <v>0</v>
      </c>
      <c r="Q192" s="92">
        <f t="shared" si="136"/>
        <v>0</v>
      </c>
      <c r="R192" s="98">
        <f t="shared" si="121"/>
        <v>0</v>
      </c>
      <c r="S192" s="130">
        <v>15</v>
      </c>
      <c r="T192" s="258" t="s">
        <v>15</v>
      </c>
      <c r="U192" s="78">
        <f>SUMIF('Avoided Costs 2010-2018'!$A:$A,Actuals!T192&amp;Actuals!S192,'Avoided Costs 2010-2018'!$E:$E)*J192</f>
        <v>2505202.6530025965</v>
      </c>
      <c r="V192" s="78">
        <f>SUMIF('Avoided Costs 2010-2018'!$A:$A,Actuals!T192&amp;Actuals!S192,'Avoided Costs 2010-2018'!$K:$K)*N192</f>
        <v>-44735.934977597935</v>
      </c>
      <c r="W192" s="78">
        <f>SUMIF('Avoided Costs 2010-2018'!$A:$A,Actuals!T192&amp;Actuals!S192,'Avoided Costs 2010-2018'!$M:$M)*R192</f>
        <v>0</v>
      </c>
      <c r="X192" s="78">
        <f t="shared" si="122"/>
        <v>2460466.7180249984</v>
      </c>
      <c r="Y192" s="105">
        <v>655302</v>
      </c>
      <c r="Z192" s="105">
        <f t="shared" si="123"/>
        <v>576665.76</v>
      </c>
      <c r="AA192" s="105"/>
      <c r="AB192" s="105"/>
      <c r="AC192" s="105"/>
      <c r="AD192" s="105">
        <f t="shared" si="124"/>
        <v>576665.76</v>
      </c>
      <c r="AE192" s="105">
        <f t="shared" si="125"/>
        <v>1883800.9580249984</v>
      </c>
      <c r="AF192" s="160">
        <f t="shared" si="126"/>
        <v>12715164</v>
      </c>
    </row>
    <row r="193" spans="1:32" s="108" customFormat="1" outlineLevel="1" x14ac:dyDescent="0.2">
      <c r="A193" s="125" t="s">
        <v>942</v>
      </c>
      <c r="B193" s="125"/>
      <c r="C193" s="125"/>
      <c r="D193" s="130">
        <v>1</v>
      </c>
      <c r="E193" s="131"/>
      <c r="F193" s="132">
        <v>0.12</v>
      </c>
      <c r="G193" s="132"/>
      <c r="H193" s="131">
        <v>728176</v>
      </c>
      <c r="I193" s="92">
        <f t="shared" si="134"/>
        <v>728176</v>
      </c>
      <c r="J193" s="98">
        <f t="shared" si="117"/>
        <v>640794.88</v>
      </c>
      <c r="K193" s="92"/>
      <c r="L193" s="131">
        <v>-61723</v>
      </c>
      <c r="M193" s="92">
        <f t="shared" si="135"/>
        <v>-61723</v>
      </c>
      <c r="N193" s="92">
        <f t="shared" si="119"/>
        <v>-54316.24</v>
      </c>
      <c r="O193" s="92"/>
      <c r="P193" s="131">
        <v>0</v>
      </c>
      <c r="Q193" s="92">
        <f t="shared" si="136"/>
        <v>0</v>
      </c>
      <c r="R193" s="98">
        <f t="shared" si="121"/>
        <v>0</v>
      </c>
      <c r="S193" s="130">
        <v>15</v>
      </c>
      <c r="T193" s="258" t="s">
        <v>15</v>
      </c>
      <c r="U193" s="78">
        <f>SUMIF('Avoided Costs 2010-2018'!$A:$A,Actuals!T193&amp;Actuals!S193,'Avoided Costs 2010-2018'!$E:$E)*J193</f>
        <v>1893787.2528499991</v>
      </c>
      <c r="V193" s="78">
        <f>SUMIF('Avoided Costs 2010-2018'!$A:$A,Actuals!T193&amp;Actuals!S193,'Avoided Costs 2010-2018'!$K:$K)*N193</f>
        <v>-44735.934977597935</v>
      </c>
      <c r="W193" s="78">
        <f>SUMIF('Avoided Costs 2010-2018'!$A:$A,Actuals!T193&amp;Actuals!S193,'Avoided Costs 2010-2018'!$M:$M)*R193</f>
        <v>0</v>
      </c>
      <c r="X193" s="78">
        <f t="shared" si="122"/>
        <v>1849051.3178724011</v>
      </c>
      <c r="Y193" s="105">
        <v>308037</v>
      </c>
      <c r="Z193" s="105">
        <f t="shared" si="123"/>
        <v>271072.56</v>
      </c>
      <c r="AA193" s="105"/>
      <c r="AB193" s="105"/>
      <c r="AC193" s="105"/>
      <c r="AD193" s="105">
        <f t="shared" si="124"/>
        <v>271072.56</v>
      </c>
      <c r="AE193" s="105">
        <f t="shared" si="125"/>
        <v>1577978.757872401</v>
      </c>
      <c r="AF193" s="160">
        <f t="shared" si="126"/>
        <v>9611923.1999999993</v>
      </c>
    </row>
    <row r="194" spans="1:32" s="108" customFormat="1" outlineLevel="1" x14ac:dyDescent="0.2">
      <c r="A194" s="125" t="s">
        <v>943</v>
      </c>
      <c r="B194" s="125"/>
      <c r="C194" s="125"/>
      <c r="D194" s="130">
        <v>1</v>
      </c>
      <c r="E194" s="131"/>
      <c r="F194" s="132">
        <v>0.12</v>
      </c>
      <c r="G194" s="132"/>
      <c r="H194" s="131">
        <v>9241</v>
      </c>
      <c r="I194" s="92">
        <f t="shared" si="116"/>
        <v>8797.4319999999989</v>
      </c>
      <c r="J194" s="98">
        <f t="shared" si="117"/>
        <v>7741.7401599999994</v>
      </c>
      <c r="K194" s="92"/>
      <c r="L194" s="131">
        <v>0</v>
      </c>
      <c r="M194" s="92">
        <f t="shared" si="118"/>
        <v>0</v>
      </c>
      <c r="N194" s="92">
        <f t="shared" si="119"/>
        <v>0</v>
      </c>
      <c r="O194" s="92"/>
      <c r="P194" s="131">
        <v>0</v>
      </c>
      <c r="Q194" s="92">
        <f t="shared" si="120"/>
        <v>0</v>
      </c>
      <c r="R194" s="98">
        <f t="shared" si="121"/>
        <v>0</v>
      </c>
      <c r="S194" s="130">
        <v>11</v>
      </c>
      <c r="T194" s="258" t="s">
        <v>15</v>
      </c>
      <c r="U194" s="78">
        <f>SUMIF('Avoided Costs 2010-2018'!$A:$A,Actuals!T194&amp;Actuals!S194,'Avoided Costs 2010-2018'!$E:$E)*J194</f>
        <v>18945.10334712045</v>
      </c>
      <c r="V194" s="78">
        <f>SUMIF('Avoided Costs 2010-2018'!$A:$A,Actuals!T194&amp;Actuals!S194,'Avoided Costs 2010-2018'!$K:$K)*N194</f>
        <v>0</v>
      </c>
      <c r="W194" s="78">
        <f>SUMIF('Avoided Costs 2010-2018'!$A:$A,Actuals!T194&amp;Actuals!S194,'Avoided Costs 2010-2018'!$M:$M)*R194</f>
        <v>0</v>
      </c>
      <c r="X194" s="78">
        <f t="shared" si="122"/>
        <v>18945.10334712045</v>
      </c>
      <c r="Y194" s="105">
        <v>12555.7</v>
      </c>
      <c r="Z194" s="105">
        <f t="shared" si="123"/>
        <v>11049.016000000001</v>
      </c>
      <c r="AA194" s="105"/>
      <c r="AB194" s="105"/>
      <c r="AC194" s="105"/>
      <c r="AD194" s="105">
        <f t="shared" si="124"/>
        <v>11049.016000000001</v>
      </c>
      <c r="AE194" s="105">
        <f t="shared" si="125"/>
        <v>7896.0873471204486</v>
      </c>
      <c r="AF194" s="160">
        <f t="shared" si="126"/>
        <v>85159.141759999999</v>
      </c>
    </row>
    <row r="195" spans="1:32" s="108" customFormat="1" outlineLevel="1" x14ac:dyDescent="0.2">
      <c r="A195" s="125" t="s">
        <v>944</v>
      </c>
      <c r="B195" s="125"/>
      <c r="C195" s="125"/>
      <c r="D195" s="130">
        <v>1</v>
      </c>
      <c r="E195" s="131"/>
      <c r="F195" s="132">
        <v>0.12</v>
      </c>
      <c r="G195" s="132"/>
      <c r="H195" s="131">
        <v>40805</v>
      </c>
      <c r="I195" s="92">
        <f t="shared" si="116"/>
        <v>38846.36</v>
      </c>
      <c r="J195" s="98">
        <f t="shared" si="117"/>
        <v>34184.796800000004</v>
      </c>
      <c r="K195" s="92"/>
      <c r="L195" s="131">
        <v>0</v>
      </c>
      <c r="M195" s="92">
        <f t="shared" si="118"/>
        <v>0</v>
      </c>
      <c r="N195" s="92">
        <f t="shared" si="119"/>
        <v>0</v>
      </c>
      <c r="O195" s="92"/>
      <c r="P195" s="131">
        <v>0</v>
      </c>
      <c r="Q195" s="92">
        <f t="shared" si="120"/>
        <v>0</v>
      </c>
      <c r="R195" s="98">
        <f t="shared" si="121"/>
        <v>0</v>
      </c>
      <c r="S195" s="130">
        <v>11</v>
      </c>
      <c r="T195" s="258" t="s">
        <v>15</v>
      </c>
      <c r="U195" s="78">
        <f>SUMIF('Avoided Costs 2010-2018'!$A:$A,Actuals!T195&amp;Actuals!S195,'Avoided Costs 2010-2018'!$E:$E)*J195</f>
        <v>83654.901209744625</v>
      </c>
      <c r="V195" s="78">
        <f>SUMIF('Avoided Costs 2010-2018'!$A:$A,Actuals!T195&amp;Actuals!S195,'Avoided Costs 2010-2018'!$K:$K)*N195</f>
        <v>0</v>
      </c>
      <c r="W195" s="78">
        <f>SUMIF('Avoided Costs 2010-2018'!$A:$A,Actuals!T195&amp;Actuals!S195,'Avoided Costs 2010-2018'!$M:$M)*R195</f>
        <v>0</v>
      </c>
      <c r="X195" s="78">
        <f t="shared" si="122"/>
        <v>83654.901209744625</v>
      </c>
      <c r="Y195" s="105">
        <v>13244.7</v>
      </c>
      <c r="Z195" s="105">
        <f t="shared" si="123"/>
        <v>11655.336000000001</v>
      </c>
      <c r="AA195" s="105"/>
      <c r="AB195" s="105"/>
      <c r="AC195" s="105"/>
      <c r="AD195" s="105">
        <f t="shared" si="124"/>
        <v>11655.336000000001</v>
      </c>
      <c r="AE195" s="105">
        <f t="shared" si="125"/>
        <v>71999.565209744629</v>
      </c>
      <c r="AF195" s="160">
        <f t="shared" si="126"/>
        <v>376032.76480000006</v>
      </c>
    </row>
    <row r="196" spans="1:32" s="108" customFormat="1" outlineLevel="1" x14ac:dyDescent="0.2">
      <c r="A196" s="125" t="s">
        <v>945</v>
      </c>
      <c r="B196" s="125"/>
      <c r="C196" s="125"/>
      <c r="D196" s="130">
        <v>1</v>
      </c>
      <c r="E196" s="131"/>
      <c r="F196" s="132">
        <v>0.12</v>
      </c>
      <c r="G196" s="132"/>
      <c r="H196" s="131">
        <v>101769</v>
      </c>
      <c r="I196" s="92">
        <f t="shared" si="116"/>
        <v>96884.087999999989</v>
      </c>
      <c r="J196" s="98">
        <f t="shared" si="117"/>
        <v>85257.997439999992</v>
      </c>
      <c r="K196" s="92"/>
      <c r="L196" s="131">
        <v>-572</v>
      </c>
      <c r="M196" s="92">
        <f t="shared" si="118"/>
        <v>-606.32000000000005</v>
      </c>
      <c r="N196" s="92">
        <f t="shared" si="119"/>
        <v>-533.5616</v>
      </c>
      <c r="O196" s="92"/>
      <c r="P196" s="131">
        <v>0</v>
      </c>
      <c r="Q196" s="92">
        <f t="shared" si="120"/>
        <v>0</v>
      </c>
      <c r="R196" s="98">
        <f t="shared" si="121"/>
        <v>0</v>
      </c>
      <c r="S196" s="130">
        <v>15</v>
      </c>
      <c r="T196" s="258" t="s">
        <v>15</v>
      </c>
      <c r="U196" s="78">
        <f>SUMIF('Avoided Costs 2010-2018'!$A:$A,Actuals!T196&amp;Actuals!S196,'Avoided Costs 2010-2018'!$E:$E)*J196</f>
        <v>251969.0993089549</v>
      </c>
      <c r="V196" s="78">
        <f>SUMIF('Avoided Costs 2010-2018'!$A:$A,Actuals!T196&amp;Actuals!S196,'Avoided Costs 2010-2018'!$K:$K)*N196</f>
        <v>-439.45194004855858</v>
      </c>
      <c r="W196" s="78">
        <f>SUMIF('Avoided Costs 2010-2018'!$A:$A,Actuals!T196&amp;Actuals!S196,'Avoided Costs 2010-2018'!$M:$M)*R196</f>
        <v>0</v>
      </c>
      <c r="X196" s="78">
        <f t="shared" si="122"/>
        <v>251529.64736890636</v>
      </c>
      <c r="Y196" s="105">
        <v>28203</v>
      </c>
      <c r="Z196" s="105">
        <f t="shared" si="123"/>
        <v>24818.639999999999</v>
      </c>
      <c r="AA196" s="105"/>
      <c r="AB196" s="105"/>
      <c r="AC196" s="105"/>
      <c r="AD196" s="105">
        <f t="shared" si="124"/>
        <v>24818.639999999999</v>
      </c>
      <c r="AE196" s="105">
        <f t="shared" si="125"/>
        <v>226711.00736890634</v>
      </c>
      <c r="AF196" s="160">
        <f t="shared" si="126"/>
        <v>1278869.9615999998</v>
      </c>
    </row>
    <row r="197" spans="1:32" s="108" customFormat="1" outlineLevel="1" x14ac:dyDescent="0.2">
      <c r="A197" s="125" t="s">
        <v>946</v>
      </c>
      <c r="B197" s="125"/>
      <c r="C197" s="125"/>
      <c r="D197" s="130">
        <v>1</v>
      </c>
      <c r="E197" s="131"/>
      <c r="F197" s="132">
        <v>0.12</v>
      </c>
      <c r="G197" s="132"/>
      <c r="H197" s="131">
        <v>5930</v>
      </c>
      <c r="I197" s="92">
        <f>H197</f>
        <v>5930</v>
      </c>
      <c r="J197" s="98">
        <f t="shared" si="117"/>
        <v>5218.3999999999996</v>
      </c>
      <c r="K197" s="92"/>
      <c r="L197" s="131">
        <v>0</v>
      </c>
      <c r="M197" s="92">
        <f t="shared" ref="M197" si="137">L197</f>
        <v>0</v>
      </c>
      <c r="N197" s="92">
        <f t="shared" si="119"/>
        <v>0</v>
      </c>
      <c r="O197" s="92"/>
      <c r="P197" s="131">
        <v>0</v>
      </c>
      <c r="Q197" s="92">
        <f>+P197</f>
        <v>0</v>
      </c>
      <c r="R197" s="98">
        <f t="shared" si="121"/>
        <v>0</v>
      </c>
      <c r="S197" s="130">
        <v>25</v>
      </c>
      <c r="T197" s="258" t="s">
        <v>15</v>
      </c>
      <c r="U197" s="78">
        <f>SUMIF('Avoided Costs 2010-2018'!$A:$A,Actuals!T197&amp;Actuals!S197,'Avoided Costs 2010-2018'!$E:$E)*J197</f>
        <v>19617.803155789486</v>
      </c>
      <c r="V197" s="78">
        <f>SUMIF('Avoided Costs 2010-2018'!$A:$A,Actuals!T197&amp;Actuals!S197,'Avoided Costs 2010-2018'!$K:$K)*N197</f>
        <v>0</v>
      </c>
      <c r="W197" s="78">
        <f>SUMIF('Avoided Costs 2010-2018'!$A:$A,Actuals!T197&amp;Actuals!S197,'Avoided Costs 2010-2018'!$M:$M)*R197</f>
        <v>0</v>
      </c>
      <c r="X197" s="78">
        <f t="shared" si="122"/>
        <v>19617.803155789486</v>
      </c>
      <c r="Y197" s="105">
        <v>6000</v>
      </c>
      <c r="Z197" s="105">
        <f t="shared" si="123"/>
        <v>5280</v>
      </c>
      <c r="AA197" s="105"/>
      <c r="AB197" s="105"/>
      <c r="AC197" s="105"/>
      <c r="AD197" s="105">
        <f t="shared" si="124"/>
        <v>5280</v>
      </c>
      <c r="AE197" s="105">
        <f t="shared" si="125"/>
        <v>14337.803155789486</v>
      </c>
      <c r="AF197" s="160">
        <f t="shared" si="126"/>
        <v>130459.99999999999</v>
      </c>
    </row>
    <row r="198" spans="1:32" s="108" customFormat="1" outlineLevel="1" x14ac:dyDescent="0.2">
      <c r="A198" s="125" t="s">
        <v>947</v>
      </c>
      <c r="B198" s="125"/>
      <c r="C198" s="125"/>
      <c r="D198" s="130">
        <v>1</v>
      </c>
      <c r="E198" s="131"/>
      <c r="F198" s="132">
        <v>0.12</v>
      </c>
      <c r="G198" s="132"/>
      <c r="H198" s="131">
        <v>12615</v>
      </c>
      <c r="I198" s="92">
        <f t="shared" si="116"/>
        <v>12009.48</v>
      </c>
      <c r="J198" s="98">
        <f t="shared" si="117"/>
        <v>10568.3424</v>
      </c>
      <c r="K198" s="92"/>
      <c r="L198" s="131">
        <v>0</v>
      </c>
      <c r="M198" s="92">
        <f t="shared" si="118"/>
        <v>0</v>
      </c>
      <c r="N198" s="92">
        <f t="shared" si="119"/>
        <v>0</v>
      </c>
      <c r="O198" s="92"/>
      <c r="P198" s="131">
        <v>0</v>
      </c>
      <c r="Q198" s="92">
        <f t="shared" si="120"/>
        <v>0</v>
      </c>
      <c r="R198" s="98">
        <f t="shared" si="121"/>
        <v>0</v>
      </c>
      <c r="S198" s="130">
        <v>25</v>
      </c>
      <c r="T198" s="258" t="s">
        <v>15</v>
      </c>
      <c r="U198" s="78">
        <f>SUMIF('Avoided Costs 2010-2018'!$A:$A,Actuals!T198&amp;Actuals!S198,'Avoided Costs 2010-2018'!$E:$E)*J198</f>
        <v>39730.12051321935</v>
      </c>
      <c r="V198" s="78">
        <f>SUMIF('Avoided Costs 2010-2018'!$A:$A,Actuals!T198&amp;Actuals!S198,'Avoided Costs 2010-2018'!$K:$K)*N198</f>
        <v>0</v>
      </c>
      <c r="W198" s="78">
        <f>SUMIF('Avoided Costs 2010-2018'!$A:$A,Actuals!T198&amp;Actuals!S198,'Avoided Costs 2010-2018'!$M:$M)*R198</f>
        <v>0</v>
      </c>
      <c r="X198" s="78">
        <f t="shared" si="122"/>
        <v>39730.12051321935</v>
      </c>
      <c r="Y198" s="105">
        <v>7060</v>
      </c>
      <c r="Z198" s="105">
        <f t="shared" si="123"/>
        <v>6212.8</v>
      </c>
      <c r="AA198" s="105"/>
      <c r="AB198" s="105"/>
      <c r="AC198" s="105"/>
      <c r="AD198" s="105">
        <f t="shared" si="124"/>
        <v>6212.8</v>
      </c>
      <c r="AE198" s="105">
        <f t="shared" si="125"/>
        <v>33517.320513219347</v>
      </c>
      <c r="AF198" s="160">
        <f t="shared" si="126"/>
        <v>264208.56</v>
      </c>
    </row>
    <row r="199" spans="1:32" s="108" customFormat="1" outlineLevel="1" x14ac:dyDescent="0.2">
      <c r="A199" s="125" t="s">
        <v>948</v>
      </c>
      <c r="B199" s="125"/>
      <c r="C199" s="125"/>
      <c r="D199" s="130">
        <v>1</v>
      </c>
      <c r="E199" s="131"/>
      <c r="F199" s="132">
        <v>0.12</v>
      </c>
      <c r="G199" s="132"/>
      <c r="H199" s="131">
        <v>10067</v>
      </c>
      <c r="I199" s="92">
        <f t="shared" si="116"/>
        <v>9583.7839999999997</v>
      </c>
      <c r="J199" s="98">
        <f t="shared" si="117"/>
        <v>8433.7299199999998</v>
      </c>
      <c r="K199" s="92"/>
      <c r="L199" s="131">
        <v>0</v>
      </c>
      <c r="M199" s="92">
        <f t="shared" si="118"/>
        <v>0</v>
      </c>
      <c r="N199" s="92">
        <f t="shared" si="119"/>
        <v>0</v>
      </c>
      <c r="O199" s="92"/>
      <c r="P199" s="131">
        <v>0</v>
      </c>
      <c r="Q199" s="92">
        <f t="shared" si="120"/>
        <v>0</v>
      </c>
      <c r="R199" s="98">
        <f t="shared" si="121"/>
        <v>0</v>
      </c>
      <c r="S199" s="130">
        <v>11</v>
      </c>
      <c r="T199" s="258" t="s">
        <v>15</v>
      </c>
      <c r="U199" s="78">
        <f>SUMIF('Avoided Costs 2010-2018'!$A:$A,Actuals!T199&amp;Actuals!S199,'Avoided Costs 2010-2018'!$E:$E)*J199</f>
        <v>20638.497499779416</v>
      </c>
      <c r="V199" s="78">
        <f>SUMIF('Avoided Costs 2010-2018'!$A:$A,Actuals!T199&amp;Actuals!S199,'Avoided Costs 2010-2018'!$K:$K)*N199</f>
        <v>0</v>
      </c>
      <c r="W199" s="78">
        <f>SUMIF('Avoided Costs 2010-2018'!$A:$A,Actuals!T199&amp;Actuals!S199,'Avoided Costs 2010-2018'!$M:$M)*R199</f>
        <v>0</v>
      </c>
      <c r="X199" s="78">
        <f t="shared" si="122"/>
        <v>20638.497499779416</v>
      </c>
      <c r="Y199" s="105">
        <v>6386.5</v>
      </c>
      <c r="Z199" s="105">
        <f t="shared" si="123"/>
        <v>5620.12</v>
      </c>
      <c r="AA199" s="105"/>
      <c r="AB199" s="105"/>
      <c r="AC199" s="105"/>
      <c r="AD199" s="105">
        <f t="shared" si="124"/>
        <v>5620.12</v>
      </c>
      <c r="AE199" s="105">
        <f t="shared" si="125"/>
        <v>15018.377499779417</v>
      </c>
      <c r="AF199" s="160">
        <f t="shared" si="126"/>
        <v>92771.029119999992</v>
      </c>
    </row>
    <row r="200" spans="1:32" s="108" customFormat="1" outlineLevel="1" x14ac:dyDescent="0.2">
      <c r="A200" s="125" t="s">
        <v>949</v>
      </c>
      <c r="B200" s="125"/>
      <c r="C200" s="125"/>
      <c r="D200" s="130">
        <v>1</v>
      </c>
      <c r="E200" s="131"/>
      <c r="F200" s="132">
        <v>0.12</v>
      </c>
      <c r="G200" s="132"/>
      <c r="H200" s="131">
        <v>423730</v>
      </c>
      <c r="I200" s="92">
        <f t="shared" si="116"/>
        <v>403390.95999999996</v>
      </c>
      <c r="J200" s="98">
        <f t="shared" si="117"/>
        <v>354984.04479999997</v>
      </c>
      <c r="K200" s="92"/>
      <c r="L200" s="131">
        <v>0</v>
      </c>
      <c r="M200" s="92">
        <f t="shared" si="118"/>
        <v>0</v>
      </c>
      <c r="N200" s="92">
        <f t="shared" si="119"/>
        <v>0</v>
      </c>
      <c r="O200" s="92"/>
      <c r="P200" s="131">
        <v>0</v>
      </c>
      <c r="Q200" s="92">
        <f t="shared" si="120"/>
        <v>0</v>
      </c>
      <c r="R200" s="98">
        <f t="shared" si="121"/>
        <v>0</v>
      </c>
      <c r="S200" s="130">
        <v>5</v>
      </c>
      <c r="T200" s="258" t="s">
        <v>15</v>
      </c>
      <c r="U200" s="78">
        <f>SUMIF('Avoided Costs 2010-2018'!$A:$A,Actuals!T200&amp;Actuals!S200,'Avoided Costs 2010-2018'!$E:$E)*J200</f>
        <v>467002.33950769069</v>
      </c>
      <c r="V200" s="78">
        <f>SUMIF('Avoided Costs 2010-2018'!$A:$A,Actuals!T200&amp;Actuals!S200,'Avoided Costs 2010-2018'!$K:$K)*N200</f>
        <v>0</v>
      </c>
      <c r="W200" s="78">
        <f>SUMIF('Avoided Costs 2010-2018'!$A:$A,Actuals!T200&amp;Actuals!S200,'Avoided Costs 2010-2018'!$M:$M)*R200</f>
        <v>0</v>
      </c>
      <c r="X200" s="78">
        <f t="shared" si="122"/>
        <v>467002.33950769069</v>
      </c>
      <c r="Y200" s="105">
        <v>133413</v>
      </c>
      <c r="Z200" s="105">
        <f t="shared" si="123"/>
        <v>117403.44</v>
      </c>
      <c r="AA200" s="105"/>
      <c r="AB200" s="105"/>
      <c r="AC200" s="105"/>
      <c r="AD200" s="105">
        <f t="shared" si="124"/>
        <v>117403.44</v>
      </c>
      <c r="AE200" s="105">
        <f t="shared" si="125"/>
        <v>349598.89950769069</v>
      </c>
      <c r="AF200" s="160">
        <f t="shared" si="126"/>
        <v>1774920.2239999999</v>
      </c>
    </row>
    <row r="201" spans="1:32" s="108" customFormat="1" outlineLevel="1" x14ac:dyDescent="0.2">
      <c r="A201" s="125" t="s">
        <v>950</v>
      </c>
      <c r="B201" s="125"/>
      <c r="C201" s="125"/>
      <c r="D201" s="130">
        <v>1</v>
      </c>
      <c r="E201" s="131"/>
      <c r="F201" s="132">
        <v>0.12</v>
      </c>
      <c r="G201" s="132"/>
      <c r="H201" s="131">
        <v>46566</v>
      </c>
      <c r="I201" s="92">
        <f t="shared" si="116"/>
        <v>44330.831999999995</v>
      </c>
      <c r="J201" s="98">
        <f t="shared" si="117"/>
        <v>39011.132159999994</v>
      </c>
      <c r="K201" s="92"/>
      <c r="L201" s="131">
        <v>336107</v>
      </c>
      <c r="M201" s="92">
        <f t="shared" si="118"/>
        <v>356273.42000000004</v>
      </c>
      <c r="N201" s="92">
        <f t="shared" si="119"/>
        <v>313520.60960000003</v>
      </c>
      <c r="O201" s="92"/>
      <c r="P201" s="131">
        <v>0</v>
      </c>
      <c r="Q201" s="92">
        <f t="shared" si="120"/>
        <v>0</v>
      </c>
      <c r="R201" s="98">
        <f t="shared" si="121"/>
        <v>0</v>
      </c>
      <c r="S201" s="130">
        <v>15</v>
      </c>
      <c r="T201" s="258" t="s">
        <v>15</v>
      </c>
      <c r="U201" s="78">
        <f>SUMIF('Avoided Costs 2010-2018'!$A:$A,Actuals!T201&amp;Actuals!S201,'Avoided Costs 2010-2018'!$E:$E)*J201</f>
        <v>115292.40808518109</v>
      </c>
      <c r="V201" s="78">
        <f>SUMIF('Avoided Costs 2010-2018'!$A:$A,Actuals!T201&amp;Actuals!S201,'Avoided Costs 2010-2018'!$K:$K)*N201</f>
        <v>258221.80631800857</v>
      </c>
      <c r="W201" s="78">
        <f>SUMIF('Avoided Costs 2010-2018'!$A:$A,Actuals!T201&amp;Actuals!S201,'Avoided Costs 2010-2018'!$M:$M)*R201</f>
        <v>0</v>
      </c>
      <c r="X201" s="78">
        <f t="shared" si="122"/>
        <v>373514.21440318966</v>
      </c>
      <c r="Y201" s="105">
        <v>131841.57999999999</v>
      </c>
      <c r="Z201" s="105">
        <f t="shared" si="123"/>
        <v>116020.59039999999</v>
      </c>
      <c r="AA201" s="105"/>
      <c r="AB201" s="105"/>
      <c r="AC201" s="105"/>
      <c r="AD201" s="105">
        <f t="shared" si="124"/>
        <v>116020.59039999999</v>
      </c>
      <c r="AE201" s="105">
        <f t="shared" si="125"/>
        <v>257493.62400318967</v>
      </c>
      <c r="AF201" s="160">
        <f t="shared" si="126"/>
        <v>585166.98239999986</v>
      </c>
    </row>
    <row r="202" spans="1:32" s="108" customFormat="1" outlineLevel="1" x14ac:dyDescent="0.2">
      <c r="A202" s="125" t="s">
        <v>951</v>
      </c>
      <c r="B202" s="125"/>
      <c r="C202" s="125"/>
      <c r="D202" s="130">
        <v>0</v>
      </c>
      <c r="E202" s="131"/>
      <c r="F202" s="132">
        <v>0.12</v>
      </c>
      <c r="G202" s="132"/>
      <c r="H202" s="131">
        <v>0</v>
      </c>
      <c r="I202" s="92">
        <f t="shared" si="116"/>
        <v>0</v>
      </c>
      <c r="J202" s="98">
        <f t="shared" si="117"/>
        <v>0</v>
      </c>
      <c r="K202" s="92"/>
      <c r="L202" s="131">
        <v>0</v>
      </c>
      <c r="M202" s="92">
        <f t="shared" si="118"/>
        <v>0</v>
      </c>
      <c r="N202" s="92">
        <f t="shared" si="119"/>
        <v>0</v>
      </c>
      <c r="O202" s="92"/>
      <c r="P202" s="131">
        <v>0</v>
      </c>
      <c r="Q202" s="92">
        <f t="shared" si="120"/>
        <v>0</v>
      </c>
      <c r="R202" s="98">
        <f t="shared" si="121"/>
        <v>0</v>
      </c>
      <c r="S202" s="130">
        <v>1</v>
      </c>
      <c r="T202" s="258" t="s">
        <v>15</v>
      </c>
      <c r="U202" s="78">
        <f>SUMIF('Avoided Costs 2010-2018'!$A:$A,Actuals!T202&amp;Actuals!S202,'Avoided Costs 2010-2018'!$E:$E)*J202</f>
        <v>0</v>
      </c>
      <c r="V202" s="78">
        <f>SUMIF('Avoided Costs 2010-2018'!$A:$A,Actuals!T202&amp;Actuals!S202,'Avoided Costs 2010-2018'!$K:$K)*N202</f>
        <v>0</v>
      </c>
      <c r="W202" s="78">
        <f>SUMIF('Avoided Costs 2010-2018'!$A:$A,Actuals!T202&amp;Actuals!S202,'Avoided Costs 2010-2018'!$M:$M)*R202</f>
        <v>0</v>
      </c>
      <c r="X202" s="78">
        <f t="shared" si="122"/>
        <v>0</v>
      </c>
      <c r="Y202" s="105">
        <v>0</v>
      </c>
      <c r="Z202" s="105">
        <f t="shared" si="123"/>
        <v>0</v>
      </c>
      <c r="AA202" s="105"/>
      <c r="AB202" s="105"/>
      <c r="AC202" s="105"/>
      <c r="AD202" s="105">
        <f t="shared" si="124"/>
        <v>0</v>
      </c>
      <c r="AE202" s="105">
        <f t="shared" si="125"/>
        <v>0</v>
      </c>
      <c r="AF202" s="160">
        <f t="shared" si="126"/>
        <v>0</v>
      </c>
    </row>
    <row r="203" spans="1:32" s="108" customFormat="1" outlineLevel="1" x14ac:dyDescent="0.2">
      <c r="A203" s="125" t="s">
        <v>952</v>
      </c>
      <c r="B203" s="125"/>
      <c r="C203" s="125"/>
      <c r="D203" s="130">
        <v>1</v>
      </c>
      <c r="E203" s="131"/>
      <c r="F203" s="132">
        <v>0.12</v>
      </c>
      <c r="G203" s="132"/>
      <c r="H203" s="131">
        <v>21712</v>
      </c>
      <c r="I203" s="92">
        <f>H203</f>
        <v>21712</v>
      </c>
      <c r="J203" s="98">
        <f t="shared" si="117"/>
        <v>19106.560000000001</v>
      </c>
      <c r="K203" s="92"/>
      <c r="L203" s="131">
        <v>0</v>
      </c>
      <c r="M203" s="92">
        <f t="shared" ref="M203" si="138">L203</f>
        <v>0</v>
      </c>
      <c r="N203" s="92">
        <f t="shared" si="119"/>
        <v>0</v>
      </c>
      <c r="O203" s="92"/>
      <c r="P203" s="131">
        <v>0</v>
      </c>
      <c r="Q203" s="92">
        <f>+P203</f>
        <v>0</v>
      </c>
      <c r="R203" s="98">
        <f t="shared" si="121"/>
        <v>0</v>
      </c>
      <c r="S203" s="130">
        <v>25</v>
      </c>
      <c r="T203" s="258" t="s">
        <v>15</v>
      </c>
      <c r="U203" s="78">
        <f>SUMIF('Avoided Costs 2010-2018'!$A:$A,Actuals!T203&amp;Actuals!S203,'Avoided Costs 2010-2018'!$E:$E)*J203</f>
        <v>71828.287035160436</v>
      </c>
      <c r="V203" s="78">
        <f>SUMIF('Avoided Costs 2010-2018'!$A:$A,Actuals!T203&amp;Actuals!S203,'Avoided Costs 2010-2018'!$K:$K)*N203</f>
        <v>0</v>
      </c>
      <c r="W203" s="78">
        <f>SUMIF('Avoided Costs 2010-2018'!$A:$A,Actuals!T203&amp;Actuals!S203,'Avoided Costs 2010-2018'!$M:$M)*R203</f>
        <v>0</v>
      </c>
      <c r="X203" s="78">
        <f t="shared" si="122"/>
        <v>71828.287035160436</v>
      </c>
      <c r="Y203" s="105">
        <v>20600</v>
      </c>
      <c r="Z203" s="105">
        <f t="shared" si="123"/>
        <v>18128</v>
      </c>
      <c r="AA203" s="105"/>
      <c r="AB203" s="105"/>
      <c r="AC203" s="105"/>
      <c r="AD203" s="105">
        <f t="shared" si="124"/>
        <v>18128</v>
      </c>
      <c r="AE203" s="105">
        <f t="shared" si="125"/>
        <v>53700.287035160436</v>
      </c>
      <c r="AF203" s="160">
        <f t="shared" si="126"/>
        <v>477664.00000000006</v>
      </c>
    </row>
    <row r="204" spans="1:32" s="108" customFormat="1" outlineLevel="1" x14ac:dyDescent="0.2">
      <c r="A204" s="125" t="s">
        <v>953</v>
      </c>
      <c r="B204" s="125"/>
      <c r="C204" s="125"/>
      <c r="D204" s="130">
        <v>1</v>
      </c>
      <c r="E204" s="131"/>
      <c r="F204" s="132">
        <v>0.12</v>
      </c>
      <c r="G204" s="132"/>
      <c r="H204" s="131">
        <v>47532</v>
      </c>
      <c r="I204" s="92">
        <f t="shared" si="116"/>
        <v>45250.464</v>
      </c>
      <c r="J204" s="98">
        <f t="shared" si="117"/>
        <v>39820.408320000002</v>
      </c>
      <c r="K204" s="92"/>
      <c r="L204" s="131">
        <v>270548</v>
      </c>
      <c r="M204" s="92">
        <f t="shared" si="118"/>
        <v>286780.88</v>
      </c>
      <c r="N204" s="92">
        <f t="shared" si="119"/>
        <v>252367.17440000002</v>
      </c>
      <c r="O204" s="92"/>
      <c r="P204" s="131">
        <v>0</v>
      </c>
      <c r="Q204" s="92">
        <f t="shared" si="120"/>
        <v>0</v>
      </c>
      <c r="R204" s="98">
        <f t="shared" si="121"/>
        <v>0</v>
      </c>
      <c r="S204" s="130">
        <v>15</v>
      </c>
      <c r="T204" s="258" t="s">
        <v>15</v>
      </c>
      <c r="U204" s="78">
        <f>SUMIF('Avoided Costs 2010-2018'!$A:$A,Actuals!T204&amp;Actuals!S204,'Avoided Costs 2010-2018'!$E:$E)*J204</f>
        <v>117684.12019724323</v>
      </c>
      <c r="V204" s="78">
        <f>SUMIF('Avoided Costs 2010-2018'!$A:$A,Actuals!T204&amp;Actuals!S204,'Avoided Costs 2010-2018'!$K:$K)*N204</f>
        <v>207854.62146198854</v>
      </c>
      <c r="W204" s="78">
        <f>SUMIF('Avoided Costs 2010-2018'!$A:$A,Actuals!T204&amp;Actuals!S204,'Avoided Costs 2010-2018'!$M:$M)*R204</f>
        <v>0</v>
      </c>
      <c r="X204" s="78">
        <f t="shared" si="122"/>
        <v>325538.74165923177</v>
      </c>
      <c r="Y204" s="105">
        <v>125995.7</v>
      </c>
      <c r="Z204" s="105">
        <f t="shared" si="123"/>
        <v>110876.216</v>
      </c>
      <c r="AA204" s="105"/>
      <c r="AB204" s="105"/>
      <c r="AC204" s="105"/>
      <c r="AD204" s="105">
        <f t="shared" si="124"/>
        <v>110876.216</v>
      </c>
      <c r="AE204" s="105">
        <f t="shared" si="125"/>
        <v>214662.52565923176</v>
      </c>
      <c r="AF204" s="160">
        <f t="shared" si="126"/>
        <v>597306.12479999999</v>
      </c>
    </row>
    <row r="205" spans="1:32" s="108" customFormat="1" outlineLevel="1" x14ac:dyDescent="0.2">
      <c r="A205" s="125" t="s">
        <v>954</v>
      </c>
      <c r="B205" s="125"/>
      <c r="C205" s="125"/>
      <c r="D205" s="130">
        <v>1</v>
      </c>
      <c r="E205" s="131"/>
      <c r="F205" s="132">
        <v>0.12</v>
      </c>
      <c r="G205" s="132"/>
      <c r="H205" s="131">
        <v>21712</v>
      </c>
      <c r="I205" s="92">
        <f t="shared" ref="I205:I207" si="139">H205</f>
        <v>21712</v>
      </c>
      <c r="J205" s="98">
        <f t="shared" si="117"/>
        <v>19106.560000000001</v>
      </c>
      <c r="K205" s="92"/>
      <c r="L205" s="131">
        <v>0</v>
      </c>
      <c r="M205" s="92">
        <f t="shared" ref="M205:M207" si="140">L205</f>
        <v>0</v>
      </c>
      <c r="N205" s="92">
        <f t="shared" si="119"/>
        <v>0</v>
      </c>
      <c r="O205" s="92"/>
      <c r="P205" s="131">
        <v>0</v>
      </c>
      <c r="Q205" s="92">
        <f t="shared" ref="Q205:Q207" si="141">+P205</f>
        <v>0</v>
      </c>
      <c r="R205" s="98">
        <f t="shared" si="121"/>
        <v>0</v>
      </c>
      <c r="S205" s="130">
        <v>25</v>
      </c>
      <c r="T205" s="258" t="s">
        <v>15</v>
      </c>
      <c r="U205" s="78">
        <f>SUMIF('Avoided Costs 2010-2018'!$A:$A,Actuals!T205&amp;Actuals!S205,'Avoided Costs 2010-2018'!$E:$E)*J205</f>
        <v>71828.287035160436</v>
      </c>
      <c r="V205" s="78">
        <f>SUMIF('Avoided Costs 2010-2018'!$A:$A,Actuals!T205&amp;Actuals!S205,'Avoided Costs 2010-2018'!$K:$K)*N205</f>
        <v>0</v>
      </c>
      <c r="W205" s="78">
        <f>SUMIF('Avoided Costs 2010-2018'!$A:$A,Actuals!T205&amp;Actuals!S205,'Avoided Costs 2010-2018'!$M:$M)*R205</f>
        <v>0</v>
      </c>
      <c r="X205" s="78">
        <f t="shared" si="122"/>
        <v>71828.287035160436</v>
      </c>
      <c r="Y205" s="105">
        <v>20600</v>
      </c>
      <c r="Z205" s="105">
        <f t="shared" si="123"/>
        <v>18128</v>
      </c>
      <c r="AA205" s="105"/>
      <c r="AB205" s="105"/>
      <c r="AC205" s="105"/>
      <c r="AD205" s="105">
        <f t="shared" si="124"/>
        <v>18128</v>
      </c>
      <c r="AE205" s="105">
        <f t="shared" si="125"/>
        <v>53700.287035160436</v>
      </c>
      <c r="AF205" s="160">
        <f t="shared" si="126"/>
        <v>477664.00000000006</v>
      </c>
    </row>
    <row r="206" spans="1:32" s="108" customFormat="1" outlineLevel="1" x14ac:dyDescent="0.2">
      <c r="A206" s="125" t="s">
        <v>955</v>
      </c>
      <c r="B206" s="125"/>
      <c r="C206" s="125"/>
      <c r="D206" s="130">
        <v>1</v>
      </c>
      <c r="E206" s="131"/>
      <c r="F206" s="132">
        <v>0.12</v>
      </c>
      <c r="G206" s="132"/>
      <c r="H206" s="131">
        <v>21712</v>
      </c>
      <c r="I206" s="92">
        <f t="shared" si="139"/>
        <v>21712</v>
      </c>
      <c r="J206" s="98">
        <f t="shared" si="117"/>
        <v>19106.560000000001</v>
      </c>
      <c r="K206" s="92"/>
      <c r="L206" s="131">
        <v>0</v>
      </c>
      <c r="M206" s="92">
        <f t="shared" si="140"/>
        <v>0</v>
      </c>
      <c r="N206" s="92">
        <f t="shared" si="119"/>
        <v>0</v>
      </c>
      <c r="O206" s="92"/>
      <c r="P206" s="131">
        <v>0</v>
      </c>
      <c r="Q206" s="92">
        <f t="shared" si="141"/>
        <v>0</v>
      </c>
      <c r="R206" s="98">
        <f t="shared" si="121"/>
        <v>0</v>
      </c>
      <c r="S206" s="130">
        <v>25</v>
      </c>
      <c r="T206" s="258" t="s">
        <v>15</v>
      </c>
      <c r="U206" s="78">
        <f>SUMIF('Avoided Costs 2010-2018'!$A:$A,Actuals!T206&amp;Actuals!S206,'Avoided Costs 2010-2018'!$E:$E)*J206</f>
        <v>71828.287035160436</v>
      </c>
      <c r="V206" s="78">
        <f>SUMIF('Avoided Costs 2010-2018'!$A:$A,Actuals!T206&amp;Actuals!S206,'Avoided Costs 2010-2018'!$K:$K)*N206</f>
        <v>0</v>
      </c>
      <c r="W206" s="78">
        <f>SUMIF('Avoided Costs 2010-2018'!$A:$A,Actuals!T206&amp;Actuals!S206,'Avoided Costs 2010-2018'!$M:$M)*R206</f>
        <v>0</v>
      </c>
      <c r="X206" s="78">
        <f t="shared" si="122"/>
        <v>71828.287035160436</v>
      </c>
      <c r="Y206" s="105">
        <v>20600</v>
      </c>
      <c r="Z206" s="105">
        <f t="shared" si="123"/>
        <v>18128</v>
      </c>
      <c r="AA206" s="105"/>
      <c r="AB206" s="105"/>
      <c r="AC206" s="105"/>
      <c r="AD206" s="105">
        <f t="shared" si="124"/>
        <v>18128</v>
      </c>
      <c r="AE206" s="105">
        <f t="shared" si="125"/>
        <v>53700.287035160436</v>
      </c>
      <c r="AF206" s="160">
        <f t="shared" si="126"/>
        <v>477664.00000000006</v>
      </c>
    </row>
    <row r="207" spans="1:32" s="108" customFormat="1" outlineLevel="1" x14ac:dyDescent="0.2">
      <c r="A207" s="125" t="s">
        <v>956</v>
      </c>
      <c r="B207" s="125"/>
      <c r="C207" s="125"/>
      <c r="D207" s="130">
        <v>1</v>
      </c>
      <c r="E207" s="131"/>
      <c r="F207" s="132">
        <v>0.12</v>
      </c>
      <c r="G207" s="132"/>
      <c r="H207" s="131">
        <v>32568</v>
      </c>
      <c r="I207" s="92">
        <f t="shared" si="139"/>
        <v>32568</v>
      </c>
      <c r="J207" s="98">
        <f t="shared" si="117"/>
        <v>28659.84</v>
      </c>
      <c r="K207" s="92"/>
      <c r="L207" s="131">
        <v>0</v>
      </c>
      <c r="M207" s="92">
        <f t="shared" si="140"/>
        <v>0</v>
      </c>
      <c r="N207" s="92">
        <f t="shared" si="119"/>
        <v>0</v>
      </c>
      <c r="O207" s="92"/>
      <c r="P207" s="131">
        <v>0</v>
      </c>
      <c r="Q207" s="92">
        <f t="shared" si="141"/>
        <v>0</v>
      </c>
      <c r="R207" s="98">
        <f t="shared" si="121"/>
        <v>0</v>
      </c>
      <c r="S207" s="130">
        <v>25</v>
      </c>
      <c r="T207" s="258" t="s">
        <v>15</v>
      </c>
      <c r="U207" s="78">
        <f>SUMIF('Avoided Costs 2010-2018'!$A:$A,Actuals!T207&amp;Actuals!S207,'Avoided Costs 2010-2018'!$E:$E)*J207</f>
        <v>107742.43055274064</v>
      </c>
      <c r="V207" s="78">
        <f>SUMIF('Avoided Costs 2010-2018'!$A:$A,Actuals!T207&amp;Actuals!S207,'Avoided Costs 2010-2018'!$K:$K)*N207</f>
        <v>0</v>
      </c>
      <c r="W207" s="78">
        <f>SUMIF('Avoided Costs 2010-2018'!$A:$A,Actuals!T207&amp;Actuals!S207,'Avoided Costs 2010-2018'!$M:$M)*R207</f>
        <v>0</v>
      </c>
      <c r="X207" s="78">
        <f t="shared" si="122"/>
        <v>107742.43055274064</v>
      </c>
      <c r="Y207" s="105">
        <v>30900</v>
      </c>
      <c r="Z207" s="105">
        <f t="shared" si="123"/>
        <v>27192</v>
      </c>
      <c r="AA207" s="105"/>
      <c r="AB207" s="105"/>
      <c r="AC207" s="105"/>
      <c r="AD207" s="105">
        <f t="shared" si="124"/>
        <v>27192</v>
      </c>
      <c r="AE207" s="105">
        <f t="shared" si="125"/>
        <v>80550.43055274064</v>
      </c>
      <c r="AF207" s="160">
        <f t="shared" si="126"/>
        <v>716496</v>
      </c>
    </row>
    <row r="208" spans="1:32" s="108" customFormat="1" outlineLevel="1" x14ac:dyDescent="0.2">
      <c r="A208" s="125" t="s">
        <v>957</v>
      </c>
      <c r="B208" s="125"/>
      <c r="C208" s="125"/>
      <c r="D208" s="130">
        <v>1</v>
      </c>
      <c r="E208" s="131"/>
      <c r="F208" s="132">
        <v>0.12</v>
      </c>
      <c r="G208" s="132"/>
      <c r="H208" s="131">
        <v>21200</v>
      </c>
      <c r="I208" s="92">
        <f t="shared" si="116"/>
        <v>20182.399999999998</v>
      </c>
      <c r="J208" s="98">
        <f t="shared" si="117"/>
        <v>17760.511999999999</v>
      </c>
      <c r="K208" s="92"/>
      <c r="L208" s="131">
        <v>0</v>
      </c>
      <c r="M208" s="92">
        <f t="shared" si="118"/>
        <v>0</v>
      </c>
      <c r="N208" s="92">
        <f t="shared" si="119"/>
        <v>0</v>
      </c>
      <c r="O208" s="92"/>
      <c r="P208" s="131">
        <v>0</v>
      </c>
      <c r="Q208" s="92">
        <f t="shared" si="120"/>
        <v>0</v>
      </c>
      <c r="R208" s="98">
        <f t="shared" si="121"/>
        <v>0</v>
      </c>
      <c r="S208" s="130">
        <v>25</v>
      </c>
      <c r="T208" s="258" t="s">
        <v>15</v>
      </c>
      <c r="U208" s="78">
        <f>SUMIF('Avoided Costs 2010-2018'!$A:$A,Actuals!T208&amp;Actuals!S208,'Avoided Costs 2010-2018'!$E:$E)*J208</f>
        <v>66768.018619124065</v>
      </c>
      <c r="V208" s="78">
        <f>SUMIF('Avoided Costs 2010-2018'!$A:$A,Actuals!T208&amp;Actuals!S208,'Avoided Costs 2010-2018'!$K:$K)*N208</f>
        <v>0</v>
      </c>
      <c r="W208" s="78">
        <f>SUMIF('Avoided Costs 2010-2018'!$A:$A,Actuals!T208&amp;Actuals!S208,'Avoided Costs 2010-2018'!$M:$M)*R208</f>
        <v>0</v>
      </c>
      <c r="X208" s="78">
        <f t="shared" si="122"/>
        <v>66768.018619124065</v>
      </c>
      <c r="Y208" s="105">
        <v>70120</v>
      </c>
      <c r="Z208" s="105">
        <f t="shared" si="123"/>
        <v>61705.599999999999</v>
      </c>
      <c r="AA208" s="105"/>
      <c r="AB208" s="105"/>
      <c r="AC208" s="105"/>
      <c r="AD208" s="105">
        <f t="shared" si="124"/>
        <v>61705.599999999999</v>
      </c>
      <c r="AE208" s="105">
        <f t="shared" si="125"/>
        <v>5062.418619124066</v>
      </c>
      <c r="AF208" s="160">
        <f t="shared" si="126"/>
        <v>444012.79999999999</v>
      </c>
    </row>
    <row r="209" spans="1:32" s="108" customFormat="1" outlineLevel="1" x14ac:dyDescent="0.2">
      <c r="A209" s="125" t="s">
        <v>958</v>
      </c>
      <c r="B209" s="125"/>
      <c r="C209" s="125"/>
      <c r="D209" s="130">
        <v>1</v>
      </c>
      <c r="E209" s="131"/>
      <c r="F209" s="132">
        <v>0.12</v>
      </c>
      <c r="G209" s="132"/>
      <c r="H209" s="131">
        <v>17226</v>
      </c>
      <c r="I209" s="92">
        <f t="shared" si="116"/>
        <v>16399.151999999998</v>
      </c>
      <c r="J209" s="98">
        <f t="shared" si="117"/>
        <v>14431.253759999998</v>
      </c>
      <c r="K209" s="92"/>
      <c r="L209" s="131">
        <v>-10945</v>
      </c>
      <c r="M209" s="92">
        <f t="shared" si="118"/>
        <v>-11601.7</v>
      </c>
      <c r="N209" s="92">
        <f t="shared" si="119"/>
        <v>-10209.496000000001</v>
      </c>
      <c r="O209" s="92"/>
      <c r="P209" s="131">
        <v>0</v>
      </c>
      <c r="Q209" s="92">
        <f t="shared" si="120"/>
        <v>0</v>
      </c>
      <c r="R209" s="98">
        <f t="shared" si="121"/>
        <v>0</v>
      </c>
      <c r="S209" s="130">
        <v>15</v>
      </c>
      <c r="T209" s="258" t="s">
        <v>15</v>
      </c>
      <c r="U209" s="78">
        <f>SUMIF('Avoided Costs 2010-2018'!$A:$A,Actuals!T209&amp;Actuals!S209,'Avoided Costs 2010-2018'!$E:$E)*J209</f>
        <v>42649.723439319016</v>
      </c>
      <c r="V209" s="78">
        <f>SUMIF('Avoided Costs 2010-2018'!$A:$A,Actuals!T209&amp;Actuals!S209,'Avoided Costs 2010-2018'!$K:$K)*N209</f>
        <v>-8408.7438528522289</v>
      </c>
      <c r="W209" s="78">
        <f>SUMIF('Avoided Costs 2010-2018'!$A:$A,Actuals!T209&amp;Actuals!S209,'Avoided Costs 2010-2018'!$M:$M)*R209</f>
        <v>0</v>
      </c>
      <c r="X209" s="78">
        <f t="shared" si="122"/>
        <v>34240.979586466783</v>
      </c>
      <c r="Y209" s="105">
        <v>38529</v>
      </c>
      <c r="Z209" s="105">
        <f t="shared" si="123"/>
        <v>33905.519999999997</v>
      </c>
      <c r="AA209" s="105"/>
      <c r="AB209" s="105"/>
      <c r="AC209" s="105"/>
      <c r="AD209" s="105">
        <f t="shared" si="124"/>
        <v>33905.519999999997</v>
      </c>
      <c r="AE209" s="105">
        <f t="shared" si="125"/>
        <v>335.45958646678628</v>
      </c>
      <c r="AF209" s="160">
        <f t="shared" si="126"/>
        <v>216468.80639999997</v>
      </c>
    </row>
    <row r="210" spans="1:32" s="4" customFormat="1" x14ac:dyDescent="0.2">
      <c r="A210" s="134" t="s">
        <v>3</v>
      </c>
      <c r="B210" s="134" t="s">
        <v>166</v>
      </c>
      <c r="C210" s="134"/>
      <c r="D210" s="135">
        <f>SUM(D174:D209)</f>
        <v>30</v>
      </c>
      <c r="E210" s="98"/>
      <c r="F210" s="136"/>
      <c r="G210" s="132"/>
      <c r="H210" s="107">
        <f>SUM(H174:H209)</f>
        <v>5038814</v>
      </c>
      <c r="I210" s="107">
        <f>SUM(I174:I209)</f>
        <v>4958682.8960000016</v>
      </c>
      <c r="J210" s="107">
        <f>SUM(J174:J209)</f>
        <v>4363640.9484799989</v>
      </c>
      <c r="K210" s="98"/>
      <c r="L210" s="107">
        <f>SUM(L174:L209)</f>
        <v>525433</v>
      </c>
      <c r="M210" s="107">
        <f>SUM(M174:M209)</f>
        <v>571772.50000000012</v>
      </c>
      <c r="N210" s="107">
        <f>SUM(N174:N209)</f>
        <v>503159.8000000001</v>
      </c>
      <c r="O210" s="173"/>
      <c r="P210" s="107">
        <f>SUM(P174:P209)</f>
        <v>0</v>
      </c>
      <c r="Q210" s="107">
        <f>SUM(Q174:Q209)</f>
        <v>0</v>
      </c>
      <c r="R210" s="107">
        <f>SUM(R174:R209)</f>
        <v>0</v>
      </c>
      <c r="S210" s="135"/>
      <c r="T210" s="87"/>
      <c r="U210" s="105">
        <f>SUM(U174:U209)</f>
        <v>12074759.191148641</v>
      </c>
      <c r="V210" s="105">
        <f>SUM(V174:V209)</f>
        <v>414412.41323297028</v>
      </c>
      <c r="W210" s="105">
        <f>SUM(W174:W209)</f>
        <v>0</v>
      </c>
      <c r="X210" s="105">
        <f>SUM(X174:X209)</f>
        <v>12489171.604381608</v>
      </c>
      <c r="Y210" s="105"/>
      <c r="Z210" s="105">
        <f>SUM(Z174:Z209)</f>
        <v>3219614.3232</v>
      </c>
      <c r="AA210" s="105">
        <v>352714.1</v>
      </c>
      <c r="AB210" s="105">
        <v>242051.1</v>
      </c>
      <c r="AC210" s="105">
        <f>AB210+AA210</f>
        <v>594765.19999999995</v>
      </c>
      <c r="AD210" s="105">
        <f t="shared" si="124"/>
        <v>3461665.4232000001</v>
      </c>
      <c r="AE210" s="174">
        <f t="shared" si="125"/>
        <v>9027506.1811816078</v>
      </c>
      <c r="AF210" s="175">
        <f>SUM(AF174:AF209)</f>
        <v>60825678.855039991</v>
      </c>
    </row>
    <row r="211" spans="1:32" x14ac:dyDescent="0.2">
      <c r="A211" s="119"/>
      <c r="K211" s="49"/>
      <c r="L211" s="49"/>
      <c r="O211" s="80"/>
      <c r="P211" s="34"/>
      <c r="R211" s="25"/>
      <c r="S211" s="25"/>
      <c r="Z211" s="51"/>
      <c r="AA211" s="51"/>
      <c r="AC211" s="51"/>
      <c r="AD211" s="51"/>
      <c r="AE211" s="51"/>
      <c r="AF211" s="159"/>
    </row>
    <row r="212" spans="1:32" x14ac:dyDescent="0.2">
      <c r="A212" s="119" t="s">
        <v>141</v>
      </c>
      <c r="B212" s="28" t="s">
        <v>137</v>
      </c>
      <c r="J212" s="25"/>
      <c r="K212" s="49"/>
      <c r="L212" s="49"/>
      <c r="O212" s="80"/>
      <c r="P212" s="34"/>
      <c r="R212" s="25"/>
      <c r="S212" s="25"/>
      <c r="Z212" s="51"/>
      <c r="AA212" s="51"/>
      <c r="AC212" s="51"/>
      <c r="AD212" s="51"/>
      <c r="AE212" s="51"/>
      <c r="AF212" s="159"/>
    </row>
    <row r="213" spans="1:32" s="108" customFormat="1" outlineLevel="1" x14ac:dyDescent="0.2">
      <c r="A213" s="125" t="s">
        <v>336</v>
      </c>
      <c r="B213" s="125"/>
      <c r="C213" s="125"/>
      <c r="D213" s="130">
        <v>1</v>
      </c>
      <c r="E213" s="131"/>
      <c r="F213" s="132">
        <v>0.12</v>
      </c>
      <c r="G213" s="132"/>
      <c r="H213" s="131">
        <v>61361</v>
      </c>
      <c r="I213" s="92">
        <f t="shared" ref="I213:I242" si="142">+$H$78*H213</f>
        <v>58415.671999999999</v>
      </c>
      <c r="J213" s="98">
        <f t="shared" ref="J213:J242" si="143">I213*(1-F213)</f>
        <v>51405.791359999996</v>
      </c>
      <c r="K213" s="92"/>
      <c r="L213" s="131">
        <v>0</v>
      </c>
      <c r="M213" s="92">
        <f t="shared" ref="M213:M242" si="144">+$L$78*L213</f>
        <v>0</v>
      </c>
      <c r="N213" s="92">
        <f t="shared" ref="N213:N242" si="145">M213*(1-F213)</f>
        <v>0</v>
      </c>
      <c r="O213" s="92"/>
      <c r="P213" s="131">
        <v>0</v>
      </c>
      <c r="Q213" s="92">
        <f t="shared" ref="Q213:Q242" si="146">+P213*$P$78</f>
        <v>0</v>
      </c>
      <c r="R213" s="98">
        <f t="shared" ref="R213:R242" si="147">Q213*(1-F213)</f>
        <v>0</v>
      </c>
      <c r="S213" s="130">
        <v>15</v>
      </c>
      <c r="T213" s="258" t="s">
        <v>15</v>
      </c>
      <c r="U213" s="78">
        <f>SUMIF('Avoided Costs 2010-2018'!$A:$A,Actuals!T213&amp;Actuals!S213,'Avoided Costs 2010-2018'!$E:$E)*J213</f>
        <v>151923.23696505598</v>
      </c>
      <c r="V213" s="78">
        <f>SUMIF('Avoided Costs 2010-2018'!$A:$A,Actuals!T213&amp;Actuals!S213,'Avoided Costs 2010-2018'!$K:$K)*N213</f>
        <v>0</v>
      </c>
      <c r="W213" s="78">
        <f>SUMIF('Avoided Costs 2010-2018'!$A:$A,Actuals!T213&amp;Actuals!S213,'Avoided Costs 2010-2018'!$M:$M)*R213</f>
        <v>0</v>
      </c>
      <c r="X213" s="78">
        <f t="shared" ref="X213:X242" si="148">SUM(U213:W213)</f>
        <v>151923.23696505598</v>
      </c>
      <c r="Y213" s="105">
        <v>42857</v>
      </c>
      <c r="Z213" s="105">
        <f t="shared" ref="Z213:Z242" si="149">Y213*(1-F213)</f>
        <v>37714.160000000003</v>
      </c>
      <c r="AA213" s="105"/>
      <c r="AB213" s="105"/>
      <c r="AC213" s="105"/>
      <c r="AD213" s="105">
        <f t="shared" ref="AD213:AD243" si="150">Z213+AB213</f>
        <v>37714.160000000003</v>
      </c>
      <c r="AE213" s="105">
        <f t="shared" ref="AE213:AE243" si="151">X213-AD213</f>
        <v>114209.07696505598</v>
      </c>
      <c r="AF213" s="160">
        <f t="shared" ref="AF213:AF242" si="152">S213*J213</f>
        <v>771086.8703999999</v>
      </c>
    </row>
    <row r="214" spans="1:32" s="108" customFormat="1" ht="12" outlineLevel="1" x14ac:dyDescent="0.2">
      <c r="A214" s="125" t="s">
        <v>337</v>
      </c>
      <c r="B214" s="125"/>
      <c r="C214" s="125"/>
      <c r="D214" s="130">
        <v>1</v>
      </c>
      <c r="E214" s="131"/>
      <c r="F214" s="132">
        <v>0.12</v>
      </c>
      <c r="G214" s="132"/>
      <c r="H214" s="131">
        <v>442522</v>
      </c>
      <c r="I214" s="133">
        <v>164976</v>
      </c>
      <c r="J214" s="98">
        <f t="shared" ref="J214:J216" si="153">I214*(1-F214)</f>
        <v>145178.88</v>
      </c>
      <c r="K214" s="92"/>
      <c r="L214" s="131">
        <v>-482800</v>
      </c>
      <c r="M214" s="133">
        <v>117799</v>
      </c>
      <c r="N214" s="92">
        <f t="shared" ref="N214:N216" si="154">M214*(1-F214)</f>
        <v>103663.12</v>
      </c>
      <c r="O214" s="92"/>
      <c r="P214" s="131">
        <v>0</v>
      </c>
      <c r="Q214" s="92">
        <f t="shared" si="146"/>
        <v>0</v>
      </c>
      <c r="R214" s="98">
        <f t="shared" ref="R214:R216" si="155">Q214*(1-F214)</f>
        <v>0</v>
      </c>
      <c r="S214" s="130">
        <v>15</v>
      </c>
      <c r="T214" s="258" t="s">
        <v>15</v>
      </c>
      <c r="U214" s="78">
        <f>SUMIF('Avoided Costs 2010-2018'!$A:$A,Actuals!T214&amp;Actuals!S214,'Avoided Costs 2010-2018'!$E:$E)*J214</f>
        <v>429057.59847369517</v>
      </c>
      <c r="V214" s="78">
        <f>SUMIF('Avoided Costs 2010-2018'!$A:$A,Actuals!T214&amp;Actuals!S214,'Avoided Costs 2010-2018'!$K:$K)*N214</f>
        <v>85379.006276850763</v>
      </c>
      <c r="W214" s="78">
        <f>SUMIF('Avoided Costs 2010-2018'!$A:$A,Actuals!T214&amp;Actuals!S214,'Avoided Costs 2010-2018'!$M:$M)*R214</f>
        <v>0</v>
      </c>
      <c r="X214" s="78">
        <f t="shared" ref="X214:X216" si="156">SUM(U214:W214)</f>
        <v>514436.60475054593</v>
      </c>
      <c r="Y214" s="105">
        <v>30461</v>
      </c>
      <c r="Z214" s="105">
        <f t="shared" ref="Z214:Z216" si="157">Y214*(1-F214)</f>
        <v>26805.68</v>
      </c>
      <c r="AA214" s="105"/>
      <c r="AB214" s="105"/>
      <c r="AC214" s="105"/>
      <c r="AD214" s="105">
        <f t="shared" si="150"/>
        <v>26805.68</v>
      </c>
      <c r="AE214" s="105">
        <f t="shared" si="151"/>
        <v>487630.92475054594</v>
      </c>
      <c r="AF214" s="160">
        <f t="shared" si="152"/>
        <v>2177683.2000000002</v>
      </c>
    </row>
    <row r="215" spans="1:32" s="108" customFormat="1" outlineLevel="1" x14ac:dyDescent="0.2">
      <c r="A215" s="125" t="s">
        <v>338</v>
      </c>
      <c r="B215" s="125"/>
      <c r="C215" s="125"/>
      <c r="D215" s="130">
        <v>1</v>
      </c>
      <c r="E215" s="131"/>
      <c r="F215" s="132">
        <v>0.12</v>
      </c>
      <c r="G215" s="132"/>
      <c r="H215" s="131">
        <v>147138</v>
      </c>
      <c r="I215" s="92">
        <f t="shared" ref="I215:I216" si="158">+$H$78*H215</f>
        <v>140075.37599999999</v>
      </c>
      <c r="J215" s="98">
        <f t="shared" si="153"/>
        <v>123266.33087999999</v>
      </c>
      <c r="K215" s="92"/>
      <c r="L215" s="131">
        <v>0</v>
      </c>
      <c r="M215" s="92">
        <f t="shared" si="144"/>
        <v>0</v>
      </c>
      <c r="N215" s="92">
        <f t="shared" si="154"/>
        <v>0</v>
      </c>
      <c r="O215" s="92"/>
      <c r="P215" s="131">
        <v>0</v>
      </c>
      <c r="Q215" s="92">
        <f t="shared" si="146"/>
        <v>0</v>
      </c>
      <c r="R215" s="98">
        <f t="shared" si="155"/>
        <v>0</v>
      </c>
      <c r="S215" s="130">
        <v>15</v>
      </c>
      <c r="T215" s="258" t="s">
        <v>15</v>
      </c>
      <c r="U215" s="78">
        <f>SUMIF('Avoided Costs 2010-2018'!$A:$A,Actuals!T215&amp;Actuals!S215,'Avoided Costs 2010-2018'!$E:$E)*J215</f>
        <v>364297.86412484164</v>
      </c>
      <c r="V215" s="78">
        <f>SUMIF('Avoided Costs 2010-2018'!$A:$A,Actuals!T215&amp;Actuals!S215,'Avoided Costs 2010-2018'!$K:$K)*N215</f>
        <v>0</v>
      </c>
      <c r="W215" s="78">
        <f>SUMIF('Avoided Costs 2010-2018'!$A:$A,Actuals!T215&amp;Actuals!S215,'Avoided Costs 2010-2018'!$M:$M)*R215</f>
        <v>0</v>
      </c>
      <c r="X215" s="78">
        <f t="shared" si="156"/>
        <v>364297.86412484164</v>
      </c>
      <c r="Y215" s="105">
        <v>135800</v>
      </c>
      <c r="Z215" s="105">
        <f t="shared" si="157"/>
        <v>119504</v>
      </c>
      <c r="AA215" s="105"/>
      <c r="AB215" s="105"/>
      <c r="AC215" s="105"/>
      <c r="AD215" s="105">
        <f t="shared" si="150"/>
        <v>119504</v>
      </c>
      <c r="AE215" s="105">
        <f t="shared" si="151"/>
        <v>244793.86412484164</v>
      </c>
      <c r="AF215" s="160">
        <f t="shared" si="152"/>
        <v>1848994.9631999999</v>
      </c>
    </row>
    <row r="216" spans="1:32" s="108" customFormat="1" outlineLevel="1" x14ac:dyDescent="0.2">
      <c r="A216" s="125" t="s">
        <v>339</v>
      </c>
      <c r="B216" s="125"/>
      <c r="C216" s="125"/>
      <c r="D216" s="130">
        <v>1</v>
      </c>
      <c r="E216" s="131"/>
      <c r="F216" s="132">
        <v>0.12</v>
      </c>
      <c r="G216" s="132"/>
      <c r="H216" s="131">
        <v>182036</v>
      </c>
      <c r="I216" s="92">
        <f t="shared" si="158"/>
        <v>173298.272</v>
      </c>
      <c r="J216" s="98">
        <f t="shared" si="153"/>
        <v>152502.47936</v>
      </c>
      <c r="K216" s="92"/>
      <c r="L216" s="131">
        <v>0</v>
      </c>
      <c r="M216" s="92">
        <f t="shared" si="144"/>
        <v>0</v>
      </c>
      <c r="N216" s="92">
        <f t="shared" si="154"/>
        <v>0</v>
      </c>
      <c r="O216" s="92"/>
      <c r="P216" s="131">
        <v>0</v>
      </c>
      <c r="Q216" s="92">
        <f t="shared" si="146"/>
        <v>0</v>
      </c>
      <c r="R216" s="98">
        <f t="shared" si="155"/>
        <v>0</v>
      </c>
      <c r="S216" s="130">
        <v>15</v>
      </c>
      <c r="T216" s="258" t="s">
        <v>15</v>
      </c>
      <c r="U216" s="78">
        <f>SUMIF('Avoided Costs 2010-2018'!$A:$A,Actuals!T216&amp;Actuals!S216,'Avoided Costs 2010-2018'!$E:$E)*J216</f>
        <v>450701.55903865537</v>
      </c>
      <c r="V216" s="78">
        <f>SUMIF('Avoided Costs 2010-2018'!$A:$A,Actuals!T216&amp;Actuals!S216,'Avoided Costs 2010-2018'!$K:$K)*N216</f>
        <v>0</v>
      </c>
      <c r="W216" s="78">
        <f>SUMIF('Avoided Costs 2010-2018'!$A:$A,Actuals!T216&amp;Actuals!S216,'Avoided Costs 2010-2018'!$M:$M)*R216</f>
        <v>0</v>
      </c>
      <c r="X216" s="78">
        <f t="shared" si="156"/>
        <v>450701.55903865537</v>
      </c>
      <c r="Y216" s="105">
        <v>157400</v>
      </c>
      <c r="Z216" s="105">
        <f t="shared" si="157"/>
        <v>138512</v>
      </c>
      <c r="AA216" s="105"/>
      <c r="AB216" s="105"/>
      <c r="AC216" s="105"/>
      <c r="AD216" s="105">
        <f t="shared" si="150"/>
        <v>138512</v>
      </c>
      <c r="AE216" s="105">
        <f t="shared" si="151"/>
        <v>312189.55903865537</v>
      </c>
      <c r="AF216" s="160">
        <f t="shared" si="152"/>
        <v>2287537.1903999997</v>
      </c>
    </row>
    <row r="217" spans="1:32" s="108" customFormat="1" outlineLevel="1" x14ac:dyDescent="0.2">
      <c r="A217" s="125" t="s">
        <v>340</v>
      </c>
      <c r="B217" s="125"/>
      <c r="C217" s="125"/>
      <c r="D217" s="130">
        <v>1</v>
      </c>
      <c r="E217" s="131"/>
      <c r="F217" s="132">
        <v>0.12</v>
      </c>
      <c r="G217" s="132"/>
      <c r="H217" s="131">
        <v>48763</v>
      </c>
      <c r="I217" s="92">
        <f t="shared" si="142"/>
        <v>46422.375999999997</v>
      </c>
      <c r="J217" s="98">
        <f t="shared" si="143"/>
        <v>40851.690879999995</v>
      </c>
      <c r="K217" s="92"/>
      <c r="L217" s="131">
        <v>0</v>
      </c>
      <c r="M217" s="92">
        <f t="shared" si="144"/>
        <v>0</v>
      </c>
      <c r="N217" s="92">
        <f t="shared" si="145"/>
        <v>0</v>
      </c>
      <c r="O217" s="92"/>
      <c r="P217" s="131">
        <v>0</v>
      </c>
      <c r="Q217" s="92">
        <f t="shared" si="146"/>
        <v>0</v>
      </c>
      <c r="R217" s="98">
        <f t="shared" si="147"/>
        <v>0</v>
      </c>
      <c r="S217" s="130">
        <v>25</v>
      </c>
      <c r="T217" s="258" t="s">
        <v>167</v>
      </c>
      <c r="U217" s="78">
        <f>SUMIF('Avoided Costs 2010-2018'!$A:$A,Actuals!T217&amp;Actuals!S217,'Avoided Costs 2010-2018'!$E:$E)*J217</f>
        <v>139610.72860406878</v>
      </c>
      <c r="V217" s="78">
        <f>SUMIF('Avoided Costs 2010-2018'!$A:$A,Actuals!T217&amp;Actuals!S217,'Avoided Costs 2010-2018'!$K:$K)*N217</f>
        <v>0</v>
      </c>
      <c r="W217" s="78">
        <f>SUMIF('Avoided Costs 2010-2018'!$A:$A,Actuals!T217&amp;Actuals!S217,'Avoided Costs 2010-2018'!$M:$M)*R217</f>
        <v>0</v>
      </c>
      <c r="X217" s="78">
        <f t="shared" si="148"/>
        <v>139610.72860406878</v>
      </c>
      <c r="Y217" s="105">
        <v>80448</v>
      </c>
      <c r="Z217" s="105">
        <f t="shared" si="149"/>
        <v>70794.240000000005</v>
      </c>
      <c r="AA217" s="105"/>
      <c r="AB217" s="105"/>
      <c r="AC217" s="105"/>
      <c r="AD217" s="105">
        <f t="shared" si="150"/>
        <v>70794.240000000005</v>
      </c>
      <c r="AE217" s="105">
        <f t="shared" si="151"/>
        <v>68816.488604068771</v>
      </c>
      <c r="AF217" s="160">
        <f t="shared" si="152"/>
        <v>1021292.2719999999</v>
      </c>
    </row>
    <row r="218" spans="1:32" s="108" customFormat="1" outlineLevel="1" x14ac:dyDescent="0.2">
      <c r="A218" s="125" t="s">
        <v>341</v>
      </c>
      <c r="B218" s="125"/>
      <c r="C218" s="125"/>
      <c r="D218" s="130">
        <v>1</v>
      </c>
      <c r="E218" s="131"/>
      <c r="F218" s="132">
        <v>0.12</v>
      </c>
      <c r="G218" s="132"/>
      <c r="H218" s="131">
        <v>180674</v>
      </c>
      <c r="I218" s="92">
        <f t="shared" si="142"/>
        <v>172001.64799999999</v>
      </c>
      <c r="J218" s="98">
        <f t="shared" si="143"/>
        <v>151361.45023999998</v>
      </c>
      <c r="K218" s="92"/>
      <c r="L218" s="131">
        <v>0</v>
      </c>
      <c r="M218" s="92">
        <f t="shared" si="144"/>
        <v>0</v>
      </c>
      <c r="N218" s="92">
        <f t="shared" si="145"/>
        <v>0</v>
      </c>
      <c r="O218" s="92"/>
      <c r="P218" s="131">
        <v>0</v>
      </c>
      <c r="Q218" s="92">
        <f t="shared" si="146"/>
        <v>0</v>
      </c>
      <c r="R218" s="98">
        <f t="shared" si="147"/>
        <v>0</v>
      </c>
      <c r="S218" s="130">
        <v>5</v>
      </c>
      <c r="T218" s="258" t="s">
        <v>167</v>
      </c>
      <c r="U218" s="78">
        <f>SUMIF('Avoided Costs 2010-2018'!$A:$A,Actuals!T218&amp;Actuals!S218,'Avoided Costs 2010-2018'!$E:$E)*J218</f>
        <v>181745.6971471679</v>
      </c>
      <c r="V218" s="78">
        <f>SUMIF('Avoided Costs 2010-2018'!$A:$A,Actuals!T218&amp;Actuals!S218,'Avoided Costs 2010-2018'!$K:$K)*N218</f>
        <v>0</v>
      </c>
      <c r="W218" s="78">
        <f>SUMIF('Avoided Costs 2010-2018'!$A:$A,Actuals!T218&amp;Actuals!S218,'Avoided Costs 2010-2018'!$M:$M)*R218</f>
        <v>0</v>
      </c>
      <c r="X218" s="78">
        <f t="shared" si="148"/>
        <v>181745.6971471679</v>
      </c>
      <c r="Y218" s="105">
        <v>25709</v>
      </c>
      <c r="Z218" s="105">
        <f t="shared" si="149"/>
        <v>22623.920000000002</v>
      </c>
      <c r="AA218" s="105"/>
      <c r="AB218" s="105"/>
      <c r="AC218" s="105"/>
      <c r="AD218" s="105">
        <f t="shared" si="150"/>
        <v>22623.920000000002</v>
      </c>
      <c r="AE218" s="105">
        <f t="shared" si="151"/>
        <v>159121.77714716789</v>
      </c>
      <c r="AF218" s="160">
        <f t="shared" si="152"/>
        <v>756807.25119999982</v>
      </c>
    </row>
    <row r="219" spans="1:32" s="108" customFormat="1" outlineLevel="1" x14ac:dyDescent="0.2">
      <c r="A219" s="125" t="s">
        <v>342</v>
      </c>
      <c r="B219" s="125"/>
      <c r="C219" s="125"/>
      <c r="D219" s="130">
        <v>1</v>
      </c>
      <c r="E219" s="131"/>
      <c r="F219" s="132">
        <v>0.12</v>
      </c>
      <c r="G219" s="132"/>
      <c r="H219" s="131">
        <v>83001</v>
      </c>
      <c r="I219" s="92">
        <f t="shared" si="142"/>
        <v>79016.95199999999</v>
      </c>
      <c r="J219" s="98">
        <f t="shared" si="143"/>
        <v>69534.917759999997</v>
      </c>
      <c r="K219" s="92"/>
      <c r="L219" s="131">
        <v>0</v>
      </c>
      <c r="M219" s="92">
        <f t="shared" si="144"/>
        <v>0</v>
      </c>
      <c r="N219" s="92">
        <f t="shared" si="145"/>
        <v>0</v>
      </c>
      <c r="O219" s="92"/>
      <c r="P219" s="131">
        <v>0</v>
      </c>
      <c r="Q219" s="92">
        <f t="shared" si="146"/>
        <v>0</v>
      </c>
      <c r="R219" s="98">
        <f t="shared" si="147"/>
        <v>0</v>
      </c>
      <c r="S219" s="130">
        <v>15</v>
      </c>
      <c r="T219" s="258" t="s">
        <v>15</v>
      </c>
      <c r="U219" s="78">
        <f>SUMIF('Avoided Costs 2010-2018'!$A:$A,Actuals!T219&amp;Actuals!S219,'Avoided Costs 2010-2018'!$E:$E)*J219</f>
        <v>205501.54970317648</v>
      </c>
      <c r="V219" s="78">
        <f>SUMIF('Avoided Costs 2010-2018'!$A:$A,Actuals!T219&amp;Actuals!S219,'Avoided Costs 2010-2018'!$K:$K)*N219</f>
        <v>0</v>
      </c>
      <c r="W219" s="78">
        <f>SUMIF('Avoided Costs 2010-2018'!$A:$A,Actuals!T219&amp;Actuals!S219,'Avoided Costs 2010-2018'!$M:$M)*R219</f>
        <v>0</v>
      </c>
      <c r="X219" s="78">
        <f t="shared" si="148"/>
        <v>205501.54970317648</v>
      </c>
      <c r="Y219" s="105">
        <v>74800</v>
      </c>
      <c r="Z219" s="105">
        <f t="shared" si="149"/>
        <v>65824</v>
      </c>
      <c r="AA219" s="105"/>
      <c r="AB219" s="105"/>
      <c r="AC219" s="105"/>
      <c r="AD219" s="105">
        <f t="shared" si="150"/>
        <v>65824</v>
      </c>
      <c r="AE219" s="105">
        <f t="shared" si="151"/>
        <v>139677.54970317648</v>
      </c>
      <c r="AF219" s="160">
        <f t="shared" si="152"/>
        <v>1043023.7664</v>
      </c>
    </row>
    <row r="220" spans="1:32" s="108" customFormat="1" outlineLevel="1" x14ac:dyDescent="0.2">
      <c r="A220" s="125" t="s">
        <v>343</v>
      </c>
      <c r="B220" s="125"/>
      <c r="C220" s="125"/>
      <c r="D220" s="130">
        <v>1</v>
      </c>
      <c r="E220" s="131"/>
      <c r="F220" s="132">
        <v>0.12</v>
      </c>
      <c r="G220" s="132"/>
      <c r="H220" s="131">
        <v>30248</v>
      </c>
      <c r="I220" s="92">
        <f t="shared" si="142"/>
        <v>28796.095999999998</v>
      </c>
      <c r="J220" s="98">
        <f t="shared" si="143"/>
        <v>25340.564479999997</v>
      </c>
      <c r="K220" s="92"/>
      <c r="L220" s="131">
        <v>0</v>
      </c>
      <c r="M220" s="92">
        <f t="shared" si="144"/>
        <v>0</v>
      </c>
      <c r="N220" s="92">
        <f t="shared" si="145"/>
        <v>0</v>
      </c>
      <c r="O220" s="92"/>
      <c r="P220" s="131">
        <v>0</v>
      </c>
      <c r="Q220" s="92">
        <f t="shared" si="146"/>
        <v>0</v>
      </c>
      <c r="R220" s="98">
        <f t="shared" si="147"/>
        <v>0</v>
      </c>
      <c r="S220" s="130">
        <v>6</v>
      </c>
      <c r="T220" s="258" t="s">
        <v>15</v>
      </c>
      <c r="U220" s="78">
        <f>SUMIF('Avoided Costs 2010-2018'!$A:$A,Actuals!T220&amp;Actuals!S220,'Avoided Costs 2010-2018'!$E:$E)*J220</f>
        <v>39226.754601984481</v>
      </c>
      <c r="V220" s="78">
        <f>SUMIF('Avoided Costs 2010-2018'!$A:$A,Actuals!T220&amp;Actuals!S220,'Avoided Costs 2010-2018'!$K:$K)*N220</f>
        <v>0</v>
      </c>
      <c r="W220" s="78">
        <f>SUMIF('Avoided Costs 2010-2018'!$A:$A,Actuals!T220&amp;Actuals!S220,'Avoided Costs 2010-2018'!$M:$M)*R220</f>
        <v>0</v>
      </c>
      <c r="X220" s="78">
        <f t="shared" si="148"/>
        <v>39226.754601984481</v>
      </c>
      <c r="Y220" s="105">
        <v>2100</v>
      </c>
      <c r="Z220" s="105">
        <f t="shared" si="149"/>
        <v>1848</v>
      </c>
      <c r="AA220" s="105"/>
      <c r="AB220" s="105"/>
      <c r="AC220" s="105"/>
      <c r="AD220" s="105">
        <f t="shared" si="150"/>
        <v>1848</v>
      </c>
      <c r="AE220" s="105">
        <f t="shared" si="151"/>
        <v>37378.754601984481</v>
      </c>
      <c r="AF220" s="160">
        <f t="shared" si="152"/>
        <v>152043.38687999998</v>
      </c>
    </row>
    <row r="221" spans="1:32" s="108" customFormat="1" outlineLevel="1" x14ac:dyDescent="0.2">
      <c r="A221" s="125" t="s">
        <v>344</v>
      </c>
      <c r="B221" s="125"/>
      <c r="C221" s="125"/>
      <c r="D221" s="130">
        <v>1</v>
      </c>
      <c r="E221" s="131"/>
      <c r="F221" s="132">
        <v>0.12</v>
      </c>
      <c r="G221" s="132"/>
      <c r="H221" s="131">
        <v>163042</v>
      </c>
      <c r="I221" s="92">
        <f t="shared" si="142"/>
        <v>155215.984</v>
      </c>
      <c r="J221" s="98">
        <f t="shared" si="143"/>
        <v>136590.06591999999</v>
      </c>
      <c r="K221" s="92"/>
      <c r="L221" s="131">
        <v>0</v>
      </c>
      <c r="M221" s="92">
        <f t="shared" si="144"/>
        <v>0</v>
      </c>
      <c r="N221" s="92">
        <f t="shared" si="145"/>
        <v>0</v>
      </c>
      <c r="O221" s="92"/>
      <c r="P221" s="131">
        <v>0</v>
      </c>
      <c r="Q221" s="92">
        <f t="shared" si="146"/>
        <v>0</v>
      </c>
      <c r="R221" s="98">
        <f t="shared" si="147"/>
        <v>0</v>
      </c>
      <c r="S221" s="130">
        <v>6</v>
      </c>
      <c r="T221" s="258" t="s">
        <v>15</v>
      </c>
      <c r="U221" s="78">
        <f>SUMIF('Avoided Costs 2010-2018'!$A:$A,Actuals!T221&amp;Actuals!S221,'Avoided Costs 2010-2018'!$E:$E)*J221</f>
        <v>211439.05460912306</v>
      </c>
      <c r="V221" s="78">
        <f>SUMIF('Avoided Costs 2010-2018'!$A:$A,Actuals!T221&amp;Actuals!S221,'Avoided Costs 2010-2018'!$K:$K)*N221</f>
        <v>0</v>
      </c>
      <c r="W221" s="78">
        <f>SUMIF('Avoided Costs 2010-2018'!$A:$A,Actuals!T221&amp;Actuals!S221,'Avoided Costs 2010-2018'!$M:$M)*R221</f>
        <v>0</v>
      </c>
      <c r="X221" s="78">
        <f t="shared" si="148"/>
        <v>211439.05460912306</v>
      </c>
      <c r="Y221" s="105">
        <v>16945.7</v>
      </c>
      <c r="Z221" s="105">
        <f t="shared" si="149"/>
        <v>14912.216</v>
      </c>
      <c r="AA221" s="105"/>
      <c r="AB221" s="105"/>
      <c r="AC221" s="105"/>
      <c r="AD221" s="105">
        <f t="shared" si="150"/>
        <v>14912.216</v>
      </c>
      <c r="AE221" s="105">
        <f t="shared" si="151"/>
        <v>196526.83860912308</v>
      </c>
      <c r="AF221" s="160">
        <f t="shared" si="152"/>
        <v>819540.39552000002</v>
      </c>
    </row>
    <row r="222" spans="1:32" s="108" customFormat="1" outlineLevel="1" x14ac:dyDescent="0.2">
      <c r="A222" s="125" t="s">
        <v>345</v>
      </c>
      <c r="B222" s="125"/>
      <c r="C222" s="125"/>
      <c r="D222" s="130">
        <v>1</v>
      </c>
      <c r="E222" s="131"/>
      <c r="F222" s="132">
        <v>0.12</v>
      </c>
      <c r="G222" s="132"/>
      <c r="H222" s="131">
        <v>29516</v>
      </c>
      <c r="I222" s="92">
        <f t="shared" si="142"/>
        <v>28099.232</v>
      </c>
      <c r="J222" s="98">
        <f t="shared" si="143"/>
        <v>24727.32416</v>
      </c>
      <c r="K222" s="92"/>
      <c r="L222" s="131">
        <v>0</v>
      </c>
      <c r="M222" s="92">
        <f t="shared" si="144"/>
        <v>0</v>
      </c>
      <c r="N222" s="92">
        <f t="shared" si="145"/>
        <v>0</v>
      </c>
      <c r="O222" s="92"/>
      <c r="P222" s="131">
        <v>0</v>
      </c>
      <c r="Q222" s="92">
        <f t="shared" si="146"/>
        <v>0</v>
      </c>
      <c r="R222" s="98">
        <f t="shared" si="147"/>
        <v>0</v>
      </c>
      <c r="S222" s="130">
        <v>6</v>
      </c>
      <c r="T222" s="258" t="s">
        <v>15</v>
      </c>
      <c r="U222" s="78">
        <f>SUMIF('Avoided Costs 2010-2018'!$A:$A,Actuals!T222&amp;Actuals!S222,'Avoided Costs 2010-2018'!$E:$E)*J222</f>
        <v>38277.469215557197</v>
      </c>
      <c r="V222" s="78">
        <f>SUMIF('Avoided Costs 2010-2018'!$A:$A,Actuals!T222&amp;Actuals!S222,'Avoided Costs 2010-2018'!$K:$K)*N222</f>
        <v>0</v>
      </c>
      <c r="W222" s="78">
        <f>SUMIF('Avoided Costs 2010-2018'!$A:$A,Actuals!T222&amp;Actuals!S222,'Avoided Costs 2010-2018'!$M:$M)*R222</f>
        <v>0</v>
      </c>
      <c r="X222" s="78">
        <f t="shared" si="148"/>
        <v>38277.469215557197</v>
      </c>
      <c r="Y222" s="105">
        <v>8098</v>
      </c>
      <c r="Z222" s="105">
        <f t="shared" si="149"/>
        <v>7126.24</v>
      </c>
      <c r="AA222" s="105"/>
      <c r="AB222" s="105"/>
      <c r="AC222" s="105"/>
      <c r="AD222" s="105">
        <f t="shared" si="150"/>
        <v>7126.24</v>
      </c>
      <c r="AE222" s="105">
        <f t="shared" si="151"/>
        <v>31151.229215557199</v>
      </c>
      <c r="AF222" s="160">
        <f t="shared" si="152"/>
        <v>148363.94495999999</v>
      </c>
    </row>
    <row r="223" spans="1:32" s="108" customFormat="1" outlineLevel="1" x14ac:dyDescent="0.2">
      <c r="A223" s="125" t="s">
        <v>346</v>
      </c>
      <c r="B223" s="125"/>
      <c r="C223" s="125"/>
      <c r="D223" s="130">
        <v>1</v>
      </c>
      <c r="E223" s="131"/>
      <c r="F223" s="132">
        <v>0.12</v>
      </c>
      <c r="G223" s="132"/>
      <c r="H223" s="131">
        <v>55525</v>
      </c>
      <c r="I223" s="92">
        <f t="shared" si="142"/>
        <v>52859.799999999996</v>
      </c>
      <c r="J223" s="98">
        <f t="shared" si="143"/>
        <v>46516.623999999996</v>
      </c>
      <c r="K223" s="92"/>
      <c r="L223" s="131">
        <v>0</v>
      </c>
      <c r="M223" s="92">
        <f t="shared" si="144"/>
        <v>0</v>
      </c>
      <c r="N223" s="92">
        <f t="shared" si="145"/>
        <v>0</v>
      </c>
      <c r="O223" s="92"/>
      <c r="P223" s="131">
        <v>0</v>
      </c>
      <c r="Q223" s="92">
        <f t="shared" si="146"/>
        <v>0</v>
      </c>
      <c r="R223" s="98">
        <f t="shared" si="147"/>
        <v>0</v>
      </c>
      <c r="S223" s="130">
        <v>25</v>
      </c>
      <c r="T223" s="258" t="s">
        <v>167</v>
      </c>
      <c r="U223" s="78">
        <f>SUMIF('Avoided Costs 2010-2018'!$A:$A,Actuals!T223&amp;Actuals!S223,'Avoided Costs 2010-2018'!$E:$E)*J223</f>
        <v>158970.6479449771</v>
      </c>
      <c r="V223" s="78">
        <f>SUMIF('Avoided Costs 2010-2018'!$A:$A,Actuals!T223&amp;Actuals!S223,'Avoided Costs 2010-2018'!$K:$K)*N223</f>
        <v>0</v>
      </c>
      <c r="W223" s="78">
        <f>SUMIF('Avoided Costs 2010-2018'!$A:$A,Actuals!T223&amp;Actuals!S223,'Avoided Costs 2010-2018'!$M:$M)*R223</f>
        <v>0</v>
      </c>
      <c r="X223" s="78">
        <f t="shared" si="148"/>
        <v>158970.6479449771</v>
      </c>
      <c r="Y223" s="105">
        <v>83541</v>
      </c>
      <c r="Z223" s="105">
        <f t="shared" si="149"/>
        <v>73516.08</v>
      </c>
      <c r="AA223" s="105"/>
      <c r="AB223" s="105"/>
      <c r="AC223" s="105"/>
      <c r="AD223" s="105">
        <f t="shared" si="150"/>
        <v>73516.08</v>
      </c>
      <c r="AE223" s="105">
        <f t="shared" si="151"/>
        <v>85454.567944977098</v>
      </c>
      <c r="AF223" s="160">
        <f t="shared" si="152"/>
        <v>1162915.5999999999</v>
      </c>
    </row>
    <row r="224" spans="1:32" s="108" customFormat="1" ht="12" outlineLevel="1" x14ac:dyDescent="0.2">
      <c r="A224" s="125" t="s">
        <v>347</v>
      </c>
      <c r="B224" s="125"/>
      <c r="C224" s="125"/>
      <c r="D224" s="130">
        <v>1</v>
      </c>
      <c r="E224" s="131"/>
      <c r="F224" s="132">
        <v>0.12</v>
      </c>
      <c r="G224" s="132"/>
      <c r="H224" s="131">
        <v>41328</v>
      </c>
      <c r="I224" s="124">
        <v>30952</v>
      </c>
      <c r="J224" s="98">
        <f t="shared" si="143"/>
        <v>27237.759999999998</v>
      </c>
      <c r="K224" s="92"/>
      <c r="L224" s="131">
        <v>0</v>
      </c>
      <c r="M224" s="92">
        <f>L224</f>
        <v>0</v>
      </c>
      <c r="N224" s="92">
        <f t="shared" si="145"/>
        <v>0</v>
      </c>
      <c r="O224" s="92"/>
      <c r="P224" s="131">
        <v>0</v>
      </c>
      <c r="Q224" s="92">
        <f>P224</f>
        <v>0</v>
      </c>
      <c r="R224" s="98">
        <f t="shared" si="147"/>
        <v>0</v>
      </c>
      <c r="S224" s="130">
        <v>15</v>
      </c>
      <c r="T224" s="258" t="s">
        <v>15</v>
      </c>
      <c r="U224" s="78">
        <f>SUMIF('Avoided Costs 2010-2018'!$A:$A,Actuals!T224&amp;Actuals!S224,'Avoided Costs 2010-2018'!$E:$E)*J224</f>
        <v>80497.713533834089</v>
      </c>
      <c r="V224" s="78">
        <f>SUMIF('Avoided Costs 2010-2018'!$A:$A,Actuals!T224&amp;Actuals!S224,'Avoided Costs 2010-2018'!$K:$K)*N224</f>
        <v>0</v>
      </c>
      <c r="W224" s="78">
        <f>SUMIF('Avoided Costs 2010-2018'!$A:$A,Actuals!T224&amp;Actuals!S224,'Avoided Costs 2010-2018'!$M:$M)*R224</f>
        <v>0</v>
      </c>
      <c r="X224" s="78">
        <f t="shared" si="148"/>
        <v>80497.713533834089</v>
      </c>
      <c r="Y224" s="105">
        <v>23200</v>
      </c>
      <c r="Z224" s="105">
        <f t="shared" si="149"/>
        <v>20416</v>
      </c>
      <c r="AA224" s="105"/>
      <c r="AB224" s="105"/>
      <c r="AC224" s="105"/>
      <c r="AD224" s="105">
        <f t="shared" si="150"/>
        <v>20416</v>
      </c>
      <c r="AE224" s="105">
        <f t="shared" si="151"/>
        <v>60081.713533834089</v>
      </c>
      <c r="AF224" s="160">
        <f t="shared" si="152"/>
        <v>408566.39999999997</v>
      </c>
    </row>
    <row r="225" spans="1:32" s="108" customFormat="1" outlineLevel="1" x14ac:dyDescent="0.2">
      <c r="A225" s="125" t="s">
        <v>348</v>
      </c>
      <c r="B225" s="125"/>
      <c r="C225" s="125"/>
      <c r="D225" s="130">
        <v>0</v>
      </c>
      <c r="E225" s="131"/>
      <c r="F225" s="132">
        <v>0.12</v>
      </c>
      <c r="G225" s="132"/>
      <c r="H225" s="131">
        <v>118041</v>
      </c>
      <c r="I225" s="92">
        <f t="shared" si="142"/>
        <v>112375.03199999999</v>
      </c>
      <c r="J225" s="98">
        <f t="shared" si="143"/>
        <v>98890.028159999987</v>
      </c>
      <c r="K225" s="92"/>
      <c r="L225" s="131">
        <v>0</v>
      </c>
      <c r="M225" s="92">
        <f t="shared" si="144"/>
        <v>0</v>
      </c>
      <c r="N225" s="92">
        <f t="shared" si="145"/>
        <v>0</v>
      </c>
      <c r="O225" s="92"/>
      <c r="P225" s="131">
        <v>0</v>
      </c>
      <c r="Q225" s="92">
        <f t="shared" si="146"/>
        <v>0</v>
      </c>
      <c r="R225" s="98">
        <f t="shared" si="147"/>
        <v>0</v>
      </c>
      <c r="S225" s="130">
        <v>15</v>
      </c>
      <c r="T225" s="258" t="s">
        <v>15</v>
      </c>
      <c r="U225" s="78">
        <f>SUMIF('Avoided Costs 2010-2018'!$A:$A,Actuals!T225&amp;Actuals!S225,'Avoided Costs 2010-2018'!$E:$E)*J225</f>
        <v>292256.82134567841</v>
      </c>
      <c r="V225" s="78">
        <f>SUMIF('Avoided Costs 2010-2018'!$A:$A,Actuals!T225&amp;Actuals!S225,'Avoided Costs 2010-2018'!$K:$K)*N225</f>
        <v>0</v>
      </c>
      <c r="W225" s="78">
        <f>SUMIF('Avoided Costs 2010-2018'!$A:$A,Actuals!T225&amp;Actuals!S225,'Avoided Costs 2010-2018'!$M:$M)*R225</f>
        <v>0</v>
      </c>
      <c r="X225" s="78">
        <f t="shared" si="148"/>
        <v>292256.82134567841</v>
      </c>
      <c r="Y225" s="105">
        <v>160760</v>
      </c>
      <c r="Z225" s="105">
        <f t="shared" si="149"/>
        <v>141468.79999999999</v>
      </c>
      <c r="AA225" s="105"/>
      <c r="AB225" s="105"/>
      <c r="AC225" s="105"/>
      <c r="AD225" s="105">
        <f t="shared" si="150"/>
        <v>141468.79999999999</v>
      </c>
      <c r="AE225" s="105">
        <f t="shared" si="151"/>
        <v>150788.02134567843</v>
      </c>
      <c r="AF225" s="160">
        <f t="shared" si="152"/>
        <v>1483350.4223999998</v>
      </c>
    </row>
    <row r="226" spans="1:32" s="108" customFormat="1" outlineLevel="1" x14ac:dyDescent="0.2">
      <c r="A226" s="125" t="s">
        <v>349</v>
      </c>
      <c r="B226" s="125"/>
      <c r="C226" s="125"/>
      <c r="D226" s="130">
        <v>1</v>
      </c>
      <c r="E226" s="131"/>
      <c r="F226" s="132">
        <v>0.12</v>
      </c>
      <c r="G226" s="132"/>
      <c r="H226" s="131">
        <v>23601</v>
      </c>
      <c r="I226" s="92">
        <f t="shared" si="142"/>
        <v>22468.151999999998</v>
      </c>
      <c r="J226" s="98">
        <f t="shared" si="143"/>
        <v>19771.973759999997</v>
      </c>
      <c r="K226" s="92"/>
      <c r="L226" s="131">
        <v>0</v>
      </c>
      <c r="M226" s="92">
        <f t="shared" si="144"/>
        <v>0</v>
      </c>
      <c r="N226" s="92">
        <f t="shared" si="145"/>
        <v>0</v>
      </c>
      <c r="O226" s="92"/>
      <c r="P226" s="131">
        <v>0</v>
      </c>
      <c r="Q226" s="92">
        <f t="shared" si="146"/>
        <v>0</v>
      </c>
      <c r="R226" s="98">
        <f t="shared" si="147"/>
        <v>0</v>
      </c>
      <c r="S226" s="130">
        <v>15</v>
      </c>
      <c r="T226" s="258" t="s">
        <v>15</v>
      </c>
      <c r="U226" s="78">
        <f>SUMIF('Avoided Costs 2010-2018'!$A:$A,Actuals!T226&amp;Actuals!S226,'Avoided Costs 2010-2018'!$E:$E)*J226</f>
        <v>58433.537843455713</v>
      </c>
      <c r="V226" s="78">
        <f>SUMIF('Avoided Costs 2010-2018'!$A:$A,Actuals!T226&amp;Actuals!S226,'Avoided Costs 2010-2018'!$K:$K)*N226</f>
        <v>0</v>
      </c>
      <c r="W226" s="78">
        <f>SUMIF('Avoided Costs 2010-2018'!$A:$A,Actuals!T226&amp;Actuals!S226,'Avoided Costs 2010-2018'!$M:$M)*R226</f>
        <v>0</v>
      </c>
      <c r="X226" s="78">
        <f t="shared" si="148"/>
        <v>58433.537843455713</v>
      </c>
      <c r="Y226" s="105">
        <v>2000</v>
      </c>
      <c r="Z226" s="105">
        <f t="shared" si="149"/>
        <v>1760</v>
      </c>
      <c r="AA226" s="105"/>
      <c r="AB226" s="105"/>
      <c r="AC226" s="105"/>
      <c r="AD226" s="105">
        <f t="shared" si="150"/>
        <v>1760</v>
      </c>
      <c r="AE226" s="105">
        <f t="shared" si="151"/>
        <v>56673.537843455713</v>
      </c>
      <c r="AF226" s="160">
        <f t="shared" si="152"/>
        <v>296579.60639999993</v>
      </c>
    </row>
    <row r="227" spans="1:32" s="108" customFormat="1" ht="12" outlineLevel="1" x14ac:dyDescent="0.2">
      <c r="A227" s="125" t="s">
        <v>350</v>
      </c>
      <c r="B227" s="125"/>
      <c r="C227" s="125"/>
      <c r="D227" s="130">
        <v>1</v>
      </c>
      <c r="E227" s="131"/>
      <c r="F227" s="132">
        <v>0.12</v>
      </c>
      <c r="G227" s="132"/>
      <c r="H227" s="131">
        <v>485712</v>
      </c>
      <c r="I227" s="92">
        <f>H227</f>
        <v>485712</v>
      </c>
      <c r="J227" s="98">
        <f t="shared" si="143"/>
        <v>427426.56</v>
      </c>
      <c r="K227" s="92"/>
      <c r="L227" s="131">
        <v>3389989</v>
      </c>
      <c r="M227" s="133">
        <v>2788318</v>
      </c>
      <c r="N227" s="92">
        <f t="shared" si="145"/>
        <v>2453719.84</v>
      </c>
      <c r="O227" s="92"/>
      <c r="P227" s="131">
        <v>414</v>
      </c>
      <c r="Q227" s="92">
        <f>P227</f>
        <v>414</v>
      </c>
      <c r="R227" s="98">
        <f t="shared" si="147"/>
        <v>364.32</v>
      </c>
      <c r="S227" s="130">
        <v>15</v>
      </c>
      <c r="T227" s="258" t="s">
        <v>15</v>
      </c>
      <c r="U227" s="78">
        <f>SUMIF('Avoided Costs 2010-2018'!$A:$A,Actuals!T227&amp;Actuals!S227,'Avoided Costs 2010-2018'!$E:$E)*J227</f>
        <v>1263204.491985837</v>
      </c>
      <c r="V227" s="78">
        <f>SUMIF('Avoided Costs 2010-2018'!$A:$A,Actuals!T227&amp;Actuals!S227,'Avoided Costs 2010-2018'!$K:$K)*N227</f>
        <v>2020932.435961731</v>
      </c>
      <c r="W227" s="78">
        <f>SUMIF('Avoided Costs 2010-2018'!$A:$A,Actuals!T227&amp;Actuals!S227,'Avoided Costs 2010-2018'!$M:$M)*R227</f>
        <v>4850.5072778926333</v>
      </c>
      <c r="X227" s="78">
        <f t="shared" si="148"/>
        <v>3288987.4352254602</v>
      </c>
      <c r="Y227" s="105">
        <v>921818</v>
      </c>
      <c r="Z227" s="105">
        <f t="shared" si="149"/>
        <v>811199.84</v>
      </c>
      <c r="AA227" s="105"/>
      <c r="AB227" s="105"/>
      <c r="AC227" s="105"/>
      <c r="AD227" s="105">
        <f t="shared" si="150"/>
        <v>811199.84</v>
      </c>
      <c r="AE227" s="105">
        <f t="shared" si="151"/>
        <v>2477787.5952254604</v>
      </c>
      <c r="AF227" s="160">
        <f t="shared" si="152"/>
        <v>6411398.4000000004</v>
      </c>
    </row>
    <row r="228" spans="1:32" s="108" customFormat="1" outlineLevel="1" x14ac:dyDescent="0.2">
      <c r="A228" s="125" t="s">
        <v>351</v>
      </c>
      <c r="B228" s="125"/>
      <c r="C228" s="125"/>
      <c r="D228" s="130">
        <v>0</v>
      </c>
      <c r="E228" s="131"/>
      <c r="F228" s="132">
        <v>0.12</v>
      </c>
      <c r="G228" s="132"/>
      <c r="H228" s="131">
        <v>148226</v>
      </c>
      <c r="I228" s="92">
        <f t="shared" si="142"/>
        <v>141111.152</v>
      </c>
      <c r="J228" s="98">
        <f t="shared" si="143"/>
        <v>124177.81376</v>
      </c>
      <c r="K228" s="92"/>
      <c r="L228" s="131">
        <v>0</v>
      </c>
      <c r="M228" s="92">
        <f t="shared" si="144"/>
        <v>0</v>
      </c>
      <c r="N228" s="92">
        <f t="shared" si="145"/>
        <v>0</v>
      </c>
      <c r="O228" s="92"/>
      <c r="P228" s="131">
        <v>0</v>
      </c>
      <c r="Q228" s="92">
        <f t="shared" si="146"/>
        <v>0</v>
      </c>
      <c r="R228" s="98">
        <f t="shared" si="147"/>
        <v>0</v>
      </c>
      <c r="S228" s="130">
        <v>5</v>
      </c>
      <c r="T228" s="258" t="s">
        <v>167</v>
      </c>
      <c r="U228" s="78">
        <f>SUMIF('Avoided Costs 2010-2018'!$A:$A,Actuals!T228&amp;Actuals!S228,'Avoided Costs 2010-2018'!$E:$E)*J228</f>
        <v>149105.22657015463</v>
      </c>
      <c r="V228" s="78">
        <f>SUMIF('Avoided Costs 2010-2018'!$A:$A,Actuals!T228&amp;Actuals!S228,'Avoided Costs 2010-2018'!$K:$K)*N228</f>
        <v>0</v>
      </c>
      <c r="W228" s="78">
        <f>SUMIF('Avoided Costs 2010-2018'!$A:$A,Actuals!T228&amp;Actuals!S228,'Avoided Costs 2010-2018'!$M:$M)*R228</f>
        <v>0</v>
      </c>
      <c r="X228" s="78">
        <f t="shared" si="148"/>
        <v>149105.22657015463</v>
      </c>
      <c r="Y228" s="105">
        <v>836</v>
      </c>
      <c r="Z228" s="105">
        <f t="shared" si="149"/>
        <v>735.68</v>
      </c>
      <c r="AA228" s="105"/>
      <c r="AB228" s="105"/>
      <c r="AC228" s="105"/>
      <c r="AD228" s="105">
        <f t="shared" si="150"/>
        <v>735.68</v>
      </c>
      <c r="AE228" s="105">
        <f t="shared" si="151"/>
        <v>148369.54657015463</v>
      </c>
      <c r="AF228" s="160">
        <f t="shared" si="152"/>
        <v>620889.06880000001</v>
      </c>
    </row>
    <row r="229" spans="1:32" s="108" customFormat="1" outlineLevel="1" x14ac:dyDescent="0.2">
      <c r="A229" s="125" t="s">
        <v>352</v>
      </c>
      <c r="B229" s="125"/>
      <c r="C229" s="125"/>
      <c r="D229" s="130">
        <v>1</v>
      </c>
      <c r="E229" s="131"/>
      <c r="F229" s="132">
        <v>0.12</v>
      </c>
      <c r="G229" s="132"/>
      <c r="H229" s="131">
        <v>152032</v>
      </c>
      <c r="I229" s="92">
        <f t="shared" si="142"/>
        <v>144734.46400000001</v>
      </c>
      <c r="J229" s="98">
        <f t="shared" si="143"/>
        <v>127366.32832</v>
      </c>
      <c r="K229" s="92"/>
      <c r="L229" s="131">
        <v>0</v>
      </c>
      <c r="M229" s="92">
        <f t="shared" si="144"/>
        <v>0</v>
      </c>
      <c r="N229" s="92">
        <f t="shared" si="145"/>
        <v>0</v>
      </c>
      <c r="O229" s="92"/>
      <c r="P229" s="131">
        <v>0</v>
      </c>
      <c r="Q229" s="92">
        <f t="shared" si="146"/>
        <v>0</v>
      </c>
      <c r="R229" s="98">
        <f t="shared" si="147"/>
        <v>0</v>
      </c>
      <c r="S229" s="130">
        <v>5</v>
      </c>
      <c r="T229" s="258" t="s">
        <v>167</v>
      </c>
      <c r="U229" s="78">
        <f>SUMIF('Avoided Costs 2010-2018'!$A:$A,Actuals!T229&amp;Actuals!S229,'Avoided Costs 2010-2018'!$E:$E)*J229</f>
        <v>152933.80247671629</v>
      </c>
      <c r="V229" s="78">
        <f>SUMIF('Avoided Costs 2010-2018'!$A:$A,Actuals!T229&amp;Actuals!S229,'Avoided Costs 2010-2018'!$K:$K)*N229</f>
        <v>0</v>
      </c>
      <c r="W229" s="78">
        <f>SUMIF('Avoided Costs 2010-2018'!$A:$A,Actuals!T229&amp;Actuals!S229,'Avoided Costs 2010-2018'!$M:$M)*R229</f>
        <v>0</v>
      </c>
      <c r="X229" s="78">
        <f t="shared" si="148"/>
        <v>152933.80247671629</v>
      </c>
      <c r="Y229" s="105">
        <v>2508</v>
      </c>
      <c r="Z229" s="105">
        <f t="shared" si="149"/>
        <v>2207.04</v>
      </c>
      <c r="AA229" s="105"/>
      <c r="AB229" s="105"/>
      <c r="AC229" s="105"/>
      <c r="AD229" s="105">
        <f t="shared" si="150"/>
        <v>2207.04</v>
      </c>
      <c r="AE229" s="105">
        <f t="shared" si="151"/>
        <v>150726.76247671628</v>
      </c>
      <c r="AF229" s="160">
        <f t="shared" si="152"/>
        <v>636831.64159999997</v>
      </c>
    </row>
    <row r="230" spans="1:32" s="108" customFormat="1" outlineLevel="1" x14ac:dyDescent="0.2">
      <c r="A230" s="125" t="s">
        <v>353</v>
      </c>
      <c r="B230" s="125"/>
      <c r="C230" s="125"/>
      <c r="D230" s="130">
        <v>1</v>
      </c>
      <c r="E230" s="131"/>
      <c r="F230" s="132">
        <v>0.12</v>
      </c>
      <c r="G230" s="132"/>
      <c r="H230" s="131">
        <v>41532</v>
      </c>
      <c r="I230" s="92">
        <f t="shared" si="142"/>
        <v>39538.464</v>
      </c>
      <c r="J230" s="98">
        <f t="shared" si="143"/>
        <v>34793.848319999997</v>
      </c>
      <c r="K230" s="92"/>
      <c r="L230" s="131">
        <v>0</v>
      </c>
      <c r="M230" s="92">
        <f t="shared" si="144"/>
        <v>0</v>
      </c>
      <c r="N230" s="92">
        <f t="shared" si="145"/>
        <v>0</v>
      </c>
      <c r="O230" s="92"/>
      <c r="P230" s="131">
        <v>0</v>
      </c>
      <c r="Q230" s="92">
        <f t="shared" si="146"/>
        <v>0</v>
      </c>
      <c r="R230" s="98">
        <f t="shared" si="147"/>
        <v>0</v>
      </c>
      <c r="S230" s="130">
        <v>5</v>
      </c>
      <c r="T230" s="258" t="s">
        <v>167</v>
      </c>
      <c r="U230" s="78">
        <f>SUMIF('Avoided Costs 2010-2018'!$A:$A,Actuals!T230&amp;Actuals!S230,'Avoided Costs 2010-2018'!$E:$E)*J230</f>
        <v>41778.3537969834</v>
      </c>
      <c r="V230" s="78">
        <f>SUMIF('Avoided Costs 2010-2018'!$A:$A,Actuals!T230&amp;Actuals!S230,'Avoided Costs 2010-2018'!$K:$K)*N230</f>
        <v>0</v>
      </c>
      <c r="W230" s="78">
        <f>SUMIF('Avoided Costs 2010-2018'!$A:$A,Actuals!T230&amp;Actuals!S230,'Avoided Costs 2010-2018'!$M:$M)*R230</f>
        <v>0</v>
      </c>
      <c r="X230" s="78">
        <f t="shared" si="148"/>
        <v>41778.3537969834</v>
      </c>
      <c r="Y230" s="105">
        <v>0</v>
      </c>
      <c r="Z230" s="105">
        <f t="shared" si="149"/>
        <v>0</v>
      </c>
      <c r="AA230" s="105"/>
      <c r="AB230" s="105"/>
      <c r="AC230" s="105"/>
      <c r="AD230" s="105">
        <f t="shared" si="150"/>
        <v>0</v>
      </c>
      <c r="AE230" s="105">
        <f t="shared" si="151"/>
        <v>41778.3537969834</v>
      </c>
      <c r="AF230" s="160">
        <f t="shared" si="152"/>
        <v>173969.24159999998</v>
      </c>
    </row>
    <row r="231" spans="1:32" s="108" customFormat="1" outlineLevel="1" x14ac:dyDescent="0.2">
      <c r="A231" s="125" t="s">
        <v>354</v>
      </c>
      <c r="B231" s="125"/>
      <c r="C231" s="125"/>
      <c r="D231" s="130">
        <v>1</v>
      </c>
      <c r="E231" s="131"/>
      <c r="F231" s="132">
        <v>0.12</v>
      </c>
      <c r="G231" s="132"/>
      <c r="H231" s="131">
        <v>194957</v>
      </c>
      <c r="I231" s="92">
        <f t="shared" si="142"/>
        <v>185599.06399999998</v>
      </c>
      <c r="J231" s="98">
        <f t="shared" si="143"/>
        <v>163327.17632</v>
      </c>
      <c r="K231" s="92"/>
      <c r="L231" s="131">
        <v>0</v>
      </c>
      <c r="M231" s="92">
        <f t="shared" si="144"/>
        <v>0</v>
      </c>
      <c r="N231" s="92">
        <f t="shared" si="145"/>
        <v>0</v>
      </c>
      <c r="O231" s="92"/>
      <c r="P231" s="131">
        <v>0</v>
      </c>
      <c r="Q231" s="92">
        <f t="shared" si="146"/>
        <v>0</v>
      </c>
      <c r="R231" s="98">
        <f t="shared" si="147"/>
        <v>0</v>
      </c>
      <c r="S231" s="130">
        <v>5</v>
      </c>
      <c r="T231" s="258" t="s">
        <v>15</v>
      </c>
      <c r="U231" s="78">
        <f>SUMIF('Avoided Costs 2010-2018'!$A:$A,Actuals!T231&amp;Actuals!S231,'Avoided Costs 2010-2018'!$E:$E)*J231</f>
        <v>214866.48361787191</v>
      </c>
      <c r="V231" s="78">
        <f>SUMIF('Avoided Costs 2010-2018'!$A:$A,Actuals!T231&amp;Actuals!S231,'Avoided Costs 2010-2018'!$K:$K)*N231</f>
        <v>0</v>
      </c>
      <c r="W231" s="78">
        <f>SUMIF('Avoided Costs 2010-2018'!$A:$A,Actuals!T231&amp;Actuals!S231,'Avoided Costs 2010-2018'!$M:$M)*R231</f>
        <v>0</v>
      </c>
      <c r="X231" s="78">
        <f t="shared" si="148"/>
        <v>214866.48361787191</v>
      </c>
      <c r="Y231" s="105">
        <v>15646.5</v>
      </c>
      <c r="Z231" s="105">
        <f t="shared" si="149"/>
        <v>13768.92</v>
      </c>
      <c r="AA231" s="105"/>
      <c r="AB231" s="105"/>
      <c r="AC231" s="105"/>
      <c r="AD231" s="105">
        <f t="shared" si="150"/>
        <v>13768.92</v>
      </c>
      <c r="AE231" s="105">
        <f t="shared" si="151"/>
        <v>201097.5636178719</v>
      </c>
      <c r="AF231" s="160">
        <f t="shared" si="152"/>
        <v>816635.88159999996</v>
      </c>
    </row>
    <row r="232" spans="1:32" s="108" customFormat="1" outlineLevel="1" x14ac:dyDescent="0.2">
      <c r="A232" s="125" t="s">
        <v>355</v>
      </c>
      <c r="B232" s="125"/>
      <c r="C232" s="125"/>
      <c r="D232" s="130">
        <v>1</v>
      </c>
      <c r="E232" s="131"/>
      <c r="F232" s="132">
        <v>0.12</v>
      </c>
      <c r="G232" s="132"/>
      <c r="H232" s="131">
        <v>4243</v>
      </c>
      <c r="I232" s="92">
        <f t="shared" si="142"/>
        <v>4039.3359999999998</v>
      </c>
      <c r="J232" s="98">
        <f t="shared" si="143"/>
        <v>3554.6156799999999</v>
      </c>
      <c r="K232" s="92"/>
      <c r="L232" s="131">
        <v>0</v>
      </c>
      <c r="M232" s="92">
        <f t="shared" si="144"/>
        <v>0</v>
      </c>
      <c r="N232" s="92">
        <f t="shared" si="145"/>
        <v>0</v>
      </c>
      <c r="O232" s="92"/>
      <c r="P232" s="131">
        <v>3907</v>
      </c>
      <c r="Q232" s="92">
        <f t="shared" si="146"/>
        <v>3907</v>
      </c>
      <c r="R232" s="98">
        <f t="shared" si="147"/>
        <v>3438.16</v>
      </c>
      <c r="S232" s="130">
        <v>10</v>
      </c>
      <c r="T232" s="258" t="s">
        <v>167</v>
      </c>
      <c r="U232" s="78">
        <f>SUMIF('Avoided Costs 2010-2018'!$A:$A,Actuals!T232&amp;Actuals!S232,'Avoided Costs 2010-2018'!$E:$E)*J232</f>
        <v>7433.0136331747353</v>
      </c>
      <c r="V232" s="78">
        <f>SUMIF('Avoided Costs 2010-2018'!$A:$A,Actuals!T232&amp;Actuals!S232,'Avoided Costs 2010-2018'!$K:$K)*N232</f>
        <v>0</v>
      </c>
      <c r="W232" s="78">
        <f>SUMIF('Avoided Costs 2010-2018'!$A:$A,Actuals!T232&amp;Actuals!S232,'Avoided Costs 2010-2018'!$M:$M)*R232</f>
        <v>35109.935292769776</v>
      </c>
      <c r="X232" s="78">
        <f t="shared" si="148"/>
        <v>42542.948925944511</v>
      </c>
      <c r="Y232" s="105">
        <v>8460</v>
      </c>
      <c r="Z232" s="105">
        <f t="shared" si="149"/>
        <v>7444.8</v>
      </c>
      <c r="AA232" s="105"/>
      <c r="AB232" s="105"/>
      <c r="AC232" s="105"/>
      <c r="AD232" s="105">
        <f t="shared" si="150"/>
        <v>7444.8</v>
      </c>
      <c r="AE232" s="105">
        <f t="shared" si="151"/>
        <v>35098.148925944508</v>
      </c>
      <c r="AF232" s="160">
        <f t="shared" si="152"/>
        <v>35546.156799999997</v>
      </c>
    </row>
    <row r="233" spans="1:32" s="108" customFormat="1" outlineLevel="1" x14ac:dyDescent="0.2">
      <c r="A233" s="125" t="s">
        <v>356</v>
      </c>
      <c r="B233" s="125"/>
      <c r="C233" s="125"/>
      <c r="D233" s="130">
        <v>1</v>
      </c>
      <c r="E233" s="131"/>
      <c r="F233" s="132">
        <v>0.12</v>
      </c>
      <c r="G233" s="132"/>
      <c r="H233" s="131">
        <v>11802</v>
      </c>
      <c r="I233" s="92">
        <f t="shared" si="142"/>
        <v>11235.503999999999</v>
      </c>
      <c r="J233" s="98">
        <f t="shared" si="143"/>
        <v>9887.24352</v>
      </c>
      <c r="K233" s="92"/>
      <c r="L233" s="131">
        <v>85178</v>
      </c>
      <c r="M233" s="92">
        <f t="shared" si="144"/>
        <v>90288.680000000008</v>
      </c>
      <c r="N233" s="92">
        <f t="shared" si="145"/>
        <v>79454.038400000005</v>
      </c>
      <c r="O233" s="92"/>
      <c r="P233" s="131">
        <v>0</v>
      </c>
      <c r="Q233" s="92">
        <f t="shared" si="146"/>
        <v>0</v>
      </c>
      <c r="R233" s="98">
        <f t="shared" si="147"/>
        <v>0</v>
      </c>
      <c r="S233" s="130">
        <v>15</v>
      </c>
      <c r="T233" s="258" t="s">
        <v>15</v>
      </c>
      <c r="U233" s="78">
        <f>SUMIF('Avoided Costs 2010-2018'!$A:$A,Actuals!T233&amp;Actuals!S233,'Avoided Costs 2010-2018'!$E:$E)*J233</f>
        <v>29220.482760411189</v>
      </c>
      <c r="V233" s="78">
        <f>SUMIF('Avoided Costs 2010-2018'!$A:$A,Actuals!T233&amp;Actuals!S233,'Avoided Costs 2010-2018'!$K:$K)*N233</f>
        <v>65439.925436112113</v>
      </c>
      <c r="W233" s="78">
        <f>SUMIF('Avoided Costs 2010-2018'!$A:$A,Actuals!T233&amp;Actuals!S233,'Avoided Costs 2010-2018'!$M:$M)*R233</f>
        <v>0</v>
      </c>
      <c r="X233" s="78">
        <f t="shared" si="148"/>
        <v>94660.408196523305</v>
      </c>
      <c r="Y233" s="105">
        <v>23200</v>
      </c>
      <c r="Z233" s="105">
        <f t="shared" si="149"/>
        <v>20416</v>
      </c>
      <c r="AA233" s="105"/>
      <c r="AB233" s="105"/>
      <c r="AC233" s="105"/>
      <c r="AD233" s="105">
        <f t="shared" si="150"/>
        <v>20416</v>
      </c>
      <c r="AE233" s="105">
        <f t="shared" si="151"/>
        <v>74244.408196523305</v>
      </c>
      <c r="AF233" s="160">
        <f t="shared" si="152"/>
        <v>148308.65280000001</v>
      </c>
    </row>
    <row r="234" spans="1:32" s="108" customFormat="1" outlineLevel="1" x14ac:dyDescent="0.2">
      <c r="A234" s="125" t="s">
        <v>357</v>
      </c>
      <c r="B234" s="125"/>
      <c r="C234" s="125"/>
      <c r="D234" s="130">
        <v>1</v>
      </c>
      <c r="E234" s="131"/>
      <c r="F234" s="132">
        <v>0.12</v>
      </c>
      <c r="G234" s="132"/>
      <c r="H234" s="131">
        <v>56817</v>
      </c>
      <c r="I234" s="92">
        <f t="shared" si="142"/>
        <v>54089.784</v>
      </c>
      <c r="J234" s="98">
        <f t="shared" si="143"/>
        <v>47599.009919999997</v>
      </c>
      <c r="K234" s="92"/>
      <c r="L234" s="131">
        <v>33329</v>
      </c>
      <c r="M234" s="92">
        <f t="shared" si="144"/>
        <v>35328.740000000005</v>
      </c>
      <c r="N234" s="92">
        <f t="shared" si="145"/>
        <v>31089.291200000003</v>
      </c>
      <c r="O234" s="92"/>
      <c r="P234" s="131">
        <v>0</v>
      </c>
      <c r="Q234" s="92">
        <f t="shared" si="146"/>
        <v>0</v>
      </c>
      <c r="R234" s="98">
        <f t="shared" si="147"/>
        <v>0</v>
      </c>
      <c r="S234" s="130">
        <v>15</v>
      </c>
      <c r="T234" s="258" t="s">
        <v>15</v>
      </c>
      <c r="U234" s="78">
        <f>SUMIF('Avoided Costs 2010-2018'!$A:$A,Actuals!T234&amp;Actuals!S234,'Avoided Costs 2010-2018'!$E:$E)*J234</f>
        <v>140672.78164703291</v>
      </c>
      <c r="V234" s="78">
        <f>SUMIF('Avoided Costs 2010-2018'!$A:$A,Actuals!T234&amp;Actuals!S234,'Avoided Costs 2010-2018'!$K:$K)*N234</f>
        <v>25605.758234053166</v>
      </c>
      <c r="W234" s="78">
        <f>SUMIF('Avoided Costs 2010-2018'!$A:$A,Actuals!T234&amp;Actuals!S234,'Avoided Costs 2010-2018'!$M:$M)*R234</f>
        <v>0</v>
      </c>
      <c r="X234" s="78">
        <f t="shared" si="148"/>
        <v>166278.53988108609</v>
      </c>
      <c r="Y234" s="105">
        <v>7200</v>
      </c>
      <c r="Z234" s="105">
        <f t="shared" si="149"/>
        <v>6336</v>
      </c>
      <c r="AA234" s="105"/>
      <c r="AB234" s="105"/>
      <c r="AC234" s="105"/>
      <c r="AD234" s="105">
        <f t="shared" si="150"/>
        <v>6336</v>
      </c>
      <c r="AE234" s="105">
        <f t="shared" si="151"/>
        <v>159942.53988108609</v>
      </c>
      <c r="AF234" s="160">
        <f t="shared" si="152"/>
        <v>713985.14879999997</v>
      </c>
    </row>
    <row r="235" spans="1:32" s="108" customFormat="1" outlineLevel="1" x14ac:dyDescent="0.2">
      <c r="A235" s="125" t="s">
        <v>358</v>
      </c>
      <c r="B235" s="125"/>
      <c r="C235" s="125"/>
      <c r="D235" s="130">
        <v>1</v>
      </c>
      <c r="E235" s="131"/>
      <c r="F235" s="132">
        <v>0.12</v>
      </c>
      <c r="G235" s="132"/>
      <c r="H235" s="131">
        <v>83822</v>
      </c>
      <c r="I235" s="92">
        <f t="shared" si="142"/>
        <v>79798.543999999994</v>
      </c>
      <c r="J235" s="98">
        <f t="shared" si="143"/>
        <v>70222.71871999999</v>
      </c>
      <c r="K235" s="92"/>
      <c r="L235" s="131">
        <v>228970</v>
      </c>
      <c r="M235" s="92">
        <f t="shared" si="144"/>
        <v>242708.2</v>
      </c>
      <c r="N235" s="92">
        <f t="shared" si="145"/>
        <v>213583.21600000001</v>
      </c>
      <c r="O235" s="92"/>
      <c r="P235" s="131">
        <v>0</v>
      </c>
      <c r="Q235" s="92">
        <f t="shared" si="146"/>
        <v>0</v>
      </c>
      <c r="R235" s="98">
        <f t="shared" si="147"/>
        <v>0</v>
      </c>
      <c r="S235" s="130">
        <v>15</v>
      </c>
      <c r="T235" s="258" t="s">
        <v>15</v>
      </c>
      <c r="U235" s="78">
        <f>SUMIF('Avoided Costs 2010-2018'!$A:$A,Actuals!T235&amp;Actuals!S235,'Avoided Costs 2010-2018'!$E:$E)*J235</f>
        <v>207534.25740918372</v>
      </c>
      <c r="V235" s="78">
        <f>SUMIF('Avoided Costs 2010-2018'!$A:$A,Actuals!T235&amp;Actuals!S235,'Avoided Costs 2010-2018'!$K:$K)*N235</f>
        <v>175911.38236524208</v>
      </c>
      <c r="W235" s="78">
        <f>SUMIF('Avoided Costs 2010-2018'!$A:$A,Actuals!T235&amp;Actuals!S235,'Avoided Costs 2010-2018'!$M:$M)*R235</f>
        <v>0</v>
      </c>
      <c r="X235" s="78">
        <f t="shared" si="148"/>
        <v>383445.63977442577</v>
      </c>
      <c r="Y235" s="105">
        <v>130600</v>
      </c>
      <c r="Z235" s="105">
        <f t="shared" si="149"/>
        <v>114928</v>
      </c>
      <c r="AA235" s="105"/>
      <c r="AB235" s="105"/>
      <c r="AC235" s="105"/>
      <c r="AD235" s="105">
        <f t="shared" si="150"/>
        <v>114928</v>
      </c>
      <c r="AE235" s="105">
        <f t="shared" si="151"/>
        <v>268517.63977442577</v>
      </c>
      <c r="AF235" s="160">
        <f t="shared" si="152"/>
        <v>1053340.7807999998</v>
      </c>
    </row>
    <row r="236" spans="1:32" s="108" customFormat="1" outlineLevel="1" x14ac:dyDescent="0.2">
      <c r="A236" s="125" t="s">
        <v>359</v>
      </c>
      <c r="B236" s="125"/>
      <c r="C236" s="125"/>
      <c r="D236" s="130">
        <v>1</v>
      </c>
      <c r="E236" s="131"/>
      <c r="F236" s="132">
        <v>0.12</v>
      </c>
      <c r="G236" s="132"/>
      <c r="H236" s="131">
        <v>98214</v>
      </c>
      <c r="I236" s="92">
        <f t="shared" si="142"/>
        <v>93499.728000000003</v>
      </c>
      <c r="J236" s="98">
        <f t="shared" si="143"/>
        <v>82279.760640000008</v>
      </c>
      <c r="K236" s="92"/>
      <c r="L236" s="131">
        <v>1050108</v>
      </c>
      <c r="M236" s="92">
        <f t="shared" si="144"/>
        <v>1113114.48</v>
      </c>
      <c r="N236" s="92">
        <f t="shared" si="145"/>
        <v>979540.74239999999</v>
      </c>
      <c r="O236" s="92"/>
      <c r="P236" s="131">
        <v>0</v>
      </c>
      <c r="Q236" s="92">
        <f t="shared" si="146"/>
        <v>0</v>
      </c>
      <c r="R236" s="98">
        <f t="shared" si="147"/>
        <v>0</v>
      </c>
      <c r="S236" s="130">
        <v>15</v>
      </c>
      <c r="T236" s="258" t="s">
        <v>15</v>
      </c>
      <c r="U236" s="78">
        <f>SUMIF('Avoided Costs 2010-2018'!$A:$A,Actuals!T236&amp;Actuals!S236,'Avoided Costs 2010-2018'!$E:$E)*J236</f>
        <v>243167.30162947168</v>
      </c>
      <c r="V236" s="78">
        <f>SUMIF('Avoided Costs 2010-2018'!$A:$A,Actuals!T236&amp;Actuals!S236,'Avoided Costs 2010-2018'!$K:$K)*N236</f>
        <v>806769.22702886676</v>
      </c>
      <c r="W236" s="78">
        <f>SUMIF('Avoided Costs 2010-2018'!$A:$A,Actuals!T236&amp;Actuals!S236,'Avoided Costs 2010-2018'!$M:$M)*R236</f>
        <v>0</v>
      </c>
      <c r="X236" s="78">
        <f t="shared" si="148"/>
        <v>1049936.5286583384</v>
      </c>
      <c r="Y236" s="105">
        <v>998070</v>
      </c>
      <c r="Z236" s="105">
        <f t="shared" si="149"/>
        <v>878301.6</v>
      </c>
      <c r="AA236" s="105"/>
      <c r="AB236" s="105"/>
      <c r="AC236" s="105"/>
      <c r="AD236" s="105">
        <f t="shared" si="150"/>
        <v>878301.6</v>
      </c>
      <c r="AE236" s="105">
        <f t="shared" si="151"/>
        <v>171634.92865833838</v>
      </c>
      <c r="AF236" s="160">
        <f t="shared" si="152"/>
        <v>1234196.4096000001</v>
      </c>
    </row>
    <row r="237" spans="1:32" s="108" customFormat="1" outlineLevel="1" x14ac:dyDescent="0.2">
      <c r="A237" s="125" t="s">
        <v>360</v>
      </c>
      <c r="B237" s="125"/>
      <c r="C237" s="125"/>
      <c r="D237" s="130">
        <v>1</v>
      </c>
      <c r="E237" s="131"/>
      <c r="F237" s="132">
        <v>0.12</v>
      </c>
      <c r="G237" s="132"/>
      <c r="H237" s="131">
        <v>493875</v>
      </c>
      <c r="I237" s="92">
        <f t="shared" si="142"/>
        <v>470169</v>
      </c>
      <c r="J237" s="98">
        <f t="shared" si="143"/>
        <v>413748.72000000003</v>
      </c>
      <c r="K237" s="92"/>
      <c r="L237" s="131">
        <v>0</v>
      </c>
      <c r="M237" s="92">
        <f t="shared" si="144"/>
        <v>0</v>
      </c>
      <c r="N237" s="92">
        <f t="shared" si="145"/>
        <v>0</v>
      </c>
      <c r="O237" s="92"/>
      <c r="P237" s="131">
        <v>0</v>
      </c>
      <c r="Q237" s="92">
        <f t="shared" si="146"/>
        <v>0</v>
      </c>
      <c r="R237" s="98">
        <f t="shared" si="147"/>
        <v>0</v>
      </c>
      <c r="S237" s="130">
        <v>15</v>
      </c>
      <c r="T237" s="258" t="s">
        <v>15</v>
      </c>
      <c r="U237" s="78">
        <f>SUMIF('Avoided Costs 2010-2018'!$A:$A,Actuals!T237&amp;Actuals!S237,'Avoided Costs 2010-2018'!$E:$E)*J237</f>
        <v>1222781.3864851785</v>
      </c>
      <c r="V237" s="78">
        <f>SUMIF('Avoided Costs 2010-2018'!$A:$A,Actuals!T237&amp;Actuals!S237,'Avoided Costs 2010-2018'!$K:$K)*N237</f>
        <v>0</v>
      </c>
      <c r="W237" s="78">
        <f>SUMIF('Avoided Costs 2010-2018'!$A:$A,Actuals!T237&amp;Actuals!S237,'Avoided Costs 2010-2018'!$M:$M)*R237</f>
        <v>0</v>
      </c>
      <c r="X237" s="78">
        <f t="shared" si="148"/>
        <v>1222781.3864851785</v>
      </c>
      <c r="Y237" s="105">
        <v>159200</v>
      </c>
      <c r="Z237" s="105">
        <f t="shared" si="149"/>
        <v>140096</v>
      </c>
      <c r="AA237" s="105"/>
      <c r="AB237" s="105"/>
      <c r="AC237" s="105"/>
      <c r="AD237" s="105">
        <f t="shared" si="150"/>
        <v>140096</v>
      </c>
      <c r="AE237" s="105">
        <f t="shared" si="151"/>
        <v>1082685.3864851785</v>
      </c>
      <c r="AF237" s="160">
        <f t="shared" si="152"/>
        <v>6206230.8000000007</v>
      </c>
    </row>
    <row r="238" spans="1:32" s="108" customFormat="1" outlineLevel="1" x14ac:dyDescent="0.2">
      <c r="A238" s="125" t="s">
        <v>361</v>
      </c>
      <c r="B238" s="125"/>
      <c r="C238" s="125"/>
      <c r="D238" s="130">
        <v>1</v>
      </c>
      <c r="E238" s="131"/>
      <c r="F238" s="132">
        <v>0.12</v>
      </c>
      <c r="G238" s="132"/>
      <c r="H238" s="131">
        <v>18932</v>
      </c>
      <c r="I238" s="92">
        <f t="shared" si="142"/>
        <v>18023.263999999999</v>
      </c>
      <c r="J238" s="98">
        <f t="shared" si="143"/>
        <v>15860.472319999999</v>
      </c>
      <c r="K238" s="92"/>
      <c r="L238" s="131">
        <v>92374</v>
      </c>
      <c r="M238" s="92">
        <f t="shared" si="144"/>
        <v>97916.44</v>
      </c>
      <c r="N238" s="92">
        <f t="shared" si="145"/>
        <v>86166.467199999999</v>
      </c>
      <c r="O238" s="92"/>
      <c r="P238" s="131">
        <v>0</v>
      </c>
      <c r="Q238" s="92">
        <f t="shared" si="146"/>
        <v>0</v>
      </c>
      <c r="R238" s="98">
        <f t="shared" si="147"/>
        <v>0</v>
      </c>
      <c r="S238" s="130">
        <v>5</v>
      </c>
      <c r="T238" s="258" t="s">
        <v>15</v>
      </c>
      <c r="U238" s="78">
        <f>SUMIF('Avoided Costs 2010-2018'!$A:$A,Actuals!T238&amp;Actuals!S238,'Avoided Costs 2010-2018'!$E:$E)*J238</f>
        <v>20865.38194501121</v>
      </c>
      <c r="V238" s="78">
        <f>SUMIF('Avoided Costs 2010-2018'!$A:$A,Actuals!T238&amp;Actuals!S238,'Avoided Costs 2010-2018'!$K:$K)*N238</f>
        <v>31532.115813270291</v>
      </c>
      <c r="W238" s="78">
        <f>SUMIF('Avoided Costs 2010-2018'!$A:$A,Actuals!T238&amp;Actuals!S238,'Avoided Costs 2010-2018'!$M:$M)*R238</f>
        <v>0</v>
      </c>
      <c r="X238" s="78">
        <f t="shared" si="148"/>
        <v>52397.497758281505</v>
      </c>
      <c r="Y238" s="105">
        <v>5000</v>
      </c>
      <c r="Z238" s="105">
        <f t="shared" si="149"/>
        <v>4400</v>
      </c>
      <c r="AA238" s="105"/>
      <c r="AB238" s="105"/>
      <c r="AC238" s="105"/>
      <c r="AD238" s="105">
        <f t="shared" si="150"/>
        <v>4400</v>
      </c>
      <c r="AE238" s="105">
        <f t="shared" si="151"/>
        <v>47997.497758281505</v>
      </c>
      <c r="AF238" s="160">
        <f t="shared" si="152"/>
        <v>79302.361599999989</v>
      </c>
    </row>
    <row r="239" spans="1:32" s="108" customFormat="1" outlineLevel="1" x14ac:dyDescent="0.2">
      <c r="A239" s="125" t="s">
        <v>362</v>
      </c>
      <c r="B239" s="125"/>
      <c r="C239" s="125"/>
      <c r="D239" s="130">
        <v>1</v>
      </c>
      <c r="E239" s="131"/>
      <c r="F239" s="132">
        <v>0.12</v>
      </c>
      <c r="G239" s="132"/>
      <c r="H239" s="131">
        <v>25497</v>
      </c>
      <c r="I239" s="92">
        <f t="shared" si="142"/>
        <v>24273.144</v>
      </c>
      <c r="J239" s="98">
        <f t="shared" si="143"/>
        <v>21360.366720000002</v>
      </c>
      <c r="K239" s="92"/>
      <c r="L239" s="131">
        <v>0</v>
      </c>
      <c r="M239" s="92">
        <f t="shared" si="144"/>
        <v>0</v>
      </c>
      <c r="N239" s="92">
        <f t="shared" si="145"/>
        <v>0</v>
      </c>
      <c r="O239" s="92"/>
      <c r="P239" s="131">
        <v>0</v>
      </c>
      <c r="Q239" s="92">
        <f t="shared" si="146"/>
        <v>0</v>
      </c>
      <c r="R239" s="98">
        <f t="shared" si="147"/>
        <v>0</v>
      </c>
      <c r="S239" s="130">
        <v>25</v>
      </c>
      <c r="T239" s="258" t="s">
        <v>167</v>
      </c>
      <c r="U239" s="78">
        <f>SUMIF('Avoided Costs 2010-2018'!$A:$A,Actuals!T239&amp;Actuals!S239,'Avoided Costs 2010-2018'!$E:$E)*J239</f>
        <v>72999.092492626427</v>
      </c>
      <c r="V239" s="78">
        <f>SUMIF('Avoided Costs 2010-2018'!$A:$A,Actuals!T239&amp;Actuals!S239,'Avoided Costs 2010-2018'!$K:$K)*N239</f>
        <v>0</v>
      </c>
      <c r="W239" s="78">
        <f>SUMIF('Avoided Costs 2010-2018'!$A:$A,Actuals!T239&amp;Actuals!S239,'Avoided Costs 2010-2018'!$M:$M)*R239</f>
        <v>0</v>
      </c>
      <c r="X239" s="78">
        <f t="shared" si="148"/>
        <v>72999.092492626427</v>
      </c>
      <c r="Y239" s="105">
        <v>40160</v>
      </c>
      <c r="Z239" s="105">
        <f t="shared" si="149"/>
        <v>35340.800000000003</v>
      </c>
      <c r="AA239" s="105"/>
      <c r="AB239" s="105"/>
      <c r="AC239" s="105"/>
      <c r="AD239" s="105">
        <f t="shared" si="150"/>
        <v>35340.800000000003</v>
      </c>
      <c r="AE239" s="105">
        <f t="shared" si="151"/>
        <v>37658.292492626424</v>
      </c>
      <c r="AF239" s="160">
        <f t="shared" si="152"/>
        <v>534009.16800000006</v>
      </c>
    </row>
    <row r="240" spans="1:32" s="108" customFormat="1" ht="12" outlineLevel="1" x14ac:dyDescent="0.2">
      <c r="A240" s="125" t="s">
        <v>363</v>
      </c>
      <c r="B240" s="125"/>
      <c r="C240" s="125"/>
      <c r="D240" s="130">
        <v>1</v>
      </c>
      <c r="E240" s="131"/>
      <c r="F240" s="132">
        <v>0.12</v>
      </c>
      <c r="G240" s="132"/>
      <c r="H240" s="131">
        <v>715587</v>
      </c>
      <c r="I240" s="133">
        <v>639152</v>
      </c>
      <c r="J240" s="98">
        <f t="shared" si="143"/>
        <v>562453.76000000001</v>
      </c>
      <c r="K240" s="92"/>
      <c r="L240" s="131">
        <v>0</v>
      </c>
      <c r="M240" s="92">
        <v>250000</v>
      </c>
      <c r="N240" s="92">
        <f t="shared" si="145"/>
        <v>220000</v>
      </c>
      <c r="O240" s="92"/>
      <c r="P240" s="131">
        <v>0</v>
      </c>
      <c r="Q240" s="92">
        <f>P240</f>
        <v>0</v>
      </c>
      <c r="R240" s="98">
        <f t="shared" si="147"/>
        <v>0</v>
      </c>
      <c r="S240" s="130">
        <v>15</v>
      </c>
      <c r="T240" s="258" t="s">
        <v>15</v>
      </c>
      <c r="U240" s="78">
        <f>SUMIF('Avoided Costs 2010-2018'!$A:$A,Actuals!T240&amp;Actuals!S240,'Avoided Costs 2010-2018'!$E:$E)*J240</f>
        <v>1662260.099527563</v>
      </c>
      <c r="V240" s="78">
        <f>SUMIF('Avoided Costs 2010-2018'!$A:$A,Actuals!T240&amp;Actuals!S240,'Avoided Costs 2010-2018'!$K:$K)*N240</f>
        <v>181196.37322229129</v>
      </c>
      <c r="W240" s="78">
        <f>SUMIF('Avoided Costs 2010-2018'!$A:$A,Actuals!T240&amp;Actuals!S240,'Avoided Costs 2010-2018'!$M:$M)*R240</f>
        <v>0</v>
      </c>
      <c r="X240" s="78">
        <f t="shared" si="148"/>
        <v>1843456.4727498542</v>
      </c>
      <c r="Y240" s="105">
        <v>181200</v>
      </c>
      <c r="Z240" s="105">
        <f t="shared" si="149"/>
        <v>159456</v>
      </c>
      <c r="AA240" s="105"/>
      <c r="AB240" s="105"/>
      <c r="AC240" s="105"/>
      <c r="AD240" s="105">
        <f t="shared" si="150"/>
        <v>159456</v>
      </c>
      <c r="AE240" s="105">
        <f t="shared" si="151"/>
        <v>1684000.4727498542</v>
      </c>
      <c r="AF240" s="160">
        <f t="shared" si="152"/>
        <v>8436806.4000000004</v>
      </c>
    </row>
    <row r="241" spans="1:32" s="108" customFormat="1" outlineLevel="1" x14ac:dyDescent="0.2">
      <c r="A241" s="125" t="s">
        <v>364</v>
      </c>
      <c r="B241" s="125"/>
      <c r="C241" s="125"/>
      <c r="D241" s="130">
        <v>1</v>
      </c>
      <c r="E241" s="131"/>
      <c r="F241" s="132">
        <v>0.12</v>
      </c>
      <c r="G241" s="132"/>
      <c r="H241" s="131">
        <v>6259</v>
      </c>
      <c r="I241" s="92">
        <f t="shared" si="142"/>
        <v>5958.5679999999993</v>
      </c>
      <c r="J241" s="98">
        <f t="shared" si="143"/>
        <v>5243.5398399999995</v>
      </c>
      <c r="K241" s="92"/>
      <c r="L241" s="131">
        <v>0</v>
      </c>
      <c r="M241" s="92">
        <f t="shared" si="144"/>
        <v>0</v>
      </c>
      <c r="N241" s="92">
        <f t="shared" si="145"/>
        <v>0</v>
      </c>
      <c r="O241" s="92"/>
      <c r="P241" s="131">
        <v>0</v>
      </c>
      <c r="Q241" s="92">
        <f t="shared" si="146"/>
        <v>0</v>
      </c>
      <c r="R241" s="98">
        <f t="shared" si="147"/>
        <v>0</v>
      </c>
      <c r="S241" s="130">
        <v>15</v>
      </c>
      <c r="T241" s="258" t="s">
        <v>15</v>
      </c>
      <c r="U241" s="78">
        <f>SUMIF('Avoided Costs 2010-2018'!$A:$A,Actuals!T241&amp;Actuals!S241,'Avoided Costs 2010-2018'!$E:$E)*J241</f>
        <v>15496.610879292799</v>
      </c>
      <c r="V241" s="78">
        <f>SUMIF('Avoided Costs 2010-2018'!$A:$A,Actuals!T241&amp;Actuals!S241,'Avoided Costs 2010-2018'!$K:$K)*N241</f>
        <v>0</v>
      </c>
      <c r="W241" s="78">
        <f>SUMIF('Avoided Costs 2010-2018'!$A:$A,Actuals!T241&amp;Actuals!S241,'Avoided Costs 2010-2018'!$M:$M)*R241</f>
        <v>0</v>
      </c>
      <c r="X241" s="78">
        <f t="shared" si="148"/>
        <v>15496.610879292799</v>
      </c>
      <c r="Y241" s="105">
        <v>15000</v>
      </c>
      <c r="Z241" s="105">
        <f t="shared" si="149"/>
        <v>13200</v>
      </c>
      <c r="AA241" s="105"/>
      <c r="AB241" s="105"/>
      <c r="AC241" s="105"/>
      <c r="AD241" s="105">
        <f t="shared" si="150"/>
        <v>13200</v>
      </c>
      <c r="AE241" s="105">
        <f t="shared" si="151"/>
        <v>2296.6108792927989</v>
      </c>
      <c r="AF241" s="160">
        <f t="shared" si="152"/>
        <v>78653.097599999994</v>
      </c>
    </row>
    <row r="242" spans="1:32" s="108" customFormat="1" outlineLevel="1" x14ac:dyDescent="0.2">
      <c r="A242" s="125" t="s">
        <v>365</v>
      </c>
      <c r="B242" s="125"/>
      <c r="C242" s="125"/>
      <c r="D242" s="130">
        <v>1</v>
      </c>
      <c r="E242" s="131"/>
      <c r="F242" s="132">
        <v>0.12</v>
      </c>
      <c r="G242" s="132"/>
      <c r="H242" s="131">
        <v>93072</v>
      </c>
      <c r="I242" s="92">
        <f t="shared" si="142"/>
        <v>88604.543999999994</v>
      </c>
      <c r="J242" s="98">
        <f t="shared" si="143"/>
        <v>77971.998719999989</v>
      </c>
      <c r="K242" s="92"/>
      <c r="L242" s="131">
        <v>0</v>
      </c>
      <c r="M242" s="92">
        <f t="shared" si="144"/>
        <v>0</v>
      </c>
      <c r="N242" s="92">
        <f t="shared" si="145"/>
        <v>0</v>
      </c>
      <c r="O242" s="92"/>
      <c r="P242" s="131">
        <v>0</v>
      </c>
      <c r="Q242" s="92">
        <f t="shared" si="146"/>
        <v>0</v>
      </c>
      <c r="R242" s="98">
        <f t="shared" si="147"/>
        <v>0</v>
      </c>
      <c r="S242" s="130">
        <v>5</v>
      </c>
      <c r="T242" s="258" t="s">
        <v>15</v>
      </c>
      <c r="U242" s="78">
        <f>SUMIF('Avoided Costs 2010-2018'!$A:$A,Actuals!T242&amp;Actuals!S242,'Avoided Costs 2010-2018'!$E:$E)*J242</f>
        <v>102576.73929780706</v>
      </c>
      <c r="V242" s="78">
        <f>SUMIF('Avoided Costs 2010-2018'!$A:$A,Actuals!T242&amp;Actuals!S242,'Avoided Costs 2010-2018'!$K:$K)*N242</f>
        <v>0</v>
      </c>
      <c r="W242" s="78">
        <f>SUMIF('Avoided Costs 2010-2018'!$A:$A,Actuals!T242&amp;Actuals!S242,'Avoided Costs 2010-2018'!$M:$M)*R242</f>
        <v>0</v>
      </c>
      <c r="X242" s="78">
        <f t="shared" si="148"/>
        <v>102576.73929780706</v>
      </c>
      <c r="Y242" s="105">
        <v>8000</v>
      </c>
      <c r="Z242" s="105">
        <f t="shared" si="149"/>
        <v>7040</v>
      </c>
      <c r="AA242" s="105"/>
      <c r="AB242" s="105"/>
      <c r="AC242" s="105"/>
      <c r="AD242" s="105">
        <f t="shared" si="150"/>
        <v>7040</v>
      </c>
      <c r="AE242" s="105">
        <f t="shared" si="151"/>
        <v>95536.739297807057</v>
      </c>
      <c r="AF242" s="160">
        <f t="shared" si="152"/>
        <v>389859.99359999993</v>
      </c>
    </row>
    <row r="243" spans="1:32" s="4" customFormat="1" x14ac:dyDescent="0.2">
      <c r="A243" s="134" t="s">
        <v>3</v>
      </c>
      <c r="B243" s="134" t="s">
        <v>67</v>
      </c>
      <c r="C243" s="134"/>
      <c r="D243" s="135">
        <f>SUM(D213:D242)</f>
        <v>28</v>
      </c>
      <c r="E243" s="98"/>
      <c r="F243" s="136"/>
      <c r="G243" s="132"/>
      <c r="H243" s="107">
        <f>SUM(H213:H242)</f>
        <v>4237375</v>
      </c>
      <c r="I243" s="107">
        <f>SUM(I213:I242)</f>
        <v>3750511.1519999998</v>
      </c>
      <c r="J243" s="107">
        <f>SUM(J213:J242)</f>
        <v>3300449.8137600003</v>
      </c>
      <c r="K243" s="98"/>
      <c r="L243" s="107">
        <f>SUM(L213:L242)</f>
        <v>4397148</v>
      </c>
      <c r="M243" s="107">
        <f>SUM(M213:M242)</f>
        <v>4735473.540000001</v>
      </c>
      <c r="N243" s="107">
        <f>SUM(N213:N242)</f>
        <v>4167216.7151999995</v>
      </c>
      <c r="O243" s="173"/>
      <c r="P243" s="107">
        <f>SUM(P213:P242)</f>
        <v>4321</v>
      </c>
      <c r="Q243" s="107">
        <f>SUM(Q213:Q242)</f>
        <v>4321</v>
      </c>
      <c r="R243" s="107">
        <f>SUM(R213:R242)</f>
        <v>3802.48</v>
      </c>
      <c r="S243" s="135"/>
      <c r="T243" s="87"/>
      <c r="U243" s="105">
        <f t="shared" ref="U243:Z243" si="159">SUM(U213:U242)</f>
        <v>8348835.7393055866</v>
      </c>
      <c r="V243" s="105">
        <f t="shared" si="159"/>
        <v>3392766.2243384179</v>
      </c>
      <c r="W243" s="105">
        <f t="shared" si="159"/>
        <v>39960.44257066241</v>
      </c>
      <c r="X243" s="105">
        <f t="shared" si="159"/>
        <v>11781562.406214666</v>
      </c>
      <c r="Y243" s="105">
        <f t="shared" si="159"/>
        <v>3361018.2</v>
      </c>
      <c r="Z243" s="105">
        <f t="shared" si="159"/>
        <v>2957696.0159999998</v>
      </c>
      <c r="AA243" s="105">
        <v>369317.2</v>
      </c>
      <c r="AB243" s="105">
        <v>89820.85</v>
      </c>
      <c r="AC243" s="105">
        <f>AB243+AA243</f>
        <v>459138.05000000005</v>
      </c>
      <c r="AD243" s="105">
        <f t="shared" si="150"/>
        <v>3047516.8659999999</v>
      </c>
      <c r="AE243" s="174">
        <f t="shared" si="151"/>
        <v>8734045.5402146652</v>
      </c>
      <c r="AF243" s="175">
        <f>SUM(AF213:AF242)</f>
        <v>41947748.472960003</v>
      </c>
    </row>
    <row r="244" spans="1:32" x14ac:dyDescent="0.2">
      <c r="A244" s="119"/>
      <c r="J244" s="25"/>
      <c r="K244" s="49"/>
      <c r="L244" s="49"/>
      <c r="O244" s="80"/>
      <c r="P244" s="34"/>
      <c r="R244" s="25"/>
      <c r="S244" s="25"/>
      <c r="Z244" s="51"/>
      <c r="AA244" s="51"/>
      <c r="AC244" s="51"/>
      <c r="AD244" s="51"/>
      <c r="AE244" s="51"/>
      <c r="AF244" s="159"/>
    </row>
    <row r="245" spans="1:32" x14ac:dyDescent="0.2">
      <c r="A245" s="119" t="s">
        <v>107</v>
      </c>
      <c r="B245" s="28" t="s">
        <v>134</v>
      </c>
      <c r="J245" s="25"/>
      <c r="K245" s="49"/>
      <c r="L245" s="49"/>
      <c r="O245" s="80"/>
      <c r="P245" s="34"/>
      <c r="R245" s="25"/>
      <c r="S245" s="25"/>
      <c r="Z245" s="51"/>
      <c r="AA245" s="51"/>
      <c r="AC245" s="51"/>
      <c r="AD245" s="51"/>
      <c r="AE245" s="51"/>
      <c r="AF245" s="159"/>
    </row>
    <row r="246" spans="1:32" s="108" customFormat="1" outlineLevel="1" x14ac:dyDescent="0.2">
      <c r="A246" s="125" t="s">
        <v>374</v>
      </c>
      <c r="B246" s="125"/>
      <c r="C246" s="125"/>
      <c r="D246" s="130">
        <v>1</v>
      </c>
      <c r="E246" s="131"/>
      <c r="F246" s="132">
        <v>0.12</v>
      </c>
      <c r="G246" s="132"/>
      <c r="H246" s="131">
        <v>11329</v>
      </c>
      <c r="I246" s="92">
        <f t="shared" ref="I246:I265" si="160">+$H$78*H246</f>
        <v>10785.207999999999</v>
      </c>
      <c r="J246" s="98">
        <f t="shared" ref="J246:J274" si="161">I246*(1-F246)</f>
        <v>9490.9830399999992</v>
      </c>
      <c r="K246" s="92"/>
      <c r="L246" s="131">
        <v>34650</v>
      </c>
      <c r="M246" s="92">
        <f t="shared" ref="M246:M265" si="162">+$L$78*L246</f>
        <v>36729</v>
      </c>
      <c r="N246" s="92">
        <f t="shared" ref="N246:N274" si="163">M246*(1-F246)</f>
        <v>32321.52</v>
      </c>
      <c r="O246" s="92"/>
      <c r="P246" s="131">
        <v>0</v>
      </c>
      <c r="Q246" s="92">
        <f t="shared" ref="Q246:Q265" si="164">+P246*$P$78</f>
        <v>0</v>
      </c>
      <c r="R246" s="98">
        <f t="shared" ref="R246:R274" si="165">Q246*(1-F246)</f>
        <v>0</v>
      </c>
      <c r="S246" s="130">
        <v>15</v>
      </c>
      <c r="T246" s="258" t="s">
        <v>15</v>
      </c>
      <c r="U246" s="78">
        <f>SUMIF('Avoided Costs 2010-2018'!$A:$A,Actuals!T246&amp;Actuals!S246,'Avoided Costs 2010-2018'!$E:$E)*J246</f>
        <v>28049.38562893563</v>
      </c>
      <c r="V246" s="78">
        <f>SUMIF('Avoided Costs 2010-2018'!$A:$A,Actuals!T246&amp;Actuals!S246,'Avoided Costs 2010-2018'!$K:$K)*N246</f>
        <v>26620.646368326146</v>
      </c>
      <c r="W246" s="78">
        <f>SUMIF('Avoided Costs 2010-2018'!$A:$A,Actuals!T246&amp;Actuals!S246,'Avoided Costs 2010-2018'!$M:$M)*R246</f>
        <v>0</v>
      </c>
      <c r="X246" s="78">
        <f t="shared" ref="X246:X274" si="166">SUM(U246:W246)</f>
        <v>54670.031997261773</v>
      </c>
      <c r="Y246" s="105">
        <v>23700</v>
      </c>
      <c r="Z246" s="105">
        <f t="shared" ref="Z246:Z274" si="167">Y246*(1-F246)</f>
        <v>20856</v>
      </c>
      <c r="AA246" s="105"/>
      <c r="AB246" s="105"/>
      <c r="AC246" s="105"/>
      <c r="AD246" s="105">
        <f t="shared" ref="AD246:AD275" si="168">Z246+AB246</f>
        <v>20856</v>
      </c>
      <c r="AE246" s="105">
        <f t="shared" ref="AE246:AE275" si="169">X246-AD246</f>
        <v>33814.031997261773</v>
      </c>
      <c r="AF246" s="160">
        <f t="shared" ref="AF246:AF274" si="170">S246*J246</f>
        <v>142364.74559999999</v>
      </c>
    </row>
    <row r="247" spans="1:32" s="108" customFormat="1" outlineLevel="1" x14ac:dyDescent="0.2">
      <c r="A247" s="125" t="s">
        <v>375</v>
      </c>
      <c r="B247" s="125"/>
      <c r="C247" s="125"/>
      <c r="D247" s="130">
        <v>0</v>
      </c>
      <c r="E247" s="131"/>
      <c r="F247" s="132">
        <v>0.12</v>
      </c>
      <c r="G247" s="132"/>
      <c r="H247" s="131">
        <v>2290</v>
      </c>
      <c r="I247" s="92">
        <f t="shared" ref="I247:I250" si="171">H247</f>
        <v>2290</v>
      </c>
      <c r="J247" s="98">
        <f t="shared" ref="J247:J257" si="172">I247*(1-F247)</f>
        <v>2015.2</v>
      </c>
      <c r="K247" s="92"/>
      <c r="L247" s="131">
        <v>0</v>
      </c>
      <c r="M247" s="92">
        <f t="shared" ref="M247:M251" si="173">L247</f>
        <v>0</v>
      </c>
      <c r="N247" s="92">
        <f t="shared" ref="N247:N257" si="174">M247*(1-F247)</f>
        <v>0</v>
      </c>
      <c r="O247" s="92"/>
      <c r="P247" s="131">
        <v>0</v>
      </c>
      <c r="Q247" s="92">
        <f t="shared" ref="Q247:Q251" si="175">+P247</f>
        <v>0</v>
      </c>
      <c r="R247" s="98">
        <f t="shared" ref="R247:R257" si="176">Q247*(1-F247)</f>
        <v>0</v>
      </c>
      <c r="S247" s="130">
        <v>25</v>
      </c>
      <c r="T247" s="258" t="s">
        <v>167</v>
      </c>
      <c r="U247" s="78">
        <f>SUMIF('Avoided Costs 2010-2018'!$A:$A,Actuals!T247&amp;Actuals!S247,'Avoided Costs 2010-2018'!$E:$E)*J247</f>
        <v>6886.9497007933742</v>
      </c>
      <c r="V247" s="78">
        <f>SUMIF('Avoided Costs 2010-2018'!$A:$A,Actuals!T247&amp;Actuals!S247,'Avoided Costs 2010-2018'!$K:$K)*N247</f>
        <v>0</v>
      </c>
      <c r="W247" s="78">
        <f>SUMIF('Avoided Costs 2010-2018'!$A:$A,Actuals!T247&amp;Actuals!S247,'Avoided Costs 2010-2018'!$M:$M)*R247</f>
        <v>0</v>
      </c>
      <c r="X247" s="78">
        <f t="shared" ref="X247:X257" si="177">SUM(U247:W247)</f>
        <v>6886.9497007933742</v>
      </c>
      <c r="Y247" s="105">
        <v>6000</v>
      </c>
      <c r="Z247" s="105">
        <f t="shared" ref="Z247:Z257" si="178">Y247*(1-F247)</f>
        <v>5280</v>
      </c>
      <c r="AA247" s="105"/>
      <c r="AB247" s="105"/>
      <c r="AC247" s="105"/>
      <c r="AD247" s="105">
        <f t="shared" si="168"/>
        <v>5280</v>
      </c>
      <c r="AE247" s="105">
        <f t="shared" si="169"/>
        <v>1606.9497007933742</v>
      </c>
      <c r="AF247" s="160">
        <f t="shared" si="170"/>
        <v>50380</v>
      </c>
    </row>
    <row r="248" spans="1:32" s="108" customFormat="1" outlineLevel="1" x14ac:dyDescent="0.2">
      <c r="A248" s="125" t="s">
        <v>376</v>
      </c>
      <c r="B248" s="125"/>
      <c r="C248" s="125"/>
      <c r="D248" s="130">
        <v>1</v>
      </c>
      <c r="E248" s="131"/>
      <c r="F248" s="132">
        <v>0.12</v>
      </c>
      <c r="G248" s="132"/>
      <c r="H248" s="131">
        <v>5930</v>
      </c>
      <c r="I248" s="92">
        <f t="shared" si="171"/>
        <v>5930</v>
      </c>
      <c r="J248" s="98">
        <f t="shared" si="172"/>
        <v>5218.3999999999996</v>
      </c>
      <c r="K248" s="92"/>
      <c r="L248" s="131">
        <v>0</v>
      </c>
      <c r="M248" s="92">
        <f t="shared" si="173"/>
        <v>0</v>
      </c>
      <c r="N248" s="92">
        <f t="shared" si="174"/>
        <v>0</v>
      </c>
      <c r="O248" s="92"/>
      <c r="P248" s="131">
        <v>0</v>
      </c>
      <c r="Q248" s="92">
        <f t="shared" si="175"/>
        <v>0</v>
      </c>
      <c r="R248" s="98">
        <f t="shared" si="176"/>
        <v>0</v>
      </c>
      <c r="S248" s="130">
        <v>25</v>
      </c>
      <c r="T248" s="258" t="s">
        <v>15</v>
      </c>
      <c r="U248" s="78">
        <f>SUMIF('Avoided Costs 2010-2018'!$A:$A,Actuals!T248&amp;Actuals!S248,'Avoided Costs 2010-2018'!$E:$E)*J248</f>
        <v>19617.803155789486</v>
      </c>
      <c r="V248" s="78">
        <f>SUMIF('Avoided Costs 2010-2018'!$A:$A,Actuals!T248&amp;Actuals!S248,'Avoided Costs 2010-2018'!$K:$K)*N248</f>
        <v>0</v>
      </c>
      <c r="W248" s="78">
        <f>SUMIF('Avoided Costs 2010-2018'!$A:$A,Actuals!T248&amp;Actuals!S248,'Avoided Costs 2010-2018'!$M:$M)*R248</f>
        <v>0</v>
      </c>
      <c r="X248" s="78">
        <f t="shared" si="177"/>
        <v>19617.803155789486</v>
      </c>
      <c r="Y248" s="105">
        <v>6000</v>
      </c>
      <c r="Z248" s="105">
        <f t="shared" si="178"/>
        <v>5280</v>
      </c>
      <c r="AA248" s="105"/>
      <c r="AB248" s="105"/>
      <c r="AC248" s="105"/>
      <c r="AD248" s="105">
        <f t="shared" si="168"/>
        <v>5280</v>
      </c>
      <c r="AE248" s="105">
        <f t="shared" si="169"/>
        <v>14337.803155789486</v>
      </c>
      <c r="AF248" s="160">
        <f t="shared" si="170"/>
        <v>130459.99999999999</v>
      </c>
    </row>
    <row r="249" spans="1:32" s="108" customFormat="1" outlineLevel="1" x14ac:dyDescent="0.2">
      <c r="A249" s="125" t="s">
        <v>377</v>
      </c>
      <c r="B249" s="125"/>
      <c r="C249" s="125"/>
      <c r="D249" s="130">
        <v>0</v>
      </c>
      <c r="E249" s="131"/>
      <c r="F249" s="132">
        <v>0.12</v>
      </c>
      <c r="G249" s="132"/>
      <c r="H249" s="131">
        <v>2290</v>
      </c>
      <c r="I249" s="92">
        <f t="shared" si="171"/>
        <v>2290</v>
      </c>
      <c r="J249" s="98">
        <f t="shared" si="172"/>
        <v>2015.2</v>
      </c>
      <c r="K249" s="92"/>
      <c r="L249" s="131">
        <v>0</v>
      </c>
      <c r="M249" s="92">
        <f t="shared" si="173"/>
        <v>0</v>
      </c>
      <c r="N249" s="92">
        <f t="shared" si="174"/>
        <v>0</v>
      </c>
      <c r="O249" s="92"/>
      <c r="P249" s="131">
        <v>0</v>
      </c>
      <c r="Q249" s="92">
        <f t="shared" si="175"/>
        <v>0</v>
      </c>
      <c r="R249" s="98">
        <f t="shared" si="176"/>
        <v>0</v>
      </c>
      <c r="S249" s="130">
        <v>25</v>
      </c>
      <c r="T249" s="258" t="s">
        <v>167</v>
      </c>
      <c r="U249" s="78">
        <f>SUMIF('Avoided Costs 2010-2018'!$A:$A,Actuals!T249&amp;Actuals!S249,'Avoided Costs 2010-2018'!$E:$E)*J249</f>
        <v>6886.9497007933742</v>
      </c>
      <c r="V249" s="78">
        <f>SUMIF('Avoided Costs 2010-2018'!$A:$A,Actuals!T249&amp;Actuals!S249,'Avoided Costs 2010-2018'!$K:$K)*N249</f>
        <v>0</v>
      </c>
      <c r="W249" s="78">
        <f>SUMIF('Avoided Costs 2010-2018'!$A:$A,Actuals!T249&amp;Actuals!S249,'Avoided Costs 2010-2018'!$M:$M)*R249</f>
        <v>0</v>
      </c>
      <c r="X249" s="78">
        <f t="shared" si="177"/>
        <v>6886.9497007933742</v>
      </c>
      <c r="Y249" s="105">
        <v>6000</v>
      </c>
      <c r="Z249" s="105">
        <f t="shared" si="178"/>
        <v>5280</v>
      </c>
      <c r="AA249" s="105"/>
      <c r="AB249" s="105"/>
      <c r="AC249" s="105"/>
      <c r="AD249" s="105">
        <f t="shared" si="168"/>
        <v>5280</v>
      </c>
      <c r="AE249" s="105">
        <f t="shared" si="169"/>
        <v>1606.9497007933742</v>
      </c>
      <c r="AF249" s="160">
        <f t="shared" si="170"/>
        <v>50380</v>
      </c>
    </row>
    <row r="250" spans="1:32" s="108" customFormat="1" outlineLevel="1" x14ac:dyDescent="0.2">
      <c r="A250" s="125" t="s">
        <v>378</v>
      </c>
      <c r="B250" s="125"/>
      <c r="C250" s="125"/>
      <c r="D250" s="130">
        <v>1</v>
      </c>
      <c r="E250" s="131"/>
      <c r="F250" s="132">
        <v>0.12</v>
      </c>
      <c r="G250" s="132"/>
      <c r="H250" s="131">
        <v>5930</v>
      </c>
      <c r="I250" s="92">
        <f t="shared" si="171"/>
        <v>5930</v>
      </c>
      <c r="J250" s="98">
        <f t="shared" si="172"/>
        <v>5218.3999999999996</v>
      </c>
      <c r="K250" s="92"/>
      <c r="L250" s="131">
        <v>0</v>
      </c>
      <c r="M250" s="92">
        <f t="shared" si="173"/>
        <v>0</v>
      </c>
      <c r="N250" s="92">
        <f t="shared" si="174"/>
        <v>0</v>
      </c>
      <c r="O250" s="92"/>
      <c r="P250" s="131">
        <v>0</v>
      </c>
      <c r="Q250" s="92">
        <f t="shared" si="175"/>
        <v>0</v>
      </c>
      <c r="R250" s="98">
        <f t="shared" si="176"/>
        <v>0</v>
      </c>
      <c r="S250" s="130">
        <v>25</v>
      </c>
      <c r="T250" s="258" t="s">
        <v>15</v>
      </c>
      <c r="U250" s="78">
        <f>SUMIF('Avoided Costs 2010-2018'!$A:$A,Actuals!T250&amp;Actuals!S250,'Avoided Costs 2010-2018'!$E:$E)*J250</f>
        <v>19617.803155789486</v>
      </c>
      <c r="V250" s="78">
        <f>SUMIF('Avoided Costs 2010-2018'!$A:$A,Actuals!T250&amp;Actuals!S250,'Avoided Costs 2010-2018'!$K:$K)*N250</f>
        <v>0</v>
      </c>
      <c r="W250" s="78">
        <f>SUMIF('Avoided Costs 2010-2018'!$A:$A,Actuals!T250&amp;Actuals!S250,'Avoided Costs 2010-2018'!$M:$M)*R250</f>
        <v>0</v>
      </c>
      <c r="X250" s="78">
        <f t="shared" si="177"/>
        <v>19617.803155789486</v>
      </c>
      <c r="Y250" s="105">
        <v>6000</v>
      </c>
      <c r="Z250" s="105">
        <f t="shared" si="178"/>
        <v>5280</v>
      </c>
      <c r="AA250" s="105"/>
      <c r="AB250" s="105"/>
      <c r="AC250" s="105"/>
      <c r="AD250" s="105">
        <f t="shared" si="168"/>
        <v>5280</v>
      </c>
      <c r="AE250" s="105">
        <f t="shared" si="169"/>
        <v>14337.803155789486</v>
      </c>
      <c r="AF250" s="160">
        <f t="shared" si="170"/>
        <v>130459.99999999999</v>
      </c>
    </row>
    <row r="251" spans="1:32" s="108" customFormat="1" outlineLevel="1" x14ac:dyDescent="0.2">
      <c r="A251" s="125" t="s">
        <v>379</v>
      </c>
      <c r="B251" s="125"/>
      <c r="C251" s="125"/>
      <c r="D251" s="130">
        <v>1</v>
      </c>
      <c r="E251" s="131"/>
      <c r="F251" s="132">
        <v>0.12</v>
      </c>
      <c r="G251" s="132"/>
      <c r="H251" s="131">
        <v>11860</v>
      </c>
      <c r="I251" s="92">
        <f>H251</f>
        <v>11860</v>
      </c>
      <c r="J251" s="98">
        <f t="shared" si="172"/>
        <v>10436.799999999999</v>
      </c>
      <c r="K251" s="92"/>
      <c r="L251" s="131">
        <v>0</v>
      </c>
      <c r="M251" s="92">
        <f t="shared" si="173"/>
        <v>0</v>
      </c>
      <c r="N251" s="92">
        <f t="shared" si="174"/>
        <v>0</v>
      </c>
      <c r="O251" s="92"/>
      <c r="P251" s="131">
        <v>0</v>
      </c>
      <c r="Q251" s="92">
        <f t="shared" si="175"/>
        <v>0</v>
      </c>
      <c r="R251" s="98">
        <f t="shared" si="176"/>
        <v>0</v>
      </c>
      <c r="S251" s="130">
        <v>25</v>
      </c>
      <c r="T251" s="258" t="s">
        <v>15</v>
      </c>
      <c r="U251" s="78">
        <f>SUMIF('Avoided Costs 2010-2018'!$A:$A,Actuals!T251&amp;Actuals!S251,'Avoided Costs 2010-2018'!$E:$E)*J251</f>
        <v>39235.606311578973</v>
      </c>
      <c r="V251" s="78">
        <f>SUMIF('Avoided Costs 2010-2018'!$A:$A,Actuals!T251&amp;Actuals!S251,'Avoided Costs 2010-2018'!$K:$K)*N251</f>
        <v>0</v>
      </c>
      <c r="W251" s="78">
        <f>SUMIF('Avoided Costs 2010-2018'!$A:$A,Actuals!T251&amp;Actuals!S251,'Avoided Costs 2010-2018'!$M:$M)*R251</f>
        <v>0</v>
      </c>
      <c r="X251" s="78">
        <f t="shared" si="177"/>
        <v>39235.606311578973</v>
      </c>
      <c r="Y251" s="105">
        <v>12000</v>
      </c>
      <c r="Z251" s="105">
        <f t="shared" si="178"/>
        <v>10560</v>
      </c>
      <c r="AA251" s="105"/>
      <c r="AB251" s="105"/>
      <c r="AC251" s="105"/>
      <c r="AD251" s="105">
        <f t="shared" si="168"/>
        <v>10560</v>
      </c>
      <c r="AE251" s="105">
        <f t="shared" si="169"/>
        <v>28675.606311578973</v>
      </c>
      <c r="AF251" s="160">
        <f t="shared" si="170"/>
        <v>260919.99999999997</v>
      </c>
    </row>
    <row r="252" spans="1:32" s="108" customFormat="1" outlineLevel="1" x14ac:dyDescent="0.2">
      <c r="A252" s="125" t="s">
        <v>380</v>
      </c>
      <c r="B252" s="125"/>
      <c r="C252" s="125"/>
      <c r="D252" s="130">
        <v>0</v>
      </c>
      <c r="E252" s="131"/>
      <c r="F252" s="132">
        <v>0.12</v>
      </c>
      <c r="G252" s="132"/>
      <c r="H252" s="131">
        <v>8750</v>
      </c>
      <c r="I252" s="92">
        <f t="shared" ref="I252:I256" si="179">+$H$78*H252</f>
        <v>8330</v>
      </c>
      <c r="J252" s="98">
        <f t="shared" si="172"/>
        <v>7330.4</v>
      </c>
      <c r="K252" s="92"/>
      <c r="L252" s="131">
        <v>0</v>
      </c>
      <c r="M252" s="92">
        <f t="shared" si="162"/>
        <v>0</v>
      </c>
      <c r="N252" s="92">
        <f t="shared" si="174"/>
        <v>0</v>
      </c>
      <c r="O252" s="92"/>
      <c r="P252" s="131">
        <v>0</v>
      </c>
      <c r="Q252" s="92">
        <f t="shared" si="164"/>
        <v>0</v>
      </c>
      <c r="R252" s="98">
        <f t="shared" si="176"/>
        <v>0</v>
      </c>
      <c r="S252" s="130">
        <v>25</v>
      </c>
      <c r="T252" s="258" t="s">
        <v>167</v>
      </c>
      <c r="U252" s="78">
        <f>SUMIF('Avoided Costs 2010-2018'!$A:$A,Actuals!T252&amp;Actuals!S252,'Avoided Costs 2010-2018'!$E:$E)*J252</f>
        <v>25051.655461837905</v>
      </c>
      <c r="V252" s="78">
        <f>SUMIF('Avoided Costs 2010-2018'!$A:$A,Actuals!T252&amp;Actuals!S252,'Avoided Costs 2010-2018'!$K:$K)*N252</f>
        <v>0</v>
      </c>
      <c r="W252" s="78">
        <f>SUMIF('Avoided Costs 2010-2018'!$A:$A,Actuals!T252&amp;Actuals!S252,'Avoided Costs 2010-2018'!$M:$M)*R252</f>
        <v>0</v>
      </c>
      <c r="X252" s="78">
        <f t="shared" si="177"/>
        <v>25051.655461837905</v>
      </c>
      <c r="Y252" s="105">
        <v>9974</v>
      </c>
      <c r="Z252" s="105">
        <f t="shared" si="178"/>
        <v>8777.1200000000008</v>
      </c>
      <c r="AA252" s="105"/>
      <c r="AB252" s="105"/>
      <c r="AC252" s="105"/>
      <c r="AD252" s="105">
        <f t="shared" si="168"/>
        <v>8777.1200000000008</v>
      </c>
      <c r="AE252" s="105">
        <f t="shared" si="169"/>
        <v>16274.535461837904</v>
      </c>
      <c r="AF252" s="160">
        <f t="shared" si="170"/>
        <v>183260</v>
      </c>
    </row>
    <row r="253" spans="1:32" s="108" customFormat="1" outlineLevel="1" x14ac:dyDescent="0.2">
      <c r="A253" s="125" t="s">
        <v>381</v>
      </c>
      <c r="B253" s="125"/>
      <c r="C253" s="125"/>
      <c r="D253" s="130">
        <v>1</v>
      </c>
      <c r="E253" s="131"/>
      <c r="F253" s="132">
        <v>0.12</v>
      </c>
      <c r="G253" s="132"/>
      <c r="H253" s="131">
        <v>7321</v>
      </c>
      <c r="I253" s="92">
        <f t="shared" si="179"/>
        <v>6969.5919999999996</v>
      </c>
      <c r="J253" s="98">
        <f t="shared" si="172"/>
        <v>6133.2409600000001</v>
      </c>
      <c r="K253" s="92"/>
      <c r="L253" s="131">
        <v>0</v>
      </c>
      <c r="M253" s="92">
        <f t="shared" si="162"/>
        <v>0</v>
      </c>
      <c r="N253" s="92">
        <f t="shared" si="174"/>
        <v>0</v>
      </c>
      <c r="O253" s="92"/>
      <c r="P253" s="131">
        <v>0</v>
      </c>
      <c r="Q253" s="92">
        <f t="shared" si="164"/>
        <v>0</v>
      </c>
      <c r="R253" s="98">
        <f t="shared" si="176"/>
        <v>0</v>
      </c>
      <c r="S253" s="130">
        <v>25</v>
      </c>
      <c r="T253" s="258" t="s">
        <v>15</v>
      </c>
      <c r="U253" s="78">
        <f>SUMIF('Avoided Costs 2010-2018'!$A:$A,Actuals!T253&amp;Actuals!S253,'Avoided Costs 2010-2018'!$E:$E)*J253</f>
        <v>23057.01246748148</v>
      </c>
      <c r="V253" s="78">
        <f>SUMIF('Avoided Costs 2010-2018'!$A:$A,Actuals!T253&amp;Actuals!S253,'Avoided Costs 2010-2018'!$K:$K)*N253</f>
        <v>0</v>
      </c>
      <c r="W253" s="78">
        <f>SUMIF('Avoided Costs 2010-2018'!$A:$A,Actuals!T253&amp;Actuals!S253,'Avoided Costs 2010-2018'!$M:$M)*R253</f>
        <v>0</v>
      </c>
      <c r="X253" s="78">
        <f t="shared" si="177"/>
        <v>23057.01246748148</v>
      </c>
      <c r="Y253" s="105">
        <v>5942</v>
      </c>
      <c r="Z253" s="105">
        <f t="shared" si="178"/>
        <v>5228.96</v>
      </c>
      <c r="AA253" s="105"/>
      <c r="AB253" s="105"/>
      <c r="AC253" s="105"/>
      <c r="AD253" s="105">
        <f t="shared" si="168"/>
        <v>5228.96</v>
      </c>
      <c r="AE253" s="105">
        <f t="shared" si="169"/>
        <v>17828.052467481481</v>
      </c>
      <c r="AF253" s="160">
        <f t="shared" si="170"/>
        <v>153331.024</v>
      </c>
    </row>
    <row r="254" spans="1:32" s="108" customFormat="1" outlineLevel="1" x14ac:dyDescent="0.2">
      <c r="A254" s="125" t="s">
        <v>382</v>
      </c>
      <c r="B254" s="125"/>
      <c r="C254" s="125"/>
      <c r="D254" s="130">
        <v>0</v>
      </c>
      <c r="E254" s="131"/>
      <c r="F254" s="132">
        <v>0.12</v>
      </c>
      <c r="G254" s="132"/>
      <c r="H254" s="131">
        <v>9576</v>
      </c>
      <c r="I254" s="92">
        <f t="shared" si="179"/>
        <v>9116.351999999999</v>
      </c>
      <c r="J254" s="98">
        <f t="shared" si="172"/>
        <v>8022.3897599999991</v>
      </c>
      <c r="K254" s="92"/>
      <c r="L254" s="131">
        <v>0</v>
      </c>
      <c r="M254" s="92">
        <f t="shared" si="162"/>
        <v>0</v>
      </c>
      <c r="N254" s="92">
        <f t="shared" si="174"/>
        <v>0</v>
      </c>
      <c r="O254" s="92"/>
      <c r="P254" s="131">
        <v>0</v>
      </c>
      <c r="Q254" s="92">
        <f t="shared" si="164"/>
        <v>0</v>
      </c>
      <c r="R254" s="98">
        <f t="shared" si="176"/>
        <v>0</v>
      </c>
      <c r="S254" s="130">
        <v>8</v>
      </c>
      <c r="T254" s="258" t="s">
        <v>167</v>
      </c>
      <c r="U254" s="78">
        <f>SUMIF('Avoided Costs 2010-2018'!$A:$A,Actuals!T254&amp;Actuals!S254,'Avoided Costs 2010-2018'!$E:$E)*J254</f>
        <v>14357.087487444282</v>
      </c>
      <c r="V254" s="78">
        <f>SUMIF('Avoided Costs 2010-2018'!$A:$A,Actuals!T254&amp;Actuals!S254,'Avoided Costs 2010-2018'!$K:$K)*N254</f>
        <v>0</v>
      </c>
      <c r="W254" s="78">
        <f>SUMIF('Avoided Costs 2010-2018'!$A:$A,Actuals!T254&amp;Actuals!S254,'Avoided Costs 2010-2018'!$M:$M)*R254</f>
        <v>0</v>
      </c>
      <c r="X254" s="78">
        <f t="shared" si="177"/>
        <v>14357.087487444282</v>
      </c>
      <c r="Y254" s="105">
        <v>11355.25</v>
      </c>
      <c r="Z254" s="105">
        <f t="shared" si="178"/>
        <v>9992.6200000000008</v>
      </c>
      <c r="AA254" s="105"/>
      <c r="AB254" s="105"/>
      <c r="AC254" s="105"/>
      <c r="AD254" s="105">
        <f t="shared" si="168"/>
        <v>9992.6200000000008</v>
      </c>
      <c r="AE254" s="105">
        <f t="shared" si="169"/>
        <v>4364.4674874442808</v>
      </c>
      <c r="AF254" s="160">
        <f t="shared" si="170"/>
        <v>64179.118079999993</v>
      </c>
    </row>
    <row r="255" spans="1:32" s="108" customFormat="1" outlineLevel="1" x14ac:dyDescent="0.2">
      <c r="A255" s="125" t="s">
        <v>383</v>
      </c>
      <c r="B255" s="125"/>
      <c r="C255" s="125"/>
      <c r="D255" s="130">
        <v>0</v>
      </c>
      <c r="E255" s="131"/>
      <c r="F255" s="132">
        <v>0.12</v>
      </c>
      <c r="G255" s="132"/>
      <c r="H255" s="131">
        <v>11065</v>
      </c>
      <c r="I255" s="92">
        <f t="shared" si="179"/>
        <v>10533.88</v>
      </c>
      <c r="J255" s="98">
        <f t="shared" si="172"/>
        <v>9269.8143999999993</v>
      </c>
      <c r="K255" s="92"/>
      <c r="L255" s="131">
        <v>14471</v>
      </c>
      <c r="M255" s="92">
        <f t="shared" si="162"/>
        <v>15339.26</v>
      </c>
      <c r="N255" s="92">
        <f t="shared" si="174"/>
        <v>13498.5488</v>
      </c>
      <c r="O255" s="92"/>
      <c r="P255" s="131">
        <v>0</v>
      </c>
      <c r="Q255" s="92">
        <f t="shared" si="164"/>
        <v>0</v>
      </c>
      <c r="R255" s="98">
        <f t="shared" si="176"/>
        <v>0</v>
      </c>
      <c r="S255" s="130">
        <v>15</v>
      </c>
      <c r="T255" s="258" t="s">
        <v>15</v>
      </c>
      <c r="U255" s="78">
        <f>SUMIF('Avoided Costs 2010-2018'!$A:$A,Actuals!T255&amp;Actuals!S255,'Avoided Costs 2010-2018'!$E:$E)*J255</f>
        <v>27395.750020670206</v>
      </c>
      <c r="V255" s="78">
        <f>SUMIF('Avoided Costs 2010-2018'!$A:$A,Actuals!T255&amp;Actuals!S255,'Avoided Costs 2010-2018'!$K:$K)*N255</f>
        <v>11117.673119655055</v>
      </c>
      <c r="W255" s="78">
        <f>SUMIF('Avoided Costs 2010-2018'!$A:$A,Actuals!T255&amp;Actuals!S255,'Avoided Costs 2010-2018'!$M:$M)*R255</f>
        <v>0</v>
      </c>
      <c r="X255" s="78">
        <f t="shared" si="177"/>
        <v>38513.423140325263</v>
      </c>
      <c r="Y255" s="105">
        <v>31250</v>
      </c>
      <c r="Z255" s="105">
        <f t="shared" si="178"/>
        <v>27500</v>
      </c>
      <c r="AA255" s="105"/>
      <c r="AB255" s="105"/>
      <c r="AC255" s="105"/>
      <c r="AD255" s="105">
        <f t="shared" si="168"/>
        <v>27500</v>
      </c>
      <c r="AE255" s="105">
        <f t="shared" si="169"/>
        <v>11013.423140325263</v>
      </c>
      <c r="AF255" s="160">
        <f t="shared" si="170"/>
        <v>139047.21599999999</v>
      </c>
    </row>
    <row r="256" spans="1:32" s="108" customFormat="1" outlineLevel="1" x14ac:dyDescent="0.2">
      <c r="A256" s="125" t="s">
        <v>384</v>
      </c>
      <c r="B256" s="125"/>
      <c r="C256" s="125"/>
      <c r="D256" s="130">
        <v>1</v>
      </c>
      <c r="E256" s="131"/>
      <c r="F256" s="132">
        <v>0.12</v>
      </c>
      <c r="G256" s="132"/>
      <c r="H256" s="131">
        <v>25548</v>
      </c>
      <c r="I256" s="92">
        <f t="shared" si="179"/>
        <v>24321.696</v>
      </c>
      <c r="J256" s="98">
        <f t="shared" si="172"/>
        <v>21403.092479999999</v>
      </c>
      <c r="K256" s="92"/>
      <c r="L256" s="131">
        <v>0</v>
      </c>
      <c r="M256" s="92">
        <f t="shared" si="162"/>
        <v>0</v>
      </c>
      <c r="N256" s="92">
        <f t="shared" si="174"/>
        <v>0</v>
      </c>
      <c r="O256" s="92"/>
      <c r="P256" s="131">
        <v>0</v>
      </c>
      <c r="Q256" s="92">
        <f t="shared" si="164"/>
        <v>0</v>
      </c>
      <c r="R256" s="98">
        <f t="shared" si="176"/>
        <v>0</v>
      </c>
      <c r="S256" s="130">
        <v>11</v>
      </c>
      <c r="T256" s="258" t="s">
        <v>15</v>
      </c>
      <c r="U256" s="78">
        <f>SUMIF('Avoided Costs 2010-2018'!$A:$A,Actuals!T256&amp;Actuals!S256,'Avoided Costs 2010-2018'!$E:$E)*J256</f>
        <v>52376.312121224248</v>
      </c>
      <c r="V256" s="78">
        <f>SUMIF('Avoided Costs 2010-2018'!$A:$A,Actuals!T256&amp;Actuals!S256,'Avoided Costs 2010-2018'!$K:$K)*N256</f>
        <v>0</v>
      </c>
      <c r="W256" s="78">
        <f>SUMIF('Avoided Costs 2010-2018'!$A:$A,Actuals!T256&amp;Actuals!S256,'Avoided Costs 2010-2018'!$M:$M)*R256</f>
        <v>0</v>
      </c>
      <c r="X256" s="78">
        <f t="shared" si="177"/>
        <v>52376.312121224248</v>
      </c>
      <c r="Y256" s="105">
        <v>38591.949999999997</v>
      </c>
      <c r="Z256" s="105">
        <f t="shared" si="178"/>
        <v>33960.915999999997</v>
      </c>
      <c r="AA256" s="105"/>
      <c r="AB256" s="105"/>
      <c r="AC256" s="105"/>
      <c r="AD256" s="105">
        <f t="shared" si="168"/>
        <v>33960.915999999997</v>
      </c>
      <c r="AE256" s="105">
        <f t="shared" si="169"/>
        <v>18415.39612122425</v>
      </c>
      <c r="AF256" s="160">
        <f t="shared" si="170"/>
        <v>235434.01728</v>
      </c>
    </row>
    <row r="257" spans="1:32" s="108" customFormat="1" outlineLevel="1" x14ac:dyDescent="0.2">
      <c r="A257" s="125" t="s">
        <v>385</v>
      </c>
      <c r="B257" s="125"/>
      <c r="C257" s="125"/>
      <c r="D257" s="130">
        <v>1</v>
      </c>
      <c r="E257" s="131"/>
      <c r="F257" s="132">
        <v>0.12</v>
      </c>
      <c r="G257" s="132"/>
      <c r="H257" s="131">
        <v>4580</v>
      </c>
      <c r="I257" s="92">
        <f>H257</f>
        <v>4580</v>
      </c>
      <c r="J257" s="98">
        <f t="shared" si="172"/>
        <v>4030.4</v>
      </c>
      <c r="K257" s="92"/>
      <c r="L257" s="131">
        <v>0</v>
      </c>
      <c r="M257" s="92">
        <f t="shared" ref="M257" si="180">L257</f>
        <v>0</v>
      </c>
      <c r="N257" s="92">
        <f t="shared" si="174"/>
        <v>0</v>
      </c>
      <c r="O257" s="92"/>
      <c r="P257" s="131">
        <v>0</v>
      </c>
      <c r="Q257" s="92">
        <f>+P257</f>
        <v>0</v>
      </c>
      <c r="R257" s="98">
        <f t="shared" si="176"/>
        <v>0</v>
      </c>
      <c r="S257" s="130">
        <v>25</v>
      </c>
      <c r="T257" s="258" t="s">
        <v>167</v>
      </c>
      <c r="U257" s="78">
        <f>SUMIF('Avoided Costs 2010-2018'!$A:$A,Actuals!T257&amp;Actuals!S257,'Avoided Costs 2010-2018'!$E:$E)*J257</f>
        <v>13773.899401586748</v>
      </c>
      <c r="V257" s="78">
        <f>SUMIF('Avoided Costs 2010-2018'!$A:$A,Actuals!T257&amp;Actuals!S257,'Avoided Costs 2010-2018'!$K:$K)*N257</f>
        <v>0</v>
      </c>
      <c r="W257" s="78">
        <f>SUMIF('Avoided Costs 2010-2018'!$A:$A,Actuals!T257&amp;Actuals!S257,'Avoided Costs 2010-2018'!$M:$M)*R257</f>
        <v>0</v>
      </c>
      <c r="X257" s="78">
        <f t="shared" si="177"/>
        <v>13773.899401586748</v>
      </c>
      <c r="Y257" s="105">
        <v>12000</v>
      </c>
      <c r="Z257" s="105">
        <f t="shared" si="178"/>
        <v>10560</v>
      </c>
      <c r="AA257" s="105"/>
      <c r="AB257" s="105"/>
      <c r="AC257" s="105"/>
      <c r="AD257" s="105">
        <f t="shared" si="168"/>
        <v>10560</v>
      </c>
      <c r="AE257" s="105">
        <f t="shared" si="169"/>
        <v>3213.8994015867484</v>
      </c>
      <c r="AF257" s="160">
        <f t="shared" si="170"/>
        <v>100760</v>
      </c>
    </row>
    <row r="258" spans="1:32" s="108" customFormat="1" outlineLevel="1" x14ac:dyDescent="0.2">
      <c r="A258" s="125" t="s">
        <v>386</v>
      </c>
      <c r="B258" s="125"/>
      <c r="C258" s="125"/>
      <c r="D258" s="130">
        <v>1</v>
      </c>
      <c r="E258" s="131"/>
      <c r="F258" s="132">
        <v>0.12</v>
      </c>
      <c r="G258" s="132"/>
      <c r="H258" s="131">
        <v>8430</v>
      </c>
      <c r="I258" s="92">
        <f t="shared" si="160"/>
        <v>8025.36</v>
      </c>
      <c r="J258" s="98">
        <f t="shared" si="161"/>
        <v>7062.3167999999996</v>
      </c>
      <c r="K258" s="92"/>
      <c r="L258" s="131">
        <v>16538</v>
      </c>
      <c r="M258" s="92">
        <f t="shared" si="162"/>
        <v>17530.280000000002</v>
      </c>
      <c r="N258" s="92">
        <f t="shared" si="163"/>
        <v>15426.646400000001</v>
      </c>
      <c r="O258" s="92"/>
      <c r="P258" s="131">
        <v>0</v>
      </c>
      <c r="Q258" s="92">
        <f t="shared" si="164"/>
        <v>0</v>
      </c>
      <c r="R258" s="98">
        <f t="shared" si="165"/>
        <v>0</v>
      </c>
      <c r="S258" s="130">
        <v>15</v>
      </c>
      <c r="T258" s="258" t="s">
        <v>15</v>
      </c>
      <c r="U258" s="78">
        <f>SUMIF('Avoided Costs 2010-2018'!$A:$A,Actuals!T258&amp;Actuals!S258,'Avoided Costs 2010-2018'!$E:$E)*J258</f>
        <v>20871.773400293703</v>
      </c>
      <c r="V258" s="78">
        <f>SUMIF('Avoided Costs 2010-2018'!$A:$A,Actuals!T258&amp;Actuals!S258,'Avoided Costs 2010-2018'!$K:$K)*N258</f>
        <v>12705.692630285075</v>
      </c>
      <c r="W258" s="78">
        <f>SUMIF('Avoided Costs 2010-2018'!$A:$A,Actuals!T258&amp;Actuals!S258,'Avoided Costs 2010-2018'!$M:$M)*R258</f>
        <v>0</v>
      </c>
      <c r="X258" s="78">
        <f t="shared" si="166"/>
        <v>33577.466030578777</v>
      </c>
      <c r="Y258" s="105">
        <v>26857</v>
      </c>
      <c r="Z258" s="105">
        <f t="shared" si="167"/>
        <v>23634.16</v>
      </c>
      <c r="AA258" s="105"/>
      <c r="AB258" s="105"/>
      <c r="AC258" s="105"/>
      <c r="AD258" s="105">
        <f t="shared" si="168"/>
        <v>23634.16</v>
      </c>
      <c r="AE258" s="105">
        <f t="shared" si="169"/>
        <v>9943.3060305787767</v>
      </c>
      <c r="AF258" s="160">
        <f t="shared" si="170"/>
        <v>105934.75199999999</v>
      </c>
    </row>
    <row r="259" spans="1:32" s="108" customFormat="1" outlineLevel="1" x14ac:dyDescent="0.2">
      <c r="A259" s="125" t="s">
        <v>387</v>
      </c>
      <c r="B259" s="125"/>
      <c r="C259" s="125"/>
      <c r="D259" s="130">
        <v>1</v>
      </c>
      <c r="E259" s="131"/>
      <c r="F259" s="132">
        <v>0.12</v>
      </c>
      <c r="G259" s="132"/>
      <c r="H259" s="131">
        <v>8170</v>
      </c>
      <c r="I259" s="92">
        <f t="shared" si="160"/>
        <v>7777.8399999999992</v>
      </c>
      <c r="J259" s="98">
        <f t="shared" si="161"/>
        <v>6844.4991999999993</v>
      </c>
      <c r="K259" s="92"/>
      <c r="L259" s="131">
        <v>14704</v>
      </c>
      <c r="M259" s="92">
        <f t="shared" si="162"/>
        <v>15586.240000000002</v>
      </c>
      <c r="N259" s="92">
        <f t="shared" si="163"/>
        <v>13715.891200000002</v>
      </c>
      <c r="O259" s="92"/>
      <c r="P259" s="131">
        <v>0</v>
      </c>
      <c r="Q259" s="92">
        <f t="shared" si="164"/>
        <v>0</v>
      </c>
      <c r="R259" s="98">
        <f t="shared" si="165"/>
        <v>0</v>
      </c>
      <c r="S259" s="130">
        <v>15</v>
      </c>
      <c r="T259" s="258" t="s">
        <v>15</v>
      </c>
      <c r="U259" s="78">
        <f>SUMIF('Avoided Costs 2010-2018'!$A:$A,Actuals!T259&amp;Actuals!S259,'Avoided Costs 2010-2018'!$E:$E)*J259</f>
        <v>20228.041361850483</v>
      </c>
      <c r="V259" s="78">
        <f>SUMIF('Avoided Costs 2010-2018'!$A:$A,Actuals!T259&amp;Actuals!S259,'Avoided Costs 2010-2018'!$K:$K)*N259</f>
        <v>11296.680640688823</v>
      </c>
      <c r="W259" s="78">
        <f>SUMIF('Avoided Costs 2010-2018'!$A:$A,Actuals!T259&amp;Actuals!S259,'Avoided Costs 2010-2018'!$M:$M)*R259</f>
        <v>0</v>
      </c>
      <c r="X259" s="78">
        <f t="shared" si="166"/>
        <v>31524.722002539304</v>
      </c>
      <c r="Y259" s="105">
        <v>14690</v>
      </c>
      <c r="Z259" s="105">
        <f t="shared" si="167"/>
        <v>12927.2</v>
      </c>
      <c r="AA259" s="105"/>
      <c r="AB259" s="105"/>
      <c r="AC259" s="105"/>
      <c r="AD259" s="105">
        <f t="shared" si="168"/>
        <v>12927.2</v>
      </c>
      <c r="AE259" s="105">
        <f t="shared" si="169"/>
        <v>18597.522002539303</v>
      </c>
      <c r="AF259" s="160">
        <f t="shared" si="170"/>
        <v>102667.48799999998</v>
      </c>
    </row>
    <row r="260" spans="1:32" s="108" customFormat="1" outlineLevel="1" x14ac:dyDescent="0.2">
      <c r="A260" s="125" t="s">
        <v>388</v>
      </c>
      <c r="B260" s="125"/>
      <c r="C260" s="125"/>
      <c r="D260" s="130">
        <v>0</v>
      </c>
      <c r="E260" s="131"/>
      <c r="F260" s="132">
        <v>0.12</v>
      </c>
      <c r="G260" s="132"/>
      <c r="H260" s="131">
        <v>567</v>
      </c>
      <c r="I260" s="92">
        <f t="shared" si="160"/>
        <v>539.78399999999999</v>
      </c>
      <c r="J260" s="98">
        <f t="shared" si="161"/>
        <v>475.00992000000002</v>
      </c>
      <c r="K260" s="92"/>
      <c r="L260" s="131">
        <v>0</v>
      </c>
      <c r="M260" s="92">
        <f t="shared" si="162"/>
        <v>0</v>
      </c>
      <c r="N260" s="92">
        <f t="shared" si="163"/>
        <v>0</v>
      </c>
      <c r="O260" s="92"/>
      <c r="P260" s="131">
        <v>0</v>
      </c>
      <c r="Q260" s="92">
        <f t="shared" si="164"/>
        <v>0</v>
      </c>
      <c r="R260" s="98">
        <f t="shared" si="165"/>
        <v>0</v>
      </c>
      <c r="S260" s="130">
        <v>25</v>
      </c>
      <c r="T260" s="258" t="s">
        <v>167</v>
      </c>
      <c r="U260" s="78">
        <f>SUMIF('Avoided Costs 2010-2018'!$A:$A,Actuals!T260&amp;Actuals!S260,'Avoided Costs 2010-2018'!$E:$E)*J260</f>
        <v>1623.3472739270965</v>
      </c>
      <c r="V260" s="78">
        <f>SUMIF('Avoided Costs 2010-2018'!$A:$A,Actuals!T260&amp;Actuals!S260,'Avoided Costs 2010-2018'!$K:$K)*N260</f>
        <v>0</v>
      </c>
      <c r="W260" s="78">
        <f>SUMIF('Avoided Costs 2010-2018'!$A:$A,Actuals!T260&amp;Actuals!S260,'Avoided Costs 2010-2018'!$M:$M)*R260</f>
        <v>0</v>
      </c>
      <c r="X260" s="78">
        <f t="shared" si="166"/>
        <v>1623.3472739270965</v>
      </c>
      <c r="Y260" s="105">
        <v>8455.17</v>
      </c>
      <c r="Z260" s="105">
        <f t="shared" si="167"/>
        <v>7440.5496000000003</v>
      </c>
      <c r="AA260" s="105"/>
      <c r="AB260" s="105"/>
      <c r="AC260" s="105"/>
      <c r="AD260" s="105">
        <f t="shared" si="168"/>
        <v>7440.5496000000003</v>
      </c>
      <c r="AE260" s="105">
        <f t="shared" si="169"/>
        <v>-5817.2023260729038</v>
      </c>
      <c r="AF260" s="160">
        <f t="shared" si="170"/>
        <v>11875.248000000001</v>
      </c>
    </row>
    <row r="261" spans="1:32" s="108" customFormat="1" outlineLevel="1" x14ac:dyDescent="0.2">
      <c r="A261" s="125" t="s">
        <v>389</v>
      </c>
      <c r="B261" s="125"/>
      <c r="C261" s="125"/>
      <c r="D261" s="130">
        <v>1</v>
      </c>
      <c r="E261" s="131"/>
      <c r="F261" s="132">
        <v>0.12</v>
      </c>
      <c r="G261" s="132"/>
      <c r="H261" s="131">
        <v>39874</v>
      </c>
      <c r="I261" s="92">
        <f t="shared" si="160"/>
        <v>37960.047999999995</v>
      </c>
      <c r="J261" s="98">
        <f t="shared" si="161"/>
        <v>33404.842239999998</v>
      </c>
      <c r="K261" s="92"/>
      <c r="L261" s="131">
        <v>0</v>
      </c>
      <c r="M261" s="92">
        <f t="shared" si="162"/>
        <v>0</v>
      </c>
      <c r="N261" s="92">
        <f t="shared" si="163"/>
        <v>0</v>
      </c>
      <c r="O261" s="92"/>
      <c r="P261" s="131">
        <v>0</v>
      </c>
      <c r="Q261" s="92">
        <f t="shared" si="164"/>
        <v>0</v>
      </c>
      <c r="R261" s="98">
        <f t="shared" si="165"/>
        <v>0</v>
      </c>
      <c r="S261" s="130">
        <v>25</v>
      </c>
      <c r="T261" s="258" t="s">
        <v>15</v>
      </c>
      <c r="U261" s="78">
        <f>SUMIF('Avoided Costs 2010-2018'!$A:$A,Actuals!T261&amp;Actuals!S261,'Avoided Costs 2010-2018'!$E:$E)*J261</f>
        <v>125580.56483108269</v>
      </c>
      <c r="V261" s="78">
        <f>SUMIF('Avoided Costs 2010-2018'!$A:$A,Actuals!T261&amp;Actuals!S261,'Avoided Costs 2010-2018'!$K:$K)*N261</f>
        <v>0</v>
      </c>
      <c r="W261" s="78">
        <f>SUMIF('Avoided Costs 2010-2018'!$A:$A,Actuals!T261&amp;Actuals!S261,'Avoided Costs 2010-2018'!$M:$M)*R261</f>
        <v>0</v>
      </c>
      <c r="X261" s="78">
        <f t="shared" si="166"/>
        <v>125580.56483108269</v>
      </c>
      <c r="Y261" s="105">
        <v>12355.74</v>
      </c>
      <c r="Z261" s="105">
        <f t="shared" si="167"/>
        <v>10873.0512</v>
      </c>
      <c r="AA261" s="105"/>
      <c r="AB261" s="105"/>
      <c r="AC261" s="105"/>
      <c r="AD261" s="105">
        <f t="shared" si="168"/>
        <v>10873.0512</v>
      </c>
      <c r="AE261" s="105">
        <f t="shared" si="169"/>
        <v>114707.51363108269</v>
      </c>
      <c r="AF261" s="160">
        <f t="shared" si="170"/>
        <v>835121.05599999998</v>
      </c>
    </row>
    <row r="262" spans="1:32" s="108" customFormat="1" outlineLevel="1" x14ac:dyDescent="0.2">
      <c r="A262" s="125" t="s">
        <v>390</v>
      </c>
      <c r="B262" s="125"/>
      <c r="C262" s="125"/>
      <c r="D262" s="130">
        <v>1</v>
      </c>
      <c r="E262" s="131"/>
      <c r="F262" s="132">
        <v>0.12</v>
      </c>
      <c r="G262" s="132"/>
      <c r="H262" s="131">
        <v>24325</v>
      </c>
      <c r="I262" s="92">
        <f t="shared" si="160"/>
        <v>23157.399999999998</v>
      </c>
      <c r="J262" s="98">
        <f t="shared" si="161"/>
        <v>20378.511999999999</v>
      </c>
      <c r="K262" s="92"/>
      <c r="L262" s="131">
        <v>44111</v>
      </c>
      <c r="M262" s="92">
        <f t="shared" si="162"/>
        <v>46757.66</v>
      </c>
      <c r="N262" s="92">
        <f t="shared" si="163"/>
        <v>41146.740800000007</v>
      </c>
      <c r="O262" s="92"/>
      <c r="P262" s="131">
        <v>0</v>
      </c>
      <c r="Q262" s="92">
        <f t="shared" si="164"/>
        <v>0</v>
      </c>
      <c r="R262" s="98">
        <f t="shared" si="165"/>
        <v>0</v>
      </c>
      <c r="S262" s="130">
        <v>15</v>
      </c>
      <c r="T262" s="258" t="s">
        <v>15</v>
      </c>
      <c r="U262" s="78">
        <f>SUMIF('Avoided Costs 2010-2018'!$A:$A,Actuals!T262&amp;Actuals!S262,'Avoided Costs 2010-2018'!$E:$E)*J262</f>
        <v>60226.08398127454</v>
      </c>
      <c r="V262" s="78">
        <f>SUMIF('Avoided Costs 2010-2018'!$A:$A,Actuals!T262&amp;Actuals!S262,'Avoided Costs 2010-2018'!$K:$K)*N262</f>
        <v>33889.273649444011</v>
      </c>
      <c r="W262" s="78">
        <f>SUMIF('Avoided Costs 2010-2018'!$A:$A,Actuals!T262&amp;Actuals!S262,'Avoided Costs 2010-2018'!$M:$M)*R262</f>
        <v>0</v>
      </c>
      <c r="X262" s="78">
        <f t="shared" si="166"/>
        <v>94115.357630718558</v>
      </c>
      <c r="Y262" s="105">
        <v>32520</v>
      </c>
      <c r="Z262" s="105">
        <f t="shared" si="167"/>
        <v>28617.599999999999</v>
      </c>
      <c r="AA262" s="105"/>
      <c r="AB262" s="105"/>
      <c r="AC262" s="105"/>
      <c r="AD262" s="105">
        <f t="shared" si="168"/>
        <v>28617.599999999999</v>
      </c>
      <c r="AE262" s="105">
        <f t="shared" si="169"/>
        <v>65497.757630718559</v>
      </c>
      <c r="AF262" s="160">
        <f t="shared" si="170"/>
        <v>305677.68</v>
      </c>
    </row>
    <row r="263" spans="1:32" s="108" customFormat="1" outlineLevel="1" x14ac:dyDescent="0.2">
      <c r="A263" s="125" t="s">
        <v>1314</v>
      </c>
      <c r="B263" s="125"/>
      <c r="C263" s="125"/>
      <c r="D263" s="130">
        <v>1</v>
      </c>
      <c r="E263" s="131"/>
      <c r="F263" s="132">
        <v>0.12</v>
      </c>
      <c r="G263" s="132"/>
      <c r="H263" s="131">
        <v>3554</v>
      </c>
      <c r="I263" s="92">
        <f t="shared" si="160"/>
        <v>3383.4079999999999</v>
      </c>
      <c r="J263" s="98">
        <f t="shared" si="161"/>
        <v>2977.3990399999998</v>
      </c>
      <c r="K263" s="92"/>
      <c r="L263" s="131">
        <v>0</v>
      </c>
      <c r="M263" s="92">
        <f t="shared" si="162"/>
        <v>0</v>
      </c>
      <c r="N263" s="92">
        <f t="shared" si="163"/>
        <v>0</v>
      </c>
      <c r="O263" s="92"/>
      <c r="P263" s="131">
        <v>0</v>
      </c>
      <c r="Q263" s="92">
        <f t="shared" si="164"/>
        <v>0</v>
      </c>
      <c r="R263" s="98">
        <f t="shared" si="165"/>
        <v>0</v>
      </c>
      <c r="S263" s="130">
        <v>25</v>
      </c>
      <c r="T263" s="258" t="s">
        <v>167</v>
      </c>
      <c r="U263" s="78">
        <f>SUMIF('Avoided Costs 2010-2018'!$A:$A,Actuals!T263&amp;Actuals!S263,'Avoided Costs 2010-2018'!$E:$E)*J263</f>
        <v>10175.266687013933</v>
      </c>
      <c r="V263" s="78">
        <f>SUMIF('Avoided Costs 2010-2018'!$A:$A,Actuals!T263&amp;Actuals!S263,'Avoided Costs 2010-2018'!$K:$K)*N263</f>
        <v>0</v>
      </c>
      <c r="W263" s="78">
        <f>SUMIF('Avoided Costs 2010-2018'!$A:$A,Actuals!T263&amp;Actuals!S263,'Avoided Costs 2010-2018'!$M:$M)*R263</f>
        <v>0</v>
      </c>
      <c r="X263" s="78">
        <f t="shared" si="166"/>
        <v>10175.266687013933</v>
      </c>
      <c r="Y263" s="105">
        <v>11600</v>
      </c>
      <c r="Z263" s="105">
        <f t="shared" si="167"/>
        <v>10208</v>
      </c>
      <c r="AA263" s="105"/>
      <c r="AB263" s="105"/>
      <c r="AC263" s="105"/>
      <c r="AD263" s="105">
        <f t="shared" si="168"/>
        <v>10208</v>
      </c>
      <c r="AE263" s="105">
        <f t="shared" si="169"/>
        <v>-32.733312986067176</v>
      </c>
      <c r="AF263" s="160">
        <f t="shared" si="170"/>
        <v>74434.975999999995</v>
      </c>
    </row>
    <row r="264" spans="1:32" s="108" customFormat="1" outlineLevel="1" x14ac:dyDescent="0.2">
      <c r="A264" s="125" t="s">
        <v>391</v>
      </c>
      <c r="B264" s="125"/>
      <c r="C264" s="125"/>
      <c r="D264" s="130">
        <v>1</v>
      </c>
      <c r="E264" s="131"/>
      <c r="F264" s="132">
        <v>0.12</v>
      </c>
      <c r="G264" s="132"/>
      <c r="H264" s="131">
        <v>14639</v>
      </c>
      <c r="I264" s="92">
        <f t="shared" si="160"/>
        <v>13936.328</v>
      </c>
      <c r="J264" s="98">
        <f t="shared" si="161"/>
        <v>12263.968639999999</v>
      </c>
      <c r="K264" s="92"/>
      <c r="L264" s="131">
        <v>39369</v>
      </c>
      <c r="M264" s="92">
        <f t="shared" si="162"/>
        <v>41731.14</v>
      </c>
      <c r="N264" s="92">
        <f t="shared" si="163"/>
        <v>36723.403200000001</v>
      </c>
      <c r="O264" s="92"/>
      <c r="P264" s="131">
        <v>0</v>
      </c>
      <c r="Q264" s="92">
        <f t="shared" si="164"/>
        <v>0</v>
      </c>
      <c r="R264" s="98">
        <f t="shared" si="165"/>
        <v>0</v>
      </c>
      <c r="S264" s="130">
        <v>15</v>
      </c>
      <c r="T264" s="258" t="s">
        <v>15</v>
      </c>
      <c r="U264" s="78">
        <f>SUMIF('Avoided Costs 2010-2018'!$A:$A,Actuals!T264&amp;Actuals!S264,'Avoided Costs 2010-2018'!$E:$E)*J264</f>
        <v>36244.589656808959</v>
      </c>
      <c r="V264" s="78">
        <f>SUMIF('Avoided Costs 2010-2018'!$A:$A,Actuals!T264&amp;Actuals!S264,'Avoided Costs 2010-2018'!$K:$K)*N264</f>
        <v>30246.124873726756</v>
      </c>
      <c r="W264" s="78">
        <f>SUMIF('Avoided Costs 2010-2018'!$A:$A,Actuals!T264&amp;Actuals!S264,'Avoided Costs 2010-2018'!$M:$M)*R264</f>
        <v>0</v>
      </c>
      <c r="X264" s="78">
        <f t="shared" si="166"/>
        <v>66490.714530535712</v>
      </c>
      <c r="Y264" s="105">
        <v>14997</v>
      </c>
      <c r="Z264" s="105">
        <f t="shared" si="167"/>
        <v>13197.36</v>
      </c>
      <c r="AA264" s="105"/>
      <c r="AB264" s="105"/>
      <c r="AC264" s="105"/>
      <c r="AD264" s="105">
        <f t="shared" si="168"/>
        <v>13197.36</v>
      </c>
      <c r="AE264" s="105">
        <f t="shared" si="169"/>
        <v>53293.354530535711</v>
      </c>
      <c r="AF264" s="160">
        <f t="shared" si="170"/>
        <v>183959.52959999998</v>
      </c>
    </row>
    <row r="265" spans="1:32" s="108" customFormat="1" outlineLevel="1" x14ac:dyDescent="0.2">
      <c r="A265" s="125" t="s">
        <v>392</v>
      </c>
      <c r="B265" s="125"/>
      <c r="C265" s="125"/>
      <c r="D265" s="130">
        <v>1</v>
      </c>
      <c r="E265" s="131"/>
      <c r="F265" s="132">
        <v>0.12</v>
      </c>
      <c r="G265" s="132"/>
      <c r="H265" s="131">
        <v>9267</v>
      </c>
      <c r="I265" s="92">
        <f t="shared" si="160"/>
        <v>8822.1839999999993</v>
      </c>
      <c r="J265" s="98">
        <f t="shared" si="161"/>
        <v>7763.5219199999992</v>
      </c>
      <c r="K265" s="92"/>
      <c r="L265" s="131">
        <v>8822</v>
      </c>
      <c r="M265" s="92">
        <f t="shared" si="162"/>
        <v>9351.32</v>
      </c>
      <c r="N265" s="92">
        <f t="shared" si="163"/>
        <v>8229.1615999999995</v>
      </c>
      <c r="O265" s="92"/>
      <c r="P265" s="131">
        <v>0</v>
      </c>
      <c r="Q265" s="92">
        <f t="shared" si="164"/>
        <v>0</v>
      </c>
      <c r="R265" s="98">
        <f t="shared" si="165"/>
        <v>0</v>
      </c>
      <c r="S265" s="130">
        <v>15</v>
      </c>
      <c r="T265" s="258" t="s">
        <v>15</v>
      </c>
      <c r="U265" s="78">
        <f>SUMIF('Avoided Costs 2010-2018'!$A:$A,Actuals!T265&amp;Actuals!S265,'Avoided Costs 2010-2018'!$E:$E)*J265</f>
        <v>22944.095385589768</v>
      </c>
      <c r="V265" s="78">
        <f>SUMIF('Avoided Costs 2010-2018'!$A:$A,Actuals!T265&amp;Actuals!S265,'Avoided Costs 2010-2018'!$K:$K)*N265</f>
        <v>6777.7010753643071</v>
      </c>
      <c r="W265" s="78">
        <f>SUMIF('Avoided Costs 2010-2018'!$A:$A,Actuals!T265&amp;Actuals!S265,'Avoided Costs 2010-2018'!$M:$M)*R265</f>
        <v>0</v>
      </c>
      <c r="X265" s="78">
        <f t="shared" si="166"/>
        <v>29721.796460954076</v>
      </c>
      <c r="Y265" s="105">
        <v>15924</v>
      </c>
      <c r="Z265" s="105">
        <f t="shared" si="167"/>
        <v>14013.12</v>
      </c>
      <c r="AA265" s="105"/>
      <c r="AB265" s="105"/>
      <c r="AC265" s="105"/>
      <c r="AD265" s="105">
        <f t="shared" si="168"/>
        <v>14013.12</v>
      </c>
      <c r="AE265" s="105">
        <f t="shared" si="169"/>
        <v>15708.676460954075</v>
      </c>
      <c r="AF265" s="160">
        <f t="shared" si="170"/>
        <v>116452.82879999999</v>
      </c>
    </row>
    <row r="266" spans="1:32" s="108" customFormat="1" outlineLevel="1" x14ac:dyDescent="0.2">
      <c r="A266" s="125" t="s">
        <v>393</v>
      </c>
      <c r="B266" s="125"/>
      <c r="C266" s="125"/>
      <c r="D266" s="130">
        <v>1</v>
      </c>
      <c r="E266" s="131"/>
      <c r="F266" s="132">
        <v>0.05</v>
      </c>
      <c r="G266" s="132"/>
      <c r="H266" s="131">
        <v>4801</v>
      </c>
      <c r="I266" s="92">
        <f t="shared" ref="I266:I274" si="181">H266</f>
        <v>4801</v>
      </c>
      <c r="J266" s="98">
        <f t="shared" si="161"/>
        <v>4560.95</v>
      </c>
      <c r="K266" s="92"/>
      <c r="L266" s="131">
        <v>0</v>
      </c>
      <c r="M266" s="92">
        <f t="shared" ref="M266:M274" si="182">L266</f>
        <v>0</v>
      </c>
      <c r="N266" s="92">
        <f t="shared" si="163"/>
        <v>0</v>
      </c>
      <c r="O266" s="92"/>
      <c r="P266" s="131">
        <v>0</v>
      </c>
      <c r="Q266" s="92">
        <f t="shared" ref="Q266:Q274" si="183">+P266</f>
        <v>0</v>
      </c>
      <c r="R266" s="98">
        <f t="shared" si="165"/>
        <v>0</v>
      </c>
      <c r="S266" s="130">
        <v>15</v>
      </c>
      <c r="T266" s="258" t="s">
        <v>15</v>
      </c>
      <c r="U266" s="78">
        <f>SUMIF('Avoided Costs 2010-2018'!$A:$A,Actuals!T266&amp;Actuals!S266,'Avoided Costs 2010-2018'!$E:$E)*J266</f>
        <v>13479.303971477118</v>
      </c>
      <c r="V266" s="78">
        <f>SUMIF('Avoided Costs 2010-2018'!$A:$A,Actuals!T266&amp;Actuals!S266,'Avoided Costs 2010-2018'!$K:$K)*N266</f>
        <v>0</v>
      </c>
      <c r="W266" s="78">
        <f>SUMIF('Avoided Costs 2010-2018'!$A:$A,Actuals!T266&amp;Actuals!S266,'Avoided Costs 2010-2018'!$M:$M)*R266</f>
        <v>0</v>
      </c>
      <c r="X266" s="78">
        <f t="shared" si="166"/>
        <v>13479.303971477118</v>
      </c>
      <c r="Y266" s="105">
        <v>10000</v>
      </c>
      <c r="Z266" s="105">
        <f t="shared" si="167"/>
        <v>9500</v>
      </c>
      <c r="AA266" s="105"/>
      <c r="AB266" s="105"/>
      <c r="AC266" s="105"/>
      <c r="AD266" s="105">
        <f t="shared" si="168"/>
        <v>9500</v>
      </c>
      <c r="AE266" s="105">
        <f t="shared" si="169"/>
        <v>3979.3039714771185</v>
      </c>
      <c r="AF266" s="160">
        <f t="shared" si="170"/>
        <v>68414.25</v>
      </c>
    </row>
    <row r="267" spans="1:32" s="108" customFormat="1" outlineLevel="1" x14ac:dyDescent="0.2">
      <c r="A267" s="125" t="s">
        <v>394</v>
      </c>
      <c r="B267" s="125"/>
      <c r="C267" s="125"/>
      <c r="D267" s="130">
        <v>1</v>
      </c>
      <c r="E267" s="131"/>
      <c r="F267" s="132">
        <v>0.05</v>
      </c>
      <c r="G267" s="132"/>
      <c r="H267" s="131">
        <v>4801</v>
      </c>
      <c r="I267" s="92">
        <f t="shared" si="181"/>
        <v>4801</v>
      </c>
      <c r="J267" s="98">
        <f t="shared" si="161"/>
        <v>4560.95</v>
      </c>
      <c r="K267" s="92"/>
      <c r="L267" s="131">
        <v>13521</v>
      </c>
      <c r="M267" s="92">
        <f t="shared" si="182"/>
        <v>13521</v>
      </c>
      <c r="N267" s="92">
        <f t="shared" si="163"/>
        <v>12844.949999999999</v>
      </c>
      <c r="O267" s="92"/>
      <c r="P267" s="131">
        <v>0</v>
      </c>
      <c r="Q267" s="92">
        <f t="shared" si="183"/>
        <v>0</v>
      </c>
      <c r="R267" s="98">
        <f t="shared" si="165"/>
        <v>0</v>
      </c>
      <c r="S267" s="130">
        <v>15</v>
      </c>
      <c r="T267" s="258" t="s">
        <v>15</v>
      </c>
      <c r="U267" s="78">
        <f>SUMIF('Avoided Costs 2010-2018'!$A:$A,Actuals!T267&amp;Actuals!S267,'Avoided Costs 2010-2018'!$E:$E)*J267</f>
        <v>13479.303971477118</v>
      </c>
      <c r="V267" s="78">
        <f>SUMIF('Avoided Costs 2010-2018'!$A:$A,Actuals!T267&amp;Actuals!S267,'Avoided Costs 2010-2018'!$K:$K)*N267</f>
        <v>10579.356155553047</v>
      </c>
      <c r="W267" s="78">
        <f>SUMIF('Avoided Costs 2010-2018'!$A:$A,Actuals!T267&amp;Actuals!S267,'Avoided Costs 2010-2018'!$M:$M)*R267</f>
        <v>0</v>
      </c>
      <c r="X267" s="78">
        <f t="shared" si="166"/>
        <v>24058.660127030165</v>
      </c>
      <c r="Y267" s="105">
        <v>10000</v>
      </c>
      <c r="Z267" s="105">
        <f t="shared" si="167"/>
        <v>9500</v>
      </c>
      <c r="AA267" s="105"/>
      <c r="AB267" s="105"/>
      <c r="AC267" s="105"/>
      <c r="AD267" s="105">
        <f t="shared" si="168"/>
        <v>9500</v>
      </c>
      <c r="AE267" s="105">
        <f t="shared" si="169"/>
        <v>14558.660127030165</v>
      </c>
      <c r="AF267" s="160">
        <f t="shared" si="170"/>
        <v>68414.25</v>
      </c>
    </row>
    <row r="268" spans="1:32" s="108" customFormat="1" outlineLevel="1" x14ac:dyDescent="0.2">
      <c r="A268" s="125" t="s">
        <v>395</v>
      </c>
      <c r="B268" s="125"/>
      <c r="C268" s="125"/>
      <c r="D268" s="130">
        <v>1</v>
      </c>
      <c r="E268" s="131"/>
      <c r="F268" s="132">
        <v>0.05</v>
      </c>
      <c r="G268" s="132"/>
      <c r="H268" s="131">
        <v>4801</v>
      </c>
      <c r="I268" s="92">
        <f t="shared" si="181"/>
        <v>4801</v>
      </c>
      <c r="J268" s="98">
        <f t="shared" si="161"/>
        <v>4560.95</v>
      </c>
      <c r="K268" s="92"/>
      <c r="L268" s="131">
        <v>13521</v>
      </c>
      <c r="M268" s="92">
        <f t="shared" si="182"/>
        <v>13521</v>
      </c>
      <c r="N268" s="92">
        <f t="shared" si="163"/>
        <v>12844.949999999999</v>
      </c>
      <c r="O268" s="92"/>
      <c r="P268" s="131">
        <v>0</v>
      </c>
      <c r="Q268" s="92">
        <f t="shared" si="183"/>
        <v>0</v>
      </c>
      <c r="R268" s="98">
        <f t="shared" si="165"/>
        <v>0</v>
      </c>
      <c r="S268" s="130">
        <v>15</v>
      </c>
      <c r="T268" s="258" t="s">
        <v>15</v>
      </c>
      <c r="U268" s="78">
        <f>SUMIF('Avoided Costs 2010-2018'!$A:$A,Actuals!T268&amp;Actuals!S268,'Avoided Costs 2010-2018'!$E:$E)*J268</f>
        <v>13479.303971477118</v>
      </c>
      <c r="V268" s="78">
        <f>SUMIF('Avoided Costs 2010-2018'!$A:$A,Actuals!T268&amp;Actuals!S268,'Avoided Costs 2010-2018'!$K:$K)*N268</f>
        <v>10579.356155553047</v>
      </c>
      <c r="W268" s="78">
        <f>SUMIF('Avoided Costs 2010-2018'!$A:$A,Actuals!T268&amp;Actuals!S268,'Avoided Costs 2010-2018'!$M:$M)*R268</f>
        <v>0</v>
      </c>
      <c r="X268" s="78">
        <f t="shared" si="166"/>
        <v>24058.660127030165</v>
      </c>
      <c r="Y268" s="105">
        <v>10000</v>
      </c>
      <c r="Z268" s="105">
        <f t="shared" si="167"/>
        <v>9500</v>
      </c>
      <c r="AA268" s="105"/>
      <c r="AB268" s="105"/>
      <c r="AC268" s="105"/>
      <c r="AD268" s="105">
        <f t="shared" si="168"/>
        <v>9500</v>
      </c>
      <c r="AE268" s="105">
        <f t="shared" si="169"/>
        <v>14558.660127030165</v>
      </c>
      <c r="AF268" s="160">
        <f t="shared" si="170"/>
        <v>68414.25</v>
      </c>
    </row>
    <row r="269" spans="1:32" s="108" customFormat="1" outlineLevel="1" x14ac:dyDescent="0.2">
      <c r="A269" s="125" t="s">
        <v>396</v>
      </c>
      <c r="B269" s="125"/>
      <c r="C269" s="125"/>
      <c r="D269" s="130">
        <v>1</v>
      </c>
      <c r="E269" s="131"/>
      <c r="F269" s="132">
        <v>0.05</v>
      </c>
      <c r="G269" s="132"/>
      <c r="H269" s="131">
        <v>18924</v>
      </c>
      <c r="I269" s="92">
        <f t="shared" si="181"/>
        <v>18924</v>
      </c>
      <c r="J269" s="98">
        <f t="shared" si="161"/>
        <v>17977.8</v>
      </c>
      <c r="K269" s="92"/>
      <c r="L269" s="131">
        <v>49102</v>
      </c>
      <c r="M269" s="92">
        <f t="shared" si="182"/>
        <v>49102</v>
      </c>
      <c r="N269" s="92">
        <f t="shared" si="163"/>
        <v>46646.9</v>
      </c>
      <c r="O269" s="92"/>
      <c r="P269" s="131">
        <v>0</v>
      </c>
      <c r="Q269" s="92">
        <f t="shared" si="183"/>
        <v>0</v>
      </c>
      <c r="R269" s="98">
        <f t="shared" si="165"/>
        <v>0</v>
      </c>
      <c r="S269" s="130">
        <v>15</v>
      </c>
      <c r="T269" s="258" t="s">
        <v>15</v>
      </c>
      <c r="U269" s="78">
        <f>SUMIF('Avoided Costs 2010-2018'!$A:$A,Actuals!T269&amp;Actuals!S269,'Avoided Costs 2010-2018'!$E:$E)*J269</f>
        <v>53131.086931104561</v>
      </c>
      <c r="V269" s="78">
        <f>SUMIF('Avoided Costs 2010-2018'!$A:$A,Actuals!T269&amp;Actuals!S269,'Avoided Costs 2010-2018'!$K:$K)*N269</f>
        <v>38419.314100285905</v>
      </c>
      <c r="W269" s="78">
        <f>SUMIF('Avoided Costs 2010-2018'!$A:$A,Actuals!T269&amp;Actuals!S269,'Avoided Costs 2010-2018'!$M:$M)*R269</f>
        <v>0</v>
      </c>
      <c r="X269" s="78">
        <f t="shared" si="166"/>
        <v>91550.401031390473</v>
      </c>
      <c r="Y269" s="105">
        <v>20000</v>
      </c>
      <c r="Z269" s="105">
        <f t="shared" si="167"/>
        <v>19000</v>
      </c>
      <c r="AA269" s="105"/>
      <c r="AB269" s="105"/>
      <c r="AC269" s="105"/>
      <c r="AD269" s="105">
        <f t="shared" si="168"/>
        <v>19000</v>
      </c>
      <c r="AE269" s="105">
        <f t="shared" si="169"/>
        <v>72550.401031390473</v>
      </c>
      <c r="AF269" s="160">
        <f t="shared" si="170"/>
        <v>269667</v>
      </c>
    </row>
    <row r="270" spans="1:32" s="108" customFormat="1" outlineLevel="1" x14ac:dyDescent="0.2">
      <c r="A270" s="125" t="s">
        <v>397</v>
      </c>
      <c r="B270" s="125"/>
      <c r="C270" s="125"/>
      <c r="D270" s="130">
        <v>1</v>
      </c>
      <c r="E270" s="131"/>
      <c r="F270" s="132">
        <v>0.05</v>
      </c>
      <c r="G270" s="132"/>
      <c r="H270" s="131">
        <v>11486</v>
      </c>
      <c r="I270" s="92">
        <f t="shared" si="181"/>
        <v>11486</v>
      </c>
      <c r="J270" s="98">
        <f t="shared" si="161"/>
        <v>10911.699999999999</v>
      </c>
      <c r="K270" s="92"/>
      <c r="L270" s="131">
        <v>30901</v>
      </c>
      <c r="M270" s="92">
        <f t="shared" si="182"/>
        <v>30901</v>
      </c>
      <c r="N270" s="92">
        <f t="shared" si="163"/>
        <v>29355.949999999997</v>
      </c>
      <c r="O270" s="92"/>
      <c r="P270" s="131">
        <v>0</v>
      </c>
      <c r="Q270" s="92">
        <f t="shared" si="183"/>
        <v>0</v>
      </c>
      <c r="R270" s="98">
        <f t="shared" si="165"/>
        <v>0</v>
      </c>
      <c r="S270" s="130">
        <v>15</v>
      </c>
      <c r="T270" s="258" t="s">
        <v>15</v>
      </c>
      <c r="U270" s="78">
        <f>SUMIF('Avoided Costs 2010-2018'!$A:$A,Actuals!T270&amp;Actuals!S270,'Avoided Costs 2010-2018'!$E:$E)*J270</f>
        <v>32248.132767420571</v>
      </c>
      <c r="V270" s="78">
        <f>SUMIF('Avoided Costs 2010-2018'!$A:$A,Actuals!T270&amp;Actuals!S270,'Avoided Costs 2010-2018'!$K:$K)*N270</f>
        <v>24178.143965886007</v>
      </c>
      <c r="W270" s="78">
        <f>SUMIF('Avoided Costs 2010-2018'!$A:$A,Actuals!T270&amp;Actuals!S270,'Avoided Costs 2010-2018'!$M:$M)*R270</f>
        <v>0</v>
      </c>
      <c r="X270" s="78">
        <f t="shared" si="166"/>
        <v>56426.276733306579</v>
      </c>
      <c r="Y270" s="105">
        <v>15000</v>
      </c>
      <c r="Z270" s="105">
        <f t="shared" si="167"/>
        <v>14250</v>
      </c>
      <c r="AA270" s="105"/>
      <c r="AB270" s="105"/>
      <c r="AC270" s="105"/>
      <c r="AD270" s="105">
        <f t="shared" si="168"/>
        <v>14250</v>
      </c>
      <c r="AE270" s="105">
        <f t="shared" si="169"/>
        <v>42176.276733306579</v>
      </c>
      <c r="AF270" s="160">
        <f t="shared" si="170"/>
        <v>163675.49999999997</v>
      </c>
    </row>
    <row r="271" spans="1:32" s="108" customFormat="1" outlineLevel="1" x14ac:dyDescent="0.2">
      <c r="A271" s="125" t="s">
        <v>398</v>
      </c>
      <c r="B271" s="125"/>
      <c r="C271" s="125"/>
      <c r="D271" s="130">
        <v>1</v>
      </c>
      <c r="E271" s="131"/>
      <c r="F271" s="132">
        <v>0.05</v>
      </c>
      <c r="G271" s="132"/>
      <c r="H271" s="131">
        <v>4801</v>
      </c>
      <c r="I271" s="92">
        <f t="shared" si="181"/>
        <v>4801</v>
      </c>
      <c r="J271" s="98">
        <f t="shared" si="161"/>
        <v>4560.95</v>
      </c>
      <c r="K271" s="92"/>
      <c r="L271" s="131">
        <v>13521</v>
      </c>
      <c r="M271" s="92">
        <f t="shared" si="182"/>
        <v>13521</v>
      </c>
      <c r="N271" s="92">
        <f t="shared" si="163"/>
        <v>12844.949999999999</v>
      </c>
      <c r="O271" s="92"/>
      <c r="P271" s="131">
        <v>0</v>
      </c>
      <c r="Q271" s="92">
        <f t="shared" si="183"/>
        <v>0</v>
      </c>
      <c r="R271" s="98">
        <f t="shared" si="165"/>
        <v>0</v>
      </c>
      <c r="S271" s="130">
        <v>15</v>
      </c>
      <c r="T271" s="258" t="s">
        <v>15</v>
      </c>
      <c r="U271" s="78">
        <f>SUMIF('Avoided Costs 2010-2018'!$A:$A,Actuals!T271&amp;Actuals!S271,'Avoided Costs 2010-2018'!$E:$E)*J271</f>
        <v>13479.303971477118</v>
      </c>
      <c r="V271" s="78">
        <f>SUMIF('Avoided Costs 2010-2018'!$A:$A,Actuals!T271&amp;Actuals!S271,'Avoided Costs 2010-2018'!$K:$K)*N271</f>
        <v>10579.356155553047</v>
      </c>
      <c r="W271" s="78">
        <f>SUMIF('Avoided Costs 2010-2018'!$A:$A,Actuals!T271&amp;Actuals!S271,'Avoided Costs 2010-2018'!$M:$M)*R271</f>
        <v>0</v>
      </c>
      <c r="X271" s="78">
        <f t="shared" si="166"/>
        <v>24058.660127030165</v>
      </c>
      <c r="Y271" s="105">
        <v>10000</v>
      </c>
      <c r="Z271" s="105">
        <f t="shared" si="167"/>
        <v>9500</v>
      </c>
      <c r="AA271" s="105"/>
      <c r="AB271" s="105"/>
      <c r="AC271" s="105"/>
      <c r="AD271" s="105">
        <f t="shared" si="168"/>
        <v>9500</v>
      </c>
      <c r="AE271" s="105">
        <f t="shared" si="169"/>
        <v>14558.660127030165</v>
      </c>
      <c r="AF271" s="160">
        <f t="shared" si="170"/>
        <v>68414.25</v>
      </c>
    </row>
    <row r="272" spans="1:32" s="108" customFormat="1" outlineLevel="1" x14ac:dyDescent="0.2">
      <c r="A272" s="125" t="s">
        <v>399</v>
      </c>
      <c r="B272" s="125"/>
      <c r="C272" s="125"/>
      <c r="D272" s="130">
        <v>1</v>
      </c>
      <c r="E272" s="131"/>
      <c r="F272" s="132">
        <v>0.05</v>
      </c>
      <c r="G272" s="132"/>
      <c r="H272" s="131">
        <v>11486</v>
      </c>
      <c r="I272" s="92">
        <f t="shared" si="181"/>
        <v>11486</v>
      </c>
      <c r="J272" s="98">
        <f t="shared" si="161"/>
        <v>10911.699999999999</v>
      </c>
      <c r="K272" s="92"/>
      <c r="L272" s="131">
        <v>30901</v>
      </c>
      <c r="M272" s="92">
        <f t="shared" si="182"/>
        <v>30901</v>
      </c>
      <c r="N272" s="92">
        <f t="shared" si="163"/>
        <v>29355.949999999997</v>
      </c>
      <c r="O272" s="92"/>
      <c r="P272" s="131">
        <v>0</v>
      </c>
      <c r="Q272" s="92">
        <f t="shared" si="183"/>
        <v>0</v>
      </c>
      <c r="R272" s="98">
        <f t="shared" si="165"/>
        <v>0</v>
      </c>
      <c r="S272" s="130">
        <v>15</v>
      </c>
      <c r="T272" s="258" t="s">
        <v>15</v>
      </c>
      <c r="U272" s="78">
        <f>SUMIF('Avoided Costs 2010-2018'!$A:$A,Actuals!T272&amp;Actuals!S272,'Avoided Costs 2010-2018'!$E:$E)*J272</f>
        <v>32248.132767420571</v>
      </c>
      <c r="V272" s="78">
        <f>SUMIF('Avoided Costs 2010-2018'!$A:$A,Actuals!T272&amp;Actuals!S272,'Avoided Costs 2010-2018'!$K:$K)*N272</f>
        <v>24178.143965886007</v>
      </c>
      <c r="W272" s="78">
        <f>SUMIF('Avoided Costs 2010-2018'!$A:$A,Actuals!T272&amp;Actuals!S272,'Avoided Costs 2010-2018'!$M:$M)*R272</f>
        <v>0</v>
      </c>
      <c r="X272" s="78">
        <f t="shared" si="166"/>
        <v>56426.276733306579</v>
      </c>
      <c r="Y272" s="105">
        <v>15000</v>
      </c>
      <c r="Z272" s="105">
        <f t="shared" si="167"/>
        <v>14250</v>
      </c>
      <c r="AA272" s="105"/>
      <c r="AB272" s="105"/>
      <c r="AC272" s="105"/>
      <c r="AD272" s="105">
        <f t="shared" si="168"/>
        <v>14250</v>
      </c>
      <c r="AE272" s="105">
        <f t="shared" si="169"/>
        <v>42176.276733306579</v>
      </c>
      <c r="AF272" s="160">
        <f t="shared" si="170"/>
        <v>163675.49999999997</v>
      </c>
    </row>
    <row r="273" spans="1:32" s="108" customFormat="1" outlineLevel="1" x14ac:dyDescent="0.2">
      <c r="A273" s="125" t="s">
        <v>400</v>
      </c>
      <c r="B273" s="125"/>
      <c r="C273" s="125"/>
      <c r="D273" s="130">
        <v>1</v>
      </c>
      <c r="E273" s="131"/>
      <c r="F273" s="132">
        <v>0.05</v>
      </c>
      <c r="G273" s="132"/>
      <c r="H273" s="131">
        <v>4801</v>
      </c>
      <c r="I273" s="92">
        <f t="shared" si="181"/>
        <v>4801</v>
      </c>
      <c r="J273" s="98">
        <f t="shared" si="161"/>
        <v>4560.95</v>
      </c>
      <c r="K273" s="92"/>
      <c r="L273" s="131">
        <v>13521</v>
      </c>
      <c r="M273" s="92">
        <f t="shared" si="182"/>
        <v>13521</v>
      </c>
      <c r="N273" s="92">
        <f t="shared" si="163"/>
        <v>12844.949999999999</v>
      </c>
      <c r="O273" s="92"/>
      <c r="P273" s="131">
        <v>0</v>
      </c>
      <c r="Q273" s="92">
        <f t="shared" si="183"/>
        <v>0</v>
      </c>
      <c r="R273" s="98">
        <f t="shared" si="165"/>
        <v>0</v>
      </c>
      <c r="S273" s="130">
        <v>15</v>
      </c>
      <c r="T273" s="258" t="s">
        <v>15</v>
      </c>
      <c r="U273" s="78">
        <f>SUMIF('Avoided Costs 2010-2018'!$A:$A,Actuals!T273&amp;Actuals!S273,'Avoided Costs 2010-2018'!$E:$E)*J273</f>
        <v>13479.303971477118</v>
      </c>
      <c r="V273" s="78">
        <f>SUMIF('Avoided Costs 2010-2018'!$A:$A,Actuals!T273&amp;Actuals!S273,'Avoided Costs 2010-2018'!$K:$K)*N273</f>
        <v>10579.356155553047</v>
      </c>
      <c r="W273" s="78">
        <f>SUMIF('Avoided Costs 2010-2018'!$A:$A,Actuals!T273&amp;Actuals!S273,'Avoided Costs 2010-2018'!$M:$M)*R273</f>
        <v>0</v>
      </c>
      <c r="X273" s="78">
        <f t="shared" si="166"/>
        <v>24058.660127030165</v>
      </c>
      <c r="Y273" s="105">
        <v>10000</v>
      </c>
      <c r="Z273" s="105">
        <f t="shared" si="167"/>
        <v>9500</v>
      </c>
      <c r="AA273" s="105"/>
      <c r="AB273" s="105"/>
      <c r="AC273" s="105"/>
      <c r="AD273" s="105">
        <f t="shared" si="168"/>
        <v>9500</v>
      </c>
      <c r="AE273" s="105">
        <f t="shared" si="169"/>
        <v>14558.660127030165</v>
      </c>
      <c r="AF273" s="160">
        <f t="shared" si="170"/>
        <v>68414.25</v>
      </c>
    </row>
    <row r="274" spans="1:32" s="108" customFormat="1" outlineLevel="1" x14ac:dyDescent="0.2">
      <c r="A274" s="125" t="s">
        <v>401</v>
      </c>
      <c r="B274" s="125"/>
      <c r="C274" s="125"/>
      <c r="D274" s="130">
        <v>1</v>
      </c>
      <c r="E274" s="131"/>
      <c r="F274" s="132">
        <v>0.05</v>
      </c>
      <c r="G274" s="132"/>
      <c r="H274" s="131">
        <v>4801</v>
      </c>
      <c r="I274" s="92">
        <f t="shared" si="181"/>
        <v>4801</v>
      </c>
      <c r="J274" s="98">
        <f t="shared" si="161"/>
        <v>4560.95</v>
      </c>
      <c r="K274" s="92"/>
      <c r="L274" s="131">
        <v>13521</v>
      </c>
      <c r="M274" s="92">
        <f t="shared" si="182"/>
        <v>13521</v>
      </c>
      <c r="N274" s="92">
        <f t="shared" si="163"/>
        <v>12844.949999999999</v>
      </c>
      <c r="O274" s="92"/>
      <c r="P274" s="131">
        <v>0</v>
      </c>
      <c r="Q274" s="92">
        <f t="shared" si="183"/>
        <v>0</v>
      </c>
      <c r="R274" s="98">
        <f t="shared" si="165"/>
        <v>0</v>
      </c>
      <c r="S274" s="130">
        <v>15</v>
      </c>
      <c r="T274" s="258" t="s">
        <v>15</v>
      </c>
      <c r="U274" s="78">
        <f>SUMIF('Avoided Costs 2010-2018'!$A:$A,Actuals!T274&amp;Actuals!S274,'Avoided Costs 2010-2018'!$E:$E)*J274</f>
        <v>13479.303971477118</v>
      </c>
      <c r="V274" s="78">
        <f>SUMIF('Avoided Costs 2010-2018'!$A:$A,Actuals!T274&amp;Actuals!S274,'Avoided Costs 2010-2018'!$K:$K)*N274</f>
        <v>10579.356155553047</v>
      </c>
      <c r="W274" s="78">
        <f>SUMIF('Avoided Costs 2010-2018'!$A:$A,Actuals!T274&amp;Actuals!S274,'Avoided Costs 2010-2018'!$M:$M)*R274</f>
        <v>0</v>
      </c>
      <c r="X274" s="78">
        <f t="shared" si="166"/>
        <v>24058.660127030165</v>
      </c>
      <c r="Y274" s="105">
        <v>10000</v>
      </c>
      <c r="Z274" s="105">
        <f t="shared" si="167"/>
        <v>9500</v>
      </c>
      <c r="AA274" s="105"/>
      <c r="AB274" s="105"/>
      <c r="AC274" s="105"/>
      <c r="AD274" s="105">
        <f t="shared" si="168"/>
        <v>9500</v>
      </c>
      <c r="AE274" s="105">
        <f t="shared" si="169"/>
        <v>14558.660127030165</v>
      </c>
      <c r="AF274" s="160">
        <f t="shared" si="170"/>
        <v>68414.25</v>
      </c>
    </row>
    <row r="275" spans="1:32" s="4" customFormat="1" x14ac:dyDescent="0.2">
      <c r="A275" s="134" t="s">
        <v>3</v>
      </c>
      <c r="B275" s="134" t="s">
        <v>74</v>
      </c>
      <c r="C275" s="134"/>
      <c r="D275" s="135">
        <f>SUM(D246:D274)</f>
        <v>23</v>
      </c>
      <c r="E275" s="98"/>
      <c r="F275" s="136"/>
      <c r="G275" s="132"/>
      <c r="H275" s="107">
        <f>SUM(H246:H274)</f>
        <v>285997</v>
      </c>
      <c r="I275" s="107">
        <f>SUM(I246:I274)</f>
        <v>277241.07999999996</v>
      </c>
      <c r="J275" s="107">
        <f>SUM(J246:J274)</f>
        <v>248921.29040000006</v>
      </c>
      <c r="K275" s="98"/>
      <c r="L275" s="107">
        <f>SUM(L246:L274)</f>
        <v>351174</v>
      </c>
      <c r="M275" s="107">
        <f>SUM(M246:M274)</f>
        <v>361533.9</v>
      </c>
      <c r="N275" s="107">
        <f>SUM(N246:N274)</f>
        <v>330645.46200000006</v>
      </c>
      <c r="O275" s="173"/>
      <c r="P275" s="107">
        <f>SUM(P246:P274)</f>
        <v>0</v>
      </c>
      <c r="Q275" s="107">
        <f>SUM(Q246:Q274)</f>
        <v>0</v>
      </c>
      <c r="R275" s="107">
        <f>SUM(R246:R274)</f>
        <v>0</v>
      </c>
      <c r="S275" s="135"/>
      <c r="T275" s="87"/>
      <c r="U275" s="105">
        <f t="shared" ref="U275:Z275" si="184">SUM(U246:U274)</f>
        <v>772703.15348657477</v>
      </c>
      <c r="V275" s="105">
        <f t="shared" si="184"/>
        <v>272326.17516731331</v>
      </c>
      <c r="W275" s="105">
        <f t="shared" si="184"/>
        <v>0</v>
      </c>
      <c r="X275" s="105">
        <f t="shared" si="184"/>
        <v>1045029.3286538885</v>
      </c>
      <c r="Y275" s="105">
        <f t="shared" si="184"/>
        <v>416212.11</v>
      </c>
      <c r="Z275" s="105">
        <f t="shared" si="184"/>
        <v>373966.6568</v>
      </c>
      <c r="AA275" s="105">
        <v>46936.51</v>
      </c>
      <c r="AB275" s="105">
        <v>823.58</v>
      </c>
      <c r="AC275" s="105">
        <f>AB275+AA275</f>
        <v>47760.090000000004</v>
      </c>
      <c r="AD275" s="105">
        <f t="shared" si="168"/>
        <v>374790.23680000001</v>
      </c>
      <c r="AE275" s="174">
        <f t="shared" si="169"/>
        <v>670239.09185388847</v>
      </c>
      <c r="AF275" s="175">
        <f>SUM(AF246:AF274)</f>
        <v>4384603.1793599995</v>
      </c>
    </row>
    <row r="276" spans="1:32" x14ac:dyDescent="0.2">
      <c r="A276" s="119"/>
      <c r="J276" s="25"/>
      <c r="K276" s="49"/>
      <c r="L276" s="49"/>
      <c r="O276" s="80"/>
      <c r="P276" s="34"/>
      <c r="R276" s="25"/>
      <c r="S276" s="25"/>
      <c r="Z276" s="51"/>
      <c r="AA276" s="51"/>
      <c r="AC276" s="51"/>
      <c r="AD276" s="51"/>
      <c r="AE276" s="51"/>
      <c r="AF276" s="159"/>
    </row>
    <row r="277" spans="1:32" x14ac:dyDescent="0.2">
      <c r="A277" s="119" t="s">
        <v>138</v>
      </c>
      <c r="B277" s="28" t="s">
        <v>135</v>
      </c>
      <c r="J277" s="25"/>
      <c r="K277" s="49"/>
      <c r="L277" s="49"/>
      <c r="O277" s="80"/>
      <c r="P277" s="34"/>
      <c r="R277" s="25"/>
      <c r="S277" s="25"/>
      <c r="Z277" s="51"/>
      <c r="AA277" s="51"/>
      <c r="AC277" s="51"/>
      <c r="AD277" s="51"/>
      <c r="AE277" s="51"/>
      <c r="AF277" s="159"/>
    </row>
    <row r="278" spans="1:32" s="108" customFormat="1" outlineLevel="1" x14ac:dyDescent="0.2">
      <c r="A278" s="125" t="s">
        <v>295</v>
      </c>
      <c r="B278" s="125"/>
      <c r="C278" s="125"/>
      <c r="D278" s="130">
        <v>0</v>
      </c>
      <c r="E278" s="131"/>
      <c r="F278" s="132">
        <v>0.12</v>
      </c>
      <c r="G278" s="132"/>
      <c r="H278" s="131">
        <v>9823</v>
      </c>
      <c r="I278" s="92">
        <f t="shared" ref="I278:I318" si="185">+$H$78*H278</f>
        <v>9351.4959999999992</v>
      </c>
      <c r="J278" s="98">
        <f t="shared" ref="J278:J318" si="186">I278*(1-F278)</f>
        <v>8229.3164799999995</v>
      </c>
      <c r="K278" s="92"/>
      <c r="L278" s="131">
        <v>0</v>
      </c>
      <c r="M278" s="92">
        <f t="shared" ref="M278:M318" si="187">+$L$78*L278</f>
        <v>0</v>
      </c>
      <c r="N278" s="92">
        <f t="shared" ref="N278:N318" si="188">M278*(1-F278)</f>
        <v>0</v>
      </c>
      <c r="O278" s="92"/>
      <c r="P278" s="131">
        <v>0</v>
      </c>
      <c r="Q278" s="92">
        <f t="shared" ref="Q278:Q318" si="189">+P278*$P$78</f>
        <v>0</v>
      </c>
      <c r="R278" s="98">
        <f t="shared" ref="R278:R318" si="190">Q278*(1-F278)</f>
        <v>0</v>
      </c>
      <c r="S278" s="130">
        <v>15</v>
      </c>
      <c r="T278" s="258" t="s">
        <v>15</v>
      </c>
      <c r="U278" s="78">
        <f>SUMIF('Avoided Costs 2010-2018'!$A:$A,Actuals!T278&amp;Actuals!S278,'Avoided Costs 2010-2018'!$E:$E)*J278</f>
        <v>24320.691590876046</v>
      </c>
      <c r="V278" s="78">
        <f>SUMIF('Avoided Costs 2010-2018'!$A:$A,Actuals!T278&amp;Actuals!S278,'Avoided Costs 2010-2018'!$K:$K)*N278</f>
        <v>0</v>
      </c>
      <c r="W278" s="78">
        <f>SUMIF('Avoided Costs 2010-2018'!$A:$A,Actuals!T278&amp;Actuals!S278,'Avoided Costs 2010-2018'!$M:$M)*R278</f>
        <v>0</v>
      </c>
      <c r="X278" s="78">
        <f t="shared" ref="X278:X318" si="191">SUM(U278:W278)</f>
        <v>24320.691590876046</v>
      </c>
      <c r="Y278" s="105">
        <v>2000</v>
      </c>
      <c r="Z278" s="105">
        <f t="shared" ref="Z278:Z318" si="192">Y278*(1-F278)</f>
        <v>1760</v>
      </c>
      <c r="AA278" s="105"/>
      <c r="AB278" s="105"/>
      <c r="AC278" s="105"/>
      <c r="AD278" s="105">
        <f t="shared" ref="AD278:AD319" si="193">Z278+AB278</f>
        <v>1760</v>
      </c>
      <c r="AE278" s="105">
        <f t="shared" ref="AE278:AE319" si="194">X278-AD278</f>
        <v>22560.691590876046</v>
      </c>
      <c r="AF278" s="160">
        <f t="shared" ref="AF278:AF318" si="195">S278*J278</f>
        <v>123439.7472</v>
      </c>
    </row>
    <row r="279" spans="1:32" s="108" customFormat="1" outlineLevel="1" x14ac:dyDescent="0.2">
      <c r="A279" s="125" t="s">
        <v>296</v>
      </c>
      <c r="B279" s="125"/>
      <c r="C279" s="125"/>
      <c r="D279" s="130">
        <v>0</v>
      </c>
      <c r="E279" s="131"/>
      <c r="F279" s="132">
        <v>0.12</v>
      </c>
      <c r="G279" s="132"/>
      <c r="H279" s="131">
        <v>14306</v>
      </c>
      <c r="I279" s="92">
        <f t="shared" si="185"/>
        <v>13619.312</v>
      </c>
      <c r="J279" s="98">
        <f t="shared" si="186"/>
        <v>11984.994559999999</v>
      </c>
      <c r="K279" s="92"/>
      <c r="L279" s="131">
        <v>0</v>
      </c>
      <c r="M279" s="92">
        <f t="shared" si="187"/>
        <v>0</v>
      </c>
      <c r="N279" s="92">
        <f t="shared" si="188"/>
        <v>0</v>
      </c>
      <c r="O279" s="92"/>
      <c r="P279" s="131">
        <v>0</v>
      </c>
      <c r="Q279" s="92">
        <f t="shared" si="189"/>
        <v>0</v>
      </c>
      <c r="R279" s="98">
        <f t="shared" si="190"/>
        <v>0</v>
      </c>
      <c r="S279" s="130">
        <v>15</v>
      </c>
      <c r="T279" s="258" t="s">
        <v>15</v>
      </c>
      <c r="U279" s="78">
        <f>SUMIF('Avoided Costs 2010-2018'!$A:$A,Actuals!T279&amp;Actuals!S279,'Avoided Costs 2010-2018'!$E:$E)*J279</f>
        <v>35420.117469110526</v>
      </c>
      <c r="V279" s="78">
        <f>SUMIF('Avoided Costs 2010-2018'!$A:$A,Actuals!T279&amp;Actuals!S279,'Avoided Costs 2010-2018'!$K:$K)*N279</f>
        <v>0</v>
      </c>
      <c r="W279" s="78">
        <f>SUMIF('Avoided Costs 2010-2018'!$A:$A,Actuals!T279&amp;Actuals!S279,'Avoided Costs 2010-2018'!$M:$M)*R279</f>
        <v>0</v>
      </c>
      <c r="X279" s="78">
        <f t="shared" si="191"/>
        <v>35420.117469110526</v>
      </c>
      <c r="Y279" s="105">
        <v>5000</v>
      </c>
      <c r="Z279" s="105">
        <f t="shared" si="192"/>
        <v>4400</v>
      </c>
      <c r="AA279" s="105"/>
      <c r="AB279" s="105"/>
      <c r="AC279" s="105"/>
      <c r="AD279" s="105">
        <f t="shared" si="193"/>
        <v>4400</v>
      </c>
      <c r="AE279" s="105">
        <f t="shared" si="194"/>
        <v>31020.117469110526</v>
      </c>
      <c r="AF279" s="160">
        <f t="shared" si="195"/>
        <v>179774.9184</v>
      </c>
    </row>
    <row r="280" spans="1:32" s="108" customFormat="1" outlineLevel="1" x14ac:dyDescent="0.2">
      <c r="A280" s="125" t="s">
        <v>297</v>
      </c>
      <c r="B280" s="125"/>
      <c r="C280" s="125"/>
      <c r="D280" s="130">
        <v>1</v>
      </c>
      <c r="E280" s="131"/>
      <c r="F280" s="132">
        <v>0.12</v>
      </c>
      <c r="G280" s="132"/>
      <c r="H280" s="131">
        <v>22966</v>
      </c>
      <c r="I280" s="92">
        <f t="shared" si="185"/>
        <v>21863.631999999998</v>
      </c>
      <c r="J280" s="98">
        <f t="shared" si="186"/>
        <v>19239.996159999999</v>
      </c>
      <c r="K280" s="92"/>
      <c r="L280" s="131">
        <v>0</v>
      </c>
      <c r="M280" s="92">
        <f t="shared" si="187"/>
        <v>0</v>
      </c>
      <c r="N280" s="92">
        <f t="shared" si="188"/>
        <v>0</v>
      </c>
      <c r="O280" s="92"/>
      <c r="P280" s="131">
        <v>0</v>
      </c>
      <c r="Q280" s="92">
        <f t="shared" si="189"/>
        <v>0</v>
      </c>
      <c r="R280" s="98">
        <f t="shared" si="190"/>
        <v>0</v>
      </c>
      <c r="S280" s="130">
        <v>11</v>
      </c>
      <c r="T280" s="258" t="s">
        <v>15</v>
      </c>
      <c r="U280" s="78">
        <f>SUMIF('Avoided Costs 2010-2018'!$A:$A,Actuals!T280&amp;Actuals!S280,'Avoided Costs 2010-2018'!$E:$E)*J280</f>
        <v>47082.91780867528</v>
      </c>
      <c r="V280" s="78">
        <f>SUMIF('Avoided Costs 2010-2018'!$A:$A,Actuals!T280&amp;Actuals!S280,'Avoided Costs 2010-2018'!$K:$K)*N280</f>
        <v>0</v>
      </c>
      <c r="W280" s="78">
        <f>SUMIF('Avoided Costs 2010-2018'!$A:$A,Actuals!T280&amp;Actuals!S280,'Avoided Costs 2010-2018'!$M:$M)*R280</f>
        <v>0</v>
      </c>
      <c r="X280" s="78">
        <f t="shared" si="191"/>
        <v>47082.91780867528</v>
      </c>
      <c r="Y280" s="105">
        <v>33390</v>
      </c>
      <c r="Z280" s="105">
        <f t="shared" si="192"/>
        <v>29383.200000000001</v>
      </c>
      <c r="AA280" s="105"/>
      <c r="AB280" s="105"/>
      <c r="AC280" s="105"/>
      <c r="AD280" s="105">
        <f t="shared" si="193"/>
        <v>29383.200000000001</v>
      </c>
      <c r="AE280" s="105">
        <f t="shared" si="194"/>
        <v>17699.717808675279</v>
      </c>
      <c r="AF280" s="160">
        <f t="shared" si="195"/>
        <v>211639.95775999999</v>
      </c>
    </row>
    <row r="281" spans="1:32" s="108" customFormat="1" outlineLevel="1" x14ac:dyDescent="0.2">
      <c r="A281" s="125" t="s">
        <v>298</v>
      </c>
      <c r="B281" s="125"/>
      <c r="C281" s="125"/>
      <c r="D281" s="130">
        <v>0</v>
      </c>
      <c r="E281" s="131"/>
      <c r="F281" s="132">
        <v>0.12</v>
      </c>
      <c r="G281" s="132"/>
      <c r="H281" s="131">
        <v>4987</v>
      </c>
      <c r="I281" s="92">
        <f t="shared" si="185"/>
        <v>4747.6239999999998</v>
      </c>
      <c r="J281" s="98">
        <f t="shared" si="186"/>
        <v>4177.9091200000003</v>
      </c>
      <c r="K281" s="92"/>
      <c r="L281" s="131">
        <v>0</v>
      </c>
      <c r="M281" s="92">
        <f t="shared" si="187"/>
        <v>0</v>
      </c>
      <c r="N281" s="92">
        <f t="shared" si="188"/>
        <v>0</v>
      </c>
      <c r="O281" s="92"/>
      <c r="P281" s="131">
        <v>0</v>
      </c>
      <c r="Q281" s="92">
        <f t="shared" si="189"/>
        <v>0</v>
      </c>
      <c r="R281" s="98">
        <f t="shared" si="190"/>
        <v>0</v>
      </c>
      <c r="S281" s="130">
        <v>15</v>
      </c>
      <c r="T281" s="258" t="s">
        <v>15</v>
      </c>
      <c r="U281" s="78">
        <f>SUMIF('Avoided Costs 2010-2018'!$A:$A,Actuals!T281&amp;Actuals!S281,'Avoided Costs 2010-2018'!$E:$E)*J281</f>
        <v>12347.275675832114</v>
      </c>
      <c r="V281" s="78">
        <f>SUMIF('Avoided Costs 2010-2018'!$A:$A,Actuals!T281&amp;Actuals!S281,'Avoided Costs 2010-2018'!$K:$K)*N281</f>
        <v>0</v>
      </c>
      <c r="W281" s="78">
        <f>SUMIF('Avoided Costs 2010-2018'!$A:$A,Actuals!T281&amp;Actuals!S281,'Avoided Costs 2010-2018'!$M:$M)*R281</f>
        <v>0</v>
      </c>
      <c r="X281" s="78">
        <f t="shared" si="191"/>
        <v>12347.275675832114</v>
      </c>
      <c r="Y281" s="105">
        <v>21828</v>
      </c>
      <c r="Z281" s="105">
        <f t="shared" si="192"/>
        <v>19208.64</v>
      </c>
      <c r="AA281" s="105"/>
      <c r="AB281" s="105"/>
      <c r="AC281" s="105"/>
      <c r="AD281" s="105">
        <f t="shared" si="193"/>
        <v>19208.64</v>
      </c>
      <c r="AE281" s="105">
        <f t="shared" si="194"/>
        <v>-6861.3643241678856</v>
      </c>
      <c r="AF281" s="160">
        <f t="shared" si="195"/>
        <v>62668.636800000007</v>
      </c>
    </row>
    <row r="282" spans="1:32" s="108" customFormat="1" outlineLevel="1" x14ac:dyDescent="0.2">
      <c r="A282" s="125" t="s">
        <v>299</v>
      </c>
      <c r="B282" s="125"/>
      <c r="C282" s="125"/>
      <c r="D282" s="130">
        <v>0</v>
      </c>
      <c r="E282" s="131"/>
      <c r="F282" s="132">
        <v>0.12</v>
      </c>
      <c r="G282" s="132"/>
      <c r="H282" s="131">
        <v>42166</v>
      </c>
      <c r="I282" s="92">
        <f t="shared" si="185"/>
        <v>40142.031999999999</v>
      </c>
      <c r="J282" s="98">
        <f t="shared" si="186"/>
        <v>35324.988160000001</v>
      </c>
      <c r="K282" s="92"/>
      <c r="L282" s="131">
        <v>29601</v>
      </c>
      <c r="M282" s="92">
        <f t="shared" si="187"/>
        <v>31377.06</v>
      </c>
      <c r="N282" s="92">
        <f t="shared" si="188"/>
        <v>27611.8128</v>
      </c>
      <c r="O282" s="92"/>
      <c r="P282" s="131">
        <v>0</v>
      </c>
      <c r="Q282" s="92">
        <f t="shared" si="189"/>
        <v>0</v>
      </c>
      <c r="R282" s="98">
        <f t="shared" si="190"/>
        <v>0</v>
      </c>
      <c r="S282" s="130">
        <v>15</v>
      </c>
      <c r="T282" s="258" t="s">
        <v>15</v>
      </c>
      <c r="U282" s="78">
        <f>SUMIF('Avoided Costs 2010-2018'!$A:$A,Actuals!T282&amp;Actuals!S282,'Avoided Costs 2010-2018'!$E:$E)*J282</f>
        <v>104398.48128075735</v>
      </c>
      <c r="V282" s="78">
        <f>SUMIF('Avoided Costs 2010-2018'!$A:$A,Actuals!T282&amp;Actuals!S282,'Avoided Costs 2010-2018'!$K:$K)*N282</f>
        <v>22741.637897512908</v>
      </c>
      <c r="W282" s="78">
        <f>SUMIF('Avoided Costs 2010-2018'!$A:$A,Actuals!T282&amp;Actuals!S282,'Avoided Costs 2010-2018'!$M:$M)*R282</f>
        <v>0</v>
      </c>
      <c r="X282" s="78">
        <f t="shared" si="191"/>
        <v>127140.11917827025</v>
      </c>
      <c r="Y282" s="105">
        <v>72029</v>
      </c>
      <c r="Z282" s="105">
        <f t="shared" si="192"/>
        <v>63385.52</v>
      </c>
      <c r="AA282" s="105"/>
      <c r="AB282" s="105"/>
      <c r="AC282" s="105"/>
      <c r="AD282" s="105">
        <f t="shared" si="193"/>
        <v>63385.52</v>
      </c>
      <c r="AE282" s="105">
        <f t="shared" si="194"/>
        <v>63754.599178270255</v>
      </c>
      <c r="AF282" s="160">
        <f t="shared" si="195"/>
        <v>529874.82240000006</v>
      </c>
    </row>
    <row r="283" spans="1:32" s="108" customFormat="1" outlineLevel="1" x14ac:dyDescent="0.2">
      <c r="A283" s="125" t="s">
        <v>300</v>
      </c>
      <c r="B283" s="125"/>
      <c r="C283" s="125"/>
      <c r="D283" s="130">
        <v>1</v>
      </c>
      <c r="E283" s="131"/>
      <c r="F283" s="132">
        <v>0.12</v>
      </c>
      <c r="G283" s="132"/>
      <c r="H283" s="131">
        <v>8388</v>
      </c>
      <c r="I283" s="92">
        <f t="shared" si="185"/>
        <v>7985.3759999999993</v>
      </c>
      <c r="J283" s="98">
        <f t="shared" si="186"/>
        <v>7027.1308799999997</v>
      </c>
      <c r="K283" s="92"/>
      <c r="L283" s="131">
        <v>18647</v>
      </c>
      <c r="M283" s="92">
        <f t="shared" si="187"/>
        <v>19765.82</v>
      </c>
      <c r="N283" s="92">
        <f t="shared" si="188"/>
        <v>17393.921600000001</v>
      </c>
      <c r="O283" s="92"/>
      <c r="P283" s="131">
        <v>0</v>
      </c>
      <c r="Q283" s="92">
        <f t="shared" si="189"/>
        <v>0</v>
      </c>
      <c r="R283" s="98">
        <f t="shared" si="190"/>
        <v>0</v>
      </c>
      <c r="S283" s="130">
        <v>15</v>
      </c>
      <c r="T283" s="258" t="s">
        <v>15</v>
      </c>
      <c r="U283" s="78">
        <f>SUMIF('Avoided Costs 2010-2018'!$A:$A,Actuals!T283&amp;Actuals!S283,'Avoided Costs 2010-2018'!$E:$E)*J283</f>
        <v>20767.785917160567</v>
      </c>
      <c r="V283" s="78">
        <f>SUMIF('Avoided Costs 2010-2018'!$A:$A,Actuals!T283&amp;Actuals!S283,'Avoided Costs 2010-2018'!$K:$K)*N283</f>
        <v>14325.97959105852</v>
      </c>
      <c r="W283" s="78">
        <f>SUMIF('Avoided Costs 2010-2018'!$A:$A,Actuals!T283&amp;Actuals!S283,'Avoided Costs 2010-2018'!$M:$M)*R283</f>
        <v>0</v>
      </c>
      <c r="X283" s="78">
        <f t="shared" si="191"/>
        <v>35093.76550821909</v>
      </c>
      <c r="Y283" s="105">
        <v>7211</v>
      </c>
      <c r="Z283" s="105">
        <f t="shared" si="192"/>
        <v>6345.68</v>
      </c>
      <c r="AA283" s="105"/>
      <c r="AB283" s="105"/>
      <c r="AC283" s="105"/>
      <c r="AD283" s="105">
        <f t="shared" si="193"/>
        <v>6345.68</v>
      </c>
      <c r="AE283" s="105">
        <f t="shared" si="194"/>
        <v>28748.08550821909</v>
      </c>
      <c r="AF283" s="160">
        <f t="shared" si="195"/>
        <v>105406.9632</v>
      </c>
    </row>
    <row r="284" spans="1:32" s="108" customFormat="1" outlineLevel="1" x14ac:dyDescent="0.2">
      <c r="A284" s="125" t="s">
        <v>301</v>
      </c>
      <c r="B284" s="125"/>
      <c r="C284" s="125"/>
      <c r="D284" s="130">
        <v>1</v>
      </c>
      <c r="E284" s="131"/>
      <c r="F284" s="132">
        <v>0.12</v>
      </c>
      <c r="G284" s="132"/>
      <c r="H284" s="131">
        <v>7699</v>
      </c>
      <c r="I284" s="92">
        <f t="shared" si="185"/>
        <v>7329.4479999999994</v>
      </c>
      <c r="J284" s="98">
        <f t="shared" si="186"/>
        <v>6449.9142399999992</v>
      </c>
      <c r="K284" s="92"/>
      <c r="L284" s="131">
        <v>0</v>
      </c>
      <c r="M284" s="92">
        <f t="shared" si="187"/>
        <v>0</v>
      </c>
      <c r="N284" s="92">
        <f t="shared" si="188"/>
        <v>0</v>
      </c>
      <c r="O284" s="92"/>
      <c r="P284" s="131">
        <v>0</v>
      </c>
      <c r="Q284" s="92">
        <f t="shared" si="189"/>
        <v>0</v>
      </c>
      <c r="R284" s="98">
        <f t="shared" si="190"/>
        <v>0</v>
      </c>
      <c r="S284" s="130">
        <v>15</v>
      </c>
      <c r="T284" s="258" t="s">
        <v>15</v>
      </c>
      <c r="U284" s="78">
        <f>SUMIF('Avoided Costs 2010-2018'!$A:$A,Actuals!T284&amp;Actuals!S284,'Avoided Costs 2010-2018'!$E:$E)*J284</f>
        <v>19061.896015286027</v>
      </c>
      <c r="V284" s="78">
        <f>SUMIF('Avoided Costs 2010-2018'!$A:$A,Actuals!T284&amp;Actuals!S284,'Avoided Costs 2010-2018'!$K:$K)*N284</f>
        <v>0</v>
      </c>
      <c r="W284" s="78">
        <f>SUMIF('Avoided Costs 2010-2018'!$A:$A,Actuals!T284&amp;Actuals!S284,'Avoided Costs 2010-2018'!$M:$M)*R284</f>
        <v>0</v>
      </c>
      <c r="X284" s="78">
        <f t="shared" si="191"/>
        <v>19061.896015286027</v>
      </c>
      <c r="Y284" s="105">
        <v>18234</v>
      </c>
      <c r="Z284" s="105">
        <f t="shared" si="192"/>
        <v>16045.92</v>
      </c>
      <c r="AA284" s="105"/>
      <c r="AB284" s="105"/>
      <c r="AC284" s="105"/>
      <c r="AD284" s="105">
        <f t="shared" si="193"/>
        <v>16045.92</v>
      </c>
      <c r="AE284" s="105">
        <f t="shared" si="194"/>
        <v>3015.9760152860272</v>
      </c>
      <c r="AF284" s="160">
        <f t="shared" si="195"/>
        <v>96748.713599999988</v>
      </c>
    </row>
    <row r="285" spans="1:32" s="108" customFormat="1" outlineLevel="1" x14ac:dyDescent="0.2">
      <c r="A285" s="125" t="s">
        <v>302</v>
      </c>
      <c r="B285" s="125"/>
      <c r="C285" s="125"/>
      <c r="D285" s="130">
        <v>1</v>
      </c>
      <c r="E285" s="131"/>
      <c r="F285" s="132">
        <v>0.12</v>
      </c>
      <c r="G285" s="132"/>
      <c r="H285" s="131">
        <v>11549</v>
      </c>
      <c r="I285" s="92">
        <f t="shared" si="185"/>
        <v>10994.647999999999</v>
      </c>
      <c r="J285" s="98">
        <f t="shared" si="186"/>
        <v>9675.2902400000003</v>
      </c>
      <c r="K285" s="92"/>
      <c r="L285" s="131">
        <v>0</v>
      </c>
      <c r="M285" s="92">
        <f t="shared" si="187"/>
        <v>0</v>
      </c>
      <c r="N285" s="92">
        <f t="shared" si="188"/>
        <v>0</v>
      </c>
      <c r="O285" s="92"/>
      <c r="P285" s="131">
        <v>0</v>
      </c>
      <c r="Q285" s="92">
        <f t="shared" si="189"/>
        <v>0</v>
      </c>
      <c r="R285" s="98">
        <f t="shared" si="190"/>
        <v>0</v>
      </c>
      <c r="S285" s="130">
        <v>15</v>
      </c>
      <c r="T285" s="258" t="s">
        <v>15</v>
      </c>
      <c r="U285" s="78">
        <f>SUMIF('Avoided Costs 2010-2018'!$A:$A,Actuals!T285&amp;Actuals!S285,'Avoided Costs 2010-2018'!$E:$E)*J285</f>
        <v>28594.081969156821</v>
      </c>
      <c r="V285" s="78">
        <f>SUMIF('Avoided Costs 2010-2018'!$A:$A,Actuals!T285&amp;Actuals!S285,'Avoided Costs 2010-2018'!$K:$K)*N285</f>
        <v>0</v>
      </c>
      <c r="W285" s="78">
        <f>SUMIF('Avoided Costs 2010-2018'!$A:$A,Actuals!T285&amp;Actuals!S285,'Avoided Costs 2010-2018'!$M:$M)*R285</f>
        <v>0</v>
      </c>
      <c r="X285" s="78">
        <f t="shared" si="191"/>
        <v>28594.081969156821</v>
      </c>
      <c r="Y285" s="105">
        <v>31740</v>
      </c>
      <c r="Z285" s="105">
        <f t="shared" si="192"/>
        <v>27931.200000000001</v>
      </c>
      <c r="AA285" s="105"/>
      <c r="AB285" s="105"/>
      <c r="AC285" s="105"/>
      <c r="AD285" s="105">
        <f t="shared" si="193"/>
        <v>27931.200000000001</v>
      </c>
      <c r="AE285" s="105">
        <f t="shared" si="194"/>
        <v>662.88196915682056</v>
      </c>
      <c r="AF285" s="160">
        <f t="shared" si="195"/>
        <v>145129.3536</v>
      </c>
    </row>
    <row r="286" spans="1:32" s="108" customFormat="1" outlineLevel="1" x14ac:dyDescent="0.2">
      <c r="A286" s="125" t="s">
        <v>303</v>
      </c>
      <c r="B286" s="125"/>
      <c r="C286" s="125"/>
      <c r="D286" s="130">
        <v>1</v>
      </c>
      <c r="E286" s="131"/>
      <c r="F286" s="132">
        <v>0.12</v>
      </c>
      <c r="G286" s="132"/>
      <c r="H286" s="131">
        <v>34863</v>
      </c>
      <c r="I286" s="92">
        <f t="shared" si="185"/>
        <v>33189.576000000001</v>
      </c>
      <c r="J286" s="98">
        <f t="shared" si="186"/>
        <v>29206.826880000001</v>
      </c>
      <c r="K286" s="92"/>
      <c r="L286" s="131">
        <v>0</v>
      </c>
      <c r="M286" s="92">
        <f t="shared" si="187"/>
        <v>0</v>
      </c>
      <c r="N286" s="92">
        <f t="shared" si="188"/>
        <v>0</v>
      </c>
      <c r="O286" s="92"/>
      <c r="P286" s="131">
        <v>0</v>
      </c>
      <c r="Q286" s="92">
        <f t="shared" si="189"/>
        <v>0</v>
      </c>
      <c r="R286" s="98">
        <f t="shared" si="190"/>
        <v>0</v>
      </c>
      <c r="S286" s="130">
        <v>15</v>
      </c>
      <c r="T286" s="258" t="s">
        <v>15</v>
      </c>
      <c r="U286" s="78">
        <f>SUMIF('Avoided Costs 2010-2018'!$A:$A,Actuals!T286&amp;Actuals!S286,'Avoided Costs 2010-2018'!$E:$E)*J286</f>
        <v>86317.038677869452</v>
      </c>
      <c r="V286" s="78">
        <f>SUMIF('Avoided Costs 2010-2018'!$A:$A,Actuals!T286&amp;Actuals!S286,'Avoided Costs 2010-2018'!$K:$K)*N286</f>
        <v>0</v>
      </c>
      <c r="W286" s="78">
        <f>SUMIF('Avoided Costs 2010-2018'!$A:$A,Actuals!T286&amp;Actuals!S286,'Avoided Costs 2010-2018'!$M:$M)*R286</f>
        <v>0</v>
      </c>
      <c r="X286" s="78">
        <f t="shared" si="191"/>
        <v>86317.038677869452</v>
      </c>
      <c r="Y286" s="105">
        <v>47721</v>
      </c>
      <c r="Z286" s="105">
        <f t="shared" si="192"/>
        <v>41994.48</v>
      </c>
      <c r="AA286" s="105"/>
      <c r="AB286" s="105"/>
      <c r="AC286" s="105"/>
      <c r="AD286" s="105">
        <f t="shared" si="193"/>
        <v>41994.48</v>
      </c>
      <c r="AE286" s="105">
        <f t="shared" si="194"/>
        <v>44322.558677869449</v>
      </c>
      <c r="AF286" s="160">
        <f t="shared" si="195"/>
        <v>438102.4032</v>
      </c>
    </row>
    <row r="287" spans="1:32" s="108" customFormat="1" outlineLevel="1" x14ac:dyDescent="0.2">
      <c r="A287" s="125" t="s">
        <v>304</v>
      </c>
      <c r="B287" s="125"/>
      <c r="C287" s="125"/>
      <c r="D287" s="130">
        <v>1</v>
      </c>
      <c r="E287" s="131"/>
      <c r="F287" s="132">
        <v>0.12</v>
      </c>
      <c r="G287" s="132"/>
      <c r="H287" s="131">
        <v>5133</v>
      </c>
      <c r="I287" s="92">
        <f t="shared" si="185"/>
        <v>4886.616</v>
      </c>
      <c r="J287" s="98">
        <f t="shared" si="186"/>
        <v>4300.2220800000005</v>
      </c>
      <c r="K287" s="92"/>
      <c r="L287" s="131">
        <v>0</v>
      </c>
      <c r="M287" s="92">
        <f t="shared" si="187"/>
        <v>0</v>
      </c>
      <c r="N287" s="92">
        <f t="shared" si="188"/>
        <v>0</v>
      </c>
      <c r="O287" s="92"/>
      <c r="P287" s="131">
        <v>0</v>
      </c>
      <c r="Q287" s="92">
        <f t="shared" si="189"/>
        <v>0</v>
      </c>
      <c r="R287" s="98">
        <f t="shared" si="190"/>
        <v>0</v>
      </c>
      <c r="S287" s="130">
        <v>15</v>
      </c>
      <c r="T287" s="258" t="s">
        <v>15</v>
      </c>
      <c r="U287" s="78">
        <f>SUMIF('Avoided Costs 2010-2018'!$A:$A,Actuals!T287&amp;Actuals!S287,'Avoided Costs 2010-2018'!$E:$E)*J287</f>
        <v>12708.755974342539</v>
      </c>
      <c r="V287" s="78">
        <f>SUMIF('Avoided Costs 2010-2018'!$A:$A,Actuals!T287&amp;Actuals!S287,'Avoided Costs 2010-2018'!$K:$K)*N287</f>
        <v>0</v>
      </c>
      <c r="W287" s="78">
        <f>SUMIF('Avoided Costs 2010-2018'!$A:$A,Actuals!T287&amp;Actuals!S287,'Avoided Costs 2010-2018'!$M:$M)*R287</f>
        <v>0</v>
      </c>
      <c r="X287" s="78">
        <f t="shared" si="191"/>
        <v>12708.755974342539</v>
      </c>
      <c r="Y287" s="105">
        <v>11031</v>
      </c>
      <c r="Z287" s="105">
        <f t="shared" si="192"/>
        <v>9707.2800000000007</v>
      </c>
      <c r="AA287" s="105"/>
      <c r="AB287" s="105"/>
      <c r="AC287" s="105"/>
      <c r="AD287" s="105">
        <f t="shared" si="193"/>
        <v>9707.2800000000007</v>
      </c>
      <c r="AE287" s="105">
        <f t="shared" si="194"/>
        <v>3001.4759743425384</v>
      </c>
      <c r="AF287" s="160">
        <f t="shared" si="195"/>
        <v>64503.331200000008</v>
      </c>
    </row>
    <row r="288" spans="1:32" s="108" customFormat="1" outlineLevel="1" x14ac:dyDescent="0.2">
      <c r="A288" s="125" t="s">
        <v>305</v>
      </c>
      <c r="B288" s="125"/>
      <c r="C288" s="125"/>
      <c r="D288" s="130">
        <v>1</v>
      </c>
      <c r="E288" s="131"/>
      <c r="F288" s="132">
        <v>0.12</v>
      </c>
      <c r="G288" s="132"/>
      <c r="H288" s="131">
        <v>10989</v>
      </c>
      <c r="I288" s="92">
        <f t="shared" si="185"/>
        <v>10461.528</v>
      </c>
      <c r="J288" s="98">
        <f t="shared" si="186"/>
        <v>9206.1446400000004</v>
      </c>
      <c r="K288" s="92"/>
      <c r="L288" s="131">
        <v>0</v>
      </c>
      <c r="M288" s="92">
        <f t="shared" si="187"/>
        <v>0</v>
      </c>
      <c r="N288" s="92">
        <f t="shared" si="188"/>
        <v>0</v>
      </c>
      <c r="O288" s="92"/>
      <c r="P288" s="131">
        <v>0</v>
      </c>
      <c r="Q288" s="92">
        <f t="shared" si="189"/>
        <v>0</v>
      </c>
      <c r="R288" s="98">
        <f t="shared" si="190"/>
        <v>0</v>
      </c>
      <c r="S288" s="130">
        <v>6</v>
      </c>
      <c r="T288" s="258" t="s">
        <v>15</v>
      </c>
      <c r="U288" s="78">
        <f>SUMIF('Avoided Costs 2010-2018'!$A:$A,Actuals!T288&amp;Actuals!S288,'Avoided Costs 2010-2018'!$E:$E)*J288</f>
        <v>14250.952338045739</v>
      </c>
      <c r="V288" s="78">
        <f>SUMIF('Avoided Costs 2010-2018'!$A:$A,Actuals!T288&amp;Actuals!S288,'Avoided Costs 2010-2018'!$K:$K)*N288</f>
        <v>0</v>
      </c>
      <c r="W288" s="78">
        <f>SUMIF('Avoided Costs 2010-2018'!$A:$A,Actuals!T288&amp;Actuals!S288,'Avoided Costs 2010-2018'!$M:$M)*R288</f>
        <v>0</v>
      </c>
      <c r="X288" s="78">
        <f t="shared" si="191"/>
        <v>14250.952338045739</v>
      </c>
      <c r="Y288" s="105">
        <v>1508.95</v>
      </c>
      <c r="Z288" s="105">
        <f t="shared" si="192"/>
        <v>1327.876</v>
      </c>
      <c r="AA288" s="105"/>
      <c r="AB288" s="105"/>
      <c r="AC288" s="105"/>
      <c r="AD288" s="105">
        <f t="shared" si="193"/>
        <v>1327.876</v>
      </c>
      <c r="AE288" s="105">
        <f t="shared" si="194"/>
        <v>12923.076338045739</v>
      </c>
      <c r="AF288" s="160">
        <f t="shared" si="195"/>
        <v>55236.867840000006</v>
      </c>
    </row>
    <row r="289" spans="1:32" s="108" customFormat="1" outlineLevel="1" x14ac:dyDescent="0.2">
      <c r="A289" s="125" t="s">
        <v>306</v>
      </c>
      <c r="B289" s="125"/>
      <c r="C289" s="125"/>
      <c r="D289" s="130">
        <v>1</v>
      </c>
      <c r="E289" s="131"/>
      <c r="F289" s="132">
        <v>0.12</v>
      </c>
      <c r="G289" s="132"/>
      <c r="H289" s="131">
        <v>346324</v>
      </c>
      <c r="I289" s="92">
        <f t="shared" si="185"/>
        <v>329700.44799999997</v>
      </c>
      <c r="J289" s="98">
        <f t="shared" si="186"/>
        <v>290136.39423999999</v>
      </c>
      <c r="K289" s="92"/>
      <c r="L289" s="131">
        <v>0</v>
      </c>
      <c r="M289" s="92">
        <f t="shared" si="187"/>
        <v>0</v>
      </c>
      <c r="N289" s="92">
        <f t="shared" si="188"/>
        <v>0</v>
      </c>
      <c r="O289" s="92"/>
      <c r="P289" s="131">
        <v>0</v>
      </c>
      <c r="Q289" s="92">
        <f t="shared" si="189"/>
        <v>0</v>
      </c>
      <c r="R289" s="98">
        <f t="shared" si="190"/>
        <v>0</v>
      </c>
      <c r="S289" s="130">
        <v>6</v>
      </c>
      <c r="T289" s="258" t="s">
        <v>15</v>
      </c>
      <c r="U289" s="78">
        <f>SUMIF('Avoided Costs 2010-2018'!$A:$A,Actuals!T289&amp;Actuals!S289,'Avoided Costs 2010-2018'!$E:$E)*J289</f>
        <v>449126.10952055262</v>
      </c>
      <c r="V289" s="78">
        <f>SUMIF('Avoided Costs 2010-2018'!$A:$A,Actuals!T289&amp;Actuals!S289,'Avoided Costs 2010-2018'!$K:$K)*N289</f>
        <v>0</v>
      </c>
      <c r="W289" s="78">
        <f>SUMIF('Avoided Costs 2010-2018'!$A:$A,Actuals!T289&amp;Actuals!S289,'Avoided Costs 2010-2018'!$M:$M)*R289</f>
        <v>0</v>
      </c>
      <c r="X289" s="78">
        <f t="shared" si="191"/>
        <v>449126.10952055262</v>
      </c>
      <c r="Y289" s="105">
        <v>45898.76</v>
      </c>
      <c r="Z289" s="105">
        <f t="shared" si="192"/>
        <v>40390.908800000005</v>
      </c>
      <c r="AA289" s="105"/>
      <c r="AB289" s="105"/>
      <c r="AC289" s="105"/>
      <c r="AD289" s="105">
        <f t="shared" si="193"/>
        <v>40390.908800000005</v>
      </c>
      <c r="AE289" s="105">
        <f t="shared" si="194"/>
        <v>408735.20072055259</v>
      </c>
      <c r="AF289" s="160">
        <f t="shared" si="195"/>
        <v>1740818.3654399998</v>
      </c>
    </row>
    <row r="290" spans="1:32" s="108" customFormat="1" outlineLevel="1" x14ac:dyDescent="0.2">
      <c r="A290" s="125" t="s">
        <v>307</v>
      </c>
      <c r="B290" s="125"/>
      <c r="C290" s="125"/>
      <c r="D290" s="130">
        <v>1</v>
      </c>
      <c r="E290" s="131"/>
      <c r="F290" s="132">
        <v>0.12</v>
      </c>
      <c r="G290" s="132"/>
      <c r="H290" s="131">
        <v>76165</v>
      </c>
      <c r="I290" s="92">
        <f t="shared" si="185"/>
        <v>72509.08</v>
      </c>
      <c r="J290" s="98">
        <f t="shared" si="186"/>
        <v>63807.990400000002</v>
      </c>
      <c r="K290" s="92"/>
      <c r="L290" s="131">
        <v>79101</v>
      </c>
      <c r="M290" s="92">
        <f t="shared" si="187"/>
        <v>83847.06</v>
      </c>
      <c r="N290" s="92">
        <f t="shared" si="188"/>
        <v>73785.412800000006</v>
      </c>
      <c r="O290" s="92"/>
      <c r="P290" s="131">
        <v>0</v>
      </c>
      <c r="Q290" s="92">
        <f t="shared" si="189"/>
        <v>0</v>
      </c>
      <c r="R290" s="98">
        <f t="shared" si="190"/>
        <v>0</v>
      </c>
      <c r="S290" s="130">
        <v>15</v>
      </c>
      <c r="T290" s="258" t="s">
        <v>15</v>
      </c>
      <c r="U290" s="78">
        <f>SUMIF('Avoided Costs 2010-2018'!$A:$A,Actuals!T290&amp;Actuals!S290,'Avoided Costs 2010-2018'!$E:$E)*J290</f>
        <v>188576.34887703086</v>
      </c>
      <c r="V290" s="78">
        <f>SUMIF('Avoided Costs 2010-2018'!$A:$A,Actuals!T290&amp;Actuals!S290,'Avoided Costs 2010-2018'!$K:$K)*N290</f>
        <v>60771.132709407408</v>
      </c>
      <c r="W290" s="78">
        <f>SUMIF('Avoided Costs 2010-2018'!$A:$A,Actuals!T290&amp;Actuals!S290,'Avoided Costs 2010-2018'!$M:$M)*R290</f>
        <v>0</v>
      </c>
      <c r="X290" s="78">
        <f t="shared" si="191"/>
        <v>249347.48158643825</v>
      </c>
      <c r="Y290" s="105">
        <v>36011</v>
      </c>
      <c r="Z290" s="105">
        <f t="shared" si="192"/>
        <v>31689.68</v>
      </c>
      <c r="AA290" s="105"/>
      <c r="AB290" s="105"/>
      <c r="AC290" s="105"/>
      <c r="AD290" s="105">
        <f t="shared" si="193"/>
        <v>31689.68</v>
      </c>
      <c r="AE290" s="105">
        <f t="shared" si="194"/>
        <v>217657.80158643826</v>
      </c>
      <c r="AF290" s="160">
        <f t="shared" si="195"/>
        <v>957119.85600000003</v>
      </c>
    </row>
    <row r="291" spans="1:32" s="108" customFormat="1" outlineLevel="1" x14ac:dyDescent="0.2">
      <c r="A291" s="125" t="s">
        <v>308</v>
      </c>
      <c r="B291" s="125"/>
      <c r="C291" s="125"/>
      <c r="D291" s="130">
        <v>1</v>
      </c>
      <c r="E291" s="131"/>
      <c r="F291" s="132">
        <v>0.12</v>
      </c>
      <c r="G291" s="132"/>
      <c r="H291" s="131">
        <v>40910</v>
      </c>
      <c r="I291" s="92">
        <f t="shared" si="185"/>
        <v>38946.32</v>
      </c>
      <c r="J291" s="98">
        <f t="shared" si="186"/>
        <v>34272.761599999998</v>
      </c>
      <c r="K291" s="92"/>
      <c r="L291" s="131">
        <v>-701</v>
      </c>
      <c r="M291" s="92">
        <f t="shared" si="187"/>
        <v>-743.06000000000006</v>
      </c>
      <c r="N291" s="92">
        <f t="shared" si="188"/>
        <v>-653.89280000000008</v>
      </c>
      <c r="O291" s="92"/>
      <c r="P291" s="131">
        <v>0</v>
      </c>
      <c r="Q291" s="92">
        <f t="shared" si="189"/>
        <v>0</v>
      </c>
      <c r="R291" s="98">
        <f t="shared" si="190"/>
        <v>0</v>
      </c>
      <c r="S291" s="130">
        <v>25</v>
      </c>
      <c r="T291" s="258" t="s">
        <v>199</v>
      </c>
      <c r="U291" s="78">
        <f>SUMIF('Avoided Costs 2010-2018'!$A:$A,Actuals!T291&amp;Actuals!S291,'Avoided Costs 2010-2018'!$E:$E)*J291</f>
        <v>126720.51700214634</v>
      </c>
      <c r="V291" s="78">
        <f>SUMIF('Avoided Costs 2010-2018'!$A:$A,Actuals!T291&amp;Actuals!S291,'Avoided Costs 2010-2018'!$K:$K)*N291</f>
        <v>-693.93804939786116</v>
      </c>
      <c r="W291" s="78">
        <f>SUMIF('Avoided Costs 2010-2018'!$A:$A,Actuals!T291&amp;Actuals!S291,'Avoided Costs 2010-2018'!$M:$M)*R291</f>
        <v>0</v>
      </c>
      <c r="X291" s="78">
        <f t="shared" si="191"/>
        <v>126026.57895274847</v>
      </c>
      <c r="Y291" s="105">
        <v>159755</v>
      </c>
      <c r="Z291" s="105">
        <f t="shared" si="192"/>
        <v>140584.4</v>
      </c>
      <c r="AA291" s="105"/>
      <c r="AB291" s="105"/>
      <c r="AC291" s="105"/>
      <c r="AD291" s="105">
        <f t="shared" si="193"/>
        <v>140584.4</v>
      </c>
      <c r="AE291" s="105">
        <f t="shared" si="194"/>
        <v>-14557.82104725152</v>
      </c>
      <c r="AF291" s="160">
        <f t="shared" si="195"/>
        <v>856819.03999999992</v>
      </c>
    </row>
    <row r="292" spans="1:32" s="108" customFormat="1" outlineLevel="1" x14ac:dyDescent="0.2">
      <c r="A292" s="125" t="s">
        <v>309</v>
      </c>
      <c r="B292" s="125"/>
      <c r="C292" s="125"/>
      <c r="D292" s="130">
        <v>1</v>
      </c>
      <c r="E292" s="131"/>
      <c r="F292" s="132">
        <v>0.12</v>
      </c>
      <c r="G292" s="132"/>
      <c r="H292" s="131">
        <v>3652</v>
      </c>
      <c r="I292" s="92">
        <f t="shared" si="185"/>
        <v>3476.7039999999997</v>
      </c>
      <c r="J292" s="98">
        <f t="shared" si="186"/>
        <v>3059.4995199999998</v>
      </c>
      <c r="K292" s="92"/>
      <c r="L292" s="131">
        <v>66547</v>
      </c>
      <c r="M292" s="92">
        <f t="shared" si="187"/>
        <v>70539.820000000007</v>
      </c>
      <c r="N292" s="92">
        <f t="shared" si="188"/>
        <v>62075.041600000004</v>
      </c>
      <c r="O292" s="92"/>
      <c r="P292" s="131">
        <v>0</v>
      </c>
      <c r="Q292" s="92">
        <f t="shared" si="189"/>
        <v>0</v>
      </c>
      <c r="R292" s="98">
        <f t="shared" si="190"/>
        <v>0</v>
      </c>
      <c r="S292" s="130">
        <v>15</v>
      </c>
      <c r="T292" s="258" t="s">
        <v>15</v>
      </c>
      <c r="U292" s="78">
        <f>SUMIF('Avoided Costs 2010-2018'!$A:$A,Actuals!T292&amp;Actuals!S292,'Avoided Costs 2010-2018'!$E:$E)*J292</f>
        <v>9041.9592476717207</v>
      </c>
      <c r="V292" s="78">
        <f>SUMIF('Avoided Costs 2010-2018'!$A:$A,Actuals!T292&amp;Actuals!S292,'Avoided Costs 2010-2018'!$K:$K)*N292</f>
        <v>51126.23820701299</v>
      </c>
      <c r="W292" s="78">
        <f>SUMIF('Avoided Costs 2010-2018'!$A:$A,Actuals!T292&amp;Actuals!S292,'Avoided Costs 2010-2018'!$M:$M)*R292</f>
        <v>0</v>
      </c>
      <c r="X292" s="78">
        <f t="shared" si="191"/>
        <v>60168.197454684712</v>
      </c>
      <c r="Y292" s="105">
        <v>12913</v>
      </c>
      <c r="Z292" s="105">
        <f t="shared" si="192"/>
        <v>11363.44</v>
      </c>
      <c r="AA292" s="105"/>
      <c r="AB292" s="105"/>
      <c r="AC292" s="105"/>
      <c r="AD292" s="105">
        <f t="shared" si="193"/>
        <v>11363.44</v>
      </c>
      <c r="AE292" s="105">
        <f t="shared" si="194"/>
        <v>48804.75745468471</v>
      </c>
      <c r="AF292" s="160">
        <f t="shared" si="195"/>
        <v>45892.4928</v>
      </c>
    </row>
    <row r="293" spans="1:32" s="108" customFormat="1" outlineLevel="1" x14ac:dyDescent="0.2">
      <c r="A293" s="125" t="s">
        <v>310</v>
      </c>
      <c r="B293" s="125"/>
      <c r="C293" s="125"/>
      <c r="D293" s="130">
        <v>1</v>
      </c>
      <c r="E293" s="131"/>
      <c r="F293" s="132">
        <v>0.12</v>
      </c>
      <c r="G293" s="132"/>
      <c r="H293" s="131">
        <v>49162</v>
      </c>
      <c r="I293" s="92">
        <f t="shared" si="185"/>
        <v>46802.223999999995</v>
      </c>
      <c r="J293" s="98">
        <f t="shared" si="186"/>
        <v>41185.957119999999</v>
      </c>
      <c r="K293" s="92"/>
      <c r="L293" s="131">
        <v>100521</v>
      </c>
      <c r="M293" s="92">
        <f t="shared" si="187"/>
        <v>106552.26000000001</v>
      </c>
      <c r="N293" s="92">
        <f t="shared" si="188"/>
        <v>93765.988800000006</v>
      </c>
      <c r="O293" s="92"/>
      <c r="P293" s="131">
        <v>0</v>
      </c>
      <c r="Q293" s="92">
        <f t="shared" si="189"/>
        <v>0</v>
      </c>
      <c r="R293" s="98">
        <f t="shared" si="190"/>
        <v>0</v>
      </c>
      <c r="S293" s="130">
        <v>15</v>
      </c>
      <c r="T293" s="258" t="s">
        <v>15</v>
      </c>
      <c r="U293" s="78">
        <f>SUMIF('Avoided Costs 2010-2018'!$A:$A,Actuals!T293&amp;Actuals!S293,'Avoided Costs 2010-2018'!$E:$E)*J293</f>
        <v>121719.82489979111</v>
      </c>
      <c r="V293" s="78">
        <f>SUMIF('Avoided Costs 2010-2018'!$A:$A,Actuals!T293&amp;Actuals!S293,'Avoided Costs 2010-2018'!$K:$K)*N293</f>
        <v>77227.532282554486</v>
      </c>
      <c r="W293" s="78">
        <f>SUMIF('Avoided Costs 2010-2018'!$A:$A,Actuals!T293&amp;Actuals!S293,'Avoided Costs 2010-2018'!$M:$M)*R293</f>
        <v>0</v>
      </c>
      <c r="X293" s="78">
        <f t="shared" si="191"/>
        <v>198947.35718234559</v>
      </c>
      <c r="Y293" s="105">
        <v>21902</v>
      </c>
      <c r="Z293" s="105">
        <f t="shared" si="192"/>
        <v>19273.759999999998</v>
      </c>
      <c r="AA293" s="105"/>
      <c r="AB293" s="105"/>
      <c r="AC293" s="105"/>
      <c r="AD293" s="105">
        <f t="shared" si="193"/>
        <v>19273.759999999998</v>
      </c>
      <c r="AE293" s="105">
        <f t="shared" si="194"/>
        <v>179673.59718234558</v>
      </c>
      <c r="AF293" s="160">
        <f t="shared" si="195"/>
        <v>617789.35679999995</v>
      </c>
    </row>
    <row r="294" spans="1:32" s="108" customFormat="1" outlineLevel="1" x14ac:dyDescent="0.2">
      <c r="A294" s="125" t="s">
        <v>311</v>
      </c>
      <c r="B294" s="125"/>
      <c r="C294" s="125"/>
      <c r="D294" s="130">
        <v>1</v>
      </c>
      <c r="E294" s="131"/>
      <c r="F294" s="132">
        <v>0.12</v>
      </c>
      <c r="G294" s="132"/>
      <c r="H294" s="131">
        <v>23277</v>
      </c>
      <c r="I294" s="92">
        <f t="shared" si="185"/>
        <v>22159.703999999998</v>
      </c>
      <c r="J294" s="98">
        <f t="shared" si="186"/>
        <v>19500.539519999998</v>
      </c>
      <c r="K294" s="92"/>
      <c r="L294" s="131">
        <v>0</v>
      </c>
      <c r="M294" s="92">
        <f t="shared" si="187"/>
        <v>0</v>
      </c>
      <c r="N294" s="92">
        <f t="shared" si="188"/>
        <v>0</v>
      </c>
      <c r="O294" s="92"/>
      <c r="P294" s="131">
        <v>0</v>
      </c>
      <c r="Q294" s="92">
        <f t="shared" si="189"/>
        <v>0</v>
      </c>
      <c r="R294" s="98">
        <f t="shared" si="190"/>
        <v>0</v>
      </c>
      <c r="S294" s="130">
        <v>6</v>
      </c>
      <c r="T294" s="258" t="s">
        <v>15</v>
      </c>
      <c r="U294" s="78">
        <f>SUMIF('Avoided Costs 2010-2018'!$A:$A,Actuals!T294&amp;Actuals!S294,'Avoided Costs 2010-2018'!$E:$E)*J294</f>
        <v>30186.497185612036</v>
      </c>
      <c r="V294" s="78">
        <f>SUMIF('Avoided Costs 2010-2018'!$A:$A,Actuals!T294&amp;Actuals!S294,'Avoided Costs 2010-2018'!$K:$K)*N294</f>
        <v>0</v>
      </c>
      <c r="W294" s="78">
        <f>SUMIF('Avoided Costs 2010-2018'!$A:$A,Actuals!T294&amp;Actuals!S294,'Avoided Costs 2010-2018'!$M:$M)*R294</f>
        <v>0</v>
      </c>
      <c r="X294" s="78">
        <f t="shared" si="191"/>
        <v>30186.497185612036</v>
      </c>
      <c r="Y294" s="105">
        <v>1665</v>
      </c>
      <c r="Z294" s="105">
        <f t="shared" si="192"/>
        <v>1465.2</v>
      </c>
      <c r="AA294" s="105"/>
      <c r="AB294" s="105"/>
      <c r="AC294" s="105"/>
      <c r="AD294" s="105">
        <f t="shared" si="193"/>
        <v>1465.2</v>
      </c>
      <c r="AE294" s="105">
        <f t="shared" si="194"/>
        <v>28721.297185612035</v>
      </c>
      <c r="AF294" s="160">
        <f t="shared" si="195"/>
        <v>117003.23711999999</v>
      </c>
    </row>
    <row r="295" spans="1:32" s="108" customFormat="1" outlineLevel="1" x14ac:dyDescent="0.2">
      <c r="A295" s="125" t="s">
        <v>312</v>
      </c>
      <c r="B295" s="125"/>
      <c r="C295" s="125"/>
      <c r="D295" s="130">
        <v>1</v>
      </c>
      <c r="E295" s="131"/>
      <c r="F295" s="132">
        <v>0.12</v>
      </c>
      <c r="G295" s="132"/>
      <c r="H295" s="131">
        <v>31700</v>
      </c>
      <c r="I295" s="92">
        <f t="shared" si="185"/>
        <v>30178.399999999998</v>
      </c>
      <c r="J295" s="98">
        <f t="shared" si="186"/>
        <v>26556.991999999998</v>
      </c>
      <c r="K295" s="92"/>
      <c r="L295" s="131">
        <v>0</v>
      </c>
      <c r="M295" s="92">
        <f t="shared" si="187"/>
        <v>0</v>
      </c>
      <c r="N295" s="92">
        <f t="shared" si="188"/>
        <v>0</v>
      </c>
      <c r="O295" s="92"/>
      <c r="P295" s="131">
        <v>0</v>
      </c>
      <c r="Q295" s="92">
        <f t="shared" si="189"/>
        <v>0</v>
      </c>
      <c r="R295" s="98">
        <f t="shared" si="190"/>
        <v>0</v>
      </c>
      <c r="S295" s="130">
        <v>6</v>
      </c>
      <c r="T295" s="258" t="s">
        <v>15</v>
      </c>
      <c r="U295" s="78">
        <f>SUMIF('Avoided Costs 2010-2018'!$A:$A,Actuals!T295&amp;Actuals!S295,'Avoided Costs 2010-2018'!$E:$E)*J295</f>
        <v>41109.763319323858</v>
      </c>
      <c r="V295" s="78">
        <f>SUMIF('Avoided Costs 2010-2018'!$A:$A,Actuals!T295&amp;Actuals!S295,'Avoided Costs 2010-2018'!$K:$K)*N295</f>
        <v>0</v>
      </c>
      <c r="W295" s="78">
        <f>SUMIF('Avoided Costs 2010-2018'!$A:$A,Actuals!T295&amp;Actuals!S295,'Avoided Costs 2010-2018'!$M:$M)*R295</f>
        <v>0</v>
      </c>
      <c r="X295" s="78">
        <f t="shared" si="191"/>
        <v>41109.763319323858</v>
      </c>
      <c r="Y295" s="105">
        <v>1406.25</v>
      </c>
      <c r="Z295" s="105">
        <f t="shared" si="192"/>
        <v>1237.5</v>
      </c>
      <c r="AA295" s="105"/>
      <c r="AB295" s="105"/>
      <c r="AC295" s="105"/>
      <c r="AD295" s="105">
        <f t="shared" si="193"/>
        <v>1237.5</v>
      </c>
      <c r="AE295" s="105">
        <f t="shared" si="194"/>
        <v>39872.263319323858</v>
      </c>
      <c r="AF295" s="160">
        <f t="shared" si="195"/>
        <v>159341.95199999999</v>
      </c>
    </row>
    <row r="296" spans="1:32" s="108" customFormat="1" outlineLevel="1" x14ac:dyDescent="0.2">
      <c r="A296" s="125" t="s">
        <v>313</v>
      </c>
      <c r="B296" s="125"/>
      <c r="C296" s="125"/>
      <c r="D296" s="130">
        <v>1</v>
      </c>
      <c r="E296" s="131"/>
      <c r="F296" s="132">
        <v>0.12</v>
      </c>
      <c r="G296" s="132"/>
      <c r="H296" s="131">
        <v>24987</v>
      </c>
      <c r="I296" s="92">
        <f t="shared" si="185"/>
        <v>23787.624</v>
      </c>
      <c r="J296" s="98">
        <f t="shared" si="186"/>
        <v>20933.109120000001</v>
      </c>
      <c r="K296" s="92"/>
      <c r="L296" s="131">
        <v>147037</v>
      </c>
      <c r="M296" s="92">
        <f t="shared" si="187"/>
        <v>155859.22</v>
      </c>
      <c r="N296" s="92">
        <f t="shared" si="188"/>
        <v>137156.11360000001</v>
      </c>
      <c r="O296" s="92"/>
      <c r="P296" s="131">
        <v>0</v>
      </c>
      <c r="Q296" s="92">
        <f t="shared" si="189"/>
        <v>0</v>
      </c>
      <c r="R296" s="98">
        <f t="shared" si="190"/>
        <v>0</v>
      </c>
      <c r="S296" s="130">
        <v>15</v>
      </c>
      <c r="T296" s="258" t="s">
        <v>15</v>
      </c>
      <c r="U296" s="78">
        <f>SUMIF('Avoided Costs 2010-2018'!$A:$A,Actuals!T296&amp;Actuals!S296,'Avoided Costs 2010-2018'!$E:$E)*J296</f>
        <v>61865.124786849206</v>
      </c>
      <c r="V296" s="78">
        <f>SUMIF('Avoided Costs 2010-2018'!$A:$A,Actuals!T296&amp;Actuals!S296,'Avoided Costs 2010-2018'!$K:$K)*N296</f>
        <v>112964.50158902083</v>
      </c>
      <c r="W296" s="78">
        <f>SUMIF('Avoided Costs 2010-2018'!$A:$A,Actuals!T296&amp;Actuals!S296,'Avoided Costs 2010-2018'!$M:$M)*R296</f>
        <v>0</v>
      </c>
      <c r="X296" s="78">
        <f t="shared" si="191"/>
        <v>174829.62637587002</v>
      </c>
      <c r="Y296" s="105">
        <v>25800</v>
      </c>
      <c r="Z296" s="105">
        <f t="shared" si="192"/>
        <v>22704</v>
      </c>
      <c r="AA296" s="105"/>
      <c r="AB296" s="105"/>
      <c r="AC296" s="105"/>
      <c r="AD296" s="105">
        <f t="shared" si="193"/>
        <v>22704</v>
      </c>
      <c r="AE296" s="105">
        <f t="shared" si="194"/>
        <v>152125.62637587002</v>
      </c>
      <c r="AF296" s="160">
        <f t="shared" si="195"/>
        <v>313996.63680000004</v>
      </c>
    </row>
    <row r="297" spans="1:32" s="108" customFormat="1" outlineLevel="1" x14ac:dyDescent="0.2">
      <c r="A297" s="125" t="s">
        <v>314</v>
      </c>
      <c r="B297" s="125"/>
      <c r="C297" s="125"/>
      <c r="D297" s="130">
        <v>1</v>
      </c>
      <c r="E297" s="131"/>
      <c r="F297" s="132">
        <v>0.12</v>
      </c>
      <c r="G297" s="132"/>
      <c r="H297" s="131">
        <v>25086</v>
      </c>
      <c r="I297" s="92">
        <f t="shared" si="185"/>
        <v>23881.871999999999</v>
      </c>
      <c r="J297" s="98">
        <f t="shared" si="186"/>
        <v>21016.04736</v>
      </c>
      <c r="K297" s="92"/>
      <c r="L297" s="131">
        <v>0</v>
      </c>
      <c r="M297" s="92">
        <f t="shared" si="187"/>
        <v>0</v>
      </c>
      <c r="N297" s="92">
        <f t="shared" si="188"/>
        <v>0</v>
      </c>
      <c r="O297" s="92"/>
      <c r="P297" s="131">
        <v>0</v>
      </c>
      <c r="Q297" s="92">
        <f t="shared" si="189"/>
        <v>0</v>
      </c>
      <c r="R297" s="98">
        <f t="shared" si="190"/>
        <v>0</v>
      </c>
      <c r="S297" s="130">
        <v>6</v>
      </c>
      <c r="T297" s="258" t="s">
        <v>15</v>
      </c>
      <c r="U297" s="78">
        <f>SUMIF('Avoided Costs 2010-2018'!$A:$A,Actuals!T297&amp;Actuals!S297,'Avoided Costs 2010-2018'!$E:$E)*J297</f>
        <v>32532.477054528659</v>
      </c>
      <c r="V297" s="78">
        <f>SUMIF('Avoided Costs 2010-2018'!$A:$A,Actuals!T297&amp;Actuals!S297,'Avoided Costs 2010-2018'!$K:$K)*N297</f>
        <v>0</v>
      </c>
      <c r="W297" s="78">
        <f>SUMIF('Avoided Costs 2010-2018'!$A:$A,Actuals!T297&amp;Actuals!S297,'Avoided Costs 2010-2018'!$M:$M)*R297</f>
        <v>0</v>
      </c>
      <c r="X297" s="78">
        <f t="shared" si="191"/>
        <v>32532.477054528659</v>
      </c>
      <c r="Y297" s="105">
        <v>3189</v>
      </c>
      <c r="Z297" s="105">
        <f t="shared" si="192"/>
        <v>2806.32</v>
      </c>
      <c r="AA297" s="105"/>
      <c r="AB297" s="105"/>
      <c r="AC297" s="105"/>
      <c r="AD297" s="105">
        <f t="shared" si="193"/>
        <v>2806.32</v>
      </c>
      <c r="AE297" s="105">
        <f t="shared" si="194"/>
        <v>29726.15705452866</v>
      </c>
      <c r="AF297" s="160">
        <f t="shared" si="195"/>
        <v>126096.28416000001</v>
      </c>
    </row>
    <row r="298" spans="1:32" s="108" customFormat="1" outlineLevel="1" x14ac:dyDescent="0.2">
      <c r="A298" s="125" t="s">
        <v>315</v>
      </c>
      <c r="B298" s="125"/>
      <c r="C298" s="125"/>
      <c r="D298" s="130">
        <v>1</v>
      </c>
      <c r="E298" s="131"/>
      <c r="F298" s="132">
        <v>0.12</v>
      </c>
      <c r="G298" s="132"/>
      <c r="H298" s="131">
        <v>18197</v>
      </c>
      <c r="I298" s="92">
        <f t="shared" si="185"/>
        <v>17323.543999999998</v>
      </c>
      <c r="J298" s="98">
        <f t="shared" si="186"/>
        <v>15244.718719999999</v>
      </c>
      <c r="K298" s="92"/>
      <c r="L298" s="131">
        <v>0</v>
      </c>
      <c r="M298" s="92">
        <f t="shared" si="187"/>
        <v>0</v>
      </c>
      <c r="N298" s="92">
        <f t="shared" si="188"/>
        <v>0</v>
      </c>
      <c r="O298" s="92"/>
      <c r="P298" s="131">
        <v>0</v>
      </c>
      <c r="Q298" s="92">
        <f t="shared" si="189"/>
        <v>0</v>
      </c>
      <c r="R298" s="98">
        <f t="shared" si="190"/>
        <v>0</v>
      </c>
      <c r="S298" s="130">
        <v>6</v>
      </c>
      <c r="T298" s="258" t="s">
        <v>15</v>
      </c>
      <c r="U298" s="78">
        <f>SUMIF('Avoided Costs 2010-2018'!$A:$A,Actuals!T298&amp;Actuals!S298,'Avoided Costs 2010-2018'!$E:$E)*J298</f>
        <v>23598.560350843418</v>
      </c>
      <c r="V298" s="78">
        <f>SUMIF('Avoided Costs 2010-2018'!$A:$A,Actuals!T298&amp;Actuals!S298,'Avoided Costs 2010-2018'!$K:$K)*N298</f>
        <v>0</v>
      </c>
      <c r="W298" s="78">
        <f>SUMIF('Avoided Costs 2010-2018'!$A:$A,Actuals!T298&amp;Actuals!S298,'Avoided Costs 2010-2018'!$M:$M)*R298</f>
        <v>0</v>
      </c>
      <c r="X298" s="78">
        <f t="shared" si="191"/>
        <v>23598.560350843418</v>
      </c>
      <c r="Y298" s="105">
        <v>1674</v>
      </c>
      <c r="Z298" s="105">
        <f t="shared" si="192"/>
        <v>1473.1200000000001</v>
      </c>
      <c r="AA298" s="105"/>
      <c r="AB298" s="105"/>
      <c r="AC298" s="105"/>
      <c r="AD298" s="105">
        <f t="shared" si="193"/>
        <v>1473.1200000000001</v>
      </c>
      <c r="AE298" s="105">
        <f t="shared" si="194"/>
        <v>22125.440350843419</v>
      </c>
      <c r="AF298" s="160">
        <f t="shared" si="195"/>
        <v>91468.312319999997</v>
      </c>
    </row>
    <row r="299" spans="1:32" s="108" customFormat="1" outlineLevel="1" x14ac:dyDescent="0.2">
      <c r="A299" s="125" t="s">
        <v>316</v>
      </c>
      <c r="B299" s="125"/>
      <c r="C299" s="125"/>
      <c r="D299" s="130">
        <v>1</v>
      </c>
      <c r="E299" s="131"/>
      <c r="F299" s="132">
        <v>0.12</v>
      </c>
      <c r="G299" s="132"/>
      <c r="H299" s="131">
        <v>9088</v>
      </c>
      <c r="I299" s="92">
        <f t="shared" si="185"/>
        <v>8651.7759999999998</v>
      </c>
      <c r="J299" s="98">
        <f t="shared" si="186"/>
        <v>7613.5628799999995</v>
      </c>
      <c r="K299" s="92"/>
      <c r="L299" s="131">
        <v>114989</v>
      </c>
      <c r="M299" s="92">
        <f t="shared" si="187"/>
        <v>121888.34000000001</v>
      </c>
      <c r="N299" s="92">
        <f t="shared" si="188"/>
        <v>107261.73920000001</v>
      </c>
      <c r="O299" s="92"/>
      <c r="P299" s="131">
        <v>0</v>
      </c>
      <c r="Q299" s="92">
        <f t="shared" si="189"/>
        <v>0</v>
      </c>
      <c r="R299" s="98">
        <f t="shared" si="190"/>
        <v>0</v>
      </c>
      <c r="S299" s="130">
        <v>15</v>
      </c>
      <c r="T299" s="258" t="s">
        <v>15</v>
      </c>
      <c r="U299" s="78">
        <f>SUMIF('Avoided Costs 2010-2018'!$A:$A,Actuals!T299&amp;Actuals!S299,'Avoided Costs 2010-2018'!$E:$E)*J299</f>
        <v>22500.910636046166</v>
      </c>
      <c r="V299" s="78">
        <f>SUMIF('Avoided Costs 2010-2018'!$A:$A,Actuals!T299&amp;Actuals!S299,'Avoided Costs 2010-2018'!$K:$K)*N299</f>
        <v>88342.900584342147</v>
      </c>
      <c r="W299" s="78">
        <f>SUMIF('Avoided Costs 2010-2018'!$A:$A,Actuals!T299&amp;Actuals!S299,'Avoided Costs 2010-2018'!$M:$M)*R299</f>
        <v>0</v>
      </c>
      <c r="X299" s="78">
        <f t="shared" si="191"/>
        <v>110843.81122038831</v>
      </c>
      <c r="Y299" s="105">
        <v>45442</v>
      </c>
      <c r="Z299" s="105">
        <f t="shared" si="192"/>
        <v>39988.959999999999</v>
      </c>
      <c r="AA299" s="105"/>
      <c r="AB299" s="105"/>
      <c r="AC299" s="105"/>
      <c r="AD299" s="105">
        <f t="shared" si="193"/>
        <v>39988.959999999999</v>
      </c>
      <c r="AE299" s="105">
        <f t="shared" si="194"/>
        <v>70854.851220388315</v>
      </c>
      <c r="AF299" s="160">
        <f t="shared" si="195"/>
        <v>114203.44319999999</v>
      </c>
    </row>
    <row r="300" spans="1:32" s="108" customFormat="1" outlineLevel="1" x14ac:dyDescent="0.2">
      <c r="A300" s="125" t="s">
        <v>317</v>
      </c>
      <c r="B300" s="125"/>
      <c r="C300" s="125"/>
      <c r="D300" s="130">
        <v>1</v>
      </c>
      <c r="E300" s="131"/>
      <c r="F300" s="132">
        <v>0.12</v>
      </c>
      <c r="G300" s="132"/>
      <c r="H300" s="131">
        <v>10441</v>
      </c>
      <c r="I300" s="92">
        <f t="shared" si="185"/>
        <v>9939.8320000000003</v>
      </c>
      <c r="J300" s="98">
        <f t="shared" si="186"/>
        <v>8747.0521600000011</v>
      </c>
      <c r="K300" s="92"/>
      <c r="L300" s="131">
        <v>0</v>
      </c>
      <c r="M300" s="92">
        <f t="shared" si="187"/>
        <v>0</v>
      </c>
      <c r="N300" s="92">
        <f t="shared" si="188"/>
        <v>0</v>
      </c>
      <c r="O300" s="92"/>
      <c r="P300" s="131">
        <v>0</v>
      </c>
      <c r="Q300" s="92">
        <f t="shared" si="189"/>
        <v>0</v>
      </c>
      <c r="R300" s="98">
        <f t="shared" si="190"/>
        <v>0</v>
      </c>
      <c r="S300" s="130">
        <v>15</v>
      </c>
      <c r="T300" s="258" t="s">
        <v>15</v>
      </c>
      <c r="U300" s="78">
        <f>SUMIF('Avoided Costs 2010-2018'!$A:$A,Actuals!T300&amp;Actuals!S300,'Avoided Costs 2010-2018'!$E:$E)*J300</f>
        <v>25850.793128406476</v>
      </c>
      <c r="V300" s="78">
        <f>SUMIF('Avoided Costs 2010-2018'!$A:$A,Actuals!T300&amp;Actuals!S300,'Avoided Costs 2010-2018'!$K:$K)*N300</f>
        <v>0</v>
      </c>
      <c r="W300" s="78">
        <f>SUMIF('Avoided Costs 2010-2018'!$A:$A,Actuals!T300&amp;Actuals!S300,'Avoided Costs 2010-2018'!$M:$M)*R300</f>
        <v>0</v>
      </c>
      <c r="X300" s="78">
        <f t="shared" si="191"/>
        <v>25850.793128406476</v>
      </c>
      <c r="Y300" s="105">
        <v>7314</v>
      </c>
      <c r="Z300" s="105">
        <f t="shared" si="192"/>
        <v>6436.32</v>
      </c>
      <c r="AA300" s="105"/>
      <c r="AB300" s="105"/>
      <c r="AC300" s="105"/>
      <c r="AD300" s="105">
        <f t="shared" si="193"/>
        <v>6436.32</v>
      </c>
      <c r="AE300" s="105">
        <f t="shared" si="194"/>
        <v>19414.473128406476</v>
      </c>
      <c r="AF300" s="160">
        <f t="shared" si="195"/>
        <v>131205.78240000003</v>
      </c>
    </row>
    <row r="301" spans="1:32" s="108" customFormat="1" outlineLevel="1" x14ac:dyDescent="0.2">
      <c r="A301" s="125" t="s">
        <v>318</v>
      </c>
      <c r="B301" s="125"/>
      <c r="C301" s="125"/>
      <c r="D301" s="130">
        <v>1</v>
      </c>
      <c r="E301" s="131"/>
      <c r="F301" s="132">
        <v>0.12</v>
      </c>
      <c r="G301" s="132"/>
      <c r="H301" s="131">
        <v>9061</v>
      </c>
      <c r="I301" s="92">
        <f t="shared" si="185"/>
        <v>8626.0720000000001</v>
      </c>
      <c r="J301" s="98">
        <f t="shared" si="186"/>
        <v>7590.9433600000002</v>
      </c>
      <c r="K301" s="92"/>
      <c r="L301" s="131">
        <v>0</v>
      </c>
      <c r="M301" s="92">
        <f t="shared" si="187"/>
        <v>0</v>
      </c>
      <c r="N301" s="92">
        <f t="shared" si="188"/>
        <v>0</v>
      </c>
      <c r="O301" s="92"/>
      <c r="P301" s="131">
        <v>0</v>
      </c>
      <c r="Q301" s="92">
        <f t="shared" si="189"/>
        <v>0</v>
      </c>
      <c r="R301" s="98">
        <f t="shared" si="190"/>
        <v>0</v>
      </c>
      <c r="S301" s="130">
        <v>15</v>
      </c>
      <c r="T301" s="258" t="s">
        <v>15</v>
      </c>
      <c r="U301" s="78">
        <f>SUMIF('Avoided Costs 2010-2018'!$A:$A,Actuals!T301&amp;Actuals!S301,'Avoided Costs 2010-2018'!$E:$E)*J301</f>
        <v>22434.061539746297</v>
      </c>
      <c r="V301" s="78">
        <f>SUMIF('Avoided Costs 2010-2018'!$A:$A,Actuals!T301&amp;Actuals!S301,'Avoided Costs 2010-2018'!$K:$K)*N301</f>
        <v>0</v>
      </c>
      <c r="W301" s="78">
        <f>SUMIF('Avoided Costs 2010-2018'!$A:$A,Actuals!T301&amp;Actuals!S301,'Avoided Costs 2010-2018'!$M:$M)*R301</f>
        <v>0</v>
      </c>
      <c r="X301" s="78">
        <f t="shared" si="191"/>
        <v>22434.061539746297</v>
      </c>
      <c r="Y301" s="105">
        <v>15065</v>
      </c>
      <c r="Z301" s="105">
        <f t="shared" si="192"/>
        <v>13257.2</v>
      </c>
      <c r="AA301" s="105"/>
      <c r="AB301" s="105"/>
      <c r="AC301" s="105"/>
      <c r="AD301" s="105">
        <f t="shared" si="193"/>
        <v>13257.2</v>
      </c>
      <c r="AE301" s="105">
        <f t="shared" si="194"/>
        <v>9176.8615397462963</v>
      </c>
      <c r="AF301" s="160">
        <f t="shared" si="195"/>
        <v>113864.1504</v>
      </c>
    </row>
    <row r="302" spans="1:32" s="108" customFormat="1" outlineLevel="1" x14ac:dyDescent="0.2">
      <c r="A302" s="125" t="s">
        <v>319</v>
      </c>
      <c r="B302" s="125"/>
      <c r="C302" s="125"/>
      <c r="D302" s="130">
        <v>1</v>
      </c>
      <c r="E302" s="131"/>
      <c r="F302" s="132">
        <v>0.12</v>
      </c>
      <c r="G302" s="132"/>
      <c r="H302" s="131">
        <v>4459</v>
      </c>
      <c r="I302" s="92">
        <f t="shared" si="185"/>
        <v>4244.9679999999998</v>
      </c>
      <c r="J302" s="98">
        <f t="shared" si="186"/>
        <v>3735.5718400000001</v>
      </c>
      <c r="K302" s="92"/>
      <c r="L302" s="131">
        <v>0</v>
      </c>
      <c r="M302" s="92">
        <f t="shared" si="187"/>
        <v>0</v>
      </c>
      <c r="N302" s="92">
        <f t="shared" si="188"/>
        <v>0</v>
      </c>
      <c r="O302" s="92"/>
      <c r="P302" s="131">
        <v>0</v>
      </c>
      <c r="Q302" s="92">
        <f t="shared" si="189"/>
        <v>0</v>
      </c>
      <c r="R302" s="98">
        <f t="shared" si="190"/>
        <v>0</v>
      </c>
      <c r="S302" s="130">
        <v>25</v>
      </c>
      <c r="T302" s="258" t="s">
        <v>15</v>
      </c>
      <c r="U302" s="78">
        <f>SUMIF('Avoided Costs 2010-2018'!$A:$A,Actuals!T302&amp;Actuals!S302,'Avoided Costs 2010-2018'!$E:$E)*J302</f>
        <v>14043.329953899729</v>
      </c>
      <c r="V302" s="78">
        <f>SUMIF('Avoided Costs 2010-2018'!$A:$A,Actuals!T302&amp;Actuals!S302,'Avoided Costs 2010-2018'!$K:$K)*N302</f>
        <v>0</v>
      </c>
      <c r="W302" s="78">
        <f>SUMIF('Avoided Costs 2010-2018'!$A:$A,Actuals!T302&amp;Actuals!S302,'Avoided Costs 2010-2018'!$M:$M)*R302</f>
        <v>0</v>
      </c>
      <c r="X302" s="78">
        <f t="shared" si="191"/>
        <v>14043.329953899729</v>
      </c>
      <c r="Y302" s="105">
        <v>2453.62</v>
      </c>
      <c r="Z302" s="105">
        <f t="shared" si="192"/>
        <v>2159.1855999999998</v>
      </c>
      <c r="AA302" s="105"/>
      <c r="AB302" s="105"/>
      <c r="AC302" s="105"/>
      <c r="AD302" s="105">
        <f t="shared" si="193"/>
        <v>2159.1855999999998</v>
      </c>
      <c r="AE302" s="105">
        <f t="shared" si="194"/>
        <v>11884.14435389973</v>
      </c>
      <c r="AF302" s="160">
        <f t="shared" si="195"/>
        <v>93389.296000000002</v>
      </c>
    </row>
    <row r="303" spans="1:32" s="108" customFormat="1" outlineLevel="1" x14ac:dyDescent="0.2">
      <c r="A303" s="125" t="s">
        <v>320</v>
      </c>
      <c r="B303" s="125"/>
      <c r="C303" s="125"/>
      <c r="D303" s="130">
        <v>1</v>
      </c>
      <c r="E303" s="131"/>
      <c r="F303" s="132">
        <v>0.12</v>
      </c>
      <c r="G303" s="132"/>
      <c r="H303" s="131">
        <v>4814</v>
      </c>
      <c r="I303" s="92">
        <f t="shared" si="185"/>
        <v>4582.9279999999999</v>
      </c>
      <c r="J303" s="98">
        <f t="shared" si="186"/>
        <v>4032.9766399999999</v>
      </c>
      <c r="K303" s="92"/>
      <c r="L303" s="131">
        <v>1343</v>
      </c>
      <c r="M303" s="92">
        <f t="shared" si="187"/>
        <v>1423.5800000000002</v>
      </c>
      <c r="N303" s="92">
        <f t="shared" si="188"/>
        <v>1252.7504000000001</v>
      </c>
      <c r="O303" s="92"/>
      <c r="P303" s="131">
        <v>0</v>
      </c>
      <c r="Q303" s="92">
        <f t="shared" si="189"/>
        <v>0</v>
      </c>
      <c r="R303" s="98">
        <f t="shared" si="190"/>
        <v>0</v>
      </c>
      <c r="S303" s="130">
        <v>15</v>
      </c>
      <c r="T303" s="258" t="s">
        <v>15</v>
      </c>
      <c r="U303" s="78">
        <f>SUMIF('Avoided Costs 2010-2018'!$A:$A,Actuals!T303&amp;Actuals!S303,'Avoided Costs 2010-2018'!$E:$E)*J303</f>
        <v>11918.946281021814</v>
      </c>
      <c r="V303" s="78">
        <f>SUMIF('Avoided Costs 2010-2018'!$A:$A,Actuals!T303&amp;Actuals!S303,'Avoided Costs 2010-2018'!$K:$K)*N303</f>
        <v>1031.7901319671578</v>
      </c>
      <c r="W303" s="78">
        <f>SUMIF('Avoided Costs 2010-2018'!$A:$A,Actuals!T303&amp;Actuals!S303,'Avoided Costs 2010-2018'!$M:$M)*R303</f>
        <v>0</v>
      </c>
      <c r="X303" s="78">
        <f t="shared" si="191"/>
        <v>12950.736412988972</v>
      </c>
      <c r="Y303" s="105">
        <v>9438</v>
      </c>
      <c r="Z303" s="105">
        <f t="shared" si="192"/>
        <v>8305.44</v>
      </c>
      <c r="AA303" s="105"/>
      <c r="AB303" s="105"/>
      <c r="AC303" s="105"/>
      <c r="AD303" s="105">
        <f t="shared" si="193"/>
        <v>8305.44</v>
      </c>
      <c r="AE303" s="105">
        <f t="shared" si="194"/>
        <v>4645.2964129889715</v>
      </c>
      <c r="AF303" s="160">
        <f t="shared" si="195"/>
        <v>60494.649599999997</v>
      </c>
    </row>
    <row r="304" spans="1:32" s="108" customFormat="1" outlineLevel="1" x14ac:dyDescent="0.2">
      <c r="A304" s="125" t="s">
        <v>321</v>
      </c>
      <c r="B304" s="125"/>
      <c r="C304" s="125"/>
      <c r="D304" s="130">
        <v>1</v>
      </c>
      <c r="E304" s="131"/>
      <c r="F304" s="132">
        <v>0.12</v>
      </c>
      <c r="G304" s="132"/>
      <c r="H304" s="131">
        <v>5997</v>
      </c>
      <c r="I304" s="92">
        <f t="shared" si="185"/>
        <v>5709.1439999999993</v>
      </c>
      <c r="J304" s="98">
        <f t="shared" si="186"/>
        <v>5024.0467199999994</v>
      </c>
      <c r="K304" s="92"/>
      <c r="L304" s="131">
        <v>0</v>
      </c>
      <c r="M304" s="92">
        <f t="shared" si="187"/>
        <v>0</v>
      </c>
      <c r="N304" s="92">
        <f t="shared" si="188"/>
        <v>0</v>
      </c>
      <c r="O304" s="92"/>
      <c r="P304" s="131">
        <v>0</v>
      </c>
      <c r="Q304" s="92">
        <f t="shared" si="189"/>
        <v>0</v>
      </c>
      <c r="R304" s="98">
        <f t="shared" si="190"/>
        <v>0</v>
      </c>
      <c r="S304" s="130">
        <v>15</v>
      </c>
      <c r="T304" s="258" t="s">
        <v>15</v>
      </c>
      <c r="U304" s="78">
        <f>SUMIF('Avoided Costs 2010-2018'!$A:$A,Actuals!T304&amp;Actuals!S304,'Avoided Costs 2010-2018'!$E:$E)*J304</f>
        <v>14847.927055938473</v>
      </c>
      <c r="V304" s="78">
        <f>SUMIF('Avoided Costs 2010-2018'!$A:$A,Actuals!T304&amp;Actuals!S304,'Avoided Costs 2010-2018'!$K:$K)*N304</f>
        <v>0</v>
      </c>
      <c r="W304" s="78">
        <f>SUMIF('Avoided Costs 2010-2018'!$A:$A,Actuals!T304&amp;Actuals!S304,'Avoided Costs 2010-2018'!$M:$M)*R304</f>
        <v>0</v>
      </c>
      <c r="X304" s="78">
        <f t="shared" si="191"/>
        <v>14847.927055938473</v>
      </c>
      <c r="Y304" s="105">
        <v>13008</v>
      </c>
      <c r="Z304" s="105">
        <f t="shared" si="192"/>
        <v>11447.04</v>
      </c>
      <c r="AA304" s="105"/>
      <c r="AB304" s="105"/>
      <c r="AC304" s="105"/>
      <c r="AD304" s="105">
        <f t="shared" si="193"/>
        <v>11447.04</v>
      </c>
      <c r="AE304" s="105">
        <f t="shared" si="194"/>
        <v>3400.8870559384723</v>
      </c>
      <c r="AF304" s="160">
        <f t="shared" si="195"/>
        <v>75360.700799999991</v>
      </c>
    </row>
    <row r="305" spans="1:32" s="108" customFormat="1" outlineLevel="1" x14ac:dyDescent="0.2">
      <c r="A305" s="125" t="s">
        <v>322</v>
      </c>
      <c r="B305" s="125"/>
      <c r="C305" s="125"/>
      <c r="D305" s="130">
        <v>1</v>
      </c>
      <c r="E305" s="131"/>
      <c r="F305" s="132">
        <v>0.12</v>
      </c>
      <c r="G305" s="132"/>
      <c r="H305" s="131">
        <v>7351</v>
      </c>
      <c r="I305" s="92">
        <f t="shared" si="185"/>
        <v>6998.152</v>
      </c>
      <c r="J305" s="98">
        <f t="shared" si="186"/>
        <v>6158.3737600000004</v>
      </c>
      <c r="K305" s="92"/>
      <c r="L305" s="131">
        <v>24506</v>
      </c>
      <c r="M305" s="92">
        <f t="shared" si="187"/>
        <v>25976.36</v>
      </c>
      <c r="N305" s="92">
        <f t="shared" si="188"/>
        <v>22859.196800000002</v>
      </c>
      <c r="O305" s="92"/>
      <c r="P305" s="131">
        <v>0</v>
      </c>
      <c r="Q305" s="92">
        <f t="shared" si="189"/>
        <v>0</v>
      </c>
      <c r="R305" s="98">
        <f t="shared" si="190"/>
        <v>0</v>
      </c>
      <c r="S305" s="130">
        <v>15</v>
      </c>
      <c r="T305" s="258" t="s">
        <v>15</v>
      </c>
      <c r="U305" s="78">
        <f>SUMIF('Avoided Costs 2010-2018'!$A:$A,Actuals!T305&amp;Actuals!S305,'Avoided Costs 2010-2018'!$E:$E)*J305</f>
        <v>18200.285440754335</v>
      </c>
      <c r="V305" s="78">
        <f>SUMIF('Avoided Costs 2010-2018'!$A:$A,Actuals!T305&amp;Actuals!S305,'Avoided Costs 2010-2018'!$K:$K)*N305</f>
        <v>18827.288886066395</v>
      </c>
      <c r="W305" s="78">
        <f>SUMIF('Avoided Costs 2010-2018'!$A:$A,Actuals!T305&amp;Actuals!S305,'Avoided Costs 2010-2018'!$M:$M)*R305</f>
        <v>0</v>
      </c>
      <c r="X305" s="78">
        <f t="shared" si="191"/>
        <v>37027.57432682073</v>
      </c>
      <c r="Y305" s="105">
        <v>11700</v>
      </c>
      <c r="Z305" s="105">
        <f t="shared" si="192"/>
        <v>10296</v>
      </c>
      <c r="AA305" s="105"/>
      <c r="AB305" s="105"/>
      <c r="AC305" s="105"/>
      <c r="AD305" s="105">
        <f t="shared" si="193"/>
        <v>10296</v>
      </c>
      <c r="AE305" s="105">
        <f t="shared" si="194"/>
        <v>26731.57432682073</v>
      </c>
      <c r="AF305" s="160">
        <f t="shared" si="195"/>
        <v>92375.606400000004</v>
      </c>
    </row>
    <row r="306" spans="1:32" s="108" customFormat="1" outlineLevel="1" x14ac:dyDescent="0.2">
      <c r="A306" s="125" t="s">
        <v>323</v>
      </c>
      <c r="B306" s="125"/>
      <c r="C306" s="125"/>
      <c r="D306" s="130">
        <v>1</v>
      </c>
      <c r="E306" s="131"/>
      <c r="F306" s="132">
        <v>0.12</v>
      </c>
      <c r="G306" s="132"/>
      <c r="H306" s="131">
        <v>6250</v>
      </c>
      <c r="I306" s="92">
        <f>H306</f>
        <v>6250</v>
      </c>
      <c r="J306" s="98">
        <f t="shared" si="186"/>
        <v>5500</v>
      </c>
      <c r="K306" s="92"/>
      <c r="L306" s="131">
        <v>0</v>
      </c>
      <c r="M306" s="92">
        <f t="shared" ref="M306" si="196">L306</f>
        <v>0</v>
      </c>
      <c r="N306" s="92">
        <f t="shared" si="188"/>
        <v>0</v>
      </c>
      <c r="O306" s="92"/>
      <c r="P306" s="131">
        <v>0</v>
      </c>
      <c r="Q306" s="92">
        <f>+P306</f>
        <v>0</v>
      </c>
      <c r="R306" s="98">
        <f t="shared" si="190"/>
        <v>0</v>
      </c>
      <c r="S306" s="130">
        <v>25</v>
      </c>
      <c r="T306" s="258" t="s">
        <v>15</v>
      </c>
      <c r="U306" s="78">
        <f>SUMIF('Avoided Costs 2010-2018'!$A:$A,Actuals!T306&amp;Actuals!S306,'Avoided Costs 2010-2018'!$E:$E)*J306</f>
        <v>20676.43671562973</v>
      </c>
      <c r="V306" s="78">
        <f>SUMIF('Avoided Costs 2010-2018'!$A:$A,Actuals!T306&amp;Actuals!S306,'Avoided Costs 2010-2018'!$K:$K)*N306</f>
        <v>0</v>
      </c>
      <c r="W306" s="78">
        <f>SUMIF('Avoided Costs 2010-2018'!$A:$A,Actuals!T306&amp;Actuals!S306,'Avoided Costs 2010-2018'!$M:$M)*R306</f>
        <v>0</v>
      </c>
      <c r="X306" s="78">
        <f t="shared" si="191"/>
        <v>20676.43671562973</v>
      </c>
      <c r="Y306" s="105">
        <v>9000</v>
      </c>
      <c r="Z306" s="105">
        <f t="shared" si="192"/>
        <v>7920</v>
      </c>
      <c r="AA306" s="105"/>
      <c r="AB306" s="105"/>
      <c r="AC306" s="105"/>
      <c r="AD306" s="105">
        <f t="shared" si="193"/>
        <v>7920</v>
      </c>
      <c r="AE306" s="105">
        <f t="shared" si="194"/>
        <v>12756.43671562973</v>
      </c>
      <c r="AF306" s="160">
        <f t="shared" si="195"/>
        <v>137500</v>
      </c>
    </row>
    <row r="307" spans="1:32" s="108" customFormat="1" outlineLevel="1" x14ac:dyDescent="0.2">
      <c r="A307" s="125" t="s">
        <v>324</v>
      </c>
      <c r="B307" s="125"/>
      <c r="C307" s="125"/>
      <c r="D307" s="130">
        <v>1</v>
      </c>
      <c r="E307" s="131"/>
      <c r="F307" s="132">
        <v>0.12</v>
      </c>
      <c r="G307" s="132"/>
      <c r="H307" s="131">
        <v>249567</v>
      </c>
      <c r="I307" s="92">
        <f t="shared" si="185"/>
        <v>237587.78399999999</v>
      </c>
      <c r="J307" s="98">
        <f t="shared" si="186"/>
        <v>209077.24992</v>
      </c>
      <c r="K307" s="92"/>
      <c r="L307" s="131">
        <v>25019</v>
      </c>
      <c r="M307" s="92">
        <f t="shared" si="187"/>
        <v>26520.140000000003</v>
      </c>
      <c r="N307" s="92">
        <f t="shared" si="188"/>
        <v>23337.723200000004</v>
      </c>
      <c r="O307" s="92"/>
      <c r="P307" s="131">
        <v>0</v>
      </c>
      <c r="Q307" s="92">
        <f t="shared" si="189"/>
        <v>0</v>
      </c>
      <c r="R307" s="98">
        <f t="shared" si="190"/>
        <v>0</v>
      </c>
      <c r="S307" s="130">
        <v>5</v>
      </c>
      <c r="T307" s="258" t="s">
        <v>15</v>
      </c>
      <c r="U307" s="78">
        <f>SUMIF('Avoided Costs 2010-2018'!$A:$A,Actuals!T307&amp;Actuals!S307,'Avoided Costs 2010-2018'!$E:$E)*J307</f>
        <v>275053.38980934996</v>
      </c>
      <c r="V307" s="78">
        <f>SUMIF('Avoided Costs 2010-2018'!$A:$A,Actuals!T307&amp;Actuals!S307,'Avoided Costs 2010-2018'!$K:$K)*N307</f>
        <v>8540.303608506827</v>
      </c>
      <c r="W307" s="78">
        <f>SUMIF('Avoided Costs 2010-2018'!$A:$A,Actuals!T307&amp;Actuals!S307,'Avoided Costs 2010-2018'!$M:$M)*R307</f>
        <v>0</v>
      </c>
      <c r="X307" s="78">
        <f t="shared" si="191"/>
        <v>283593.69341785676</v>
      </c>
      <c r="Y307" s="105">
        <v>65000</v>
      </c>
      <c r="Z307" s="105">
        <f t="shared" si="192"/>
        <v>57200</v>
      </c>
      <c r="AA307" s="105"/>
      <c r="AB307" s="105"/>
      <c r="AC307" s="105"/>
      <c r="AD307" s="105">
        <f t="shared" si="193"/>
        <v>57200</v>
      </c>
      <c r="AE307" s="105">
        <f t="shared" si="194"/>
        <v>226393.69341785676</v>
      </c>
      <c r="AF307" s="160">
        <f t="shared" si="195"/>
        <v>1045386.2496</v>
      </c>
    </row>
    <row r="308" spans="1:32" s="108" customFormat="1" outlineLevel="1" x14ac:dyDescent="0.2">
      <c r="A308" s="125" t="s">
        <v>325</v>
      </c>
      <c r="B308" s="125"/>
      <c r="C308" s="125"/>
      <c r="D308" s="130">
        <v>1</v>
      </c>
      <c r="E308" s="131"/>
      <c r="F308" s="132">
        <v>0.12</v>
      </c>
      <c r="G308" s="132"/>
      <c r="H308" s="131">
        <v>13884</v>
      </c>
      <c r="I308" s="92">
        <f t="shared" si="185"/>
        <v>13217.567999999999</v>
      </c>
      <c r="J308" s="98">
        <f t="shared" si="186"/>
        <v>11631.45984</v>
      </c>
      <c r="K308" s="92"/>
      <c r="L308" s="131">
        <v>130699</v>
      </c>
      <c r="M308" s="92">
        <f t="shared" si="187"/>
        <v>138540.94</v>
      </c>
      <c r="N308" s="92">
        <f t="shared" si="188"/>
        <v>121916.0272</v>
      </c>
      <c r="O308" s="92"/>
      <c r="P308" s="131">
        <v>0</v>
      </c>
      <c r="Q308" s="92">
        <f t="shared" si="189"/>
        <v>0</v>
      </c>
      <c r="R308" s="98">
        <f t="shared" si="190"/>
        <v>0</v>
      </c>
      <c r="S308" s="130">
        <v>15</v>
      </c>
      <c r="T308" s="258" t="s">
        <v>15</v>
      </c>
      <c r="U308" s="78">
        <f>SUMIF('Avoided Costs 2010-2018'!$A:$A,Actuals!T308&amp;Actuals!S308,'Avoided Costs 2010-2018'!$E:$E)*J308</f>
        <v>34375.290852868064</v>
      </c>
      <c r="V308" s="78">
        <f>SUMIF('Avoided Costs 2010-2018'!$A:$A,Actuals!T308&amp;Actuals!S308,'Avoided Costs 2010-2018'!$K:$K)*N308</f>
        <v>100412.46348322825</v>
      </c>
      <c r="W308" s="78">
        <f>SUMIF('Avoided Costs 2010-2018'!$A:$A,Actuals!T308&amp;Actuals!S308,'Avoided Costs 2010-2018'!$M:$M)*R308</f>
        <v>0</v>
      </c>
      <c r="X308" s="78">
        <f t="shared" si="191"/>
        <v>134787.75433609632</v>
      </c>
      <c r="Y308" s="105">
        <v>79431</v>
      </c>
      <c r="Z308" s="105">
        <f t="shared" si="192"/>
        <v>69899.28</v>
      </c>
      <c r="AA308" s="105"/>
      <c r="AB308" s="105"/>
      <c r="AC308" s="105"/>
      <c r="AD308" s="105">
        <f t="shared" si="193"/>
        <v>69899.28</v>
      </c>
      <c r="AE308" s="105">
        <f t="shared" si="194"/>
        <v>64888.474336096318</v>
      </c>
      <c r="AF308" s="160">
        <f t="shared" si="195"/>
        <v>174471.8976</v>
      </c>
    </row>
    <row r="309" spans="1:32" s="108" customFormat="1" outlineLevel="1" x14ac:dyDescent="0.2">
      <c r="A309" s="125" t="s">
        <v>326</v>
      </c>
      <c r="B309" s="125"/>
      <c r="C309" s="125"/>
      <c r="D309" s="130">
        <v>1</v>
      </c>
      <c r="E309" s="131"/>
      <c r="F309" s="132">
        <v>0.12</v>
      </c>
      <c r="G309" s="132"/>
      <c r="H309" s="131">
        <v>43611</v>
      </c>
      <c r="I309" s="92">
        <f t="shared" si="185"/>
        <v>41517.671999999999</v>
      </c>
      <c r="J309" s="98">
        <f t="shared" si="186"/>
        <v>36535.551359999998</v>
      </c>
      <c r="K309" s="92"/>
      <c r="L309" s="131">
        <v>0</v>
      </c>
      <c r="M309" s="92">
        <f t="shared" si="187"/>
        <v>0</v>
      </c>
      <c r="N309" s="92">
        <f t="shared" si="188"/>
        <v>0</v>
      </c>
      <c r="O309" s="92"/>
      <c r="P309" s="131">
        <v>0</v>
      </c>
      <c r="Q309" s="92">
        <f t="shared" si="189"/>
        <v>0</v>
      </c>
      <c r="R309" s="98">
        <f t="shared" si="190"/>
        <v>0</v>
      </c>
      <c r="S309" s="130">
        <v>6</v>
      </c>
      <c r="T309" s="258" t="s">
        <v>15</v>
      </c>
      <c r="U309" s="78">
        <f>SUMIF('Avoided Costs 2010-2018'!$A:$A,Actuals!T309&amp;Actuals!S309,'Avoided Costs 2010-2018'!$E:$E)*J309</f>
        <v>56556.400256120913</v>
      </c>
      <c r="V309" s="78">
        <f>SUMIF('Avoided Costs 2010-2018'!$A:$A,Actuals!T309&amp;Actuals!S309,'Avoided Costs 2010-2018'!$K:$K)*N309</f>
        <v>0</v>
      </c>
      <c r="W309" s="78">
        <f>SUMIF('Avoided Costs 2010-2018'!$A:$A,Actuals!T309&amp;Actuals!S309,'Avoided Costs 2010-2018'!$M:$M)*R309</f>
        <v>0</v>
      </c>
      <c r="X309" s="78">
        <f t="shared" si="191"/>
        <v>56556.400256120913</v>
      </c>
      <c r="Y309" s="105">
        <v>4937.54</v>
      </c>
      <c r="Z309" s="105">
        <f t="shared" si="192"/>
        <v>4345.0352000000003</v>
      </c>
      <c r="AA309" s="105"/>
      <c r="AB309" s="105"/>
      <c r="AC309" s="105"/>
      <c r="AD309" s="105">
        <f t="shared" si="193"/>
        <v>4345.0352000000003</v>
      </c>
      <c r="AE309" s="105">
        <f t="shared" si="194"/>
        <v>52211.365056120914</v>
      </c>
      <c r="AF309" s="160">
        <f t="shared" si="195"/>
        <v>219213.30815999999</v>
      </c>
    </row>
    <row r="310" spans="1:32" s="108" customFormat="1" outlineLevel="1" x14ac:dyDescent="0.2">
      <c r="A310" s="125" t="s">
        <v>327</v>
      </c>
      <c r="B310" s="125"/>
      <c r="C310" s="125"/>
      <c r="D310" s="130">
        <v>0</v>
      </c>
      <c r="E310" s="131"/>
      <c r="F310" s="132">
        <v>0.12</v>
      </c>
      <c r="G310" s="132"/>
      <c r="H310" s="131">
        <v>3683</v>
      </c>
      <c r="I310" s="92">
        <f t="shared" si="185"/>
        <v>3506.2159999999999</v>
      </c>
      <c r="J310" s="98">
        <f t="shared" si="186"/>
        <v>3085.4700800000001</v>
      </c>
      <c r="K310" s="92"/>
      <c r="L310" s="131">
        <v>0</v>
      </c>
      <c r="M310" s="92">
        <f t="shared" si="187"/>
        <v>0</v>
      </c>
      <c r="N310" s="92">
        <f t="shared" si="188"/>
        <v>0</v>
      </c>
      <c r="O310" s="92"/>
      <c r="P310" s="131">
        <v>0</v>
      </c>
      <c r="Q310" s="92">
        <f t="shared" si="189"/>
        <v>0</v>
      </c>
      <c r="R310" s="98">
        <f t="shared" si="190"/>
        <v>0</v>
      </c>
      <c r="S310" s="130">
        <v>18</v>
      </c>
      <c r="T310" s="258" t="s">
        <v>15</v>
      </c>
      <c r="U310" s="78">
        <f>SUMIF('Avoided Costs 2010-2018'!$A:$A,Actuals!T310&amp;Actuals!S310,'Avoided Costs 2010-2018'!$E:$E)*J310</f>
        <v>10045.593290233202</v>
      </c>
      <c r="V310" s="78">
        <f>SUMIF('Avoided Costs 2010-2018'!$A:$A,Actuals!T310&amp;Actuals!S310,'Avoided Costs 2010-2018'!$K:$K)*N310</f>
        <v>0</v>
      </c>
      <c r="W310" s="78">
        <f>SUMIF('Avoided Costs 2010-2018'!$A:$A,Actuals!T310&amp;Actuals!S310,'Avoided Costs 2010-2018'!$M:$M)*R310</f>
        <v>0</v>
      </c>
      <c r="X310" s="78">
        <f t="shared" si="191"/>
        <v>10045.593290233202</v>
      </c>
      <c r="Y310" s="105">
        <v>7682</v>
      </c>
      <c r="Z310" s="105">
        <f t="shared" si="192"/>
        <v>6760.16</v>
      </c>
      <c r="AA310" s="105"/>
      <c r="AB310" s="105"/>
      <c r="AC310" s="105"/>
      <c r="AD310" s="105">
        <f t="shared" si="193"/>
        <v>6760.16</v>
      </c>
      <c r="AE310" s="105">
        <f t="shared" si="194"/>
        <v>3285.4332902332026</v>
      </c>
      <c r="AF310" s="160">
        <f t="shared" si="195"/>
        <v>55538.461439999999</v>
      </c>
    </row>
    <row r="311" spans="1:32" s="108" customFormat="1" outlineLevel="1" x14ac:dyDescent="0.2">
      <c r="A311" s="125" t="s">
        <v>328</v>
      </c>
      <c r="B311" s="125"/>
      <c r="C311" s="125"/>
      <c r="D311" s="130">
        <v>1</v>
      </c>
      <c r="E311" s="131"/>
      <c r="F311" s="132">
        <v>0.12</v>
      </c>
      <c r="G311" s="132"/>
      <c r="H311" s="131">
        <v>1939</v>
      </c>
      <c r="I311" s="92">
        <f t="shared" si="185"/>
        <v>1845.9279999999999</v>
      </c>
      <c r="J311" s="98">
        <f t="shared" si="186"/>
        <v>1624.4166399999999</v>
      </c>
      <c r="K311" s="92"/>
      <c r="L311" s="131">
        <v>3790</v>
      </c>
      <c r="M311" s="92">
        <f t="shared" si="187"/>
        <v>4017.4</v>
      </c>
      <c r="N311" s="92">
        <f t="shared" si="188"/>
        <v>3535.3119999999999</v>
      </c>
      <c r="O311" s="92"/>
      <c r="P311" s="131">
        <v>0</v>
      </c>
      <c r="Q311" s="92">
        <f t="shared" si="189"/>
        <v>0</v>
      </c>
      <c r="R311" s="98">
        <f t="shared" si="190"/>
        <v>0</v>
      </c>
      <c r="S311" s="130">
        <v>15</v>
      </c>
      <c r="T311" s="258" t="s">
        <v>15</v>
      </c>
      <c r="U311" s="78">
        <f>SUMIF('Avoided Costs 2010-2018'!$A:$A,Actuals!T311&amp;Actuals!S311,'Avoided Costs 2010-2018'!$E:$E)*J311</f>
        <v>4800.7554713131067</v>
      </c>
      <c r="V311" s="78">
        <f>SUMIF('Avoided Costs 2010-2018'!$A:$A,Actuals!T311&amp;Actuals!S311,'Avoided Costs 2010-2018'!$K:$K)*N311</f>
        <v>2911.7532391329319</v>
      </c>
      <c r="W311" s="78">
        <f>SUMIF('Avoided Costs 2010-2018'!$A:$A,Actuals!T311&amp;Actuals!S311,'Avoided Costs 2010-2018'!$M:$M)*R311</f>
        <v>0</v>
      </c>
      <c r="X311" s="78">
        <f t="shared" si="191"/>
        <v>7712.5087104460381</v>
      </c>
      <c r="Y311" s="105">
        <v>3630</v>
      </c>
      <c r="Z311" s="105">
        <f t="shared" si="192"/>
        <v>3194.4</v>
      </c>
      <c r="AA311" s="105"/>
      <c r="AB311" s="105"/>
      <c r="AC311" s="105"/>
      <c r="AD311" s="105">
        <f t="shared" si="193"/>
        <v>3194.4</v>
      </c>
      <c r="AE311" s="105">
        <f t="shared" si="194"/>
        <v>4518.1087104460385</v>
      </c>
      <c r="AF311" s="160">
        <f t="shared" si="195"/>
        <v>24366.249599999999</v>
      </c>
    </row>
    <row r="312" spans="1:32" s="108" customFormat="1" outlineLevel="1" x14ac:dyDescent="0.2">
      <c r="A312" s="125" t="s">
        <v>329</v>
      </c>
      <c r="B312" s="125"/>
      <c r="C312" s="125"/>
      <c r="D312" s="130">
        <v>0</v>
      </c>
      <c r="E312" s="131"/>
      <c r="F312" s="132">
        <v>0.12</v>
      </c>
      <c r="G312" s="132"/>
      <c r="H312" s="131">
        <v>3303</v>
      </c>
      <c r="I312" s="92">
        <f t="shared" si="185"/>
        <v>3144.4559999999997</v>
      </c>
      <c r="J312" s="98">
        <f t="shared" si="186"/>
        <v>2767.1212799999998</v>
      </c>
      <c r="K312" s="92"/>
      <c r="L312" s="131">
        <v>0</v>
      </c>
      <c r="M312" s="92">
        <f t="shared" si="187"/>
        <v>0</v>
      </c>
      <c r="N312" s="92">
        <f t="shared" si="188"/>
        <v>0</v>
      </c>
      <c r="O312" s="92"/>
      <c r="P312" s="131">
        <v>0</v>
      </c>
      <c r="Q312" s="92">
        <f t="shared" si="189"/>
        <v>0</v>
      </c>
      <c r="R312" s="98">
        <f t="shared" si="190"/>
        <v>0</v>
      </c>
      <c r="S312" s="130">
        <v>25</v>
      </c>
      <c r="T312" s="258" t="s">
        <v>15</v>
      </c>
      <c r="U312" s="78">
        <f>SUMIF('Avoided Costs 2010-2018'!$A:$A,Actuals!T312&amp;Actuals!S312,'Avoided Costs 2010-2018'!$E:$E)*J312</f>
        <v>10402.583278253151</v>
      </c>
      <c r="V312" s="78">
        <f>SUMIF('Avoided Costs 2010-2018'!$A:$A,Actuals!T312&amp;Actuals!S312,'Avoided Costs 2010-2018'!$K:$K)*N312</f>
        <v>0</v>
      </c>
      <c r="W312" s="78">
        <f>SUMIF('Avoided Costs 2010-2018'!$A:$A,Actuals!T312&amp;Actuals!S312,'Avoided Costs 2010-2018'!$M:$M)*R312</f>
        <v>0</v>
      </c>
      <c r="X312" s="78">
        <f t="shared" si="191"/>
        <v>10402.583278253151</v>
      </c>
      <c r="Y312" s="105">
        <v>12663</v>
      </c>
      <c r="Z312" s="105">
        <f t="shared" si="192"/>
        <v>11143.44</v>
      </c>
      <c r="AA312" s="105"/>
      <c r="AB312" s="105"/>
      <c r="AC312" s="105"/>
      <c r="AD312" s="105">
        <f t="shared" si="193"/>
        <v>11143.44</v>
      </c>
      <c r="AE312" s="105">
        <f t="shared" si="194"/>
        <v>-740.85672174684987</v>
      </c>
      <c r="AF312" s="160">
        <f t="shared" si="195"/>
        <v>69178.031999999992</v>
      </c>
    </row>
    <row r="313" spans="1:32" s="108" customFormat="1" outlineLevel="1" x14ac:dyDescent="0.2">
      <c r="A313" s="125" t="s">
        <v>330</v>
      </c>
      <c r="B313" s="125"/>
      <c r="C313" s="125"/>
      <c r="D313" s="130">
        <v>1</v>
      </c>
      <c r="E313" s="131"/>
      <c r="F313" s="132">
        <v>0.12</v>
      </c>
      <c r="G313" s="132"/>
      <c r="H313" s="131">
        <v>80237</v>
      </c>
      <c r="I313" s="92">
        <f t="shared" si="185"/>
        <v>76385.623999999996</v>
      </c>
      <c r="J313" s="98">
        <f t="shared" si="186"/>
        <v>67219.349119999999</v>
      </c>
      <c r="K313" s="92"/>
      <c r="L313" s="131">
        <v>0</v>
      </c>
      <c r="M313" s="92">
        <f t="shared" si="187"/>
        <v>0</v>
      </c>
      <c r="N313" s="92">
        <f t="shared" si="188"/>
        <v>0</v>
      </c>
      <c r="O313" s="92"/>
      <c r="P313" s="131">
        <v>0</v>
      </c>
      <c r="Q313" s="92">
        <f t="shared" si="189"/>
        <v>0</v>
      </c>
      <c r="R313" s="98">
        <f t="shared" si="190"/>
        <v>0</v>
      </c>
      <c r="S313" s="130">
        <v>25</v>
      </c>
      <c r="T313" s="258" t="s">
        <v>15</v>
      </c>
      <c r="U313" s="78">
        <f>SUMIF('Avoided Costs 2010-2018'!$A:$A,Actuals!T313&amp;Actuals!S313,'Avoided Costs 2010-2018'!$E:$E)*J313</f>
        <v>252701.203299182</v>
      </c>
      <c r="V313" s="78">
        <f>SUMIF('Avoided Costs 2010-2018'!$A:$A,Actuals!T313&amp;Actuals!S313,'Avoided Costs 2010-2018'!$K:$K)*N313</f>
        <v>0</v>
      </c>
      <c r="W313" s="78">
        <f>SUMIF('Avoided Costs 2010-2018'!$A:$A,Actuals!T313&amp;Actuals!S313,'Avoided Costs 2010-2018'!$M:$M)*R313</f>
        <v>0</v>
      </c>
      <c r="X313" s="78">
        <f t="shared" si="191"/>
        <v>252701.203299182</v>
      </c>
      <c r="Y313" s="105">
        <v>47817</v>
      </c>
      <c r="Z313" s="105">
        <f t="shared" si="192"/>
        <v>42078.96</v>
      </c>
      <c r="AA313" s="105"/>
      <c r="AB313" s="105"/>
      <c r="AC313" s="105"/>
      <c r="AD313" s="105">
        <f t="shared" si="193"/>
        <v>42078.96</v>
      </c>
      <c r="AE313" s="105">
        <f t="shared" si="194"/>
        <v>210622.24329918201</v>
      </c>
      <c r="AF313" s="160">
        <f t="shared" si="195"/>
        <v>1680483.7279999999</v>
      </c>
    </row>
    <row r="314" spans="1:32" s="108" customFormat="1" outlineLevel="1" x14ac:dyDescent="0.2">
      <c r="A314" s="125" t="s">
        <v>331</v>
      </c>
      <c r="B314" s="125"/>
      <c r="C314" s="125"/>
      <c r="D314" s="130">
        <v>1</v>
      </c>
      <c r="E314" s="131"/>
      <c r="F314" s="132">
        <v>0.12</v>
      </c>
      <c r="G314" s="132"/>
      <c r="H314" s="131">
        <v>8114</v>
      </c>
      <c r="I314" s="92">
        <f t="shared" si="185"/>
        <v>7724.5279999999993</v>
      </c>
      <c r="J314" s="98">
        <f t="shared" si="186"/>
        <v>6797.5846399999991</v>
      </c>
      <c r="K314" s="92"/>
      <c r="L314" s="131">
        <v>32934</v>
      </c>
      <c r="M314" s="92">
        <f t="shared" si="187"/>
        <v>34910.04</v>
      </c>
      <c r="N314" s="92">
        <f t="shared" si="188"/>
        <v>30720.835200000001</v>
      </c>
      <c r="O314" s="92"/>
      <c r="P314" s="131">
        <v>0</v>
      </c>
      <c r="Q314" s="92">
        <f t="shared" si="189"/>
        <v>0</v>
      </c>
      <c r="R314" s="98">
        <f t="shared" si="190"/>
        <v>0</v>
      </c>
      <c r="S314" s="130">
        <v>15</v>
      </c>
      <c r="T314" s="258" t="s">
        <v>15</v>
      </c>
      <c r="U314" s="78">
        <f>SUMIF('Avoided Costs 2010-2018'!$A:$A,Actuals!T314&amp;Actuals!S314,'Avoided Costs 2010-2018'!$E:$E)*J314</f>
        <v>20089.391384339633</v>
      </c>
      <c r="V314" s="78">
        <f>SUMIF('Avoided Costs 2010-2018'!$A:$A,Actuals!T314&amp;Actuals!S314,'Avoided Costs 2010-2018'!$K:$K)*N314</f>
        <v>25302.29054818047</v>
      </c>
      <c r="W314" s="78">
        <f>SUMIF('Avoided Costs 2010-2018'!$A:$A,Actuals!T314&amp;Actuals!S314,'Avoided Costs 2010-2018'!$M:$M)*R314</f>
        <v>0</v>
      </c>
      <c r="X314" s="78">
        <f t="shared" si="191"/>
        <v>45391.681932520107</v>
      </c>
      <c r="Y314" s="105">
        <v>29145</v>
      </c>
      <c r="Z314" s="105">
        <f t="shared" si="192"/>
        <v>25647.599999999999</v>
      </c>
      <c r="AA314" s="105"/>
      <c r="AB314" s="105"/>
      <c r="AC314" s="105"/>
      <c r="AD314" s="105">
        <f t="shared" si="193"/>
        <v>25647.599999999999</v>
      </c>
      <c r="AE314" s="105">
        <f t="shared" si="194"/>
        <v>19744.081932520108</v>
      </c>
      <c r="AF314" s="160">
        <f t="shared" si="195"/>
        <v>101963.76959999999</v>
      </c>
    </row>
    <row r="315" spans="1:32" s="108" customFormat="1" outlineLevel="1" x14ac:dyDescent="0.2">
      <c r="A315" s="125" t="s">
        <v>332</v>
      </c>
      <c r="B315" s="125"/>
      <c r="C315" s="125"/>
      <c r="D315" s="130">
        <v>1</v>
      </c>
      <c r="E315" s="131"/>
      <c r="F315" s="132">
        <v>0.12</v>
      </c>
      <c r="G315" s="132"/>
      <c r="H315" s="131">
        <v>1820572</v>
      </c>
      <c r="I315" s="92">
        <f>H315</f>
        <v>1820572</v>
      </c>
      <c r="J315" s="98">
        <f t="shared" si="186"/>
        <v>1602103.36</v>
      </c>
      <c r="K315" s="92"/>
      <c r="L315" s="131">
        <v>-525066</v>
      </c>
      <c r="M315" s="92">
        <f>L315</f>
        <v>-525066</v>
      </c>
      <c r="N315" s="92">
        <f t="shared" si="188"/>
        <v>-462058.08</v>
      </c>
      <c r="O315" s="92"/>
      <c r="P315" s="131">
        <v>0</v>
      </c>
      <c r="Q315" s="92">
        <f>P315</f>
        <v>0</v>
      </c>
      <c r="R315" s="98">
        <f t="shared" si="190"/>
        <v>0</v>
      </c>
      <c r="S315" s="130">
        <v>20</v>
      </c>
      <c r="T315" s="258" t="s">
        <v>15</v>
      </c>
      <c r="U315" s="78">
        <f>SUMIF('Avoided Costs 2010-2018'!$A:$A,Actuals!T315&amp;Actuals!S315,'Avoided Costs 2010-2018'!$E:$E)*J315</f>
        <v>5486749.3400537036</v>
      </c>
      <c r="V315" s="78">
        <f>SUMIF('Avoided Costs 2010-2018'!$A:$A,Actuals!T315&amp;Actuals!S315,'Avoided Costs 2010-2018'!$K:$K)*N315</f>
        <v>-444507.61395894142</v>
      </c>
      <c r="W315" s="78">
        <f>SUMIF('Avoided Costs 2010-2018'!$A:$A,Actuals!T315&amp;Actuals!S315,'Avoided Costs 2010-2018'!$M:$M)*R315</f>
        <v>0</v>
      </c>
      <c r="X315" s="78">
        <f t="shared" si="191"/>
        <v>5042241.7260947619</v>
      </c>
      <c r="Y315" s="105">
        <v>496778</v>
      </c>
      <c r="Z315" s="105">
        <f t="shared" si="192"/>
        <v>437164.64</v>
      </c>
      <c r="AA315" s="105"/>
      <c r="AB315" s="105"/>
      <c r="AC315" s="105"/>
      <c r="AD315" s="105">
        <f t="shared" si="193"/>
        <v>437164.64</v>
      </c>
      <c r="AE315" s="105">
        <f t="shared" si="194"/>
        <v>4605077.0860947622</v>
      </c>
      <c r="AF315" s="160">
        <f t="shared" si="195"/>
        <v>32042067.200000003</v>
      </c>
    </row>
    <row r="316" spans="1:32" s="108" customFormat="1" outlineLevel="1" x14ac:dyDescent="0.2">
      <c r="A316" s="125" t="s">
        <v>333</v>
      </c>
      <c r="B316" s="125"/>
      <c r="C316" s="125"/>
      <c r="D316" s="130">
        <v>0</v>
      </c>
      <c r="E316" s="131"/>
      <c r="F316" s="132">
        <v>0.12</v>
      </c>
      <c r="G316" s="132"/>
      <c r="H316" s="131">
        <v>20613</v>
      </c>
      <c r="I316" s="92">
        <f t="shared" si="185"/>
        <v>19623.576000000001</v>
      </c>
      <c r="J316" s="98">
        <f t="shared" si="186"/>
        <v>17268.746880000002</v>
      </c>
      <c r="K316" s="92"/>
      <c r="L316" s="131">
        <v>90915</v>
      </c>
      <c r="M316" s="92">
        <f t="shared" si="187"/>
        <v>96369.900000000009</v>
      </c>
      <c r="N316" s="92">
        <f t="shared" si="188"/>
        <v>84805.512000000002</v>
      </c>
      <c r="O316" s="92"/>
      <c r="P316" s="131">
        <v>0</v>
      </c>
      <c r="Q316" s="92">
        <f t="shared" si="189"/>
        <v>0</v>
      </c>
      <c r="R316" s="98">
        <f t="shared" si="190"/>
        <v>0</v>
      </c>
      <c r="S316" s="130">
        <v>15</v>
      </c>
      <c r="T316" s="258" t="s">
        <v>15</v>
      </c>
      <c r="U316" s="78">
        <f>SUMIF('Avoided Costs 2010-2018'!$A:$A,Actuals!T316&amp;Actuals!S316,'Avoided Costs 2010-2018'!$E:$E)*J316</f>
        <v>51035.571186269779</v>
      </c>
      <c r="V316" s="78">
        <f>SUMIF('Avoided Costs 2010-2018'!$A:$A,Actuals!T316&amp;Actuals!S316,'Avoided Costs 2010-2018'!$K:$K)*N316</f>
        <v>69847.505471179553</v>
      </c>
      <c r="W316" s="78">
        <f>SUMIF('Avoided Costs 2010-2018'!$A:$A,Actuals!T316&amp;Actuals!S316,'Avoided Costs 2010-2018'!$M:$M)*R316</f>
        <v>0</v>
      </c>
      <c r="X316" s="78">
        <f t="shared" si="191"/>
        <v>120883.07665744933</v>
      </c>
      <c r="Y316" s="105">
        <v>65319</v>
      </c>
      <c r="Z316" s="105">
        <f t="shared" si="192"/>
        <v>57480.72</v>
      </c>
      <c r="AA316" s="105"/>
      <c r="AB316" s="105"/>
      <c r="AC316" s="105"/>
      <c r="AD316" s="105">
        <f t="shared" si="193"/>
        <v>57480.72</v>
      </c>
      <c r="AE316" s="105">
        <f t="shared" si="194"/>
        <v>63402.356657449331</v>
      </c>
      <c r="AF316" s="160">
        <f t="shared" si="195"/>
        <v>259031.20320000005</v>
      </c>
    </row>
    <row r="317" spans="1:32" s="108" customFormat="1" outlineLevel="1" x14ac:dyDescent="0.2">
      <c r="A317" s="125" t="s">
        <v>334</v>
      </c>
      <c r="B317" s="125"/>
      <c r="C317" s="125"/>
      <c r="D317" s="130">
        <v>1</v>
      </c>
      <c r="E317" s="131"/>
      <c r="F317" s="132">
        <v>0.12</v>
      </c>
      <c r="G317" s="132"/>
      <c r="H317" s="131">
        <v>20167</v>
      </c>
      <c r="I317" s="92">
        <f t="shared" si="185"/>
        <v>19198.984</v>
      </c>
      <c r="J317" s="98">
        <f t="shared" si="186"/>
        <v>16895.105920000002</v>
      </c>
      <c r="K317" s="92"/>
      <c r="L317" s="131">
        <v>0</v>
      </c>
      <c r="M317" s="92">
        <f t="shared" si="187"/>
        <v>0</v>
      </c>
      <c r="N317" s="92">
        <f t="shared" si="188"/>
        <v>0</v>
      </c>
      <c r="O317" s="92"/>
      <c r="P317" s="131">
        <v>0</v>
      </c>
      <c r="Q317" s="92">
        <f t="shared" si="189"/>
        <v>0</v>
      </c>
      <c r="R317" s="98">
        <f t="shared" si="190"/>
        <v>0</v>
      </c>
      <c r="S317" s="130">
        <v>25</v>
      </c>
      <c r="T317" s="258" t="s">
        <v>167</v>
      </c>
      <c r="U317" s="78">
        <f>SUMIF('Avoided Costs 2010-2018'!$A:$A,Actuals!T317&amp;Actuals!S317,'Avoided Costs 2010-2018'!$E:$E)*J317</f>
        <v>57739.055508444013</v>
      </c>
      <c r="V317" s="78">
        <f>SUMIF('Avoided Costs 2010-2018'!$A:$A,Actuals!T317&amp;Actuals!S317,'Avoided Costs 2010-2018'!$K:$K)*N317</f>
        <v>0</v>
      </c>
      <c r="W317" s="78">
        <f>SUMIF('Avoided Costs 2010-2018'!$A:$A,Actuals!T317&amp;Actuals!S317,'Avoided Costs 2010-2018'!$M:$M)*R317</f>
        <v>0</v>
      </c>
      <c r="X317" s="78">
        <f t="shared" si="191"/>
        <v>57739.055508444013</v>
      </c>
      <c r="Y317" s="105">
        <v>15388</v>
      </c>
      <c r="Z317" s="105">
        <f t="shared" si="192"/>
        <v>13541.44</v>
      </c>
      <c r="AA317" s="105"/>
      <c r="AB317" s="105"/>
      <c r="AC317" s="105"/>
      <c r="AD317" s="105">
        <f t="shared" si="193"/>
        <v>13541.44</v>
      </c>
      <c r="AE317" s="105">
        <f t="shared" si="194"/>
        <v>44197.615508444011</v>
      </c>
      <c r="AF317" s="160">
        <f t="shared" si="195"/>
        <v>422377.64800000004</v>
      </c>
    </row>
    <row r="318" spans="1:32" s="108" customFormat="1" outlineLevel="1" x14ac:dyDescent="0.2">
      <c r="A318" s="125" t="s">
        <v>335</v>
      </c>
      <c r="B318" s="125"/>
      <c r="C318" s="125"/>
      <c r="D318" s="130">
        <v>1</v>
      </c>
      <c r="E318" s="131"/>
      <c r="F318" s="132">
        <v>0.12</v>
      </c>
      <c r="G318" s="132"/>
      <c r="H318" s="131">
        <v>260357</v>
      </c>
      <c r="I318" s="92">
        <f t="shared" si="185"/>
        <v>247859.864</v>
      </c>
      <c r="J318" s="98">
        <f t="shared" si="186"/>
        <v>218116.68032000001</v>
      </c>
      <c r="K318" s="92"/>
      <c r="L318" s="131">
        <v>0</v>
      </c>
      <c r="M318" s="92">
        <f t="shared" si="187"/>
        <v>0</v>
      </c>
      <c r="N318" s="92">
        <f t="shared" si="188"/>
        <v>0</v>
      </c>
      <c r="O318" s="92"/>
      <c r="P318" s="131">
        <v>0</v>
      </c>
      <c r="Q318" s="92">
        <f t="shared" si="189"/>
        <v>0</v>
      </c>
      <c r="R318" s="98">
        <f t="shared" si="190"/>
        <v>0</v>
      </c>
      <c r="S318" s="130">
        <v>15</v>
      </c>
      <c r="T318" s="258" t="s">
        <v>15</v>
      </c>
      <c r="U318" s="78">
        <f>SUMIF('Avoided Costs 2010-2018'!$A:$A,Actuals!T318&amp;Actuals!S318,'Avoided Costs 2010-2018'!$E:$E)*J318</f>
        <v>644615.93204985396</v>
      </c>
      <c r="V318" s="78">
        <f>SUMIF('Avoided Costs 2010-2018'!$A:$A,Actuals!T318&amp;Actuals!S318,'Avoided Costs 2010-2018'!$K:$K)*N318</f>
        <v>0</v>
      </c>
      <c r="W318" s="78">
        <f>SUMIF('Avoided Costs 2010-2018'!$A:$A,Actuals!T318&amp;Actuals!S318,'Avoided Costs 2010-2018'!$M:$M)*R318</f>
        <v>0</v>
      </c>
      <c r="X318" s="78">
        <f t="shared" si="191"/>
        <v>644615.93204985396</v>
      </c>
      <c r="Y318" s="105">
        <v>100000</v>
      </c>
      <c r="Z318" s="105">
        <f t="shared" si="192"/>
        <v>88000</v>
      </c>
      <c r="AA318" s="105"/>
      <c r="AB318" s="105"/>
      <c r="AC318" s="105"/>
      <c r="AD318" s="105">
        <f t="shared" si="193"/>
        <v>88000</v>
      </c>
      <c r="AE318" s="105">
        <f t="shared" si="194"/>
        <v>556615.93204985396</v>
      </c>
      <c r="AF318" s="160">
        <f t="shared" si="195"/>
        <v>3271750.2048000004</v>
      </c>
    </row>
    <row r="319" spans="1:32" s="4" customFormat="1" x14ac:dyDescent="0.2">
      <c r="A319" s="134" t="s">
        <v>3</v>
      </c>
      <c r="B319" s="134" t="s">
        <v>128</v>
      </c>
      <c r="C319" s="134"/>
      <c r="D319" s="135">
        <f>SUM(D278:D318)</f>
        <v>34</v>
      </c>
      <c r="E319" s="98"/>
      <c r="F319" s="136"/>
      <c r="G319" s="132"/>
      <c r="H319" s="107">
        <f>SUM(H278:H318)</f>
        <v>3395837</v>
      </c>
      <c r="I319" s="107">
        <f>SUM(I278:I318)</f>
        <v>3320524.2800000003</v>
      </c>
      <c r="J319" s="107">
        <f>SUM(J278:J318)</f>
        <v>2922061.3663999997</v>
      </c>
      <c r="K319" s="98"/>
      <c r="L319" s="107">
        <f>SUM(L278:L318)</f>
        <v>339882</v>
      </c>
      <c r="M319" s="107">
        <f>SUM(M278:M318)</f>
        <v>391778.88000000012</v>
      </c>
      <c r="N319" s="107">
        <f>SUM(N278:N318)</f>
        <v>344765.41440000007</v>
      </c>
      <c r="O319" s="173"/>
      <c r="P319" s="107">
        <f>SUM(P278:P318)</f>
        <v>0</v>
      </c>
      <c r="Q319" s="107">
        <f>SUM(Q278:Q318)</f>
        <v>0</v>
      </c>
      <c r="R319" s="107">
        <f>SUM(R278:R318)</f>
        <v>0</v>
      </c>
      <c r="S319" s="135"/>
      <c r="T319" s="87"/>
      <c r="U319" s="105">
        <f t="shared" ref="U319:Z319" si="197">SUM(U278:U318)</f>
        <v>8544384.3741528373</v>
      </c>
      <c r="V319" s="105">
        <f t="shared" si="197"/>
        <v>209171.7662208316</v>
      </c>
      <c r="W319" s="105">
        <f t="shared" si="197"/>
        <v>0</v>
      </c>
      <c r="X319" s="105">
        <f t="shared" si="197"/>
        <v>8753556.1403736677</v>
      </c>
      <c r="Y319" s="105">
        <f t="shared" si="197"/>
        <v>1603118.12</v>
      </c>
      <c r="Z319" s="105">
        <f t="shared" si="197"/>
        <v>1410743.9456</v>
      </c>
      <c r="AA319" s="105">
        <v>223063.66</v>
      </c>
      <c r="AB319" s="105">
        <v>47136.76</v>
      </c>
      <c r="AC319" s="105">
        <f>AB319+AA319</f>
        <v>270200.42</v>
      </c>
      <c r="AD319" s="105">
        <f t="shared" si="193"/>
        <v>1457880.7056</v>
      </c>
      <c r="AE319" s="174">
        <f t="shared" si="194"/>
        <v>7295675.4347736677</v>
      </c>
      <c r="AF319" s="175">
        <f>SUM(AF278:AF318)</f>
        <v>47223092.829440005</v>
      </c>
    </row>
    <row r="320" spans="1:32" x14ac:dyDescent="0.2">
      <c r="A320" s="119"/>
      <c r="J320" s="25"/>
      <c r="K320" s="49"/>
      <c r="L320" s="49"/>
      <c r="O320" s="80"/>
      <c r="P320" s="34"/>
      <c r="R320" s="25"/>
      <c r="S320" s="25"/>
      <c r="Z320" s="51"/>
      <c r="AA320" s="51"/>
      <c r="AC320" s="51"/>
      <c r="AD320" s="51"/>
      <c r="AE320" s="51"/>
      <c r="AF320" s="159"/>
    </row>
    <row r="321" spans="1:32" x14ac:dyDescent="0.2">
      <c r="A321" s="119" t="s">
        <v>140</v>
      </c>
      <c r="B321" s="28" t="s">
        <v>172</v>
      </c>
      <c r="J321" s="25"/>
      <c r="K321" s="49"/>
      <c r="L321" s="49"/>
      <c r="O321" s="80"/>
      <c r="P321" s="34"/>
      <c r="R321" s="25"/>
      <c r="S321" s="25"/>
      <c r="Z321" s="51"/>
      <c r="AA321" s="51"/>
      <c r="AC321" s="51"/>
      <c r="AD321" s="51"/>
      <c r="AE321" s="51"/>
      <c r="AF321" s="159"/>
    </row>
    <row r="322" spans="1:32" s="108" customFormat="1" outlineLevel="1" x14ac:dyDescent="0.2">
      <c r="A322" s="125" t="s">
        <v>963</v>
      </c>
      <c r="B322" s="125"/>
      <c r="C322" s="125"/>
      <c r="D322" s="130">
        <v>1</v>
      </c>
      <c r="E322" s="131"/>
      <c r="F322" s="132">
        <v>0.12</v>
      </c>
      <c r="G322" s="132"/>
      <c r="H322" s="131">
        <v>19956</v>
      </c>
      <c r="I322" s="92">
        <f>+H322</f>
        <v>19956</v>
      </c>
      <c r="J322" s="98">
        <f t="shared" ref="J322:J385" si="198">I322*(1-F322)</f>
        <v>17561.28</v>
      </c>
      <c r="K322" s="92"/>
      <c r="L322" s="131">
        <v>0</v>
      </c>
      <c r="M322" s="92">
        <f t="shared" ref="M322:M378" si="199">+$L$78*L322</f>
        <v>0</v>
      </c>
      <c r="N322" s="92">
        <f t="shared" ref="N322:N385" si="200">M322*(1-F322)</f>
        <v>0</v>
      </c>
      <c r="O322" s="92"/>
      <c r="P322" s="131">
        <v>0</v>
      </c>
      <c r="Q322" s="92">
        <f t="shared" ref="Q322:Q378" si="201">+P322*$P$78</f>
        <v>0</v>
      </c>
      <c r="R322" s="98">
        <f t="shared" ref="R322:R385" si="202">Q322*(1-F322)</f>
        <v>0</v>
      </c>
      <c r="S322" s="130">
        <v>11</v>
      </c>
      <c r="T322" s="258" t="s">
        <v>15</v>
      </c>
      <c r="U322" s="78">
        <f>SUMIF('Avoided Costs 2010-2018'!$A:$A,Actuals!T322&amp;Actuals!S322,'Avoided Costs 2010-2018'!$E:$E)*J322</f>
        <v>42974.868392860066</v>
      </c>
      <c r="V322" s="78">
        <f>SUMIF('Avoided Costs 2010-2018'!$A:$A,Actuals!T322&amp;Actuals!S322,'Avoided Costs 2010-2018'!$K:$K)*N322</f>
        <v>0</v>
      </c>
      <c r="W322" s="78">
        <f>SUMIF('Avoided Costs 2010-2018'!$A:$A,Actuals!T322&amp;Actuals!S322,'Avoided Costs 2010-2018'!$M:$M)*R322</f>
        <v>0</v>
      </c>
      <c r="X322" s="78">
        <f t="shared" ref="X322:X385" si="203">SUM(U322:W322)</f>
        <v>42974.868392860066</v>
      </c>
      <c r="Y322" s="105">
        <v>42586</v>
      </c>
      <c r="Z322" s="105">
        <f t="shared" ref="Z322:Z385" si="204">Y322*(1-F322)</f>
        <v>37475.68</v>
      </c>
      <c r="AA322" s="105"/>
      <c r="AB322" s="105"/>
      <c r="AC322" s="105"/>
      <c r="AD322" s="105">
        <f t="shared" ref="AD322:AD353" si="205">Z322+AB322</f>
        <v>37475.68</v>
      </c>
      <c r="AE322" s="105">
        <f t="shared" ref="AE322:AE353" si="206">X322-AD322</f>
        <v>5499.1883928600655</v>
      </c>
      <c r="AF322" s="160">
        <f t="shared" ref="AF322:AF353" si="207">S322*J322</f>
        <v>193174.08</v>
      </c>
    </row>
    <row r="323" spans="1:32" s="108" customFormat="1" outlineLevel="1" x14ac:dyDescent="0.2">
      <c r="A323" s="125" t="s">
        <v>964</v>
      </c>
      <c r="B323" s="125"/>
      <c r="C323" s="125"/>
      <c r="D323" s="130">
        <v>1</v>
      </c>
      <c r="E323" s="131"/>
      <c r="F323" s="132">
        <v>0.12</v>
      </c>
      <c r="G323" s="132"/>
      <c r="H323" s="131">
        <v>10830</v>
      </c>
      <c r="I323" s="92">
        <f t="shared" ref="I323:I325" si="208">H323</f>
        <v>10830</v>
      </c>
      <c r="J323" s="98">
        <f t="shared" si="198"/>
        <v>9530.4</v>
      </c>
      <c r="K323" s="92"/>
      <c r="L323" s="131">
        <v>0</v>
      </c>
      <c r="M323" s="92">
        <f t="shared" ref="M323:M325" si="209">L323</f>
        <v>0</v>
      </c>
      <c r="N323" s="92">
        <f t="shared" si="200"/>
        <v>0</v>
      </c>
      <c r="O323" s="92"/>
      <c r="P323" s="131">
        <v>0</v>
      </c>
      <c r="Q323" s="92">
        <f t="shared" ref="Q323:Q325" si="210">+P323</f>
        <v>0</v>
      </c>
      <c r="R323" s="98">
        <f t="shared" si="202"/>
        <v>0</v>
      </c>
      <c r="S323" s="130">
        <v>25</v>
      </c>
      <c r="T323" s="258" t="s">
        <v>15</v>
      </c>
      <c r="U323" s="78">
        <f>SUMIF('Avoided Costs 2010-2018'!$A:$A,Actuals!T323&amp;Actuals!S323,'Avoided Costs 2010-2018'!$E:$E)*J323</f>
        <v>35828.129540843198</v>
      </c>
      <c r="V323" s="78">
        <f>SUMIF('Avoided Costs 2010-2018'!$A:$A,Actuals!T323&amp;Actuals!S323,'Avoided Costs 2010-2018'!$K:$K)*N323</f>
        <v>0</v>
      </c>
      <c r="W323" s="78">
        <f>SUMIF('Avoided Costs 2010-2018'!$A:$A,Actuals!T323&amp;Actuals!S323,'Avoided Costs 2010-2018'!$M:$M)*R323</f>
        <v>0</v>
      </c>
      <c r="X323" s="78">
        <f t="shared" si="203"/>
        <v>35828.129540843198</v>
      </c>
      <c r="Y323" s="105">
        <v>8646</v>
      </c>
      <c r="Z323" s="105">
        <f t="shared" si="204"/>
        <v>7608.4800000000005</v>
      </c>
      <c r="AA323" s="105"/>
      <c r="AB323" s="105"/>
      <c r="AC323" s="105"/>
      <c r="AD323" s="105">
        <f t="shared" si="205"/>
        <v>7608.4800000000005</v>
      </c>
      <c r="AE323" s="105">
        <f t="shared" si="206"/>
        <v>28219.649540843198</v>
      </c>
      <c r="AF323" s="160">
        <f t="shared" si="207"/>
        <v>238260</v>
      </c>
    </row>
    <row r="324" spans="1:32" s="108" customFormat="1" outlineLevel="1" x14ac:dyDescent="0.2">
      <c r="A324" s="125" t="s">
        <v>965</v>
      </c>
      <c r="B324" s="125"/>
      <c r="C324" s="125"/>
      <c r="D324" s="130">
        <v>1</v>
      </c>
      <c r="E324" s="131"/>
      <c r="F324" s="132">
        <v>0.12</v>
      </c>
      <c r="G324" s="132"/>
      <c r="H324" s="131">
        <v>10830</v>
      </c>
      <c r="I324" s="92">
        <f t="shared" si="208"/>
        <v>10830</v>
      </c>
      <c r="J324" s="98">
        <f t="shared" si="198"/>
        <v>9530.4</v>
      </c>
      <c r="K324" s="92"/>
      <c r="L324" s="131">
        <v>0</v>
      </c>
      <c r="M324" s="92">
        <f t="shared" si="209"/>
        <v>0</v>
      </c>
      <c r="N324" s="92">
        <f t="shared" si="200"/>
        <v>0</v>
      </c>
      <c r="O324" s="92"/>
      <c r="P324" s="131">
        <v>0</v>
      </c>
      <c r="Q324" s="92">
        <f t="shared" si="210"/>
        <v>0</v>
      </c>
      <c r="R324" s="98">
        <f t="shared" si="202"/>
        <v>0</v>
      </c>
      <c r="S324" s="130">
        <v>25</v>
      </c>
      <c r="T324" s="258" t="s">
        <v>15</v>
      </c>
      <c r="U324" s="78">
        <f>SUMIF('Avoided Costs 2010-2018'!$A:$A,Actuals!T324&amp;Actuals!S324,'Avoided Costs 2010-2018'!$E:$E)*J324</f>
        <v>35828.129540843198</v>
      </c>
      <c r="V324" s="78">
        <f>SUMIF('Avoided Costs 2010-2018'!$A:$A,Actuals!T324&amp;Actuals!S324,'Avoided Costs 2010-2018'!$K:$K)*N324</f>
        <v>0</v>
      </c>
      <c r="W324" s="78">
        <f>SUMIF('Avoided Costs 2010-2018'!$A:$A,Actuals!T324&amp;Actuals!S324,'Avoided Costs 2010-2018'!$M:$M)*R324</f>
        <v>0</v>
      </c>
      <c r="X324" s="78">
        <f t="shared" si="203"/>
        <v>35828.129540843198</v>
      </c>
      <c r="Y324" s="105">
        <v>8646</v>
      </c>
      <c r="Z324" s="105">
        <f t="shared" si="204"/>
        <v>7608.4800000000005</v>
      </c>
      <c r="AA324" s="105"/>
      <c r="AB324" s="105"/>
      <c r="AC324" s="105"/>
      <c r="AD324" s="105">
        <f t="shared" si="205"/>
        <v>7608.4800000000005</v>
      </c>
      <c r="AE324" s="105">
        <f t="shared" si="206"/>
        <v>28219.649540843198</v>
      </c>
      <c r="AF324" s="160">
        <f t="shared" si="207"/>
        <v>238260</v>
      </c>
    </row>
    <row r="325" spans="1:32" s="108" customFormat="1" outlineLevel="1" x14ac:dyDescent="0.2">
      <c r="A325" s="125" t="s">
        <v>966</v>
      </c>
      <c r="B325" s="125"/>
      <c r="C325" s="125"/>
      <c r="D325" s="130">
        <v>1</v>
      </c>
      <c r="E325" s="131"/>
      <c r="F325" s="132">
        <v>0.12</v>
      </c>
      <c r="G325" s="132"/>
      <c r="H325" s="131">
        <v>10830</v>
      </c>
      <c r="I325" s="92">
        <f t="shared" si="208"/>
        <v>10830</v>
      </c>
      <c r="J325" s="98">
        <f t="shared" si="198"/>
        <v>9530.4</v>
      </c>
      <c r="K325" s="92"/>
      <c r="L325" s="131">
        <v>0</v>
      </c>
      <c r="M325" s="92">
        <f t="shared" si="209"/>
        <v>0</v>
      </c>
      <c r="N325" s="92">
        <f t="shared" si="200"/>
        <v>0</v>
      </c>
      <c r="O325" s="92"/>
      <c r="P325" s="131">
        <v>0</v>
      </c>
      <c r="Q325" s="92">
        <f t="shared" si="210"/>
        <v>0</v>
      </c>
      <c r="R325" s="98">
        <f t="shared" si="202"/>
        <v>0</v>
      </c>
      <c r="S325" s="130">
        <v>25</v>
      </c>
      <c r="T325" s="258" t="s">
        <v>15</v>
      </c>
      <c r="U325" s="78">
        <f>SUMIF('Avoided Costs 2010-2018'!$A:$A,Actuals!T325&amp;Actuals!S325,'Avoided Costs 2010-2018'!$E:$E)*J325</f>
        <v>35828.129540843198</v>
      </c>
      <c r="V325" s="78">
        <f>SUMIF('Avoided Costs 2010-2018'!$A:$A,Actuals!T325&amp;Actuals!S325,'Avoided Costs 2010-2018'!$K:$K)*N325</f>
        <v>0</v>
      </c>
      <c r="W325" s="78">
        <f>SUMIF('Avoided Costs 2010-2018'!$A:$A,Actuals!T325&amp;Actuals!S325,'Avoided Costs 2010-2018'!$M:$M)*R325</f>
        <v>0</v>
      </c>
      <c r="X325" s="78">
        <f t="shared" si="203"/>
        <v>35828.129540843198</v>
      </c>
      <c r="Y325" s="105">
        <v>8646</v>
      </c>
      <c r="Z325" s="105">
        <f t="shared" si="204"/>
        <v>7608.4800000000005</v>
      </c>
      <c r="AA325" s="105"/>
      <c r="AB325" s="105"/>
      <c r="AC325" s="105"/>
      <c r="AD325" s="105">
        <f t="shared" si="205"/>
        <v>7608.4800000000005</v>
      </c>
      <c r="AE325" s="105">
        <f t="shared" si="206"/>
        <v>28219.649540843198</v>
      </c>
      <c r="AF325" s="160">
        <f t="shared" si="207"/>
        <v>238260</v>
      </c>
    </row>
    <row r="326" spans="1:32" s="108" customFormat="1" outlineLevel="1" x14ac:dyDescent="0.2">
      <c r="A326" s="125" t="s">
        <v>967</v>
      </c>
      <c r="B326" s="125"/>
      <c r="C326" s="125"/>
      <c r="D326" s="130">
        <v>1</v>
      </c>
      <c r="E326" s="131"/>
      <c r="F326" s="132">
        <v>0.12</v>
      </c>
      <c r="G326" s="132"/>
      <c r="H326" s="131">
        <v>24557</v>
      </c>
      <c r="I326" s="92">
        <f t="shared" ref="I326:I329" si="211">+H326</f>
        <v>24557</v>
      </c>
      <c r="J326" s="98">
        <f t="shared" si="198"/>
        <v>21610.16</v>
      </c>
      <c r="K326" s="92"/>
      <c r="L326" s="131">
        <v>40978</v>
      </c>
      <c r="M326" s="92">
        <f t="shared" si="199"/>
        <v>43436.68</v>
      </c>
      <c r="N326" s="92">
        <f t="shared" si="200"/>
        <v>38224.278400000003</v>
      </c>
      <c r="O326" s="92"/>
      <c r="P326" s="131">
        <v>0</v>
      </c>
      <c r="Q326" s="92">
        <f t="shared" si="201"/>
        <v>0</v>
      </c>
      <c r="R326" s="98">
        <f t="shared" si="202"/>
        <v>0</v>
      </c>
      <c r="S326" s="130">
        <v>15</v>
      </c>
      <c r="T326" s="258" t="s">
        <v>15</v>
      </c>
      <c r="U326" s="78">
        <f>SUMIF('Avoided Costs 2010-2018'!$A:$A,Actuals!T326&amp;Actuals!S326,'Avoided Costs 2010-2018'!$E:$E)*J326</f>
        <v>63866.062007313383</v>
      </c>
      <c r="V326" s="78">
        <f>SUMIF('Avoided Costs 2010-2018'!$A:$A,Actuals!T326&amp;Actuals!S326,'Avoided Costs 2010-2018'!$K:$K)*N326</f>
        <v>31482.275523268945</v>
      </c>
      <c r="W326" s="78">
        <f>SUMIF('Avoided Costs 2010-2018'!$A:$A,Actuals!T326&amp;Actuals!S326,'Avoided Costs 2010-2018'!$M:$M)*R326</f>
        <v>0</v>
      </c>
      <c r="X326" s="78">
        <f t="shared" si="203"/>
        <v>95348.337530582328</v>
      </c>
      <c r="Y326" s="105">
        <v>48738.06</v>
      </c>
      <c r="Z326" s="105">
        <f t="shared" si="204"/>
        <v>42889.4928</v>
      </c>
      <c r="AA326" s="105"/>
      <c r="AB326" s="105"/>
      <c r="AC326" s="105"/>
      <c r="AD326" s="105">
        <f t="shared" si="205"/>
        <v>42889.4928</v>
      </c>
      <c r="AE326" s="105">
        <f t="shared" si="206"/>
        <v>52458.844730582328</v>
      </c>
      <c r="AF326" s="160">
        <f t="shared" si="207"/>
        <v>324152.40000000002</v>
      </c>
    </row>
    <row r="327" spans="1:32" s="108" customFormat="1" outlineLevel="1" x14ac:dyDescent="0.2">
      <c r="A327" s="125" t="s">
        <v>968</v>
      </c>
      <c r="B327" s="125"/>
      <c r="C327" s="125"/>
      <c r="D327" s="130">
        <v>1</v>
      </c>
      <c r="E327" s="131"/>
      <c r="F327" s="132">
        <v>0.12</v>
      </c>
      <c r="G327" s="132"/>
      <c r="H327" s="131">
        <v>14740</v>
      </c>
      <c r="I327" s="92">
        <f t="shared" si="211"/>
        <v>14740</v>
      </c>
      <c r="J327" s="98">
        <f t="shared" si="198"/>
        <v>12971.2</v>
      </c>
      <c r="K327" s="92"/>
      <c r="L327" s="131">
        <v>26644</v>
      </c>
      <c r="M327" s="92">
        <f t="shared" si="199"/>
        <v>28242.640000000003</v>
      </c>
      <c r="N327" s="92">
        <f t="shared" si="200"/>
        <v>24853.523200000003</v>
      </c>
      <c r="O327" s="92"/>
      <c r="P327" s="131">
        <v>0</v>
      </c>
      <c r="Q327" s="92">
        <f t="shared" si="201"/>
        <v>0</v>
      </c>
      <c r="R327" s="98">
        <f t="shared" si="202"/>
        <v>0</v>
      </c>
      <c r="S327" s="130">
        <v>15</v>
      </c>
      <c r="T327" s="258" t="s">
        <v>15</v>
      </c>
      <c r="U327" s="78">
        <f>SUMIF('Avoided Costs 2010-2018'!$A:$A,Actuals!T327&amp;Actuals!S327,'Avoided Costs 2010-2018'!$E:$E)*J327</f>
        <v>38334.721423129835</v>
      </c>
      <c r="V327" s="78">
        <f>SUMIF('Avoided Costs 2010-2018'!$A:$A,Actuals!T327&amp;Actuals!S327,'Avoided Costs 2010-2018'!$K:$K)*N327</f>
        <v>20469.855752891253</v>
      </c>
      <c r="W327" s="78">
        <f>SUMIF('Avoided Costs 2010-2018'!$A:$A,Actuals!T327&amp;Actuals!S327,'Avoided Costs 2010-2018'!$M:$M)*R327</f>
        <v>0</v>
      </c>
      <c r="X327" s="78">
        <f t="shared" si="203"/>
        <v>58804.577176021092</v>
      </c>
      <c r="Y327" s="105">
        <v>22548.76</v>
      </c>
      <c r="Z327" s="105">
        <f t="shared" si="204"/>
        <v>19842.908799999997</v>
      </c>
      <c r="AA327" s="105"/>
      <c r="AB327" s="105"/>
      <c r="AC327" s="105"/>
      <c r="AD327" s="105">
        <f t="shared" si="205"/>
        <v>19842.908799999997</v>
      </c>
      <c r="AE327" s="105">
        <f t="shared" si="206"/>
        <v>38961.668376021094</v>
      </c>
      <c r="AF327" s="160">
        <f t="shared" si="207"/>
        <v>194568</v>
      </c>
    </row>
    <row r="328" spans="1:32" s="108" customFormat="1" outlineLevel="1" x14ac:dyDescent="0.2">
      <c r="A328" s="125" t="s">
        <v>969</v>
      </c>
      <c r="B328" s="125"/>
      <c r="C328" s="125"/>
      <c r="D328" s="130">
        <v>1</v>
      </c>
      <c r="E328" s="131"/>
      <c r="F328" s="132">
        <v>0.12</v>
      </c>
      <c r="G328" s="132"/>
      <c r="H328" s="131">
        <v>49657</v>
      </c>
      <c r="I328" s="92">
        <f t="shared" si="211"/>
        <v>49657</v>
      </c>
      <c r="J328" s="98">
        <f t="shared" si="198"/>
        <v>43698.16</v>
      </c>
      <c r="K328" s="92"/>
      <c r="L328" s="131">
        <v>59757</v>
      </c>
      <c r="M328" s="92">
        <f t="shared" si="199"/>
        <v>63342.420000000006</v>
      </c>
      <c r="N328" s="92">
        <f t="shared" si="200"/>
        <v>55741.329600000005</v>
      </c>
      <c r="O328" s="92"/>
      <c r="P328" s="131">
        <v>0</v>
      </c>
      <c r="Q328" s="92">
        <f t="shared" si="201"/>
        <v>0</v>
      </c>
      <c r="R328" s="98">
        <f t="shared" si="202"/>
        <v>0</v>
      </c>
      <c r="S328" s="130">
        <v>15</v>
      </c>
      <c r="T328" s="258" t="s">
        <v>15</v>
      </c>
      <c r="U328" s="78">
        <f>SUMIF('Avoided Costs 2010-2018'!$A:$A,Actuals!T328&amp;Actuals!S328,'Avoided Costs 2010-2018'!$E:$E)*J328</f>
        <v>129144.3189761437</v>
      </c>
      <c r="V328" s="78">
        <f>SUMIF('Avoided Costs 2010-2018'!$A:$A,Actuals!T328&amp;Actuals!S328,'Avoided Costs 2010-2018'!$K:$K)*N328</f>
        <v>45909.667100492516</v>
      </c>
      <c r="W328" s="78">
        <f>SUMIF('Avoided Costs 2010-2018'!$A:$A,Actuals!T328&amp;Actuals!S328,'Avoided Costs 2010-2018'!$M:$M)*R328</f>
        <v>0</v>
      </c>
      <c r="X328" s="78">
        <f t="shared" si="203"/>
        <v>175053.98607663621</v>
      </c>
      <c r="Y328" s="105">
        <v>70168.09</v>
      </c>
      <c r="Z328" s="105">
        <f t="shared" si="204"/>
        <v>61747.919199999997</v>
      </c>
      <c r="AA328" s="105"/>
      <c r="AB328" s="105"/>
      <c r="AC328" s="105"/>
      <c r="AD328" s="105">
        <f t="shared" si="205"/>
        <v>61747.919199999997</v>
      </c>
      <c r="AE328" s="105">
        <f t="shared" si="206"/>
        <v>113306.06687663621</v>
      </c>
      <c r="AF328" s="160">
        <f t="shared" si="207"/>
        <v>655472.4</v>
      </c>
    </row>
    <row r="329" spans="1:32" s="108" customFormat="1" outlineLevel="1" x14ac:dyDescent="0.2">
      <c r="A329" s="125" t="s">
        <v>970</v>
      </c>
      <c r="B329" s="125"/>
      <c r="C329" s="125"/>
      <c r="D329" s="130">
        <v>1</v>
      </c>
      <c r="E329" s="131"/>
      <c r="F329" s="132">
        <v>0.12</v>
      </c>
      <c r="G329" s="132"/>
      <c r="H329" s="131">
        <v>37155</v>
      </c>
      <c r="I329" s="92">
        <f t="shared" si="211"/>
        <v>37155</v>
      </c>
      <c r="J329" s="98">
        <f t="shared" si="198"/>
        <v>32696.400000000001</v>
      </c>
      <c r="K329" s="92"/>
      <c r="L329" s="131">
        <v>98738</v>
      </c>
      <c r="M329" s="92">
        <f t="shared" si="199"/>
        <v>104662.28</v>
      </c>
      <c r="N329" s="92">
        <f t="shared" si="200"/>
        <v>92102.806400000001</v>
      </c>
      <c r="O329" s="92"/>
      <c r="P329" s="131">
        <v>0</v>
      </c>
      <c r="Q329" s="92">
        <f t="shared" si="201"/>
        <v>0</v>
      </c>
      <c r="R329" s="98">
        <f t="shared" si="202"/>
        <v>0</v>
      </c>
      <c r="S329" s="130">
        <v>15</v>
      </c>
      <c r="T329" s="258" t="s">
        <v>15</v>
      </c>
      <c r="U329" s="78">
        <f>SUMIF('Avoided Costs 2010-2018'!$A:$A,Actuals!T329&amp;Actuals!S329,'Avoided Costs 2010-2018'!$E:$E)*J329</f>
        <v>96630.025405453795</v>
      </c>
      <c r="V329" s="78">
        <f>SUMIF('Avoided Costs 2010-2018'!$A:$A,Actuals!T329&amp;Actuals!S329,'Avoided Costs 2010-2018'!$K:$K)*N329</f>
        <v>75857.702196703816</v>
      </c>
      <c r="W329" s="78">
        <f>SUMIF('Avoided Costs 2010-2018'!$A:$A,Actuals!T329&amp;Actuals!S329,'Avoided Costs 2010-2018'!$M:$M)*R329</f>
        <v>0</v>
      </c>
      <c r="X329" s="78">
        <f t="shared" si="203"/>
        <v>172487.72760215763</v>
      </c>
      <c r="Y329" s="105">
        <v>74398.81</v>
      </c>
      <c r="Z329" s="105">
        <f t="shared" si="204"/>
        <v>65470.952799999999</v>
      </c>
      <c r="AA329" s="105"/>
      <c r="AB329" s="105"/>
      <c r="AC329" s="105"/>
      <c r="AD329" s="105">
        <f t="shared" si="205"/>
        <v>65470.952799999999</v>
      </c>
      <c r="AE329" s="105">
        <f t="shared" si="206"/>
        <v>107016.77480215763</v>
      </c>
      <c r="AF329" s="160">
        <f t="shared" si="207"/>
        <v>490446</v>
      </c>
    </row>
    <row r="330" spans="1:32" s="108" customFormat="1" outlineLevel="1" x14ac:dyDescent="0.2">
      <c r="A330" s="125" t="s">
        <v>971</v>
      </c>
      <c r="B330" s="125"/>
      <c r="C330" s="125"/>
      <c r="D330" s="130">
        <v>1</v>
      </c>
      <c r="E330" s="131"/>
      <c r="F330" s="132">
        <v>0.12</v>
      </c>
      <c r="G330" s="132"/>
      <c r="H330" s="131">
        <v>110099</v>
      </c>
      <c r="I330" s="92">
        <f t="shared" ref="I330:I368" si="212">+$H$78*H330</f>
        <v>104814.24799999999</v>
      </c>
      <c r="J330" s="98">
        <f t="shared" si="198"/>
        <v>92236.538239999994</v>
      </c>
      <c r="K330" s="92"/>
      <c r="L330" s="131">
        <v>175239</v>
      </c>
      <c r="M330" s="92">
        <f t="shared" si="199"/>
        <v>185753.34</v>
      </c>
      <c r="N330" s="92">
        <f t="shared" si="200"/>
        <v>163462.93919999999</v>
      </c>
      <c r="O330" s="92"/>
      <c r="P330" s="131">
        <v>0</v>
      </c>
      <c r="Q330" s="92">
        <f t="shared" si="201"/>
        <v>0</v>
      </c>
      <c r="R330" s="98">
        <f t="shared" si="202"/>
        <v>0</v>
      </c>
      <c r="S330" s="130">
        <v>15</v>
      </c>
      <c r="T330" s="258" t="s">
        <v>15</v>
      </c>
      <c r="U330" s="78">
        <f>SUMIF('Avoided Costs 2010-2018'!$A:$A,Actuals!T330&amp;Actuals!S330,'Avoided Costs 2010-2018'!$E:$E)*J330</f>
        <v>272593.28346369351</v>
      </c>
      <c r="V330" s="78">
        <f>SUMIF('Avoided Costs 2010-2018'!$A:$A,Actuals!T330&amp;Actuals!S330,'Avoided Costs 2010-2018'!$K:$K)*N330</f>
        <v>134631.32608770867</v>
      </c>
      <c r="W330" s="78">
        <f>SUMIF('Avoided Costs 2010-2018'!$A:$A,Actuals!T330&amp;Actuals!S330,'Avoided Costs 2010-2018'!$M:$M)*R330</f>
        <v>0</v>
      </c>
      <c r="X330" s="78">
        <f t="shared" si="203"/>
        <v>407224.60955140216</v>
      </c>
      <c r="Y330" s="105">
        <v>61202.61</v>
      </c>
      <c r="Z330" s="105">
        <f t="shared" si="204"/>
        <v>53858.296800000004</v>
      </c>
      <c r="AA330" s="105"/>
      <c r="AB330" s="105"/>
      <c r="AC330" s="105"/>
      <c r="AD330" s="105">
        <f t="shared" si="205"/>
        <v>53858.296800000004</v>
      </c>
      <c r="AE330" s="105">
        <f t="shared" si="206"/>
        <v>353366.31275140215</v>
      </c>
      <c r="AF330" s="160">
        <f t="shared" si="207"/>
        <v>1383548.0736</v>
      </c>
    </row>
    <row r="331" spans="1:32" s="108" customFormat="1" outlineLevel="1" x14ac:dyDescent="0.2">
      <c r="A331" s="125" t="s">
        <v>972</v>
      </c>
      <c r="B331" s="125"/>
      <c r="C331" s="125"/>
      <c r="D331" s="130">
        <v>1</v>
      </c>
      <c r="E331" s="131"/>
      <c r="F331" s="132">
        <v>0.12</v>
      </c>
      <c r="G331" s="132"/>
      <c r="H331" s="131">
        <v>29147</v>
      </c>
      <c r="I331" s="92">
        <f t="shared" ref="I331:I339" si="213">+H331</f>
        <v>29147</v>
      </c>
      <c r="J331" s="98">
        <f t="shared" si="198"/>
        <v>25649.360000000001</v>
      </c>
      <c r="K331" s="92"/>
      <c r="L331" s="131">
        <v>2663</v>
      </c>
      <c r="M331" s="92">
        <f t="shared" si="199"/>
        <v>2822.78</v>
      </c>
      <c r="N331" s="92">
        <f t="shared" si="200"/>
        <v>2484.0464000000002</v>
      </c>
      <c r="O331" s="92"/>
      <c r="P331" s="131">
        <v>0</v>
      </c>
      <c r="Q331" s="92">
        <f t="shared" si="201"/>
        <v>0</v>
      </c>
      <c r="R331" s="98">
        <f t="shared" si="202"/>
        <v>0</v>
      </c>
      <c r="S331" s="130">
        <v>15</v>
      </c>
      <c r="T331" s="258" t="s">
        <v>15</v>
      </c>
      <c r="U331" s="78">
        <f>SUMIF('Avoided Costs 2010-2018'!$A:$A,Actuals!T331&amp;Actuals!S331,'Avoided Costs 2010-2018'!$E:$E)*J331</f>
        <v>75803.400632290723</v>
      </c>
      <c r="V331" s="78">
        <f>SUMIF('Avoided Costs 2010-2018'!$A:$A,Actuals!T331&amp;Actuals!S331,'Avoided Costs 2010-2018'!$K:$K)*N331</f>
        <v>2045.9099936176776</v>
      </c>
      <c r="W331" s="78">
        <f>SUMIF('Avoided Costs 2010-2018'!$A:$A,Actuals!T331&amp;Actuals!S331,'Avoided Costs 2010-2018'!$M:$M)*R331</f>
        <v>0</v>
      </c>
      <c r="X331" s="78">
        <f t="shared" si="203"/>
        <v>77849.310625908402</v>
      </c>
      <c r="Y331" s="105">
        <v>25177.8</v>
      </c>
      <c r="Z331" s="105">
        <f t="shared" si="204"/>
        <v>22156.464</v>
      </c>
      <c r="AA331" s="105"/>
      <c r="AB331" s="105"/>
      <c r="AC331" s="105"/>
      <c r="AD331" s="105">
        <f t="shared" si="205"/>
        <v>22156.464</v>
      </c>
      <c r="AE331" s="105">
        <f t="shared" si="206"/>
        <v>55692.846625908402</v>
      </c>
      <c r="AF331" s="160">
        <f t="shared" si="207"/>
        <v>384740.4</v>
      </c>
    </row>
    <row r="332" spans="1:32" s="108" customFormat="1" outlineLevel="1" x14ac:dyDescent="0.2">
      <c r="A332" s="125" t="s">
        <v>973</v>
      </c>
      <c r="B332" s="125"/>
      <c r="C332" s="125"/>
      <c r="D332" s="130">
        <v>1</v>
      </c>
      <c r="E332" s="131"/>
      <c r="F332" s="132">
        <v>0.12</v>
      </c>
      <c r="G332" s="132"/>
      <c r="H332" s="131">
        <v>23257</v>
      </c>
      <c r="I332" s="92">
        <f t="shared" si="213"/>
        <v>23257</v>
      </c>
      <c r="J332" s="98">
        <f t="shared" si="198"/>
        <v>20466.16</v>
      </c>
      <c r="K332" s="92"/>
      <c r="L332" s="131">
        <v>11135</v>
      </c>
      <c r="M332" s="92">
        <f t="shared" si="199"/>
        <v>11803.1</v>
      </c>
      <c r="N332" s="92">
        <f t="shared" si="200"/>
        <v>10386.728000000001</v>
      </c>
      <c r="O332" s="92"/>
      <c r="P332" s="131">
        <v>0</v>
      </c>
      <c r="Q332" s="92">
        <f t="shared" si="201"/>
        <v>0</v>
      </c>
      <c r="R332" s="98">
        <f t="shared" si="202"/>
        <v>0</v>
      </c>
      <c r="S332" s="130">
        <v>15</v>
      </c>
      <c r="T332" s="258" t="s">
        <v>15</v>
      </c>
      <c r="U332" s="78">
        <f>SUMIF('Avoided Costs 2010-2018'!$A:$A,Actuals!T332&amp;Actuals!S332,'Avoided Costs 2010-2018'!$E:$E)*J332</f>
        <v>60485.116427254441</v>
      </c>
      <c r="V332" s="78">
        <f>SUMIF('Avoided Costs 2010-2018'!$A:$A,Actuals!T332&amp;Actuals!S332,'Avoided Costs 2010-2018'!$K:$K)*N332</f>
        <v>8554.7156511201065</v>
      </c>
      <c r="W332" s="78">
        <f>SUMIF('Avoided Costs 2010-2018'!$A:$A,Actuals!T332&amp;Actuals!S332,'Avoided Costs 2010-2018'!$M:$M)*R332</f>
        <v>0</v>
      </c>
      <c r="X332" s="78">
        <f t="shared" si="203"/>
        <v>69039.832078374544</v>
      </c>
      <c r="Y332" s="105">
        <v>35121.07</v>
      </c>
      <c r="Z332" s="105">
        <f t="shared" si="204"/>
        <v>30906.5416</v>
      </c>
      <c r="AA332" s="105"/>
      <c r="AB332" s="105"/>
      <c r="AC332" s="105"/>
      <c r="AD332" s="105">
        <f t="shared" si="205"/>
        <v>30906.5416</v>
      </c>
      <c r="AE332" s="105">
        <f t="shared" si="206"/>
        <v>38133.290478374547</v>
      </c>
      <c r="AF332" s="160">
        <f t="shared" si="207"/>
        <v>306992.40000000002</v>
      </c>
    </row>
    <row r="333" spans="1:32" s="108" customFormat="1" outlineLevel="1" x14ac:dyDescent="0.2">
      <c r="A333" s="125" t="s">
        <v>974</v>
      </c>
      <c r="B333" s="125"/>
      <c r="C333" s="125"/>
      <c r="D333" s="130">
        <v>1</v>
      </c>
      <c r="E333" s="131"/>
      <c r="F333" s="132">
        <v>0.12</v>
      </c>
      <c r="G333" s="132"/>
      <c r="H333" s="131">
        <v>10830</v>
      </c>
      <c r="I333" s="92">
        <f t="shared" ref="I333:I336" si="214">H333</f>
        <v>10830</v>
      </c>
      <c r="J333" s="98">
        <f t="shared" si="198"/>
        <v>9530.4</v>
      </c>
      <c r="K333" s="92"/>
      <c r="L333" s="131">
        <v>0</v>
      </c>
      <c r="M333" s="92">
        <f t="shared" ref="M333:M336" si="215">L333</f>
        <v>0</v>
      </c>
      <c r="N333" s="92">
        <f t="shared" si="200"/>
        <v>0</v>
      </c>
      <c r="O333" s="92"/>
      <c r="P333" s="131">
        <v>0</v>
      </c>
      <c r="Q333" s="92">
        <f t="shared" ref="Q333:Q336" si="216">+P333</f>
        <v>0</v>
      </c>
      <c r="R333" s="98">
        <f t="shared" si="202"/>
        <v>0</v>
      </c>
      <c r="S333" s="130">
        <v>25</v>
      </c>
      <c r="T333" s="258" t="s">
        <v>15</v>
      </c>
      <c r="U333" s="78">
        <f>SUMIF('Avoided Costs 2010-2018'!$A:$A,Actuals!T333&amp;Actuals!S333,'Avoided Costs 2010-2018'!$E:$E)*J333</f>
        <v>35828.129540843198</v>
      </c>
      <c r="V333" s="78">
        <f>SUMIF('Avoided Costs 2010-2018'!$A:$A,Actuals!T333&amp;Actuals!S333,'Avoided Costs 2010-2018'!$K:$K)*N333</f>
        <v>0</v>
      </c>
      <c r="W333" s="78">
        <f>SUMIF('Avoided Costs 2010-2018'!$A:$A,Actuals!T333&amp;Actuals!S333,'Avoided Costs 2010-2018'!$M:$M)*R333</f>
        <v>0</v>
      </c>
      <c r="X333" s="78">
        <f t="shared" si="203"/>
        <v>35828.129540843198</v>
      </c>
      <c r="Y333" s="105">
        <v>8646</v>
      </c>
      <c r="Z333" s="105">
        <f t="shared" si="204"/>
        <v>7608.4800000000005</v>
      </c>
      <c r="AA333" s="105"/>
      <c r="AB333" s="105"/>
      <c r="AC333" s="105"/>
      <c r="AD333" s="105">
        <f t="shared" si="205"/>
        <v>7608.4800000000005</v>
      </c>
      <c r="AE333" s="105">
        <f t="shared" si="206"/>
        <v>28219.649540843198</v>
      </c>
      <c r="AF333" s="160">
        <f t="shared" si="207"/>
        <v>238260</v>
      </c>
    </row>
    <row r="334" spans="1:32" s="108" customFormat="1" outlineLevel="1" x14ac:dyDescent="0.2">
      <c r="A334" s="125" t="s">
        <v>975</v>
      </c>
      <c r="B334" s="125"/>
      <c r="C334" s="125"/>
      <c r="D334" s="130">
        <v>1</v>
      </c>
      <c r="E334" s="131"/>
      <c r="F334" s="132">
        <v>0.12</v>
      </c>
      <c r="G334" s="132"/>
      <c r="H334" s="131">
        <v>10830</v>
      </c>
      <c r="I334" s="92">
        <f t="shared" si="214"/>
        <v>10830</v>
      </c>
      <c r="J334" s="98">
        <f t="shared" si="198"/>
        <v>9530.4</v>
      </c>
      <c r="K334" s="92"/>
      <c r="L334" s="131">
        <v>0</v>
      </c>
      <c r="M334" s="92">
        <f t="shared" si="215"/>
        <v>0</v>
      </c>
      <c r="N334" s="92">
        <f t="shared" si="200"/>
        <v>0</v>
      </c>
      <c r="O334" s="92"/>
      <c r="P334" s="131">
        <v>0</v>
      </c>
      <c r="Q334" s="92">
        <f t="shared" si="216"/>
        <v>0</v>
      </c>
      <c r="R334" s="98">
        <f t="shared" si="202"/>
        <v>0</v>
      </c>
      <c r="S334" s="130">
        <v>25</v>
      </c>
      <c r="T334" s="258" t="s">
        <v>15</v>
      </c>
      <c r="U334" s="78">
        <f>SUMIF('Avoided Costs 2010-2018'!$A:$A,Actuals!T334&amp;Actuals!S334,'Avoided Costs 2010-2018'!$E:$E)*J334</f>
        <v>35828.129540843198</v>
      </c>
      <c r="V334" s="78">
        <f>SUMIF('Avoided Costs 2010-2018'!$A:$A,Actuals!T334&amp;Actuals!S334,'Avoided Costs 2010-2018'!$K:$K)*N334</f>
        <v>0</v>
      </c>
      <c r="W334" s="78">
        <f>SUMIF('Avoided Costs 2010-2018'!$A:$A,Actuals!T334&amp;Actuals!S334,'Avoided Costs 2010-2018'!$M:$M)*R334</f>
        <v>0</v>
      </c>
      <c r="X334" s="78">
        <f t="shared" si="203"/>
        <v>35828.129540843198</v>
      </c>
      <c r="Y334" s="105">
        <v>8646</v>
      </c>
      <c r="Z334" s="105">
        <f t="shared" si="204"/>
        <v>7608.4800000000005</v>
      </c>
      <c r="AA334" s="105"/>
      <c r="AB334" s="105"/>
      <c r="AC334" s="105"/>
      <c r="AD334" s="105">
        <f t="shared" si="205"/>
        <v>7608.4800000000005</v>
      </c>
      <c r="AE334" s="105">
        <f t="shared" si="206"/>
        <v>28219.649540843198</v>
      </c>
      <c r="AF334" s="160">
        <f t="shared" si="207"/>
        <v>238260</v>
      </c>
    </row>
    <row r="335" spans="1:32" s="108" customFormat="1" outlineLevel="1" x14ac:dyDescent="0.2">
      <c r="A335" s="125" t="s">
        <v>976</v>
      </c>
      <c r="B335" s="125"/>
      <c r="C335" s="125"/>
      <c r="D335" s="130">
        <v>1</v>
      </c>
      <c r="E335" s="131"/>
      <c r="F335" s="132">
        <v>0.12</v>
      </c>
      <c r="G335" s="132"/>
      <c r="H335" s="131">
        <v>43859</v>
      </c>
      <c r="I335" s="92">
        <f t="shared" si="214"/>
        <v>43859</v>
      </c>
      <c r="J335" s="98">
        <f t="shared" si="198"/>
        <v>38595.919999999998</v>
      </c>
      <c r="K335" s="92"/>
      <c r="L335" s="131">
        <v>0</v>
      </c>
      <c r="M335" s="92">
        <f t="shared" si="215"/>
        <v>0</v>
      </c>
      <c r="N335" s="92">
        <f t="shared" si="200"/>
        <v>0</v>
      </c>
      <c r="O335" s="92"/>
      <c r="P335" s="131">
        <v>0</v>
      </c>
      <c r="Q335" s="92">
        <f t="shared" si="216"/>
        <v>0</v>
      </c>
      <c r="R335" s="98">
        <f t="shared" si="202"/>
        <v>0</v>
      </c>
      <c r="S335" s="130">
        <v>25</v>
      </c>
      <c r="T335" s="258" t="s">
        <v>15</v>
      </c>
      <c r="U335" s="78">
        <f>SUMIF('Avoided Costs 2010-2018'!$A:$A,Actuals!T335&amp;Actuals!S335,'Avoided Costs 2010-2018'!$E:$E)*J335</f>
        <v>145095.65406572868</v>
      </c>
      <c r="V335" s="78">
        <f>SUMIF('Avoided Costs 2010-2018'!$A:$A,Actuals!T335&amp;Actuals!S335,'Avoided Costs 2010-2018'!$K:$K)*N335</f>
        <v>0</v>
      </c>
      <c r="W335" s="78">
        <f>SUMIF('Avoided Costs 2010-2018'!$A:$A,Actuals!T335&amp;Actuals!S335,'Avoided Costs 2010-2018'!$M:$M)*R335</f>
        <v>0</v>
      </c>
      <c r="X335" s="78">
        <f t="shared" si="203"/>
        <v>145095.65406572868</v>
      </c>
      <c r="Y335" s="105">
        <v>14470</v>
      </c>
      <c r="Z335" s="105">
        <f t="shared" si="204"/>
        <v>12733.6</v>
      </c>
      <c r="AA335" s="105"/>
      <c r="AB335" s="105"/>
      <c r="AC335" s="105"/>
      <c r="AD335" s="105">
        <f t="shared" si="205"/>
        <v>12733.6</v>
      </c>
      <c r="AE335" s="105">
        <f t="shared" si="206"/>
        <v>132362.05406572868</v>
      </c>
      <c r="AF335" s="160">
        <f t="shared" si="207"/>
        <v>964898</v>
      </c>
    </row>
    <row r="336" spans="1:32" s="108" customFormat="1" outlineLevel="1" x14ac:dyDescent="0.2">
      <c r="A336" s="125" t="s">
        <v>977</v>
      </c>
      <c r="B336" s="125"/>
      <c r="C336" s="125"/>
      <c r="D336" s="130">
        <v>1</v>
      </c>
      <c r="E336" s="131"/>
      <c r="F336" s="132">
        <v>0.12</v>
      </c>
      <c r="G336" s="132"/>
      <c r="H336" s="131">
        <v>10830</v>
      </c>
      <c r="I336" s="92">
        <f t="shared" si="214"/>
        <v>10830</v>
      </c>
      <c r="J336" s="98">
        <f t="shared" si="198"/>
        <v>9530.4</v>
      </c>
      <c r="K336" s="92"/>
      <c r="L336" s="131">
        <v>0</v>
      </c>
      <c r="M336" s="92">
        <f t="shared" si="215"/>
        <v>0</v>
      </c>
      <c r="N336" s="92">
        <f t="shared" si="200"/>
        <v>0</v>
      </c>
      <c r="O336" s="92"/>
      <c r="P336" s="131">
        <v>0</v>
      </c>
      <c r="Q336" s="92">
        <f t="shared" si="216"/>
        <v>0</v>
      </c>
      <c r="R336" s="98">
        <f t="shared" si="202"/>
        <v>0</v>
      </c>
      <c r="S336" s="130">
        <v>25</v>
      </c>
      <c r="T336" s="258" t="s">
        <v>15</v>
      </c>
      <c r="U336" s="78">
        <f>SUMIF('Avoided Costs 2010-2018'!$A:$A,Actuals!T336&amp;Actuals!S336,'Avoided Costs 2010-2018'!$E:$E)*J336</f>
        <v>35828.129540843198</v>
      </c>
      <c r="V336" s="78">
        <f>SUMIF('Avoided Costs 2010-2018'!$A:$A,Actuals!T336&amp;Actuals!S336,'Avoided Costs 2010-2018'!$K:$K)*N336</f>
        <v>0</v>
      </c>
      <c r="W336" s="78">
        <f>SUMIF('Avoided Costs 2010-2018'!$A:$A,Actuals!T336&amp;Actuals!S336,'Avoided Costs 2010-2018'!$M:$M)*R336</f>
        <v>0</v>
      </c>
      <c r="X336" s="78">
        <f t="shared" si="203"/>
        <v>35828.129540843198</v>
      </c>
      <c r="Y336" s="105">
        <v>8646</v>
      </c>
      <c r="Z336" s="105">
        <f t="shared" si="204"/>
        <v>7608.4800000000005</v>
      </c>
      <c r="AA336" s="105"/>
      <c r="AB336" s="105"/>
      <c r="AC336" s="105"/>
      <c r="AD336" s="105">
        <f t="shared" si="205"/>
        <v>7608.4800000000005</v>
      </c>
      <c r="AE336" s="105">
        <f t="shared" si="206"/>
        <v>28219.649540843198</v>
      </c>
      <c r="AF336" s="160">
        <f t="shared" si="207"/>
        <v>238260</v>
      </c>
    </row>
    <row r="337" spans="1:32" s="108" customFormat="1" outlineLevel="1" x14ac:dyDescent="0.2">
      <c r="A337" s="125" t="s">
        <v>978</v>
      </c>
      <c r="B337" s="125"/>
      <c r="C337" s="125"/>
      <c r="D337" s="130">
        <v>1</v>
      </c>
      <c r="E337" s="131"/>
      <c r="F337" s="132">
        <v>0.12</v>
      </c>
      <c r="G337" s="132"/>
      <c r="H337" s="131">
        <v>21311</v>
      </c>
      <c r="I337" s="92">
        <f t="shared" si="213"/>
        <v>21311</v>
      </c>
      <c r="J337" s="98">
        <f t="shared" si="198"/>
        <v>18753.68</v>
      </c>
      <c r="K337" s="92"/>
      <c r="L337" s="131">
        <v>15049</v>
      </c>
      <c r="M337" s="92">
        <f t="shared" si="199"/>
        <v>15951.94</v>
      </c>
      <c r="N337" s="92">
        <f t="shared" si="200"/>
        <v>14037.707200000001</v>
      </c>
      <c r="O337" s="92"/>
      <c r="P337" s="131">
        <v>0</v>
      </c>
      <c r="Q337" s="92">
        <f t="shared" si="201"/>
        <v>0</v>
      </c>
      <c r="R337" s="98">
        <f t="shared" si="202"/>
        <v>0</v>
      </c>
      <c r="S337" s="130">
        <v>15</v>
      </c>
      <c r="T337" s="258" t="s">
        <v>15</v>
      </c>
      <c r="U337" s="78">
        <f>SUMIF('Avoided Costs 2010-2018'!$A:$A,Actuals!T337&amp;Actuals!S337,'Avoided Costs 2010-2018'!$E:$E)*J337</f>
        <v>55424.100966643135</v>
      </c>
      <c r="V337" s="78">
        <f>SUMIF('Avoided Costs 2010-2018'!$A:$A,Actuals!T337&amp;Actuals!S337,'Avoided Costs 2010-2018'!$K:$K)*N337</f>
        <v>11561.73469543839</v>
      </c>
      <c r="W337" s="78">
        <f>SUMIF('Avoided Costs 2010-2018'!$A:$A,Actuals!T337&amp;Actuals!S337,'Avoided Costs 2010-2018'!$M:$M)*R337</f>
        <v>0</v>
      </c>
      <c r="X337" s="78">
        <f t="shared" si="203"/>
        <v>66985.835662081518</v>
      </c>
      <c r="Y337" s="105">
        <v>51750</v>
      </c>
      <c r="Z337" s="105">
        <f t="shared" si="204"/>
        <v>45540</v>
      </c>
      <c r="AA337" s="105"/>
      <c r="AB337" s="105"/>
      <c r="AC337" s="105"/>
      <c r="AD337" s="105">
        <f t="shared" si="205"/>
        <v>45540</v>
      </c>
      <c r="AE337" s="105">
        <f t="shared" si="206"/>
        <v>21445.835662081518</v>
      </c>
      <c r="AF337" s="160">
        <f t="shared" si="207"/>
        <v>281305.2</v>
      </c>
    </row>
    <row r="338" spans="1:32" s="108" customFormat="1" outlineLevel="1" x14ac:dyDescent="0.2">
      <c r="A338" s="125" t="s">
        <v>979</v>
      </c>
      <c r="B338" s="125"/>
      <c r="C338" s="125"/>
      <c r="D338" s="130">
        <v>1</v>
      </c>
      <c r="E338" s="131"/>
      <c r="F338" s="132">
        <v>0.12</v>
      </c>
      <c r="G338" s="132"/>
      <c r="H338" s="131">
        <v>30181</v>
      </c>
      <c r="I338" s="92">
        <f t="shared" si="213"/>
        <v>30181</v>
      </c>
      <c r="J338" s="98">
        <f t="shared" si="198"/>
        <v>26559.279999999999</v>
      </c>
      <c r="K338" s="92"/>
      <c r="L338" s="131">
        <v>8021</v>
      </c>
      <c r="M338" s="92">
        <f t="shared" si="199"/>
        <v>8502.26</v>
      </c>
      <c r="N338" s="92">
        <f t="shared" si="200"/>
        <v>7481.9888000000001</v>
      </c>
      <c r="O338" s="92"/>
      <c r="P338" s="131">
        <v>0</v>
      </c>
      <c r="Q338" s="92">
        <f t="shared" si="201"/>
        <v>0</v>
      </c>
      <c r="R338" s="98">
        <f t="shared" si="202"/>
        <v>0</v>
      </c>
      <c r="S338" s="130">
        <v>15</v>
      </c>
      <c r="T338" s="258" t="s">
        <v>15</v>
      </c>
      <c r="U338" s="78">
        <f>SUMIF('Avoided Costs 2010-2018'!$A:$A,Actuals!T338&amp;Actuals!S338,'Avoided Costs 2010-2018'!$E:$E)*J338</f>
        <v>78492.552732122203</v>
      </c>
      <c r="V338" s="78">
        <f>SUMIF('Avoided Costs 2010-2018'!$A:$A,Actuals!T338&amp;Actuals!S338,'Avoided Costs 2010-2018'!$K:$K)*N338</f>
        <v>6162.314704771833</v>
      </c>
      <c r="W338" s="78">
        <f>SUMIF('Avoided Costs 2010-2018'!$A:$A,Actuals!T338&amp;Actuals!S338,'Avoided Costs 2010-2018'!$M:$M)*R338</f>
        <v>0</v>
      </c>
      <c r="X338" s="78">
        <f t="shared" si="203"/>
        <v>84654.867436894041</v>
      </c>
      <c r="Y338" s="105">
        <v>23108.240000000002</v>
      </c>
      <c r="Z338" s="105">
        <f t="shared" si="204"/>
        <v>20335.251200000002</v>
      </c>
      <c r="AA338" s="105"/>
      <c r="AB338" s="105"/>
      <c r="AC338" s="105"/>
      <c r="AD338" s="105">
        <f t="shared" si="205"/>
        <v>20335.251200000002</v>
      </c>
      <c r="AE338" s="105">
        <f t="shared" si="206"/>
        <v>64319.616236894042</v>
      </c>
      <c r="AF338" s="160">
        <f t="shared" si="207"/>
        <v>398389.19999999995</v>
      </c>
    </row>
    <row r="339" spans="1:32" s="108" customFormat="1" outlineLevel="1" x14ac:dyDescent="0.2">
      <c r="A339" s="125" t="s">
        <v>980</v>
      </c>
      <c r="B339" s="125"/>
      <c r="C339" s="125"/>
      <c r="D339" s="130">
        <v>1</v>
      </c>
      <c r="E339" s="131"/>
      <c r="F339" s="132">
        <v>0.12</v>
      </c>
      <c r="G339" s="132"/>
      <c r="H339" s="131">
        <v>22519</v>
      </c>
      <c r="I339" s="92">
        <f t="shared" si="213"/>
        <v>22519</v>
      </c>
      <c r="J339" s="98">
        <f t="shared" si="198"/>
        <v>19816.72</v>
      </c>
      <c r="K339" s="92"/>
      <c r="L339" s="131">
        <v>24313</v>
      </c>
      <c r="M339" s="92">
        <f t="shared" si="199"/>
        <v>25771.780000000002</v>
      </c>
      <c r="N339" s="92">
        <f t="shared" si="200"/>
        <v>22679.166400000002</v>
      </c>
      <c r="O339" s="92"/>
      <c r="P339" s="131">
        <v>0</v>
      </c>
      <c r="Q339" s="92">
        <f t="shared" si="201"/>
        <v>0</v>
      </c>
      <c r="R339" s="98">
        <f t="shared" si="202"/>
        <v>0</v>
      </c>
      <c r="S339" s="130">
        <v>15</v>
      </c>
      <c r="T339" s="258" t="s">
        <v>15</v>
      </c>
      <c r="U339" s="78">
        <f>SUMIF('Avoided Costs 2010-2018'!$A:$A,Actuals!T339&amp;Actuals!S339,'Avoided Costs 2010-2018'!$E:$E)*J339</f>
        <v>58565.779628728676</v>
      </c>
      <c r="V339" s="78">
        <f>SUMIF('Avoided Costs 2010-2018'!$A:$A,Actuals!T339&amp;Actuals!S339,'Avoided Costs 2010-2018'!$K:$K)*N339</f>
        <v>18679.012269931129</v>
      </c>
      <c r="W339" s="78">
        <f>SUMIF('Avoided Costs 2010-2018'!$A:$A,Actuals!T339&amp;Actuals!S339,'Avoided Costs 2010-2018'!$M:$M)*R339</f>
        <v>0</v>
      </c>
      <c r="X339" s="78">
        <f t="shared" si="203"/>
        <v>77244.791898659809</v>
      </c>
      <c r="Y339" s="105">
        <v>29179.84</v>
      </c>
      <c r="Z339" s="105">
        <f t="shared" si="204"/>
        <v>25678.2592</v>
      </c>
      <c r="AA339" s="105"/>
      <c r="AB339" s="105"/>
      <c r="AC339" s="105"/>
      <c r="AD339" s="105">
        <f t="shared" si="205"/>
        <v>25678.2592</v>
      </c>
      <c r="AE339" s="105">
        <f t="shared" si="206"/>
        <v>51566.532698659808</v>
      </c>
      <c r="AF339" s="160">
        <f t="shared" si="207"/>
        <v>297250.80000000005</v>
      </c>
    </row>
    <row r="340" spans="1:32" s="108" customFormat="1" outlineLevel="1" x14ac:dyDescent="0.2">
      <c r="A340" s="125" t="s">
        <v>981</v>
      </c>
      <c r="B340" s="125"/>
      <c r="C340" s="125"/>
      <c r="D340" s="130">
        <v>1</v>
      </c>
      <c r="E340" s="131"/>
      <c r="F340" s="132">
        <v>0.12</v>
      </c>
      <c r="G340" s="132"/>
      <c r="H340" s="131">
        <v>46385</v>
      </c>
      <c r="I340" s="92">
        <f t="shared" si="212"/>
        <v>44158.52</v>
      </c>
      <c r="J340" s="98">
        <f t="shared" si="198"/>
        <v>38859.497599999995</v>
      </c>
      <c r="K340" s="92"/>
      <c r="L340" s="131">
        <v>57953</v>
      </c>
      <c r="M340" s="92">
        <f t="shared" si="199"/>
        <v>61430.18</v>
      </c>
      <c r="N340" s="92">
        <f t="shared" si="200"/>
        <v>54058.558400000002</v>
      </c>
      <c r="O340" s="92"/>
      <c r="P340" s="131">
        <v>0</v>
      </c>
      <c r="Q340" s="92">
        <f t="shared" si="201"/>
        <v>0</v>
      </c>
      <c r="R340" s="98">
        <f t="shared" si="202"/>
        <v>0</v>
      </c>
      <c r="S340" s="130">
        <v>15</v>
      </c>
      <c r="T340" s="258" t="s">
        <v>15</v>
      </c>
      <c r="U340" s="78">
        <f>SUMIF('Avoided Costs 2010-2018'!$A:$A,Actuals!T340&amp;Actuals!S340,'Avoided Costs 2010-2018'!$E:$E)*J340</f>
        <v>114844.27155072638</v>
      </c>
      <c r="V340" s="78">
        <f>SUMIF('Avoided Costs 2010-2018'!$A:$A,Actuals!T340&amp;Actuals!S340,'Avoided Costs 2010-2018'!$K:$K)*N340</f>
        <v>44523.703289570134</v>
      </c>
      <c r="W340" s="78">
        <f>SUMIF('Avoided Costs 2010-2018'!$A:$A,Actuals!T340&amp;Actuals!S340,'Avoided Costs 2010-2018'!$M:$M)*R340</f>
        <v>0</v>
      </c>
      <c r="X340" s="78">
        <f t="shared" si="203"/>
        <v>159367.97484029652</v>
      </c>
      <c r="Y340" s="105">
        <v>36402.839999999997</v>
      </c>
      <c r="Z340" s="105">
        <f t="shared" si="204"/>
        <v>32034.499199999998</v>
      </c>
      <c r="AA340" s="105"/>
      <c r="AB340" s="105"/>
      <c r="AC340" s="105"/>
      <c r="AD340" s="105">
        <f t="shared" si="205"/>
        <v>32034.499199999998</v>
      </c>
      <c r="AE340" s="105">
        <f t="shared" si="206"/>
        <v>127333.47564029653</v>
      </c>
      <c r="AF340" s="160">
        <f t="shared" si="207"/>
        <v>582892.46399999992</v>
      </c>
    </row>
    <row r="341" spans="1:32" s="108" customFormat="1" outlineLevel="1" x14ac:dyDescent="0.2">
      <c r="A341" s="125" t="s">
        <v>982</v>
      </c>
      <c r="B341" s="125"/>
      <c r="C341" s="125"/>
      <c r="D341" s="130">
        <v>1</v>
      </c>
      <c r="E341" s="131"/>
      <c r="F341" s="132">
        <v>0.12</v>
      </c>
      <c r="G341" s="132"/>
      <c r="H341" s="131">
        <v>43859</v>
      </c>
      <c r="I341" s="92">
        <f t="shared" ref="I341:I366" si="217">H341</f>
        <v>43859</v>
      </c>
      <c r="J341" s="98">
        <f t="shared" si="198"/>
        <v>38595.919999999998</v>
      </c>
      <c r="K341" s="92"/>
      <c r="L341" s="131">
        <v>0</v>
      </c>
      <c r="M341" s="92">
        <f t="shared" ref="M341:M347" si="218">L341</f>
        <v>0</v>
      </c>
      <c r="N341" s="92">
        <f t="shared" si="200"/>
        <v>0</v>
      </c>
      <c r="O341" s="92"/>
      <c r="P341" s="131">
        <v>0</v>
      </c>
      <c r="Q341" s="92">
        <f t="shared" ref="Q341:Q347" si="219">+P341</f>
        <v>0</v>
      </c>
      <c r="R341" s="98">
        <f t="shared" si="202"/>
        <v>0</v>
      </c>
      <c r="S341" s="130">
        <v>25</v>
      </c>
      <c r="T341" s="258" t="s">
        <v>15</v>
      </c>
      <c r="U341" s="78">
        <f>SUMIF('Avoided Costs 2010-2018'!$A:$A,Actuals!T341&amp;Actuals!S341,'Avoided Costs 2010-2018'!$E:$E)*J341</f>
        <v>145095.65406572868</v>
      </c>
      <c r="V341" s="78">
        <f>SUMIF('Avoided Costs 2010-2018'!$A:$A,Actuals!T341&amp;Actuals!S341,'Avoided Costs 2010-2018'!$K:$K)*N341</f>
        <v>0</v>
      </c>
      <c r="W341" s="78">
        <f>SUMIF('Avoided Costs 2010-2018'!$A:$A,Actuals!T341&amp;Actuals!S341,'Avoided Costs 2010-2018'!$M:$M)*R341</f>
        <v>0</v>
      </c>
      <c r="X341" s="78">
        <f t="shared" si="203"/>
        <v>145095.65406572868</v>
      </c>
      <c r="Y341" s="105">
        <v>14470</v>
      </c>
      <c r="Z341" s="105">
        <f t="shared" si="204"/>
        <v>12733.6</v>
      </c>
      <c r="AA341" s="105"/>
      <c r="AB341" s="105"/>
      <c r="AC341" s="105"/>
      <c r="AD341" s="105">
        <f t="shared" si="205"/>
        <v>12733.6</v>
      </c>
      <c r="AE341" s="105">
        <f t="shared" si="206"/>
        <v>132362.05406572868</v>
      </c>
      <c r="AF341" s="160">
        <f t="shared" si="207"/>
        <v>964898</v>
      </c>
    </row>
    <row r="342" spans="1:32" s="108" customFormat="1" outlineLevel="1" x14ac:dyDescent="0.2">
      <c r="A342" s="125" t="s">
        <v>983</v>
      </c>
      <c r="B342" s="125"/>
      <c r="C342" s="125"/>
      <c r="D342" s="130">
        <v>1</v>
      </c>
      <c r="E342" s="131"/>
      <c r="F342" s="132">
        <v>0.12</v>
      </c>
      <c r="G342" s="132"/>
      <c r="H342" s="131">
        <v>10830</v>
      </c>
      <c r="I342" s="92">
        <f t="shared" si="217"/>
        <v>10830</v>
      </c>
      <c r="J342" s="98">
        <f t="shared" si="198"/>
        <v>9530.4</v>
      </c>
      <c r="K342" s="92"/>
      <c r="L342" s="131">
        <v>0</v>
      </c>
      <c r="M342" s="92">
        <f t="shared" si="218"/>
        <v>0</v>
      </c>
      <c r="N342" s="92">
        <f t="shared" si="200"/>
        <v>0</v>
      </c>
      <c r="O342" s="92"/>
      <c r="P342" s="131">
        <v>0</v>
      </c>
      <c r="Q342" s="92">
        <f t="shared" si="219"/>
        <v>0</v>
      </c>
      <c r="R342" s="98">
        <f t="shared" si="202"/>
        <v>0</v>
      </c>
      <c r="S342" s="130">
        <v>25</v>
      </c>
      <c r="T342" s="258" t="s">
        <v>15</v>
      </c>
      <c r="U342" s="78">
        <f>SUMIF('Avoided Costs 2010-2018'!$A:$A,Actuals!T342&amp;Actuals!S342,'Avoided Costs 2010-2018'!$E:$E)*J342</f>
        <v>35828.129540843198</v>
      </c>
      <c r="V342" s="78">
        <f>SUMIF('Avoided Costs 2010-2018'!$A:$A,Actuals!T342&amp;Actuals!S342,'Avoided Costs 2010-2018'!$K:$K)*N342</f>
        <v>0</v>
      </c>
      <c r="W342" s="78">
        <f>SUMIF('Avoided Costs 2010-2018'!$A:$A,Actuals!T342&amp;Actuals!S342,'Avoided Costs 2010-2018'!$M:$M)*R342</f>
        <v>0</v>
      </c>
      <c r="X342" s="78">
        <f t="shared" si="203"/>
        <v>35828.129540843198</v>
      </c>
      <c r="Y342" s="105">
        <v>8646</v>
      </c>
      <c r="Z342" s="105">
        <f t="shared" si="204"/>
        <v>7608.4800000000005</v>
      </c>
      <c r="AA342" s="105"/>
      <c r="AB342" s="105"/>
      <c r="AC342" s="105"/>
      <c r="AD342" s="105">
        <f t="shared" si="205"/>
        <v>7608.4800000000005</v>
      </c>
      <c r="AE342" s="105">
        <f t="shared" si="206"/>
        <v>28219.649540843198</v>
      </c>
      <c r="AF342" s="160">
        <f t="shared" si="207"/>
        <v>238260</v>
      </c>
    </row>
    <row r="343" spans="1:32" s="108" customFormat="1" outlineLevel="1" x14ac:dyDescent="0.2">
      <c r="A343" s="125" t="s">
        <v>984</v>
      </c>
      <c r="B343" s="125"/>
      <c r="C343" s="125"/>
      <c r="D343" s="130">
        <v>1</v>
      </c>
      <c r="E343" s="131"/>
      <c r="F343" s="132">
        <v>0.12</v>
      </c>
      <c r="G343" s="132"/>
      <c r="H343" s="131">
        <v>10830</v>
      </c>
      <c r="I343" s="92">
        <f t="shared" si="217"/>
        <v>10830</v>
      </c>
      <c r="J343" s="98">
        <f t="shared" si="198"/>
        <v>9530.4</v>
      </c>
      <c r="K343" s="92"/>
      <c r="L343" s="131">
        <v>0</v>
      </c>
      <c r="M343" s="92">
        <f t="shared" si="218"/>
        <v>0</v>
      </c>
      <c r="N343" s="92">
        <f t="shared" si="200"/>
        <v>0</v>
      </c>
      <c r="O343" s="92"/>
      <c r="P343" s="131">
        <v>0</v>
      </c>
      <c r="Q343" s="92">
        <f t="shared" si="219"/>
        <v>0</v>
      </c>
      <c r="R343" s="98">
        <f t="shared" si="202"/>
        <v>0</v>
      </c>
      <c r="S343" s="130">
        <v>25</v>
      </c>
      <c r="T343" s="258" t="s">
        <v>15</v>
      </c>
      <c r="U343" s="78">
        <f>SUMIF('Avoided Costs 2010-2018'!$A:$A,Actuals!T343&amp;Actuals!S343,'Avoided Costs 2010-2018'!$E:$E)*J343</f>
        <v>35828.129540843198</v>
      </c>
      <c r="V343" s="78">
        <f>SUMIF('Avoided Costs 2010-2018'!$A:$A,Actuals!T343&amp;Actuals!S343,'Avoided Costs 2010-2018'!$K:$K)*N343</f>
        <v>0</v>
      </c>
      <c r="W343" s="78">
        <f>SUMIF('Avoided Costs 2010-2018'!$A:$A,Actuals!T343&amp;Actuals!S343,'Avoided Costs 2010-2018'!$M:$M)*R343</f>
        <v>0</v>
      </c>
      <c r="X343" s="78">
        <f t="shared" si="203"/>
        <v>35828.129540843198</v>
      </c>
      <c r="Y343" s="105">
        <v>8646</v>
      </c>
      <c r="Z343" s="105">
        <f t="shared" si="204"/>
        <v>7608.4800000000005</v>
      </c>
      <c r="AA343" s="105"/>
      <c r="AB343" s="105"/>
      <c r="AC343" s="105"/>
      <c r="AD343" s="105">
        <f t="shared" si="205"/>
        <v>7608.4800000000005</v>
      </c>
      <c r="AE343" s="105">
        <f t="shared" si="206"/>
        <v>28219.649540843198</v>
      </c>
      <c r="AF343" s="160">
        <f t="shared" si="207"/>
        <v>238260</v>
      </c>
    </row>
    <row r="344" spans="1:32" s="108" customFormat="1" outlineLevel="1" x14ac:dyDescent="0.2">
      <c r="A344" s="125" t="s">
        <v>985</v>
      </c>
      <c r="B344" s="125"/>
      <c r="C344" s="125"/>
      <c r="D344" s="130">
        <v>1</v>
      </c>
      <c r="E344" s="131"/>
      <c r="F344" s="132">
        <v>0.12</v>
      </c>
      <c r="G344" s="132"/>
      <c r="H344" s="131">
        <v>43859</v>
      </c>
      <c r="I344" s="92">
        <f t="shared" si="217"/>
        <v>43859</v>
      </c>
      <c r="J344" s="98">
        <f t="shared" si="198"/>
        <v>38595.919999999998</v>
      </c>
      <c r="K344" s="92"/>
      <c r="L344" s="131">
        <v>0</v>
      </c>
      <c r="M344" s="92">
        <f t="shared" si="218"/>
        <v>0</v>
      </c>
      <c r="N344" s="92">
        <f t="shared" si="200"/>
        <v>0</v>
      </c>
      <c r="O344" s="92"/>
      <c r="P344" s="131">
        <v>0</v>
      </c>
      <c r="Q344" s="92">
        <f t="shared" si="219"/>
        <v>0</v>
      </c>
      <c r="R344" s="98">
        <f t="shared" si="202"/>
        <v>0</v>
      </c>
      <c r="S344" s="130">
        <v>25</v>
      </c>
      <c r="T344" s="258" t="s">
        <v>15</v>
      </c>
      <c r="U344" s="78">
        <f>SUMIF('Avoided Costs 2010-2018'!$A:$A,Actuals!T344&amp;Actuals!S344,'Avoided Costs 2010-2018'!$E:$E)*J344</f>
        <v>145095.65406572868</v>
      </c>
      <c r="V344" s="78">
        <f>SUMIF('Avoided Costs 2010-2018'!$A:$A,Actuals!T344&amp;Actuals!S344,'Avoided Costs 2010-2018'!$K:$K)*N344</f>
        <v>0</v>
      </c>
      <c r="W344" s="78">
        <f>SUMIF('Avoided Costs 2010-2018'!$A:$A,Actuals!T344&amp;Actuals!S344,'Avoided Costs 2010-2018'!$M:$M)*R344</f>
        <v>0</v>
      </c>
      <c r="X344" s="78">
        <f t="shared" si="203"/>
        <v>145095.65406572868</v>
      </c>
      <c r="Y344" s="105">
        <v>14470</v>
      </c>
      <c r="Z344" s="105">
        <f t="shared" si="204"/>
        <v>12733.6</v>
      </c>
      <c r="AA344" s="105"/>
      <c r="AB344" s="105"/>
      <c r="AC344" s="105"/>
      <c r="AD344" s="105">
        <f t="shared" si="205"/>
        <v>12733.6</v>
      </c>
      <c r="AE344" s="105">
        <f t="shared" si="206"/>
        <v>132362.05406572868</v>
      </c>
      <c r="AF344" s="160">
        <f t="shared" si="207"/>
        <v>964898</v>
      </c>
    </row>
    <row r="345" spans="1:32" s="108" customFormat="1" outlineLevel="1" x14ac:dyDescent="0.2">
      <c r="A345" s="125" t="s">
        <v>986</v>
      </c>
      <c r="B345" s="125"/>
      <c r="C345" s="125"/>
      <c r="D345" s="130">
        <v>1</v>
      </c>
      <c r="E345" s="131"/>
      <c r="F345" s="132">
        <v>0.12</v>
      </c>
      <c r="G345" s="132"/>
      <c r="H345" s="131">
        <v>10830</v>
      </c>
      <c r="I345" s="92">
        <f t="shared" si="217"/>
        <v>10830</v>
      </c>
      <c r="J345" s="98">
        <f t="shared" si="198"/>
        <v>9530.4</v>
      </c>
      <c r="K345" s="92"/>
      <c r="L345" s="131">
        <v>0</v>
      </c>
      <c r="M345" s="92">
        <f t="shared" si="218"/>
        <v>0</v>
      </c>
      <c r="N345" s="92">
        <f t="shared" si="200"/>
        <v>0</v>
      </c>
      <c r="O345" s="92"/>
      <c r="P345" s="131">
        <v>0</v>
      </c>
      <c r="Q345" s="92">
        <f t="shared" si="219"/>
        <v>0</v>
      </c>
      <c r="R345" s="98">
        <f t="shared" si="202"/>
        <v>0</v>
      </c>
      <c r="S345" s="130">
        <v>25</v>
      </c>
      <c r="T345" s="258" t="s">
        <v>15</v>
      </c>
      <c r="U345" s="78">
        <f>SUMIF('Avoided Costs 2010-2018'!$A:$A,Actuals!T345&amp;Actuals!S345,'Avoided Costs 2010-2018'!$E:$E)*J345</f>
        <v>35828.129540843198</v>
      </c>
      <c r="V345" s="78">
        <f>SUMIF('Avoided Costs 2010-2018'!$A:$A,Actuals!T345&amp;Actuals!S345,'Avoided Costs 2010-2018'!$K:$K)*N345</f>
        <v>0</v>
      </c>
      <c r="W345" s="78">
        <f>SUMIF('Avoided Costs 2010-2018'!$A:$A,Actuals!T345&amp;Actuals!S345,'Avoided Costs 2010-2018'!$M:$M)*R345</f>
        <v>0</v>
      </c>
      <c r="X345" s="78">
        <f t="shared" si="203"/>
        <v>35828.129540843198</v>
      </c>
      <c r="Y345" s="105">
        <v>8646</v>
      </c>
      <c r="Z345" s="105">
        <f t="shared" si="204"/>
        <v>7608.4800000000005</v>
      </c>
      <c r="AA345" s="105"/>
      <c r="AB345" s="105"/>
      <c r="AC345" s="105"/>
      <c r="AD345" s="105">
        <f t="shared" si="205"/>
        <v>7608.4800000000005</v>
      </c>
      <c r="AE345" s="105">
        <f t="shared" si="206"/>
        <v>28219.649540843198</v>
      </c>
      <c r="AF345" s="160">
        <f t="shared" si="207"/>
        <v>238260</v>
      </c>
    </row>
    <row r="346" spans="1:32" s="108" customFormat="1" outlineLevel="1" x14ac:dyDescent="0.2">
      <c r="A346" s="125" t="s">
        <v>987</v>
      </c>
      <c r="B346" s="125"/>
      <c r="C346" s="125"/>
      <c r="D346" s="130">
        <v>1</v>
      </c>
      <c r="E346" s="131"/>
      <c r="F346" s="132">
        <v>0.12</v>
      </c>
      <c r="G346" s="132"/>
      <c r="H346" s="131">
        <v>10830</v>
      </c>
      <c r="I346" s="92">
        <f t="shared" si="217"/>
        <v>10830</v>
      </c>
      <c r="J346" s="98">
        <f t="shared" si="198"/>
        <v>9530.4</v>
      </c>
      <c r="K346" s="92"/>
      <c r="L346" s="131">
        <v>0</v>
      </c>
      <c r="M346" s="92">
        <f t="shared" si="218"/>
        <v>0</v>
      </c>
      <c r="N346" s="92">
        <f t="shared" si="200"/>
        <v>0</v>
      </c>
      <c r="O346" s="92"/>
      <c r="P346" s="131">
        <v>0</v>
      </c>
      <c r="Q346" s="92">
        <f t="shared" si="219"/>
        <v>0</v>
      </c>
      <c r="R346" s="98">
        <f t="shared" si="202"/>
        <v>0</v>
      </c>
      <c r="S346" s="130">
        <v>25</v>
      </c>
      <c r="T346" s="258" t="s">
        <v>15</v>
      </c>
      <c r="U346" s="78">
        <f>SUMIF('Avoided Costs 2010-2018'!$A:$A,Actuals!T346&amp;Actuals!S346,'Avoided Costs 2010-2018'!$E:$E)*J346</f>
        <v>35828.129540843198</v>
      </c>
      <c r="V346" s="78">
        <f>SUMIF('Avoided Costs 2010-2018'!$A:$A,Actuals!T346&amp;Actuals!S346,'Avoided Costs 2010-2018'!$K:$K)*N346</f>
        <v>0</v>
      </c>
      <c r="W346" s="78">
        <f>SUMIF('Avoided Costs 2010-2018'!$A:$A,Actuals!T346&amp;Actuals!S346,'Avoided Costs 2010-2018'!$M:$M)*R346</f>
        <v>0</v>
      </c>
      <c r="X346" s="78">
        <f t="shared" si="203"/>
        <v>35828.129540843198</v>
      </c>
      <c r="Y346" s="105">
        <v>8646</v>
      </c>
      <c r="Z346" s="105">
        <f t="shared" si="204"/>
        <v>7608.4800000000005</v>
      </c>
      <c r="AA346" s="105"/>
      <c r="AB346" s="105"/>
      <c r="AC346" s="105"/>
      <c r="AD346" s="105">
        <f t="shared" si="205"/>
        <v>7608.4800000000005</v>
      </c>
      <c r="AE346" s="105">
        <f t="shared" si="206"/>
        <v>28219.649540843198</v>
      </c>
      <c r="AF346" s="160">
        <f t="shared" si="207"/>
        <v>238260</v>
      </c>
    </row>
    <row r="347" spans="1:32" s="108" customFormat="1" outlineLevel="1" x14ac:dyDescent="0.2">
      <c r="A347" s="125" t="s">
        <v>988</v>
      </c>
      <c r="B347" s="125"/>
      <c r="C347" s="125"/>
      <c r="D347" s="130">
        <v>1</v>
      </c>
      <c r="E347" s="131"/>
      <c r="F347" s="132">
        <v>0.12</v>
      </c>
      <c r="G347" s="132"/>
      <c r="H347" s="131">
        <v>10830</v>
      </c>
      <c r="I347" s="92">
        <f t="shared" si="217"/>
        <v>10830</v>
      </c>
      <c r="J347" s="98">
        <f t="shared" si="198"/>
        <v>9530.4</v>
      </c>
      <c r="K347" s="92"/>
      <c r="L347" s="131">
        <v>0</v>
      </c>
      <c r="M347" s="92">
        <f t="shared" si="218"/>
        <v>0</v>
      </c>
      <c r="N347" s="92">
        <f t="shared" si="200"/>
        <v>0</v>
      </c>
      <c r="O347" s="92"/>
      <c r="P347" s="131">
        <v>0</v>
      </c>
      <c r="Q347" s="92">
        <f t="shared" si="219"/>
        <v>0</v>
      </c>
      <c r="R347" s="98">
        <f t="shared" si="202"/>
        <v>0</v>
      </c>
      <c r="S347" s="130">
        <v>25</v>
      </c>
      <c r="T347" s="258" t="s">
        <v>15</v>
      </c>
      <c r="U347" s="78">
        <f>SUMIF('Avoided Costs 2010-2018'!$A:$A,Actuals!T347&amp;Actuals!S347,'Avoided Costs 2010-2018'!$E:$E)*J347</f>
        <v>35828.129540843198</v>
      </c>
      <c r="V347" s="78">
        <f>SUMIF('Avoided Costs 2010-2018'!$A:$A,Actuals!T347&amp;Actuals!S347,'Avoided Costs 2010-2018'!$K:$K)*N347</f>
        <v>0</v>
      </c>
      <c r="W347" s="78">
        <f>SUMIF('Avoided Costs 2010-2018'!$A:$A,Actuals!T347&amp;Actuals!S347,'Avoided Costs 2010-2018'!$M:$M)*R347</f>
        <v>0</v>
      </c>
      <c r="X347" s="78">
        <f t="shared" si="203"/>
        <v>35828.129540843198</v>
      </c>
      <c r="Y347" s="105">
        <v>8646</v>
      </c>
      <c r="Z347" s="105">
        <f t="shared" si="204"/>
        <v>7608.4800000000005</v>
      </c>
      <c r="AA347" s="105"/>
      <c r="AB347" s="105"/>
      <c r="AC347" s="105"/>
      <c r="AD347" s="105">
        <f t="shared" si="205"/>
        <v>7608.4800000000005</v>
      </c>
      <c r="AE347" s="105">
        <f t="shared" si="206"/>
        <v>28219.649540843198</v>
      </c>
      <c r="AF347" s="160">
        <f t="shared" si="207"/>
        <v>238260</v>
      </c>
    </row>
    <row r="348" spans="1:32" s="108" customFormat="1" outlineLevel="1" x14ac:dyDescent="0.2">
      <c r="A348" s="125" t="s">
        <v>989</v>
      </c>
      <c r="B348" s="125"/>
      <c r="C348" s="125"/>
      <c r="D348" s="130">
        <v>0</v>
      </c>
      <c r="E348" s="131"/>
      <c r="F348" s="132">
        <v>0.12</v>
      </c>
      <c r="G348" s="132"/>
      <c r="H348" s="131">
        <v>0</v>
      </c>
      <c r="I348" s="92">
        <f t="shared" si="217"/>
        <v>0</v>
      </c>
      <c r="J348" s="98">
        <f t="shared" si="198"/>
        <v>0</v>
      </c>
      <c r="K348" s="92"/>
      <c r="L348" s="131">
        <v>0</v>
      </c>
      <c r="M348" s="92">
        <f t="shared" si="199"/>
        <v>0</v>
      </c>
      <c r="N348" s="92">
        <f t="shared" si="200"/>
        <v>0</v>
      </c>
      <c r="O348" s="92"/>
      <c r="P348" s="131">
        <v>0</v>
      </c>
      <c r="Q348" s="92">
        <f t="shared" si="201"/>
        <v>0</v>
      </c>
      <c r="R348" s="98">
        <f t="shared" si="202"/>
        <v>0</v>
      </c>
      <c r="S348" s="130">
        <v>1</v>
      </c>
      <c r="T348" s="258" t="s">
        <v>15</v>
      </c>
      <c r="U348" s="78">
        <f>SUMIF('Avoided Costs 2010-2018'!$A:$A,Actuals!T348&amp;Actuals!S348,'Avoided Costs 2010-2018'!$E:$E)*J348</f>
        <v>0</v>
      </c>
      <c r="V348" s="78">
        <f>SUMIF('Avoided Costs 2010-2018'!$A:$A,Actuals!T348&amp;Actuals!S348,'Avoided Costs 2010-2018'!$K:$K)*N348</f>
        <v>0</v>
      </c>
      <c r="W348" s="78">
        <f>SUMIF('Avoided Costs 2010-2018'!$A:$A,Actuals!T348&amp;Actuals!S348,'Avoided Costs 2010-2018'!$M:$M)*R348</f>
        <v>0</v>
      </c>
      <c r="X348" s="78">
        <f t="shared" si="203"/>
        <v>0</v>
      </c>
      <c r="Y348" s="105">
        <v>0</v>
      </c>
      <c r="Z348" s="105">
        <f t="shared" si="204"/>
        <v>0</v>
      </c>
      <c r="AA348" s="105"/>
      <c r="AB348" s="105"/>
      <c r="AC348" s="105"/>
      <c r="AD348" s="105">
        <f t="shared" si="205"/>
        <v>0</v>
      </c>
      <c r="AE348" s="105">
        <f t="shared" si="206"/>
        <v>0</v>
      </c>
      <c r="AF348" s="160">
        <f t="shared" si="207"/>
        <v>0</v>
      </c>
    </row>
    <row r="349" spans="1:32" s="108" customFormat="1" outlineLevel="1" x14ac:dyDescent="0.2">
      <c r="A349" s="125" t="s">
        <v>990</v>
      </c>
      <c r="B349" s="125"/>
      <c r="C349" s="125"/>
      <c r="D349" s="130">
        <v>1</v>
      </c>
      <c r="E349" s="131"/>
      <c r="F349" s="132">
        <v>0.12</v>
      </c>
      <c r="G349" s="132"/>
      <c r="H349" s="131">
        <v>10830</v>
      </c>
      <c r="I349" s="92">
        <f t="shared" si="217"/>
        <v>10830</v>
      </c>
      <c r="J349" s="98">
        <f t="shared" si="198"/>
        <v>9530.4</v>
      </c>
      <c r="K349" s="92"/>
      <c r="L349" s="131">
        <v>0</v>
      </c>
      <c r="M349" s="92">
        <f t="shared" ref="M349:M352" si="220">L349</f>
        <v>0</v>
      </c>
      <c r="N349" s="92">
        <f t="shared" si="200"/>
        <v>0</v>
      </c>
      <c r="O349" s="92"/>
      <c r="P349" s="131">
        <v>0</v>
      </c>
      <c r="Q349" s="92">
        <f t="shared" ref="Q349:Q352" si="221">+P349</f>
        <v>0</v>
      </c>
      <c r="R349" s="98">
        <f t="shared" si="202"/>
        <v>0</v>
      </c>
      <c r="S349" s="130">
        <v>25</v>
      </c>
      <c r="T349" s="258" t="s">
        <v>15</v>
      </c>
      <c r="U349" s="78">
        <f>SUMIF('Avoided Costs 2010-2018'!$A:$A,Actuals!T349&amp;Actuals!S349,'Avoided Costs 2010-2018'!$E:$E)*J349</f>
        <v>35828.129540843198</v>
      </c>
      <c r="V349" s="78">
        <f>SUMIF('Avoided Costs 2010-2018'!$A:$A,Actuals!T349&amp;Actuals!S349,'Avoided Costs 2010-2018'!$K:$K)*N349</f>
        <v>0</v>
      </c>
      <c r="W349" s="78">
        <f>SUMIF('Avoided Costs 2010-2018'!$A:$A,Actuals!T349&amp;Actuals!S349,'Avoided Costs 2010-2018'!$M:$M)*R349</f>
        <v>0</v>
      </c>
      <c r="X349" s="78">
        <f t="shared" si="203"/>
        <v>35828.129540843198</v>
      </c>
      <c r="Y349" s="105">
        <v>8646</v>
      </c>
      <c r="Z349" s="105">
        <f t="shared" si="204"/>
        <v>7608.4800000000005</v>
      </c>
      <c r="AA349" s="105"/>
      <c r="AB349" s="105"/>
      <c r="AC349" s="105"/>
      <c r="AD349" s="105">
        <f t="shared" si="205"/>
        <v>7608.4800000000005</v>
      </c>
      <c r="AE349" s="105">
        <f t="shared" si="206"/>
        <v>28219.649540843198</v>
      </c>
      <c r="AF349" s="160">
        <f t="shared" si="207"/>
        <v>238260</v>
      </c>
    </row>
    <row r="350" spans="1:32" s="108" customFormat="1" outlineLevel="1" x14ac:dyDescent="0.2">
      <c r="A350" s="125" t="s">
        <v>991</v>
      </c>
      <c r="B350" s="125"/>
      <c r="C350" s="125"/>
      <c r="D350" s="130">
        <v>1</v>
      </c>
      <c r="E350" s="131"/>
      <c r="F350" s="132">
        <v>0.12</v>
      </c>
      <c r="G350" s="132"/>
      <c r="H350" s="131">
        <v>43859</v>
      </c>
      <c r="I350" s="92">
        <f t="shared" si="217"/>
        <v>43859</v>
      </c>
      <c r="J350" s="98">
        <f t="shared" si="198"/>
        <v>38595.919999999998</v>
      </c>
      <c r="K350" s="92"/>
      <c r="L350" s="131">
        <v>0</v>
      </c>
      <c r="M350" s="92">
        <f t="shared" si="220"/>
        <v>0</v>
      </c>
      <c r="N350" s="92">
        <f t="shared" si="200"/>
        <v>0</v>
      </c>
      <c r="O350" s="92"/>
      <c r="P350" s="131">
        <v>0</v>
      </c>
      <c r="Q350" s="92">
        <f t="shared" si="221"/>
        <v>0</v>
      </c>
      <c r="R350" s="98">
        <f t="shared" si="202"/>
        <v>0</v>
      </c>
      <c r="S350" s="130">
        <v>25</v>
      </c>
      <c r="T350" s="258" t="s">
        <v>15</v>
      </c>
      <c r="U350" s="78">
        <f>SUMIF('Avoided Costs 2010-2018'!$A:$A,Actuals!T350&amp;Actuals!S350,'Avoided Costs 2010-2018'!$E:$E)*J350</f>
        <v>145095.65406572868</v>
      </c>
      <c r="V350" s="78">
        <f>SUMIF('Avoided Costs 2010-2018'!$A:$A,Actuals!T350&amp;Actuals!S350,'Avoided Costs 2010-2018'!$K:$K)*N350</f>
        <v>0</v>
      </c>
      <c r="W350" s="78">
        <f>SUMIF('Avoided Costs 2010-2018'!$A:$A,Actuals!T350&amp;Actuals!S350,'Avoided Costs 2010-2018'!$M:$M)*R350</f>
        <v>0</v>
      </c>
      <c r="X350" s="78">
        <f t="shared" si="203"/>
        <v>145095.65406572868</v>
      </c>
      <c r="Y350" s="105">
        <v>14470</v>
      </c>
      <c r="Z350" s="105">
        <f t="shared" si="204"/>
        <v>12733.6</v>
      </c>
      <c r="AA350" s="105"/>
      <c r="AB350" s="105"/>
      <c r="AC350" s="105"/>
      <c r="AD350" s="105">
        <f t="shared" si="205"/>
        <v>12733.6</v>
      </c>
      <c r="AE350" s="105">
        <f t="shared" si="206"/>
        <v>132362.05406572868</v>
      </c>
      <c r="AF350" s="160">
        <f t="shared" si="207"/>
        <v>964898</v>
      </c>
    </row>
    <row r="351" spans="1:32" s="108" customFormat="1" outlineLevel="1" x14ac:dyDescent="0.2">
      <c r="A351" s="125" t="s">
        <v>992</v>
      </c>
      <c r="B351" s="125"/>
      <c r="C351" s="125"/>
      <c r="D351" s="130">
        <v>1</v>
      </c>
      <c r="E351" s="131"/>
      <c r="F351" s="132">
        <v>0.12</v>
      </c>
      <c r="G351" s="132"/>
      <c r="H351" s="131">
        <v>10830</v>
      </c>
      <c r="I351" s="92">
        <f t="shared" si="217"/>
        <v>10830</v>
      </c>
      <c r="J351" s="98">
        <f t="shared" si="198"/>
        <v>9530.4</v>
      </c>
      <c r="K351" s="92"/>
      <c r="L351" s="131">
        <v>0</v>
      </c>
      <c r="M351" s="92">
        <f t="shared" si="220"/>
        <v>0</v>
      </c>
      <c r="N351" s="92">
        <f t="shared" si="200"/>
        <v>0</v>
      </c>
      <c r="O351" s="92"/>
      <c r="P351" s="131">
        <v>0</v>
      </c>
      <c r="Q351" s="92">
        <f t="shared" si="221"/>
        <v>0</v>
      </c>
      <c r="R351" s="98">
        <f t="shared" si="202"/>
        <v>0</v>
      </c>
      <c r="S351" s="130">
        <v>25</v>
      </c>
      <c r="T351" s="258" t="s">
        <v>15</v>
      </c>
      <c r="U351" s="78">
        <f>SUMIF('Avoided Costs 2010-2018'!$A:$A,Actuals!T351&amp;Actuals!S351,'Avoided Costs 2010-2018'!$E:$E)*J351</f>
        <v>35828.129540843198</v>
      </c>
      <c r="V351" s="78">
        <f>SUMIF('Avoided Costs 2010-2018'!$A:$A,Actuals!T351&amp;Actuals!S351,'Avoided Costs 2010-2018'!$K:$K)*N351</f>
        <v>0</v>
      </c>
      <c r="W351" s="78">
        <f>SUMIF('Avoided Costs 2010-2018'!$A:$A,Actuals!T351&amp;Actuals!S351,'Avoided Costs 2010-2018'!$M:$M)*R351</f>
        <v>0</v>
      </c>
      <c r="X351" s="78">
        <f t="shared" si="203"/>
        <v>35828.129540843198</v>
      </c>
      <c r="Y351" s="105">
        <v>8646</v>
      </c>
      <c r="Z351" s="105">
        <f t="shared" si="204"/>
        <v>7608.4800000000005</v>
      </c>
      <c r="AA351" s="105"/>
      <c r="AB351" s="105"/>
      <c r="AC351" s="105"/>
      <c r="AD351" s="105">
        <f t="shared" si="205"/>
        <v>7608.4800000000005</v>
      </c>
      <c r="AE351" s="105">
        <f t="shared" si="206"/>
        <v>28219.649540843198</v>
      </c>
      <c r="AF351" s="160">
        <f t="shared" si="207"/>
        <v>238260</v>
      </c>
    </row>
    <row r="352" spans="1:32" s="108" customFormat="1" outlineLevel="1" x14ac:dyDescent="0.2">
      <c r="A352" s="125" t="s">
        <v>993</v>
      </c>
      <c r="B352" s="125"/>
      <c r="C352" s="125"/>
      <c r="D352" s="130">
        <v>1</v>
      </c>
      <c r="E352" s="131"/>
      <c r="F352" s="132">
        <v>0.12</v>
      </c>
      <c r="G352" s="132"/>
      <c r="H352" s="131">
        <v>43859</v>
      </c>
      <c r="I352" s="92">
        <f t="shared" si="217"/>
        <v>43859</v>
      </c>
      <c r="J352" s="98">
        <f t="shared" si="198"/>
        <v>38595.919999999998</v>
      </c>
      <c r="K352" s="92"/>
      <c r="L352" s="131">
        <v>0</v>
      </c>
      <c r="M352" s="92">
        <f t="shared" si="220"/>
        <v>0</v>
      </c>
      <c r="N352" s="92">
        <f t="shared" si="200"/>
        <v>0</v>
      </c>
      <c r="O352" s="92"/>
      <c r="P352" s="131">
        <v>0</v>
      </c>
      <c r="Q352" s="92">
        <f t="shared" si="221"/>
        <v>0</v>
      </c>
      <c r="R352" s="98">
        <f t="shared" si="202"/>
        <v>0</v>
      </c>
      <c r="S352" s="130">
        <v>25</v>
      </c>
      <c r="T352" s="258" t="s">
        <v>15</v>
      </c>
      <c r="U352" s="78">
        <f>SUMIF('Avoided Costs 2010-2018'!$A:$A,Actuals!T352&amp;Actuals!S352,'Avoided Costs 2010-2018'!$E:$E)*J352</f>
        <v>145095.65406572868</v>
      </c>
      <c r="V352" s="78">
        <f>SUMIF('Avoided Costs 2010-2018'!$A:$A,Actuals!T352&amp;Actuals!S352,'Avoided Costs 2010-2018'!$K:$K)*N352</f>
        <v>0</v>
      </c>
      <c r="W352" s="78">
        <f>SUMIF('Avoided Costs 2010-2018'!$A:$A,Actuals!T352&amp;Actuals!S352,'Avoided Costs 2010-2018'!$M:$M)*R352</f>
        <v>0</v>
      </c>
      <c r="X352" s="78">
        <f t="shared" si="203"/>
        <v>145095.65406572868</v>
      </c>
      <c r="Y352" s="105">
        <v>14470</v>
      </c>
      <c r="Z352" s="105">
        <f t="shared" si="204"/>
        <v>12733.6</v>
      </c>
      <c r="AA352" s="105"/>
      <c r="AB352" s="105"/>
      <c r="AC352" s="105"/>
      <c r="AD352" s="105">
        <f t="shared" si="205"/>
        <v>12733.6</v>
      </c>
      <c r="AE352" s="105">
        <f t="shared" si="206"/>
        <v>132362.05406572868</v>
      </c>
      <c r="AF352" s="160">
        <f t="shared" si="207"/>
        <v>964898</v>
      </c>
    </row>
    <row r="353" spans="1:32" s="108" customFormat="1" outlineLevel="1" x14ac:dyDescent="0.2">
      <c r="A353" s="125" t="s">
        <v>994</v>
      </c>
      <c r="B353" s="125"/>
      <c r="C353" s="125"/>
      <c r="D353" s="130">
        <v>0</v>
      </c>
      <c r="E353" s="131"/>
      <c r="F353" s="132">
        <v>0.12</v>
      </c>
      <c r="G353" s="132"/>
      <c r="H353" s="131">
        <v>0</v>
      </c>
      <c r="I353" s="92">
        <f t="shared" si="217"/>
        <v>0</v>
      </c>
      <c r="J353" s="98">
        <f t="shared" si="198"/>
        <v>0</v>
      </c>
      <c r="K353" s="92"/>
      <c r="L353" s="131">
        <v>0</v>
      </c>
      <c r="M353" s="92">
        <f t="shared" si="199"/>
        <v>0</v>
      </c>
      <c r="N353" s="92">
        <f t="shared" si="200"/>
        <v>0</v>
      </c>
      <c r="O353" s="92"/>
      <c r="P353" s="131">
        <v>0</v>
      </c>
      <c r="Q353" s="92">
        <f t="shared" si="201"/>
        <v>0</v>
      </c>
      <c r="R353" s="98">
        <f t="shared" si="202"/>
        <v>0</v>
      </c>
      <c r="S353" s="130">
        <v>1</v>
      </c>
      <c r="T353" s="258" t="s">
        <v>15</v>
      </c>
      <c r="U353" s="78">
        <f>SUMIF('Avoided Costs 2010-2018'!$A:$A,Actuals!T353&amp;Actuals!S353,'Avoided Costs 2010-2018'!$E:$E)*J353</f>
        <v>0</v>
      </c>
      <c r="V353" s="78">
        <f>SUMIF('Avoided Costs 2010-2018'!$A:$A,Actuals!T353&amp;Actuals!S353,'Avoided Costs 2010-2018'!$K:$K)*N353</f>
        <v>0</v>
      </c>
      <c r="W353" s="78">
        <f>SUMIF('Avoided Costs 2010-2018'!$A:$A,Actuals!T353&amp;Actuals!S353,'Avoided Costs 2010-2018'!$M:$M)*R353</f>
        <v>0</v>
      </c>
      <c r="X353" s="78">
        <f t="shared" si="203"/>
        <v>0</v>
      </c>
      <c r="Y353" s="105">
        <v>0</v>
      </c>
      <c r="Z353" s="105">
        <f t="shared" si="204"/>
        <v>0</v>
      </c>
      <c r="AA353" s="105"/>
      <c r="AB353" s="105"/>
      <c r="AC353" s="105"/>
      <c r="AD353" s="105">
        <f t="shared" si="205"/>
        <v>0</v>
      </c>
      <c r="AE353" s="105">
        <f t="shared" si="206"/>
        <v>0</v>
      </c>
      <c r="AF353" s="160">
        <f t="shared" si="207"/>
        <v>0</v>
      </c>
    </row>
    <row r="354" spans="1:32" s="108" customFormat="1" outlineLevel="1" x14ac:dyDescent="0.2">
      <c r="A354" s="125" t="s">
        <v>995</v>
      </c>
      <c r="B354" s="125"/>
      <c r="C354" s="125"/>
      <c r="D354" s="130">
        <v>0</v>
      </c>
      <c r="E354" s="131"/>
      <c r="F354" s="132">
        <v>0.12</v>
      </c>
      <c r="G354" s="132"/>
      <c r="H354" s="131">
        <v>0</v>
      </c>
      <c r="I354" s="92">
        <f t="shared" si="217"/>
        <v>0</v>
      </c>
      <c r="J354" s="98">
        <f t="shared" si="198"/>
        <v>0</v>
      </c>
      <c r="K354" s="92"/>
      <c r="L354" s="131">
        <v>0</v>
      </c>
      <c r="M354" s="92">
        <f t="shared" si="199"/>
        <v>0</v>
      </c>
      <c r="N354" s="92">
        <f t="shared" si="200"/>
        <v>0</v>
      </c>
      <c r="O354" s="92"/>
      <c r="P354" s="131">
        <v>0</v>
      </c>
      <c r="Q354" s="92">
        <f t="shared" si="201"/>
        <v>0</v>
      </c>
      <c r="R354" s="98">
        <f t="shared" si="202"/>
        <v>0</v>
      </c>
      <c r="S354" s="130">
        <v>1</v>
      </c>
      <c r="T354" s="258" t="s">
        <v>15</v>
      </c>
      <c r="U354" s="78">
        <f>SUMIF('Avoided Costs 2010-2018'!$A:$A,Actuals!T354&amp;Actuals!S354,'Avoided Costs 2010-2018'!$E:$E)*J354</f>
        <v>0</v>
      </c>
      <c r="V354" s="78">
        <f>SUMIF('Avoided Costs 2010-2018'!$A:$A,Actuals!T354&amp;Actuals!S354,'Avoided Costs 2010-2018'!$K:$K)*N354</f>
        <v>0</v>
      </c>
      <c r="W354" s="78">
        <f>SUMIF('Avoided Costs 2010-2018'!$A:$A,Actuals!T354&amp;Actuals!S354,'Avoided Costs 2010-2018'!$M:$M)*R354</f>
        <v>0</v>
      </c>
      <c r="X354" s="78">
        <f t="shared" si="203"/>
        <v>0</v>
      </c>
      <c r="Y354" s="105">
        <v>0</v>
      </c>
      <c r="Z354" s="105">
        <f t="shared" si="204"/>
        <v>0</v>
      </c>
      <c r="AA354" s="105"/>
      <c r="AB354" s="105"/>
      <c r="AC354" s="105"/>
      <c r="AD354" s="105">
        <f t="shared" ref="AD354:AD385" si="222">Z354+AB354</f>
        <v>0</v>
      </c>
      <c r="AE354" s="105">
        <f t="shared" ref="AE354:AE385" si="223">X354-AD354</f>
        <v>0</v>
      </c>
      <c r="AF354" s="160">
        <f t="shared" ref="AF354:AF385" si="224">S354*J354</f>
        <v>0</v>
      </c>
    </row>
    <row r="355" spans="1:32" s="108" customFormat="1" outlineLevel="1" x14ac:dyDescent="0.2">
      <c r="A355" s="125" t="s">
        <v>996</v>
      </c>
      <c r="B355" s="125"/>
      <c r="C355" s="125"/>
      <c r="D355" s="130">
        <v>1</v>
      </c>
      <c r="E355" s="131"/>
      <c r="F355" s="132">
        <v>0.12</v>
      </c>
      <c r="G355" s="132"/>
      <c r="H355" s="131">
        <v>43859</v>
      </c>
      <c r="I355" s="92">
        <f t="shared" si="217"/>
        <v>43859</v>
      </c>
      <c r="J355" s="98">
        <f t="shared" si="198"/>
        <v>38595.919999999998</v>
      </c>
      <c r="K355" s="92"/>
      <c r="L355" s="131">
        <v>0</v>
      </c>
      <c r="M355" s="92">
        <f t="shared" ref="M355" si="225">L355</f>
        <v>0</v>
      </c>
      <c r="N355" s="92">
        <f t="shared" si="200"/>
        <v>0</v>
      </c>
      <c r="O355" s="92"/>
      <c r="P355" s="131">
        <v>0</v>
      </c>
      <c r="Q355" s="92">
        <f>+P355</f>
        <v>0</v>
      </c>
      <c r="R355" s="98">
        <f t="shared" si="202"/>
        <v>0</v>
      </c>
      <c r="S355" s="130">
        <v>25</v>
      </c>
      <c r="T355" s="258" t="s">
        <v>15</v>
      </c>
      <c r="U355" s="78">
        <f>SUMIF('Avoided Costs 2010-2018'!$A:$A,Actuals!T355&amp;Actuals!S355,'Avoided Costs 2010-2018'!$E:$E)*J355</f>
        <v>145095.65406572868</v>
      </c>
      <c r="V355" s="78">
        <f>SUMIF('Avoided Costs 2010-2018'!$A:$A,Actuals!T355&amp;Actuals!S355,'Avoided Costs 2010-2018'!$K:$K)*N355</f>
        <v>0</v>
      </c>
      <c r="W355" s="78">
        <f>SUMIF('Avoided Costs 2010-2018'!$A:$A,Actuals!T355&amp;Actuals!S355,'Avoided Costs 2010-2018'!$M:$M)*R355</f>
        <v>0</v>
      </c>
      <c r="X355" s="78">
        <f t="shared" si="203"/>
        <v>145095.65406572868</v>
      </c>
      <c r="Y355" s="105">
        <v>14470</v>
      </c>
      <c r="Z355" s="105">
        <f t="shared" si="204"/>
        <v>12733.6</v>
      </c>
      <c r="AA355" s="105"/>
      <c r="AB355" s="105"/>
      <c r="AC355" s="105"/>
      <c r="AD355" s="105">
        <f t="shared" si="222"/>
        <v>12733.6</v>
      </c>
      <c r="AE355" s="105">
        <f t="shared" si="223"/>
        <v>132362.05406572868</v>
      </c>
      <c r="AF355" s="160">
        <f t="shared" si="224"/>
        <v>964898</v>
      </c>
    </row>
    <row r="356" spans="1:32" s="108" customFormat="1" outlineLevel="1" x14ac:dyDescent="0.2">
      <c r="A356" s="125" t="s">
        <v>997</v>
      </c>
      <c r="B356" s="125"/>
      <c r="C356" s="125"/>
      <c r="D356" s="130">
        <v>0</v>
      </c>
      <c r="E356" s="131"/>
      <c r="F356" s="132">
        <v>0.12</v>
      </c>
      <c r="G356" s="132"/>
      <c r="H356" s="131">
        <v>0</v>
      </c>
      <c r="I356" s="92">
        <f t="shared" si="217"/>
        <v>0</v>
      </c>
      <c r="J356" s="98">
        <f t="shared" si="198"/>
        <v>0</v>
      </c>
      <c r="K356" s="92"/>
      <c r="L356" s="131">
        <v>0</v>
      </c>
      <c r="M356" s="92">
        <f t="shared" si="199"/>
        <v>0</v>
      </c>
      <c r="N356" s="92">
        <f t="shared" si="200"/>
        <v>0</v>
      </c>
      <c r="O356" s="92"/>
      <c r="P356" s="131">
        <v>0</v>
      </c>
      <c r="Q356" s="92">
        <f t="shared" si="201"/>
        <v>0</v>
      </c>
      <c r="R356" s="98">
        <f t="shared" si="202"/>
        <v>0</v>
      </c>
      <c r="S356" s="130">
        <v>1</v>
      </c>
      <c r="T356" s="258" t="s">
        <v>15</v>
      </c>
      <c r="U356" s="78">
        <f>SUMIF('Avoided Costs 2010-2018'!$A:$A,Actuals!T356&amp;Actuals!S356,'Avoided Costs 2010-2018'!$E:$E)*J356</f>
        <v>0</v>
      </c>
      <c r="V356" s="78">
        <f>SUMIF('Avoided Costs 2010-2018'!$A:$A,Actuals!T356&amp;Actuals!S356,'Avoided Costs 2010-2018'!$K:$K)*N356</f>
        <v>0</v>
      </c>
      <c r="W356" s="78">
        <f>SUMIF('Avoided Costs 2010-2018'!$A:$A,Actuals!T356&amp;Actuals!S356,'Avoided Costs 2010-2018'!$M:$M)*R356</f>
        <v>0</v>
      </c>
      <c r="X356" s="78">
        <f t="shared" si="203"/>
        <v>0</v>
      </c>
      <c r="Y356" s="105">
        <v>0</v>
      </c>
      <c r="Z356" s="105">
        <f t="shared" si="204"/>
        <v>0</v>
      </c>
      <c r="AA356" s="105"/>
      <c r="AB356" s="105"/>
      <c r="AC356" s="105"/>
      <c r="AD356" s="105">
        <f t="shared" si="222"/>
        <v>0</v>
      </c>
      <c r="AE356" s="105">
        <f t="shared" si="223"/>
        <v>0</v>
      </c>
      <c r="AF356" s="160">
        <f t="shared" si="224"/>
        <v>0</v>
      </c>
    </row>
    <row r="357" spans="1:32" s="108" customFormat="1" outlineLevel="1" x14ac:dyDescent="0.2">
      <c r="A357" s="125" t="s">
        <v>998</v>
      </c>
      <c r="B357" s="125"/>
      <c r="C357" s="125"/>
      <c r="D357" s="130">
        <v>1</v>
      </c>
      <c r="E357" s="131"/>
      <c r="F357" s="132">
        <v>0.12</v>
      </c>
      <c r="G357" s="132"/>
      <c r="H357" s="131">
        <v>10830</v>
      </c>
      <c r="I357" s="92">
        <f t="shared" si="217"/>
        <v>10830</v>
      </c>
      <c r="J357" s="98">
        <f t="shared" si="198"/>
        <v>9530.4</v>
      </c>
      <c r="K357" s="92"/>
      <c r="L357" s="131">
        <v>0</v>
      </c>
      <c r="M357" s="92">
        <f t="shared" ref="M357:M366" si="226">L357</f>
        <v>0</v>
      </c>
      <c r="N357" s="92">
        <f t="shared" si="200"/>
        <v>0</v>
      </c>
      <c r="O357" s="92"/>
      <c r="P357" s="131">
        <v>0</v>
      </c>
      <c r="Q357" s="92">
        <f t="shared" ref="Q357:Q366" si="227">+P357</f>
        <v>0</v>
      </c>
      <c r="R357" s="98">
        <f t="shared" si="202"/>
        <v>0</v>
      </c>
      <c r="S357" s="130">
        <v>25</v>
      </c>
      <c r="T357" s="258" t="s">
        <v>15</v>
      </c>
      <c r="U357" s="78">
        <f>SUMIF('Avoided Costs 2010-2018'!$A:$A,Actuals!T357&amp;Actuals!S357,'Avoided Costs 2010-2018'!$E:$E)*J357</f>
        <v>35828.129540843198</v>
      </c>
      <c r="V357" s="78">
        <f>SUMIF('Avoided Costs 2010-2018'!$A:$A,Actuals!T357&amp;Actuals!S357,'Avoided Costs 2010-2018'!$K:$K)*N357</f>
        <v>0</v>
      </c>
      <c r="W357" s="78">
        <f>SUMIF('Avoided Costs 2010-2018'!$A:$A,Actuals!T357&amp;Actuals!S357,'Avoided Costs 2010-2018'!$M:$M)*R357</f>
        <v>0</v>
      </c>
      <c r="X357" s="78">
        <f t="shared" si="203"/>
        <v>35828.129540843198</v>
      </c>
      <c r="Y357" s="105">
        <v>8646</v>
      </c>
      <c r="Z357" s="105">
        <f t="shared" si="204"/>
        <v>7608.4800000000005</v>
      </c>
      <c r="AA357" s="105"/>
      <c r="AB357" s="105"/>
      <c r="AC357" s="105"/>
      <c r="AD357" s="105">
        <f t="shared" si="222"/>
        <v>7608.4800000000005</v>
      </c>
      <c r="AE357" s="105">
        <f t="shared" si="223"/>
        <v>28219.649540843198</v>
      </c>
      <c r="AF357" s="160">
        <f t="shared" si="224"/>
        <v>238260</v>
      </c>
    </row>
    <row r="358" spans="1:32" s="108" customFormat="1" outlineLevel="1" x14ac:dyDescent="0.2">
      <c r="A358" s="125" t="s">
        <v>999</v>
      </c>
      <c r="B358" s="125"/>
      <c r="C358" s="125"/>
      <c r="D358" s="130">
        <v>1</v>
      </c>
      <c r="E358" s="131"/>
      <c r="F358" s="132">
        <v>0.12</v>
      </c>
      <c r="G358" s="132"/>
      <c r="H358" s="131">
        <v>10830</v>
      </c>
      <c r="I358" s="92">
        <f t="shared" si="217"/>
        <v>10830</v>
      </c>
      <c r="J358" s="98">
        <f t="shared" si="198"/>
        <v>9530.4</v>
      </c>
      <c r="K358" s="92"/>
      <c r="L358" s="131">
        <v>0</v>
      </c>
      <c r="M358" s="92">
        <f t="shared" si="226"/>
        <v>0</v>
      </c>
      <c r="N358" s="92">
        <f t="shared" si="200"/>
        <v>0</v>
      </c>
      <c r="O358" s="92"/>
      <c r="P358" s="131">
        <v>0</v>
      </c>
      <c r="Q358" s="92">
        <f t="shared" si="227"/>
        <v>0</v>
      </c>
      <c r="R358" s="98">
        <f t="shared" si="202"/>
        <v>0</v>
      </c>
      <c r="S358" s="130">
        <v>25</v>
      </c>
      <c r="T358" s="258" t="s">
        <v>15</v>
      </c>
      <c r="U358" s="78">
        <f>SUMIF('Avoided Costs 2010-2018'!$A:$A,Actuals!T358&amp;Actuals!S358,'Avoided Costs 2010-2018'!$E:$E)*J358</f>
        <v>35828.129540843198</v>
      </c>
      <c r="V358" s="78">
        <f>SUMIF('Avoided Costs 2010-2018'!$A:$A,Actuals!T358&amp;Actuals!S358,'Avoided Costs 2010-2018'!$K:$K)*N358</f>
        <v>0</v>
      </c>
      <c r="W358" s="78">
        <f>SUMIF('Avoided Costs 2010-2018'!$A:$A,Actuals!T358&amp;Actuals!S358,'Avoided Costs 2010-2018'!$M:$M)*R358</f>
        <v>0</v>
      </c>
      <c r="X358" s="78">
        <f t="shared" si="203"/>
        <v>35828.129540843198</v>
      </c>
      <c r="Y358" s="105">
        <v>8646</v>
      </c>
      <c r="Z358" s="105">
        <f t="shared" si="204"/>
        <v>7608.4800000000005</v>
      </c>
      <c r="AA358" s="105"/>
      <c r="AB358" s="105"/>
      <c r="AC358" s="105"/>
      <c r="AD358" s="105">
        <f t="shared" si="222"/>
        <v>7608.4800000000005</v>
      </c>
      <c r="AE358" s="105">
        <f t="shared" si="223"/>
        <v>28219.649540843198</v>
      </c>
      <c r="AF358" s="160">
        <f t="shared" si="224"/>
        <v>238260</v>
      </c>
    </row>
    <row r="359" spans="1:32" s="108" customFormat="1" outlineLevel="1" x14ac:dyDescent="0.2">
      <c r="A359" s="125" t="s">
        <v>1000</v>
      </c>
      <c r="B359" s="125"/>
      <c r="C359" s="125"/>
      <c r="D359" s="130">
        <v>1</v>
      </c>
      <c r="E359" s="131"/>
      <c r="F359" s="132">
        <v>0.12</v>
      </c>
      <c r="G359" s="132"/>
      <c r="H359" s="131">
        <v>10830</v>
      </c>
      <c r="I359" s="92">
        <f t="shared" si="217"/>
        <v>10830</v>
      </c>
      <c r="J359" s="98">
        <f t="shared" si="198"/>
        <v>9530.4</v>
      </c>
      <c r="K359" s="92"/>
      <c r="L359" s="131">
        <v>0</v>
      </c>
      <c r="M359" s="92">
        <f t="shared" si="226"/>
        <v>0</v>
      </c>
      <c r="N359" s="92">
        <f t="shared" si="200"/>
        <v>0</v>
      </c>
      <c r="O359" s="92"/>
      <c r="P359" s="131">
        <v>0</v>
      </c>
      <c r="Q359" s="92">
        <f t="shared" si="227"/>
        <v>0</v>
      </c>
      <c r="R359" s="98">
        <f t="shared" si="202"/>
        <v>0</v>
      </c>
      <c r="S359" s="130">
        <v>25</v>
      </c>
      <c r="T359" s="258" t="s">
        <v>15</v>
      </c>
      <c r="U359" s="78">
        <f>SUMIF('Avoided Costs 2010-2018'!$A:$A,Actuals!T359&amp;Actuals!S359,'Avoided Costs 2010-2018'!$E:$E)*J359</f>
        <v>35828.129540843198</v>
      </c>
      <c r="V359" s="78">
        <f>SUMIF('Avoided Costs 2010-2018'!$A:$A,Actuals!T359&amp;Actuals!S359,'Avoided Costs 2010-2018'!$K:$K)*N359</f>
        <v>0</v>
      </c>
      <c r="W359" s="78">
        <f>SUMIF('Avoided Costs 2010-2018'!$A:$A,Actuals!T359&amp;Actuals!S359,'Avoided Costs 2010-2018'!$M:$M)*R359</f>
        <v>0</v>
      </c>
      <c r="X359" s="78">
        <f t="shared" si="203"/>
        <v>35828.129540843198</v>
      </c>
      <c r="Y359" s="105">
        <v>8646</v>
      </c>
      <c r="Z359" s="105">
        <f t="shared" si="204"/>
        <v>7608.4800000000005</v>
      </c>
      <c r="AA359" s="105"/>
      <c r="AB359" s="105"/>
      <c r="AC359" s="105"/>
      <c r="AD359" s="105">
        <f t="shared" si="222"/>
        <v>7608.4800000000005</v>
      </c>
      <c r="AE359" s="105">
        <f t="shared" si="223"/>
        <v>28219.649540843198</v>
      </c>
      <c r="AF359" s="160">
        <f t="shared" si="224"/>
        <v>238260</v>
      </c>
    </row>
    <row r="360" spans="1:32" s="108" customFormat="1" outlineLevel="1" x14ac:dyDescent="0.2">
      <c r="A360" s="125" t="s">
        <v>1001</v>
      </c>
      <c r="B360" s="125"/>
      <c r="C360" s="125"/>
      <c r="D360" s="130">
        <v>1</v>
      </c>
      <c r="E360" s="131"/>
      <c r="F360" s="132">
        <v>0.12</v>
      </c>
      <c r="G360" s="132"/>
      <c r="H360" s="131">
        <v>10830</v>
      </c>
      <c r="I360" s="92">
        <f t="shared" si="217"/>
        <v>10830</v>
      </c>
      <c r="J360" s="98">
        <f t="shared" si="198"/>
        <v>9530.4</v>
      </c>
      <c r="K360" s="92"/>
      <c r="L360" s="131">
        <v>0</v>
      </c>
      <c r="M360" s="92">
        <f t="shared" si="226"/>
        <v>0</v>
      </c>
      <c r="N360" s="92">
        <f t="shared" si="200"/>
        <v>0</v>
      </c>
      <c r="O360" s="92"/>
      <c r="P360" s="131">
        <v>0</v>
      </c>
      <c r="Q360" s="92">
        <f t="shared" si="227"/>
        <v>0</v>
      </c>
      <c r="R360" s="98">
        <f t="shared" si="202"/>
        <v>0</v>
      </c>
      <c r="S360" s="130">
        <v>25</v>
      </c>
      <c r="T360" s="258" t="s">
        <v>15</v>
      </c>
      <c r="U360" s="78">
        <f>SUMIF('Avoided Costs 2010-2018'!$A:$A,Actuals!T360&amp;Actuals!S360,'Avoided Costs 2010-2018'!$E:$E)*J360</f>
        <v>35828.129540843198</v>
      </c>
      <c r="V360" s="78">
        <f>SUMIF('Avoided Costs 2010-2018'!$A:$A,Actuals!T360&amp;Actuals!S360,'Avoided Costs 2010-2018'!$K:$K)*N360</f>
        <v>0</v>
      </c>
      <c r="W360" s="78">
        <f>SUMIF('Avoided Costs 2010-2018'!$A:$A,Actuals!T360&amp;Actuals!S360,'Avoided Costs 2010-2018'!$M:$M)*R360</f>
        <v>0</v>
      </c>
      <c r="X360" s="78">
        <f t="shared" si="203"/>
        <v>35828.129540843198</v>
      </c>
      <c r="Y360" s="105">
        <v>8646</v>
      </c>
      <c r="Z360" s="105">
        <f t="shared" si="204"/>
        <v>7608.4800000000005</v>
      </c>
      <c r="AA360" s="105"/>
      <c r="AB360" s="105"/>
      <c r="AC360" s="105"/>
      <c r="AD360" s="105">
        <f t="shared" si="222"/>
        <v>7608.4800000000005</v>
      </c>
      <c r="AE360" s="105">
        <f t="shared" si="223"/>
        <v>28219.649540843198</v>
      </c>
      <c r="AF360" s="160">
        <f t="shared" si="224"/>
        <v>238260</v>
      </c>
    </row>
    <row r="361" spans="1:32" s="108" customFormat="1" outlineLevel="1" x14ac:dyDescent="0.2">
      <c r="A361" s="125" t="s">
        <v>1002</v>
      </c>
      <c r="B361" s="125"/>
      <c r="C361" s="125"/>
      <c r="D361" s="130">
        <v>1</v>
      </c>
      <c r="E361" s="131"/>
      <c r="F361" s="132">
        <v>0.12</v>
      </c>
      <c r="G361" s="132"/>
      <c r="H361" s="131">
        <v>43859</v>
      </c>
      <c r="I361" s="92">
        <f t="shared" si="217"/>
        <v>43859</v>
      </c>
      <c r="J361" s="98">
        <f t="shared" si="198"/>
        <v>38595.919999999998</v>
      </c>
      <c r="K361" s="92"/>
      <c r="L361" s="131">
        <v>0</v>
      </c>
      <c r="M361" s="92">
        <f t="shared" si="226"/>
        <v>0</v>
      </c>
      <c r="N361" s="92">
        <f t="shared" si="200"/>
        <v>0</v>
      </c>
      <c r="O361" s="92"/>
      <c r="P361" s="131">
        <v>0</v>
      </c>
      <c r="Q361" s="92">
        <f t="shared" si="227"/>
        <v>0</v>
      </c>
      <c r="R361" s="98">
        <f t="shared" si="202"/>
        <v>0</v>
      </c>
      <c r="S361" s="130">
        <v>25</v>
      </c>
      <c r="T361" s="258" t="s">
        <v>15</v>
      </c>
      <c r="U361" s="78">
        <f>SUMIF('Avoided Costs 2010-2018'!$A:$A,Actuals!T361&amp;Actuals!S361,'Avoided Costs 2010-2018'!$E:$E)*J361</f>
        <v>145095.65406572868</v>
      </c>
      <c r="V361" s="78">
        <f>SUMIF('Avoided Costs 2010-2018'!$A:$A,Actuals!T361&amp;Actuals!S361,'Avoided Costs 2010-2018'!$K:$K)*N361</f>
        <v>0</v>
      </c>
      <c r="W361" s="78">
        <f>SUMIF('Avoided Costs 2010-2018'!$A:$A,Actuals!T361&amp;Actuals!S361,'Avoided Costs 2010-2018'!$M:$M)*R361</f>
        <v>0</v>
      </c>
      <c r="X361" s="78">
        <f t="shared" si="203"/>
        <v>145095.65406572868</v>
      </c>
      <c r="Y361" s="105">
        <v>14470</v>
      </c>
      <c r="Z361" s="105">
        <f t="shared" si="204"/>
        <v>12733.6</v>
      </c>
      <c r="AA361" s="105"/>
      <c r="AB361" s="105"/>
      <c r="AC361" s="105"/>
      <c r="AD361" s="105">
        <f t="shared" si="222"/>
        <v>12733.6</v>
      </c>
      <c r="AE361" s="105">
        <f t="shared" si="223"/>
        <v>132362.05406572868</v>
      </c>
      <c r="AF361" s="160">
        <f t="shared" si="224"/>
        <v>964898</v>
      </c>
    </row>
    <row r="362" spans="1:32" s="108" customFormat="1" outlineLevel="1" x14ac:dyDescent="0.2">
      <c r="A362" s="125" t="s">
        <v>1003</v>
      </c>
      <c r="B362" s="125"/>
      <c r="C362" s="125"/>
      <c r="D362" s="130">
        <v>1</v>
      </c>
      <c r="E362" s="131"/>
      <c r="F362" s="132">
        <v>0.12</v>
      </c>
      <c r="G362" s="132"/>
      <c r="H362" s="131">
        <v>10830</v>
      </c>
      <c r="I362" s="92">
        <f t="shared" si="217"/>
        <v>10830</v>
      </c>
      <c r="J362" s="98">
        <f t="shared" si="198"/>
        <v>9530.4</v>
      </c>
      <c r="K362" s="92"/>
      <c r="L362" s="131">
        <v>0</v>
      </c>
      <c r="M362" s="92">
        <f t="shared" si="226"/>
        <v>0</v>
      </c>
      <c r="N362" s="92">
        <f t="shared" si="200"/>
        <v>0</v>
      </c>
      <c r="O362" s="92"/>
      <c r="P362" s="131">
        <v>0</v>
      </c>
      <c r="Q362" s="92">
        <f t="shared" si="227"/>
        <v>0</v>
      </c>
      <c r="R362" s="98">
        <f t="shared" si="202"/>
        <v>0</v>
      </c>
      <c r="S362" s="130">
        <v>25</v>
      </c>
      <c r="T362" s="258" t="s">
        <v>15</v>
      </c>
      <c r="U362" s="78">
        <f>SUMIF('Avoided Costs 2010-2018'!$A:$A,Actuals!T362&amp;Actuals!S362,'Avoided Costs 2010-2018'!$E:$E)*J362</f>
        <v>35828.129540843198</v>
      </c>
      <c r="V362" s="78">
        <f>SUMIF('Avoided Costs 2010-2018'!$A:$A,Actuals!T362&amp;Actuals!S362,'Avoided Costs 2010-2018'!$K:$K)*N362</f>
        <v>0</v>
      </c>
      <c r="W362" s="78">
        <f>SUMIF('Avoided Costs 2010-2018'!$A:$A,Actuals!T362&amp;Actuals!S362,'Avoided Costs 2010-2018'!$M:$M)*R362</f>
        <v>0</v>
      </c>
      <c r="X362" s="78">
        <f t="shared" si="203"/>
        <v>35828.129540843198</v>
      </c>
      <c r="Y362" s="105">
        <v>8646</v>
      </c>
      <c r="Z362" s="105">
        <f t="shared" si="204"/>
        <v>7608.4800000000005</v>
      </c>
      <c r="AA362" s="105"/>
      <c r="AB362" s="105"/>
      <c r="AC362" s="105"/>
      <c r="AD362" s="105">
        <f t="shared" si="222"/>
        <v>7608.4800000000005</v>
      </c>
      <c r="AE362" s="105">
        <f t="shared" si="223"/>
        <v>28219.649540843198</v>
      </c>
      <c r="AF362" s="160">
        <f t="shared" si="224"/>
        <v>238260</v>
      </c>
    </row>
    <row r="363" spans="1:32" s="108" customFormat="1" outlineLevel="1" x14ac:dyDescent="0.2">
      <c r="A363" s="125" t="s">
        <v>1004</v>
      </c>
      <c r="B363" s="125"/>
      <c r="C363" s="125"/>
      <c r="D363" s="130">
        <v>1</v>
      </c>
      <c r="E363" s="131"/>
      <c r="F363" s="132">
        <v>0.12</v>
      </c>
      <c r="G363" s="132"/>
      <c r="H363" s="131">
        <v>10830</v>
      </c>
      <c r="I363" s="92">
        <f t="shared" si="217"/>
        <v>10830</v>
      </c>
      <c r="J363" s="98">
        <f t="shared" si="198"/>
        <v>9530.4</v>
      </c>
      <c r="K363" s="92"/>
      <c r="L363" s="131">
        <v>0</v>
      </c>
      <c r="M363" s="92">
        <f t="shared" si="226"/>
        <v>0</v>
      </c>
      <c r="N363" s="92">
        <f t="shared" si="200"/>
        <v>0</v>
      </c>
      <c r="O363" s="92"/>
      <c r="P363" s="131">
        <v>0</v>
      </c>
      <c r="Q363" s="92">
        <f t="shared" si="227"/>
        <v>0</v>
      </c>
      <c r="R363" s="98">
        <f t="shared" si="202"/>
        <v>0</v>
      </c>
      <c r="S363" s="130">
        <v>25</v>
      </c>
      <c r="T363" s="258" t="s">
        <v>15</v>
      </c>
      <c r="U363" s="78">
        <f>SUMIF('Avoided Costs 2010-2018'!$A:$A,Actuals!T363&amp;Actuals!S363,'Avoided Costs 2010-2018'!$E:$E)*J363</f>
        <v>35828.129540843198</v>
      </c>
      <c r="V363" s="78">
        <f>SUMIF('Avoided Costs 2010-2018'!$A:$A,Actuals!T363&amp;Actuals!S363,'Avoided Costs 2010-2018'!$K:$K)*N363</f>
        <v>0</v>
      </c>
      <c r="W363" s="78">
        <f>SUMIF('Avoided Costs 2010-2018'!$A:$A,Actuals!T363&amp;Actuals!S363,'Avoided Costs 2010-2018'!$M:$M)*R363</f>
        <v>0</v>
      </c>
      <c r="X363" s="78">
        <f t="shared" si="203"/>
        <v>35828.129540843198</v>
      </c>
      <c r="Y363" s="105">
        <v>8646</v>
      </c>
      <c r="Z363" s="105">
        <f t="shared" si="204"/>
        <v>7608.4800000000005</v>
      </c>
      <c r="AA363" s="105"/>
      <c r="AB363" s="105"/>
      <c r="AC363" s="105"/>
      <c r="AD363" s="105">
        <f t="shared" si="222"/>
        <v>7608.4800000000005</v>
      </c>
      <c r="AE363" s="105">
        <f t="shared" si="223"/>
        <v>28219.649540843198</v>
      </c>
      <c r="AF363" s="160">
        <f t="shared" si="224"/>
        <v>238260</v>
      </c>
    </row>
    <row r="364" spans="1:32" s="108" customFormat="1" outlineLevel="1" x14ac:dyDescent="0.2">
      <c r="A364" s="125" t="s">
        <v>1005</v>
      </c>
      <c r="B364" s="125"/>
      <c r="C364" s="125"/>
      <c r="D364" s="130">
        <v>1</v>
      </c>
      <c r="E364" s="131"/>
      <c r="F364" s="132">
        <v>0.12</v>
      </c>
      <c r="G364" s="132"/>
      <c r="H364" s="131">
        <v>10830</v>
      </c>
      <c r="I364" s="92">
        <f t="shared" si="217"/>
        <v>10830</v>
      </c>
      <c r="J364" s="98">
        <f t="shared" si="198"/>
        <v>9530.4</v>
      </c>
      <c r="K364" s="92"/>
      <c r="L364" s="131">
        <v>0</v>
      </c>
      <c r="M364" s="92">
        <f t="shared" si="226"/>
        <v>0</v>
      </c>
      <c r="N364" s="92">
        <f t="shared" si="200"/>
        <v>0</v>
      </c>
      <c r="O364" s="92"/>
      <c r="P364" s="131">
        <v>0</v>
      </c>
      <c r="Q364" s="92">
        <f t="shared" si="227"/>
        <v>0</v>
      </c>
      <c r="R364" s="98">
        <f t="shared" si="202"/>
        <v>0</v>
      </c>
      <c r="S364" s="130">
        <v>25</v>
      </c>
      <c r="T364" s="258" t="s">
        <v>15</v>
      </c>
      <c r="U364" s="78">
        <f>SUMIF('Avoided Costs 2010-2018'!$A:$A,Actuals!T364&amp;Actuals!S364,'Avoided Costs 2010-2018'!$E:$E)*J364</f>
        <v>35828.129540843198</v>
      </c>
      <c r="V364" s="78">
        <f>SUMIF('Avoided Costs 2010-2018'!$A:$A,Actuals!T364&amp;Actuals!S364,'Avoided Costs 2010-2018'!$K:$K)*N364</f>
        <v>0</v>
      </c>
      <c r="W364" s="78">
        <f>SUMIF('Avoided Costs 2010-2018'!$A:$A,Actuals!T364&amp;Actuals!S364,'Avoided Costs 2010-2018'!$M:$M)*R364</f>
        <v>0</v>
      </c>
      <c r="X364" s="78">
        <f t="shared" si="203"/>
        <v>35828.129540843198</v>
      </c>
      <c r="Y364" s="105">
        <v>8646</v>
      </c>
      <c r="Z364" s="105">
        <f t="shared" si="204"/>
        <v>7608.4800000000005</v>
      </c>
      <c r="AA364" s="105"/>
      <c r="AB364" s="105"/>
      <c r="AC364" s="105"/>
      <c r="AD364" s="105">
        <f t="shared" si="222"/>
        <v>7608.4800000000005</v>
      </c>
      <c r="AE364" s="105">
        <f t="shared" si="223"/>
        <v>28219.649540843198</v>
      </c>
      <c r="AF364" s="160">
        <f t="shared" si="224"/>
        <v>238260</v>
      </c>
    </row>
    <row r="365" spans="1:32" s="108" customFormat="1" outlineLevel="1" x14ac:dyDescent="0.2">
      <c r="A365" s="125" t="s">
        <v>1006</v>
      </c>
      <c r="B365" s="125"/>
      <c r="C365" s="125"/>
      <c r="D365" s="130">
        <v>1</v>
      </c>
      <c r="E365" s="131"/>
      <c r="F365" s="132">
        <v>0.12</v>
      </c>
      <c r="G365" s="132"/>
      <c r="H365" s="131">
        <v>10830</v>
      </c>
      <c r="I365" s="92">
        <f t="shared" si="217"/>
        <v>10830</v>
      </c>
      <c r="J365" s="98">
        <f t="shared" si="198"/>
        <v>9530.4</v>
      </c>
      <c r="K365" s="92"/>
      <c r="L365" s="131">
        <v>0</v>
      </c>
      <c r="M365" s="92">
        <f t="shared" si="226"/>
        <v>0</v>
      </c>
      <c r="N365" s="92">
        <f t="shared" si="200"/>
        <v>0</v>
      </c>
      <c r="O365" s="92"/>
      <c r="P365" s="131">
        <v>0</v>
      </c>
      <c r="Q365" s="92">
        <f t="shared" si="227"/>
        <v>0</v>
      </c>
      <c r="R365" s="98">
        <f t="shared" si="202"/>
        <v>0</v>
      </c>
      <c r="S365" s="130">
        <v>25</v>
      </c>
      <c r="T365" s="258" t="s">
        <v>15</v>
      </c>
      <c r="U365" s="78">
        <f>SUMIF('Avoided Costs 2010-2018'!$A:$A,Actuals!T365&amp;Actuals!S365,'Avoided Costs 2010-2018'!$E:$E)*J365</f>
        <v>35828.129540843198</v>
      </c>
      <c r="V365" s="78">
        <f>SUMIF('Avoided Costs 2010-2018'!$A:$A,Actuals!T365&amp;Actuals!S365,'Avoided Costs 2010-2018'!$K:$K)*N365</f>
        <v>0</v>
      </c>
      <c r="W365" s="78">
        <f>SUMIF('Avoided Costs 2010-2018'!$A:$A,Actuals!T365&amp;Actuals!S365,'Avoided Costs 2010-2018'!$M:$M)*R365</f>
        <v>0</v>
      </c>
      <c r="X365" s="78">
        <f t="shared" si="203"/>
        <v>35828.129540843198</v>
      </c>
      <c r="Y365" s="105">
        <v>8646</v>
      </c>
      <c r="Z365" s="105">
        <f t="shared" si="204"/>
        <v>7608.4800000000005</v>
      </c>
      <c r="AA365" s="105"/>
      <c r="AB365" s="105"/>
      <c r="AC365" s="105"/>
      <c r="AD365" s="105">
        <f t="shared" si="222"/>
        <v>7608.4800000000005</v>
      </c>
      <c r="AE365" s="105">
        <f t="shared" si="223"/>
        <v>28219.649540843198</v>
      </c>
      <c r="AF365" s="160">
        <f t="shared" si="224"/>
        <v>238260</v>
      </c>
    </row>
    <row r="366" spans="1:32" s="108" customFormat="1" outlineLevel="1" x14ac:dyDescent="0.2">
      <c r="A366" s="125" t="s">
        <v>1007</v>
      </c>
      <c r="B366" s="125"/>
      <c r="C366" s="125"/>
      <c r="D366" s="130">
        <v>1</v>
      </c>
      <c r="E366" s="131"/>
      <c r="F366" s="132">
        <v>0.12</v>
      </c>
      <c r="G366" s="132"/>
      <c r="H366" s="131">
        <v>10830</v>
      </c>
      <c r="I366" s="92">
        <f t="shared" si="217"/>
        <v>10830</v>
      </c>
      <c r="J366" s="98">
        <f t="shared" si="198"/>
        <v>9530.4</v>
      </c>
      <c r="K366" s="92"/>
      <c r="L366" s="131">
        <v>0</v>
      </c>
      <c r="M366" s="92">
        <f t="shared" si="226"/>
        <v>0</v>
      </c>
      <c r="N366" s="92">
        <f t="shared" si="200"/>
        <v>0</v>
      </c>
      <c r="O366" s="92"/>
      <c r="P366" s="131">
        <v>0</v>
      </c>
      <c r="Q366" s="92">
        <f t="shared" si="227"/>
        <v>0</v>
      </c>
      <c r="R366" s="98">
        <f t="shared" si="202"/>
        <v>0</v>
      </c>
      <c r="S366" s="130">
        <v>25</v>
      </c>
      <c r="T366" s="258" t="s">
        <v>15</v>
      </c>
      <c r="U366" s="78">
        <f>SUMIF('Avoided Costs 2010-2018'!$A:$A,Actuals!T366&amp;Actuals!S366,'Avoided Costs 2010-2018'!$E:$E)*J366</f>
        <v>35828.129540843198</v>
      </c>
      <c r="V366" s="78">
        <f>SUMIF('Avoided Costs 2010-2018'!$A:$A,Actuals!T366&amp;Actuals!S366,'Avoided Costs 2010-2018'!$K:$K)*N366</f>
        <v>0</v>
      </c>
      <c r="W366" s="78">
        <f>SUMIF('Avoided Costs 2010-2018'!$A:$A,Actuals!T366&amp;Actuals!S366,'Avoided Costs 2010-2018'!$M:$M)*R366</f>
        <v>0</v>
      </c>
      <c r="X366" s="78">
        <f t="shared" si="203"/>
        <v>35828.129540843198</v>
      </c>
      <c r="Y366" s="105">
        <v>8646</v>
      </c>
      <c r="Z366" s="105">
        <f t="shared" si="204"/>
        <v>7608.4800000000005</v>
      </c>
      <c r="AA366" s="105"/>
      <c r="AB366" s="105"/>
      <c r="AC366" s="105"/>
      <c r="AD366" s="105">
        <f t="shared" si="222"/>
        <v>7608.4800000000005</v>
      </c>
      <c r="AE366" s="105">
        <f t="shared" si="223"/>
        <v>28219.649540843198</v>
      </c>
      <c r="AF366" s="160">
        <f t="shared" si="224"/>
        <v>238260</v>
      </c>
    </row>
    <row r="367" spans="1:32" s="108" customFormat="1" outlineLevel="1" x14ac:dyDescent="0.2">
      <c r="A367" s="125" t="s">
        <v>1008</v>
      </c>
      <c r="B367" s="125"/>
      <c r="C367" s="125"/>
      <c r="D367" s="130">
        <v>1</v>
      </c>
      <c r="E367" s="131"/>
      <c r="F367" s="132">
        <v>0.12</v>
      </c>
      <c r="G367" s="132"/>
      <c r="H367" s="131">
        <v>5677</v>
      </c>
      <c r="I367" s="92">
        <f t="shared" si="212"/>
        <v>5404.5039999999999</v>
      </c>
      <c r="J367" s="98">
        <f t="shared" si="198"/>
        <v>4755.9635200000002</v>
      </c>
      <c r="K367" s="92"/>
      <c r="L367" s="131">
        <v>0</v>
      </c>
      <c r="M367" s="92">
        <f t="shared" si="199"/>
        <v>0</v>
      </c>
      <c r="N367" s="92">
        <f t="shared" si="200"/>
        <v>0</v>
      </c>
      <c r="O367" s="92"/>
      <c r="P367" s="131">
        <v>0</v>
      </c>
      <c r="Q367" s="92">
        <f t="shared" si="201"/>
        <v>0</v>
      </c>
      <c r="R367" s="98">
        <f t="shared" si="202"/>
        <v>0</v>
      </c>
      <c r="S367" s="130">
        <v>15</v>
      </c>
      <c r="T367" s="258" t="s">
        <v>15</v>
      </c>
      <c r="U367" s="78">
        <f>SUMIF('Avoided Costs 2010-2018'!$A:$A,Actuals!T367&amp;Actuals!S367,'Avoided Costs 2010-2018'!$E:$E)*J367</f>
        <v>14055.641470162203</v>
      </c>
      <c r="V367" s="78">
        <f>SUMIF('Avoided Costs 2010-2018'!$A:$A,Actuals!T367&amp;Actuals!S367,'Avoided Costs 2010-2018'!$K:$K)*N367</f>
        <v>0</v>
      </c>
      <c r="W367" s="78">
        <f>SUMIF('Avoided Costs 2010-2018'!$A:$A,Actuals!T367&amp;Actuals!S367,'Avoided Costs 2010-2018'!$M:$M)*R367</f>
        <v>0</v>
      </c>
      <c r="X367" s="78">
        <f t="shared" si="203"/>
        <v>14055.641470162203</v>
      </c>
      <c r="Y367" s="105">
        <v>9930.2900000000009</v>
      </c>
      <c r="Z367" s="105">
        <f t="shared" si="204"/>
        <v>8738.6552000000011</v>
      </c>
      <c r="AA367" s="105"/>
      <c r="AB367" s="105"/>
      <c r="AC367" s="105"/>
      <c r="AD367" s="105">
        <f t="shared" si="222"/>
        <v>8738.6552000000011</v>
      </c>
      <c r="AE367" s="105">
        <f t="shared" si="223"/>
        <v>5316.9862701622023</v>
      </c>
      <c r="AF367" s="160">
        <f t="shared" si="224"/>
        <v>71339.452799999999</v>
      </c>
    </row>
    <row r="368" spans="1:32" s="108" customFormat="1" outlineLevel="1" x14ac:dyDescent="0.2">
      <c r="A368" s="125" t="s">
        <v>1009</v>
      </c>
      <c r="B368" s="125"/>
      <c r="C368" s="125"/>
      <c r="D368" s="130">
        <v>1</v>
      </c>
      <c r="E368" s="131"/>
      <c r="F368" s="132">
        <v>0.12</v>
      </c>
      <c r="G368" s="132"/>
      <c r="H368" s="131">
        <v>4712</v>
      </c>
      <c r="I368" s="92">
        <f t="shared" si="212"/>
        <v>4485.8239999999996</v>
      </c>
      <c r="J368" s="98">
        <f t="shared" si="198"/>
        <v>3947.5251199999998</v>
      </c>
      <c r="K368" s="92"/>
      <c r="L368" s="131">
        <v>0</v>
      </c>
      <c r="M368" s="92">
        <f t="shared" si="199"/>
        <v>0</v>
      </c>
      <c r="N368" s="92">
        <f t="shared" si="200"/>
        <v>0</v>
      </c>
      <c r="O368" s="92"/>
      <c r="P368" s="131">
        <v>0</v>
      </c>
      <c r="Q368" s="92">
        <f t="shared" si="201"/>
        <v>0</v>
      </c>
      <c r="R368" s="98">
        <f t="shared" si="202"/>
        <v>0</v>
      </c>
      <c r="S368" s="130">
        <v>15</v>
      </c>
      <c r="T368" s="258" t="s">
        <v>15</v>
      </c>
      <c r="U368" s="78">
        <f>SUMIF('Avoided Costs 2010-2018'!$A:$A,Actuals!T368&amp;Actuals!S368,'Avoided Costs 2010-2018'!$E:$E)*J368</f>
        <v>11666.405250555626</v>
      </c>
      <c r="V368" s="78">
        <f>SUMIF('Avoided Costs 2010-2018'!$A:$A,Actuals!T368&amp;Actuals!S368,'Avoided Costs 2010-2018'!$K:$K)*N368</f>
        <v>0</v>
      </c>
      <c r="W368" s="78">
        <f>SUMIF('Avoided Costs 2010-2018'!$A:$A,Actuals!T368&amp;Actuals!S368,'Avoided Costs 2010-2018'!$M:$M)*R368</f>
        <v>0</v>
      </c>
      <c r="X368" s="78">
        <f t="shared" si="203"/>
        <v>11666.405250555626</v>
      </c>
      <c r="Y368" s="105">
        <v>5301</v>
      </c>
      <c r="Z368" s="105">
        <f t="shared" si="204"/>
        <v>4664.88</v>
      </c>
      <c r="AA368" s="105"/>
      <c r="AB368" s="105"/>
      <c r="AC368" s="105"/>
      <c r="AD368" s="105">
        <f t="shared" si="222"/>
        <v>4664.88</v>
      </c>
      <c r="AE368" s="105">
        <f t="shared" si="223"/>
        <v>7001.5252505556264</v>
      </c>
      <c r="AF368" s="160">
        <f t="shared" si="224"/>
        <v>59212.876799999998</v>
      </c>
    </row>
    <row r="369" spans="1:32" s="108" customFormat="1" outlineLevel="1" x14ac:dyDescent="0.2">
      <c r="A369" s="125" t="s">
        <v>1010</v>
      </c>
      <c r="B369" s="125"/>
      <c r="C369" s="125"/>
      <c r="D369" s="130">
        <v>1</v>
      </c>
      <c r="E369" s="131"/>
      <c r="F369" s="132">
        <v>0.12</v>
      </c>
      <c r="G369" s="132"/>
      <c r="H369" s="131">
        <v>2279</v>
      </c>
      <c r="I369" s="92">
        <f t="shared" ref="I369:I379" si="228">+H369</f>
        <v>2279</v>
      </c>
      <c r="J369" s="98">
        <f t="shared" si="198"/>
        <v>2005.52</v>
      </c>
      <c r="K369" s="92"/>
      <c r="L369" s="131">
        <v>0</v>
      </c>
      <c r="M369" s="92">
        <f t="shared" si="199"/>
        <v>0</v>
      </c>
      <c r="N369" s="92">
        <f t="shared" si="200"/>
        <v>0</v>
      </c>
      <c r="O369" s="92"/>
      <c r="P369" s="131">
        <v>0</v>
      </c>
      <c r="Q369" s="92">
        <f t="shared" si="201"/>
        <v>0</v>
      </c>
      <c r="R369" s="98">
        <f t="shared" si="202"/>
        <v>0</v>
      </c>
      <c r="S369" s="130">
        <v>15</v>
      </c>
      <c r="T369" s="258" t="s">
        <v>15</v>
      </c>
      <c r="U369" s="78">
        <f>SUMIF('Avoided Costs 2010-2018'!$A:$A,Actuals!T369&amp;Actuals!S369,'Avoided Costs 2010-2018'!$E:$E)*J369</f>
        <v>5927.05767458025</v>
      </c>
      <c r="V369" s="78">
        <f>SUMIF('Avoided Costs 2010-2018'!$A:$A,Actuals!T369&amp;Actuals!S369,'Avoided Costs 2010-2018'!$K:$K)*N369</f>
        <v>0</v>
      </c>
      <c r="W369" s="78">
        <f>SUMIF('Avoided Costs 2010-2018'!$A:$A,Actuals!T369&amp;Actuals!S369,'Avoided Costs 2010-2018'!$M:$M)*R369</f>
        <v>0</v>
      </c>
      <c r="X369" s="78">
        <f t="shared" si="203"/>
        <v>5927.05767458025</v>
      </c>
      <c r="Y369" s="105">
        <v>3990</v>
      </c>
      <c r="Z369" s="105">
        <f t="shared" si="204"/>
        <v>3511.2</v>
      </c>
      <c r="AA369" s="105"/>
      <c r="AB369" s="105"/>
      <c r="AC369" s="105"/>
      <c r="AD369" s="105">
        <f t="shared" si="222"/>
        <v>3511.2</v>
      </c>
      <c r="AE369" s="105">
        <f t="shared" si="223"/>
        <v>2415.8576745802502</v>
      </c>
      <c r="AF369" s="160">
        <f t="shared" si="224"/>
        <v>30082.799999999999</v>
      </c>
    </row>
    <row r="370" spans="1:32" s="108" customFormat="1" outlineLevel="1" x14ac:dyDescent="0.2">
      <c r="A370" s="125" t="s">
        <v>1011</v>
      </c>
      <c r="B370" s="125"/>
      <c r="C370" s="125"/>
      <c r="D370" s="130">
        <v>1</v>
      </c>
      <c r="E370" s="131"/>
      <c r="F370" s="132">
        <v>0.12</v>
      </c>
      <c r="G370" s="132"/>
      <c r="H370" s="131">
        <v>10830</v>
      </c>
      <c r="I370" s="92">
        <f t="shared" ref="I370:I372" si="229">H370</f>
        <v>10830</v>
      </c>
      <c r="J370" s="98">
        <f t="shared" si="198"/>
        <v>9530.4</v>
      </c>
      <c r="K370" s="92"/>
      <c r="L370" s="131">
        <v>0</v>
      </c>
      <c r="M370" s="92">
        <f t="shared" ref="M370:M372" si="230">L370</f>
        <v>0</v>
      </c>
      <c r="N370" s="92">
        <f t="shared" si="200"/>
        <v>0</v>
      </c>
      <c r="O370" s="92"/>
      <c r="P370" s="131">
        <v>0</v>
      </c>
      <c r="Q370" s="92">
        <f t="shared" ref="Q370:Q372" si="231">+P370</f>
        <v>0</v>
      </c>
      <c r="R370" s="98">
        <f t="shared" si="202"/>
        <v>0</v>
      </c>
      <c r="S370" s="130">
        <v>25</v>
      </c>
      <c r="T370" s="258" t="s">
        <v>15</v>
      </c>
      <c r="U370" s="78">
        <f>SUMIF('Avoided Costs 2010-2018'!$A:$A,Actuals!T370&amp;Actuals!S370,'Avoided Costs 2010-2018'!$E:$E)*J370</f>
        <v>35828.129540843198</v>
      </c>
      <c r="V370" s="78">
        <f>SUMIF('Avoided Costs 2010-2018'!$A:$A,Actuals!T370&amp;Actuals!S370,'Avoided Costs 2010-2018'!$K:$K)*N370</f>
        <v>0</v>
      </c>
      <c r="W370" s="78">
        <f>SUMIF('Avoided Costs 2010-2018'!$A:$A,Actuals!T370&amp;Actuals!S370,'Avoided Costs 2010-2018'!$M:$M)*R370</f>
        <v>0</v>
      </c>
      <c r="X370" s="78">
        <f t="shared" si="203"/>
        <v>35828.129540843198</v>
      </c>
      <c r="Y370" s="105">
        <v>8646</v>
      </c>
      <c r="Z370" s="105">
        <f t="shared" si="204"/>
        <v>7608.4800000000005</v>
      </c>
      <c r="AA370" s="105"/>
      <c r="AB370" s="105"/>
      <c r="AC370" s="105"/>
      <c r="AD370" s="105">
        <f t="shared" si="222"/>
        <v>7608.4800000000005</v>
      </c>
      <c r="AE370" s="105">
        <f t="shared" si="223"/>
        <v>28219.649540843198</v>
      </c>
      <c r="AF370" s="160">
        <f t="shared" si="224"/>
        <v>238260</v>
      </c>
    </row>
    <row r="371" spans="1:32" s="108" customFormat="1" outlineLevel="1" x14ac:dyDescent="0.2">
      <c r="A371" s="125" t="s">
        <v>1012</v>
      </c>
      <c r="B371" s="125"/>
      <c r="C371" s="125"/>
      <c r="D371" s="130">
        <v>1</v>
      </c>
      <c r="E371" s="131"/>
      <c r="F371" s="132">
        <v>0.12</v>
      </c>
      <c r="G371" s="132"/>
      <c r="H371" s="131">
        <v>10830</v>
      </c>
      <c r="I371" s="92">
        <f t="shared" si="229"/>
        <v>10830</v>
      </c>
      <c r="J371" s="98">
        <f t="shared" si="198"/>
        <v>9530.4</v>
      </c>
      <c r="K371" s="92"/>
      <c r="L371" s="131">
        <v>0</v>
      </c>
      <c r="M371" s="92">
        <f t="shared" si="230"/>
        <v>0</v>
      </c>
      <c r="N371" s="92">
        <f t="shared" si="200"/>
        <v>0</v>
      </c>
      <c r="O371" s="92"/>
      <c r="P371" s="131">
        <v>0</v>
      </c>
      <c r="Q371" s="92">
        <f t="shared" si="231"/>
        <v>0</v>
      </c>
      <c r="R371" s="98">
        <f t="shared" si="202"/>
        <v>0</v>
      </c>
      <c r="S371" s="130">
        <v>25</v>
      </c>
      <c r="T371" s="258" t="s">
        <v>15</v>
      </c>
      <c r="U371" s="78">
        <f>SUMIF('Avoided Costs 2010-2018'!$A:$A,Actuals!T371&amp;Actuals!S371,'Avoided Costs 2010-2018'!$E:$E)*J371</f>
        <v>35828.129540843198</v>
      </c>
      <c r="V371" s="78">
        <f>SUMIF('Avoided Costs 2010-2018'!$A:$A,Actuals!T371&amp;Actuals!S371,'Avoided Costs 2010-2018'!$K:$K)*N371</f>
        <v>0</v>
      </c>
      <c r="W371" s="78">
        <f>SUMIF('Avoided Costs 2010-2018'!$A:$A,Actuals!T371&amp;Actuals!S371,'Avoided Costs 2010-2018'!$M:$M)*R371</f>
        <v>0</v>
      </c>
      <c r="X371" s="78">
        <f t="shared" si="203"/>
        <v>35828.129540843198</v>
      </c>
      <c r="Y371" s="105">
        <v>8646</v>
      </c>
      <c r="Z371" s="105">
        <f t="shared" si="204"/>
        <v>7608.4800000000005</v>
      </c>
      <c r="AA371" s="105"/>
      <c r="AB371" s="105"/>
      <c r="AC371" s="105"/>
      <c r="AD371" s="105">
        <f t="shared" si="222"/>
        <v>7608.4800000000005</v>
      </c>
      <c r="AE371" s="105">
        <f t="shared" si="223"/>
        <v>28219.649540843198</v>
      </c>
      <c r="AF371" s="160">
        <f t="shared" si="224"/>
        <v>238260</v>
      </c>
    </row>
    <row r="372" spans="1:32" s="108" customFormat="1" outlineLevel="1" x14ac:dyDescent="0.2">
      <c r="A372" s="125" t="s">
        <v>1013</v>
      </c>
      <c r="B372" s="125"/>
      <c r="C372" s="125"/>
      <c r="D372" s="130">
        <v>1</v>
      </c>
      <c r="E372" s="131"/>
      <c r="F372" s="132">
        <v>0.12</v>
      </c>
      <c r="G372" s="132"/>
      <c r="H372" s="131">
        <v>10830</v>
      </c>
      <c r="I372" s="92">
        <f t="shared" si="229"/>
        <v>10830</v>
      </c>
      <c r="J372" s="98">
        <f t="shared" si="198"/>
        <v>9530.4</v>
      </c>
      <c r="K372" s="92"/>
      <c r="L372" s="131">
        <v>0</v>
      </c>
      <c r="M372" s="92">
        <f t="shared" si="230"/>
        <v>0</v>
      </c>
      <c r="N372" s="92">
        <f t="shared" si="200"/>
        <v>0</v>
      </c>
      <c r="O372" s="92"/>
      <c r="P372" s="131">
        <v>0</v>
      </c>
      <c r="Q372" s="92">
        <f t="shared" si="231"/>
        <v>0</v>
      </c>
      <c r="R372" s="98">
        <f t="shared" si="202"/>
        <v>0</v>
      </c>
      <c r="S372" s="130">
        <v>25</v>
      </c>
      <c r="T372" s="258" t="s">
        <v>15</v>
      </c>
      <c r="U372" s="78">
        <f>SUMIF('Avoided Costs 2010-2018'!$A:$A,Actuals!T372&amp;Actuals!S372,'Avoided Costs 2010-2018'!$E:$E)*J372</f>
        <v>35828.129540843198</v>
      </c>
      <c r="V372" s="78">
        <f>SUMIF('Avoided Costs 2010-2018'!$A:$A,Actuals!T372&amp;Actuals!S372,'Avoided Costs 2010-2018'!$K:$K)*N372</f>
        <v>0</v>
      </c>
      <c r="W372" s="78">
        <f>SUMIF('Avoided Costs 2010-2018'!$A:$A,Actuals!T372&amp;Actuals!S372,'Avoided Costs 2010-2018'!$M:$M)*R372</f>
        <v>0</v>
      </c>
      <c r="X372" s="78">
        <f t="shared" si="203"/>
        <v>35828.129540843198</v>
      </c>
      <c r="Y372" s="105">
        <v>8646</v>
      </c>
      <c r="Z372" s="105">
        <f t="shared" si="204"/>
        <v>7608.4800000000005</v>
      </c>
      <c r="AA372" s="105"/>
      <c r="AB372" s="105"/>
      <c r="AC372" s="105"/>
      <c r="AD372" s="105">
        <f t="shared" si="222"/>
        <v>7608.4800000000005</v>
      </c>
      <c r="AE372" s="105">
        <f t="shared" si="223"/>
        <v>28219.649540843198</v>
      </c>
      <c r="AF372" s="160">
        <f t="shared" si="224"/>
        <v>238260</v>
      </c>
    </row>
    <row r="373" spans="1:32" s="108" customFormat="1" outlineLevel="1" x14ac:dyDescent="0.2">
      <c r="A373" s="125" t="s">
        <v>1014</v>
      </c>
      <c r="B373" s="125"/>
      <c r="C373" s="125"/>
      <c r="D373" s="130">
        <v>1</v>
      </c>
      <c r="E373" s="131"/>
      <c r="F373" s="132">
        <v>0.12</v>
      </c>
      <c r="G373" s="132"/>
      <c r="H373" s="131">
        <v>69232</v>
      </c>
      <c r="I373" s="92">
        <f t="shared" si="228"/>
        <v>69232</v>
      </c>
      <c r="J373" s="98">
        <f t="shared" si="198"/>
        <v>60924.160000000003</v>
      </c>
      <c r="K373" s="92"/>
      <c r="L373" s="131">
        <v>12820</v>
      </c>
      <c r="M373" s="92">
        <f t="shared" si="199"/>
        <v>13589.2</v>
      </c>
      <c r="N373" s="92">
        <f t="shared" si="200"/>
        <v>11958.496000000001</v>
      </c>
      <c r="O373" s="92"/>
      <c r="P373" s="131">
        <v>0</v>
      </c>
      <c r="Q373" s="92">
        <f t="shared" si="201"/>
        <v>0</v>
      </c>
      <c r="R373" s="98">
        <f t="shared" si="202"/>
        <v>0</v>
      </c>
      <c r="S373" s="130">
        <v>15</v>
      </c>
      <c r="T373" s="258" t="s">
        <v>15</v>
      </c>
      <c r="U373" s="78">
        <f>SUMIF('Avoided Costs 2010-2018'!$A:$A,Actuals!T373&amp;Actuals!S373,'Avoided Costs 2010-2018'!$E:$E)*J373</f>
        <v>180053.55722972352</v>
      </c>
      <c r="V373" s="78">
        <f>SUMIF('Avoided Costs 2010-2018'!$A:$A,Actuals!T373&amp;Actuals!S373,'Avoided Costs 2010-2018'!$K:$K)*N373</f>
        <v>9849.2550199694433</v>
      </c>
      <c r="W373" s="78">
        <f>SUMIF('Avoided Costs 2010-2018'!$A:$A,Actuals!T373&amp;Actuals!S373,'Avoided Costs 2010-2018'!$M:$M)*R373</f>
        <v>0</v>
      </c>
      <c r="X373" s="78">
        <f t="shared" si="203"/>
        <v>189902.81224969297</v>
      </c>
      <c r="Y373" s="105">
        <v>17264</v>
      </c>
      <c r="Z373" s="105">
        <f t="shared" si="204"/>
        <v>15192.32</v>
      </c>
      <c r="AA373" s="105"/>
      <c r="AB373" s="105"/>
      <c r="AC373" s="105"/>
      <c r="AD373" s="105">
        <f t="shared" si="222"/>
        <v>15192.32</v>
      </c>
      <c r="AE373" s="105">
        <f t="shared" si="223"/>
        <v>174710.49224969296</v>
      </c>
      <c r="AF373" s="160">
        <f t="shared" si="224"/>
        <v>913862.4</v>
      </c>
    </row>
    <row r="374" spans="1:32" s="108" customFormat="1" outlineLevel="1" x14ac:dyDescent="0.2">
      <c r="A374" s="125" t="s">
        <v>1015</v>
      </c>
      <c r="B374" s="125"/>
      <c r="C374" s="125"/>
      <c r="D374" s="130">
        <v>0</v>
      </c>
      <c r="E374" s="131"/>
      <c r="F374" s="132">
        <v>0.12</v>
      </c>
      <c r="G374" s="132"/>
      <c r="H374" s="131">
        <v>0</v>
      </c>
      <c r="I374" s="92">
        <f t="shared" ref="I374:I376" si="232">H374</f>
        <v>0</v>
      </c>
      <c r="J374" s="98">
        <f t="shared" si="198"/>
        <v>0</v>
      </c>
      <c r="K374" s="92"/>
      <c r="L374" s="131">
        <v>0</v>
      </c>
      <c r="M374" s="92">
        <f t="shared" si="199"/>
        <v>0</v>
      </c>
      <c r="N374" s="92">
        <f t="shared" si="200"/>
        <v>0</v>
      </c>
      <c r="O374" s="92"/>
      <c r="P374" s="131">
        <v>0</v>
      </c>
      <c r="Q374" s="92">
        <f t="shared" si="201"/>
        <v>0</v>
      </c>
      <c r="R374" s="98">
        <f t="shared" si="202"/>
        <v>0</v>
      </c>
      <c r="S374" s="130">
        <v>1</v>
      </c>
      <c r="T374" s="258" t="s">
        <v>15</v>
      </c>
      <c r="U374" s="78">
        <f>SUMIF('Avoided Costs 2010-2018'!$A:$A,Actuals!T374&amp;Actuals!S374,'Avoided Costs 2010-2018'!$E:$E)*J374</f>
        <v>0</v>
      </c>
      <c r="V374" s="78">
        <f>SUMIF('Avoided Costs 2010-2018'!$A:$A,Actuals!T374&amp;Actuals!S374,'Avoided Costs 2010-2018'!$K:$K)*N374</f>
        <v>0</v>
      </c>
      <c r="W374" s="78">
        <f>SUMIF('Avoided Costs 2010-2018'!$A:$A,Actuals!T374&amp;Actuals!S374,'Avoided Costs 2010-2018'!$M:$M)*R374</f>
        <v>0</v>
      </c>
      <c r="X374" s="78">
        <f t="shared" si="203"/>
        <v>0</v>
      </c>
      <c r="Y374" s="105">
        <v>0</v>
      </c>
      <c r="Z374" s="105">
        <f t="shared" si="204"/>
        <v>0</v>
      </c>
      <c r="AA374" s="105"/>
      <c r="AB374" s="105"/>
      <c r="AC374" s="105"/>
      <c r="AD374" s="105">
        <f t="shared" si="222"/>
        <v>0</v>
      </c>
      <c r="AE374" s="105">
        <f t="shared" si="223"/>
        <v>0</v>
      </c>
      <c r="AF374" s="160">
        <f t="shared" si="224"/>
        <v>0</v>
      </c>
    </row>
    <row r="375" spans="1:32" s="108" customFormat="1" outlineLevel="1" x14ac:dyDescent="0.2">
      <c r="A375" s="125" t="s">
        <v>1016</v>
      </c>
      <c r="B375" s="125"/>
      <c r="C375" s="125"/>
      <c r="D375" s="130">
        <v>1</v>
      </c>
      <c r="E375" s="131"/>
      <c r="F375" s="132">
        <v>0.12</v>
      </c>
      <c r="G375" s="132"/>
      <c r="H375" s="131">
        <v>10830</v>
      </c>
      <c r="I375" s="92">
        <f t="shared" si="232"/>
        <v>10830</v>
      </c>
      <c r="J375" s="98">
        <f t="shared" si="198"/>
        <v>9530.4</v>
      </c>
      <c r="K375" s="92"/>
      <c r="L375" s="131">
        <v>0</v>
      </c>
      <c r="M375" s="92">
        <f t="shared" ref="M375:M376" si="233">L375</f>
        <v>0</v>
      </c>
      <c r="N375" s="92">
        <f t="shared" si="200"/>
        <v>0</v>
      </c>
      <c r="O375" s="92"/>
      <c r="P375" s="131">
        <v>0</v>
      </c>
      <c r="Q375" s="92">
        <f t="shared" ref="Q375:Q376" si="234">+P375</f>
        <v>0</v>
      </c>
      <c r="R375" s="98">
        <f t="shared" si="202"/>
        <v>0</v>
      </c>
      <c r="S375" s="130">
        <v>25</v>
      </c>
      <c r="T375" s="258" t="s">
        <v>15</v>
      </c>
      <c r="U375" s="78">
        <f>SUMIF('Avoided Costs 2010-2018'!$A:$A,Actuals!T375&amp;Actuals!S375,'Avoided Costs 2010-2018'!$E:$E)*J375</f>
        <v>35828.129540843198</v>
      </c>
      <c r="V375" s="78">
        <f>SUMIF('Avoided Costs 2010-2018'!$A:$A,Actuals!T375&amp;Actuals!S375,'Avoided Costs 2010-2018'!$K:$K)*N375</f>
        <v>0</v>
      </c>
      <c r="W375" s="78">
        <f>SUMIF('Avoided Costs 2010-2018'!$A:$A,Actuals!T375&amp;Actuals!S375,'Avoided Costs 2010-2018'!$M:$M)*R375</f>
        <v>0</v>
      </c>
      <c r="X375" s="78">
        <f t="shared" si="203"/>
        <v>35828.129540843198</v>
      </c>
      <c r="Y375" s="105">
        <v>6646</v>
      </c>
      <c r="Z375" s="105">
        <f t="shared" si="204"/>
        <v>5848.4800000000005</v>
      </c>
      <c r="AA375" s="105"/>
      <c r="AB375" s="105"/>
      <c r="AC375" s="105"/>
      <c r="AD375" s="105">
        <f t="shared" si="222"/>
        <v>5848.4800000000005</v>
      </c>
      <c r="AE375" s="105">
        <f t="shared" si="223"/>
        <v>29979.649540843198</v>
      </c>
      <c r="AF375" s="160">
        <f t="shared" si="224"/>
        <v>238260</v>
      </c>
    </row>
    <row r="376" spans="1:32" s="108" customFormat="1" outlineLevel="1" x14ac:dyDescent="0.2">
      <c r="A376" s="125" t="s">
        <v>1017</v>
      </c>
      <c r="B376" s="125"/>
      <c r="C376" s="125"/>
      <c r="D376" s="130">
        <v>1</v>
      </c>
      <c r="E376" s="131"/>
      <c r="F376" s="132">
        <v>0.12</v>
      </c>
      <c r="G376" s="132"/>
      <c r="H376" s="131">
        <v>10830</v>
      </c>
      <c r="I376" s="92">
        <f t="shared" si="232"/>
        <v>10830</v>
      </c>
      <c r="J376" s="98">
        <f t="shared" si="198"/>
        <v>9530.4</v>
      </c>
      <c r="K376" s="92"/>
      <c r="L376" s="131">
        <v>0</v>
      </c>
      <c r="M376" s="92">
        <f t="shared" si="233"/>
        <v>0</v>
      </c>
      <c r="N376" s="92">
        <f t="shared" si="200"/>
        <v>0</v>
      </c>
      <c r="O376" s="92"/>
      <c r="P376" s="131">
        <v>0</v>
      </c>
      <c r="Q376" s="92">
        <f t="shared" si="234"/>
        <v>0</v>
      </c>
      <c r="R376" s="98">
        <f t="shared" si="202"/>
        <v>0</v>
      </c>
      <c r="S376" s="130">
        <v>25</v>
      </c>
      <c r="T376" s="258" t="s">
        <v>15</v>
      </c>
      <c r="U376" s="78">
        <f>SUMIF('Avoided Costs 2010-2018'!$A:$A,Actuals!T376&amp;Actuals!S376,'Avoided Costs 2010-2018'!$E:$E)*J376</f>
        <v>35828.129540843198</v>
      </c>
      <c r="V376" s="78">
        <f>SUMIF('Avoided Costs 2010-2018'!$A:$A,Actuals!T376&amp;Actuals!S376,'Avoided Costs 2010-2018'!$K:$K)*N376</f>
        <v>0</v>
      </c>
      <c r="W376" s="78">
        <f>SUMIF('Avoided Costs 2010-2018'!$A:$A,Actuals!T376&amp;Actuals!S376,'Avoided Costs 2010-2018'!$M:$M)*R376</f>
        <v>0</v>
      </c>
      <c r="X376" s="78">
        <f t="shared" si="203"/>
        <v>35828.129540843198</v>
      </c>
      <c r="Y376" s="105">
        <v>6646</v>
      </c>
      <c r="Z376" s="105">
        <f t="shared" si="204"/>
        <v>5848.4800000000005</v>
      </c>
      <c r="AA376" s="105"/>
      <c r="AB376" s="105"/>
      <c r="AC376" s="105"/>
      <c r="AD376" s="105">
        <f t="shared" si="222"/>
        <v>5848.4800000000005</v>
      </c>
      <c r="AE376" s="105">
        <f t="shared" si="223"/>
        <v>29979.649540843198</v>
      </c>
      <c r="AF376" s="160">
        <f t="shared" si="224"/>
        <v>238260</v>
      </c>
    </row>
    <row r="377" spans="1:32" s="108" customFormat="1" outlineLevel="1" x14ac:dyDescent="0.2">
      <c r="A377" s="125" t="s">
        <v>1018</v>
      </c>
      <c r="B377" s="125"/>
      <c r="C377" s="125"/>
      <c r="D377" s="130">
        <v>1</v>
      </c>
      <c r="E377" s="131"/>
      <c r="F377" s="132">
        <v>0.12</v>
      </c>
      <c r="G377" s="132"/>
      <c r="H377" s="131">
        <v>5655</v>
      </c>
      <c r="I377" s="92">
        <f t="shared" si="228"/>
        <v>5655</v>
      </c>
      <c r="J377" s="98">
        <f t="shared" si="198"/>
        <v>4976.3999999999996</v>
      </c>
      <c r="K377" s="92"/>
      <c r="L377" s="131">
        <v>0</v>
      </c>
      <c r="M377" s="92">
        <f t="shared" si="199"/>
        <v>0</v>
      </c>
      <c r="N377" s="92">
        <f t="shared" si="200"/>
        <v>0</v>
      </c>
      <c r="O377" s="92"/>
      <c r="P377" s="131">
        <v>0</v>
      </c>
      <c r="Q377" s="92">
        <f t="shared" si="201"/>
        <v>0</v>
      </c>
      <c r="R377" s="98">
        <f t="shared" si="202"/>
        <v>0</v>
      </c>
      <c r="S377" s="130">
        <v>15</v>
      </c>
      <c r="T377" s="258" t="s">
        <v>15</v>
      </c>
      <c r="U377" s="78">
        <f>SUMIF('Avoided Costs 2010-2018'!$A:$A,Actuals!T377&amp;Actuals!S377,'Avoided Costs 2010-2018'!$E:$E)*J377</f>
        <v>14707.113273256389</v>
      </c>
      <c r="V377" s="78">
        <f>SUMIF('Avoided Costs 2010-2018'!$A:$A,Actuals!T377&amp;Actuals!S377,'Avoided Costs 2010-2018'!$K:$K)*N377</f>
        <v>0</v>
      </c>
      <c r="W377" s="78">
        <f>SUMIF('Avoided Costs 2010-2018'!$A:$A,Actuals!T377&amp;Actuals!S377,'Avoided Costs 2010-2018'!$M:$M)*R377</f>
        <v>0</v>
      </c>
      <c r="X377" s="78">
        <f t="shared" si="203"/>
        <v>14707.113273256389</v>
      </c>
      <c r="Y377" s="105">
        <v>8608.5400000000009</v>
      </c>
      <c r="Z377" s="105">
        <f t="shared" si="204"/>
        <v>7575.5152000000007</v>
      </c>
      <c r="AA377" s="105"/>
      <c r="AB377" s="105"/>
      <c r="AC377" s="105"/>
      <c r="AD377" s="105">
        <f t="shared" si="222"/>
        <v>7575.5152000000007</v>
      </c>
      <c r="AE377" s="105">
        <f t="shared" si="223"/>
        <v>7131.5980732563885</v>
      </c>
      <c r="AF377" s="160">
        <f t="shared" si="224"/>
        <v>74646</v>
      </c>
    </row>
    <row r="378" spans="1:32" s="108" customFormat="1" outlineLevel="1" x14ac:dyDescent="0.2">
      <c r="A378" s="125" t="s">
        <v>1019</v>
      </c>
      <c r="B378" s="125"/>
      <c r="C378" s="125"/>
      <c r="D378" s="130">
        <v>1</v>
      </c>
      <c r="E378" s="131"/>
      <c r="F378" s="132">
        <v>0.12</v>
      </c>
      <c r="G378" s="132"/>
      <c r="H378" s="131">
        <v>5819</v>
      </c>
      <c r="I378" s="92">
        <f t="shared" si="228"/>
        <v>5819</v>
      </c>
      <c r="J378" s="98">
        <f t="shared" si="198"/>
        <v>5120.72</v>
      </c>
      <c r="K378" s="92"/>
      <c r="L378" s="131">
        <v>0</v>
      </c>
      <c r="M378" s="92">
        <f t="shared" si="199"/>
        <v>0</v>
      </c>
      <c r="N378" s="92">
        <f t="shared" si="200"/>
        <v>0</v>
      </c>
      <c r="O378" s="92"/>
      <c r="P378" s="131">
        <v>0</v>
      </c>
      <c r="Q378" s="92">
        <f t="shared" si="201"/>
        <v>0</v>
      </c>
      <c r="R378" s="98">
        <f t="shared" si="202"/>
        <v>0</v>
      </c>
      <c r="S378" s="130">
        <v>15</v>
      </c>
      <c r="T378" s="258" t="s">
        <v>15</v>
      </c>
      <c r="U378" s="78">
        <f>SUMIF('Avoided Costs 2010-2018'!$A:$A,Actuals!T378&amp;Actuals!S378,'Avoided Costs 2010-2018'!$E:$E)*J378</f>
        <v>15133.632561817672</v>
      </c>
      <c r="V378" s="78">
        <f>SUMIF('Avoided Costs 2010-2018'!$A:$A,Actuals!T378&amp;Actuals!S378,'Avoided Costs 2010-2018'!$K:$K)*N378</f>
        <v>0</v>
      </c>
      <c r="W378" s="78">
        <f>SUMIF('Avoided Costs 2010-2018'!$A:$A,Actuals!T378&amp;Actuals!S378,'Avoided Costs 2010-2018'!$M:$M)*R378</f>
        <v>0</v>
      </c>
      <c r="X378" s="78">
        <f t="shared" si="203"/>
        <v>15133.632561817672</v>
      </c>
      <c r="Y378" s="105">
        <v>8485.1200000000008</v>
      </c>
      <c r="Z378" s="105">
        <f t="shared" si="204"/>
        <v>7466.905600000001</v>
      </c>
      <c r="AA378" s="105"/>
      <c r="AB378" s="105"/>
      <c r="AC378" s="105"/>
      <c r="AD378" s="105">
        <f t="shared" si="222"/>
        <v>7466.905600000001</v>
      </c>
      <c r="AE378" s="105">
        <f t="shared" si="223"/>
        <v>7666.7269618176715</v>
      </c>
      <c r="AF378" s="160">
        <f t="shared" si="224"/>
        <v>76810.8</v>
      </c>
    </row>
    <row r="379" spans="1:32" s="108" customFormat="1" outlineLevel="1" x14ac:dyDescent="0.2">
      <c r="A379" s="125" t="s">
        <v>1020</v>
      </c>
      <c r="B379" s="125"/>
      <c r="C379" s="125"/>
      <c r="D379" s="130">
        <v>1</v>
      </c>
      <c r="E379" s="131"/>
      <c r="F379" s="132">
        <v>0.12</v>
      </c>
      <c r="G379" s="132"/>
      <c r="H379" s="131">
        <v>10830</v>
      </c>
      <c r="I379" s="92">
        <f t="shared" si="228"/>
        <v>10830</v>
      </c>
      <c r="J379" s="98">
        <f t="shared" si="198"/>
        <v>9530.4</v>
      </c>
      <c r="K379" s="92"/>
      <c r="L379" s="131">
        <v>0</v>
      </c>
      <c r="M379" s="92">
        <f t="shared" ref="M379:M391" si="235">L379</f>
        <v>0</v>
      </c>
      <c r="N379" s="92">
        <f t="shared" si="200"/>
        <v>0</v>
      </c>
      <c r="O379" s="92"/>
      <c r="P379" s="131">
        <v>0</v>
      </c>
      <c r="Q379" s="92">
        <f t="shared" ref="Q379:Q391" si="236">+P379</f>
        <v>0</v>
      </c>
      <c r="R379" s="98">
        <f t="shared" si="202"/>
        <v>0</v>
      </c>
      <c r="S379" s="130">
        <v>25</v>
      </c>
      <c r="T379" s="258" t="s">
        <v>15</v>
      </c>
      <c r="U379" s="78">
        <f>SUMIF('Avoided Costs 2010-2018'!$A:$A,Actuals!T379&amp;Actuals!S379,'Avoided Costs 2010-2018'!$E:$E)*J379</f>
        <v>35828.129540843198</v>
      </c>
      <c r="V379" s="78">
        <f>SUMIF('Avoided Costs 2010-2018'!$A:$A,Actuals!T379&amp;Actuals!S379,'Avoided Costs 2010-2018'!$K:$K)*N379</f>
        <v>0</v>
      </c>
      <c r="W379" s="78">
        <f>SUMIF('Avoided Costs 2010-2018'!$A:$A,Actuals!T379&amp;Actuals!S379,'Avoided Costs 2010-2018'!$M:$M)*R379</f>
        <v>0</v>
      </c>
      <c r="X379" s="78">
        <f t="shared" si="203"/>
        <v>35828.129540843198</v>
      </c>
      <c r="Y379" s="105">
        <v>8646</v>
      </c>
      <c r="Z379" s="105">
        <f t="shared" si="204"/>
        <v>7608.4800000000005</v>
      </c>
      <c r="AA379" s="105"/>
      <c r="AB379" s="105"/>
      <c r="AC379" s="105"/>
      <c r="AD379" s="105">
        <f t="shared" si="222"/>
        <v>7608.4800000000005</v>
      </c>
      <c r="AE379" s="105">
        <f t="shared" si="223"/>
        <v>28219.649540843198</v>
      </c>
      <c r="AF379" s="160">
        <f t="shared" si="224"/>
        <v>238260</v>
      </c>
    </row>
    <row r="380" spans="1:32" s="108" customFormat="1" outlineLevel="1" x14ac:dyDescent="0.2">
      <c r="A380" s="125" t="s">
        <v>1021</v>
      </c>
      <c r="B380" s="125"/>
      <c r="C380" s="125"/>
      <c r="D380" s="130">
        <v>1</v>
      </c>
      <c r="E380" s="131"/>
      <c r="F380" s="132">
        <v>0.12</v>
      </c>
      <c r="G380" s="132"/>
      <c r="H380" s="131">
        <v>43859</v>
      </c>
      <c r="I380" s="92">
        <f t="shared" ref="I380:I405" si="237">H380</f>
        <v>43859</v>
      </c>
      <c r="J380" s="98">
        <f t="shared" si="198"/>
        <v>38595.919999999998</v>
      </c>
      <c r="K380" s="92"/>
      <c r="L380" s="131">
        <v>0</v>
      </c>
      <c r="M380" s="92">
        <f t="shared" si="235"/>
        <v>0</v>
      </c>
      <c r="N380" s="92">
        <f t="shared" si="200"/>
        <v>0</v>
      </c>
      <c r="O380" s="92"/>
      <c r="P380" s="131">
        <v>0</v>
      </c>
      <c r="Q380" s="92">
        <f t="shared" si="236"/>
        <v>0</v>
      </c>
      <c r="R380" s="98">
        <f t="shared" si="202"/>
        <v>0</v>
      </c>
      <c r="S380" s="130">
        <v>25</v>
      </c>
      <c r="T380" s="258" t="s">
        <v>15</v>
      </c>
      <c r="U380" s="78">
        <f>SUMIF('Avoided Costs 2010-2018'!$A:$A,Actuals!T380&amp;Actuals!S380,'Avoided Costs 2010-2018'!$E:$E)*J380</f>
        <v>145095.65406572868</v>
      </c>
      <c r="V380" s="78">
        <f>SUMIF('Avoided Costs 2010-2018'!$A:$A,Actuals!T380&amp;Actuals!S380,'Avoided Costs 2010-2018'!$K:$K)*N380</f>
        <v>0</v>
      </c>
      <c r="W380" s="78">
        <f>SUMIF('Avoided Costs 2010-2018'!$A:$A,Actuals!T380&amp;Actuals!S380,'Avoided Costs 2010-2018'!$M:$M)*R380</f>
        <v>0</v>
      </c>
      <c r="X380" s="78">
        <f t="shared" si="203"/>
        <v>145095.65406572868</v>
      </c>
      <c r="Y380" s="105">
        <v>14470</v>
      </c>
      <c r="Z380" s="105">
        <f t="shared" si="204"/>
        <v>12733.6</v>
      </c>
      <c r="AA380" s="105"/>
      <c r="AB380" s="105"/>
      <c r="AC380" s="105"/>
      <c r="AD380" s="105">
        <f t="shared" si="222"/>
        <v>12733.6</v>
      </c>
      <c r="AE380" s="105">
        <f t="shared" si="223"/>
        <v>132362.05406572868</v>
      </c>
      <c r="AF380" s="160">
        <f t="shared" si="224"/>
        <v>964898</v>
      </c>
    </row>
    <row r="381" spans="1:32" s="108" customFormat="1" outlineLevel="1" x14ac:dyDescent="0.2">
      <c r="A381" s="125" t="s">
        <v>1022</v>
      </c>
      <c r="B381" s="125"/>
      <c r="C381" s="125"/>
      <c r="D381" s="130">
        <v>1</v>
      </c>
      <c r="E381" s="131"/>
      <c r="F381" s="132">
        <v>0.12</v>
      </c>
      <c r="G381" s="132"/>
      <c r="H381" s="131">
        <v>10830</v>
      </c>
      <c r="I381" s="92">
        <f t="shared" si="237"/>
        <v>10830</v>
      </c>
      <c r="J381" s="98">
        <f t="shared" si="198"/>
        <v>9530.4</v>
      </c>
      <c r="K381" s="92"/>
      <c r="L381" s="131">
        <v>0</v>
      </c>
      <c r="M381" s="92">
        <f t="shared" si="235"/>
        <v>0</v>
      </c>
      <c r="N381" s="92">
        <f t="shared" si="200"/>
        <v>0</v>
      </c>
      <c r="O381" s="92"/>
      <c r="P381" s="131">
        <v>0</v>
      </c>
      <c r="Q381" s="92">
        <f t="shared" si="236"/>
        <v>0</v>
      </c>
      <c r="R381" s="98">
        <f t="shared" si="202"/>
        <v>0</v>
      </c>
      <c r="S381" s="130">
        <v>25</v>
      </c>
      <c r="T381" s="258" t="s">
        <v>15</v>
      </c>
      <c r="U381" s="78">
        <f>SUMIF('Avoided Costs 2010-2018'!$A:$A,Actuals!T381&amp;Actuals!S381,'Avoided Costs 2010-2018'!$E:$E)*J381</f>
        <v>35828.129540843198</v>
      </c>
      <c r="V381" s="78">
        <f>SUMIF('Avoided Costs 2010-2018'!$A:$A,Actuals!T381&amp;Actuals!S381,'Avoided Costs 2010-2018'!$K:$K)*N381</f>
        <v>0</v>
      </c>
      <c r="W381" s="78">
        <f>SUMIF('Avoided Costs 2010-2018'!$A:$A,Actuals!T381&amp;Actuals!S381,'Avoided Costs 2010-2018'!$M:$M)*R381</f>
        <v>0</v>
      </c>
      <c r="X381" s="78">
        <f t="shared" si="203"/>
        <v>35828.129540843198</v>
      </c>
      <c r="Y381" s="105">
        <v>8646</v>
      </c>
      <c r="Z381" s="105">
        <f t="shared" si="204"/>
        <v>7608.4800000000005</v>
      </c>
      <c r="AA381" s="105"/>
      <c r="AB381" s="105"/>
      <c r="AC381" s="105"/>
      <c r="AD381" s="105">
        <f t="shared" si="222"/>
        <v>7608.4800000000005</v>
      </c>
      <c r="AE381" s="105">
        <f t="shared" si="223"/>
        <v>28219.649540843198</v>
      </c>
      <c r="AF381" s="160">
        <f t="shared" si="224"/>
        <v>238260</v>
      </c>
    </row>
    <row r="382" spans="1:32" s="108" customFormat="1" outlineLevel="1" x14ac:dyDescent="0.2">
      <c r="A382" s="125" t="s">
        <v>1023</v>
      </c>
      <c r="B382" s="125"/>
      <c r="C382" s="125"/>
      <c r="D382" s="130">
        <v>1</v>
      </c>
      <c r="E382" s="131"/>
      <c r="F382" s="132">
        <v>0.12</v>
      </c>
      <c r="G382" s="132"/>
      <c r="H382" s="131">
        <v>43859</v>
      </c>
      <c r="I382" s="92">
        <f t="shared" si="237"/>
        <v>43859</v>
      </c>
      <c r="J382" s="98">
        <f t="shared" si="198"/>
        <v>38595.919999999998</v>
      </c>
      <c r="K382" s="92"/>
      <c r="L382" s="131">
        <v>0</v>
      </c>
      <c r="M382" s="92">
        <f t="shared" si="235"/>
        <v>0</v>
      </c>
      <c r="N382" s="92">
        <f t="shared" si="200"/>
        <v>0</v>
      </c>
      <c r="O382" s="92"/>
      <c r="P382" s="131">
        <v>0</v>
      </c>
      <c r="Q382" s="92">
        <f t="shared" si="236"/>
        <v>0</v>
      </c>
      <c r="R382" s="98">
        <f t="shared" si="202"/>
        <v>0</v>
      </c>
      <c r="S382" s="130">
        <v>25</v>
      </c>
      <c r="T382" s="258" t="s">
        <v>15</v>
      </c>
      <c r="U382" s="78">
        <f>SUMIF('Avoided Costs 2010-2018'!$A:$A,Actuals!T382&amp;Actuals!S382,'Avoided Costs 2010-2018'!$E:$E)*J382</f>
        <v>145095.65406572868</v>
      </c>
      <c r="V382" s="78">
        <f>SUMIF('Avoided Costs 2010-2018'!$A:$A,Actuals!T382&amp;Actuals!S382,'Avoided Costs 2010-2018'!$K:$K)*N382</f>
        <v>0</v>
      </c>
      <c r="W382" s="78">
        <f>SUMIF('Avoided Costs 2010-2018'!$A:$A,Actuals!T382&amp;Actuals!S382,'Avoided Costs 2010-2018'!$M:$M)*R382</f>
        <v>0</v>
      </c>
      <c r="X382" s="78">
        <f t="shared" si="203"/>
        <v>145095.65406572868</v>
      </c>
      <c r="Y382" s="105">
        <v>14470</v>
      </c>
      <c r="Z382" s="105">
        <f t="shared" si="204"/>
        <v>12733.6</v>
      </c>
      <c r="AA382" s="105"/>
      <c r="AB382" s="105"/>
      <c r="AC382" s="105"/>
      <c r="AD382" s="105">
        <f t="shared" si="222"/>
        <v>12733.6</v>
      </c>
      <c r="AE382" s="105">
        <f t="shared" si="223"/>
        <v>132362.05406572868</v>
      </c>
      <c r="AF382" s="160">
        <f t="shared" si="224"/>
        <v>964898</v>
      </c>
    </row>
    <row r="383" spans="1:32" s="108" customFormat="1" outlineLevel="1" x14ac:dyDescent="0.2">
      <c r="A383" s="125" t="s">
        <v>1024</v>
      </c>
      <c r="B383" s="125"/>
      <c r="C383" s="125"/>
      <c r="D383" s="130">
        <v>1</v>
      </c>
      <c r="E383" s="131"/>
      <c r="F383" s="132">
        <v>0.12</v>
      </c>
      <c r="G383" s="132"/>
      <c r="H383" s="131">
        <v>43859</v>
      </c>
      <c r="I383" s="92">
        <f t="shared" si="237"/>
        <v>43859</v>
      </c>
      <c r="J383" s="98">
        <f t="shared" si="198"/>
        <v>38595.919999999998</v>
      </c>
      <c r="K383" s="92"/>
      <c r="L383" s="131">
        <v>0</v>
      </c>
      <c r="M383" s="92">
        <f t="shared" si="235"/>
        <v>0</v>
      </c>
      <c r="N383" s="92">
        <f t="shared" si="200"/>
        <v>0</v>
      </c>
      <c r="O383" s="92"/>
      <c r="P383" s="131">
        <v>0</v>
      </c>
      <c r="Q383" s="92">
        <f t="shared" si="236"/>
        <v>0</v>
      </c>
      <c r="R383" s="98">
        <f t="shared" si="202"/>
        <v>0</v>
      </c>
      <c r="S383" s="130">
        <v>25</v>
      </c>
      <c r="T383" s="258" t="s">
        <v>15</v>
      </c>
      <c r="U383" s="78">
        <f>SUMIF('Avoided Costs 2010-2018'!$A:$A,Actuals!T383&amp;Actuals!S383,'Avoided Costs 2010-2018'!$E:$E)*J383</f>
        <v>145095.65406572868</v>
      </c>
      <c r="V383" s="78">
        <f>SUMIF('Avoided Costs 2010-2018'!$A:$A,Actuals!T383&amp;Actuals!S383,'Avoided Costs 2010-2018'!$K:$K)*N383</f>
        <v>0</v>
      </c>
      <c r="W383" s="78">
        <f>SUMIF('Avoided Costs 2010-2018'!$A:$A,Actuals!T383&amp;Actuals!S383,'Avoided Costs 2010-2018'!$M:$M)*R383</f>
        <v>0</v>
      </c>
      <c r="X383" s="78">
        <f t="shared" si="203"/>
        <v>145095.65406572868</v>
      </c>
      <c r="Y383" s="105">
        <v>14470</v>
      </c>
      <c r="Z383" s="105">
        <f t="shared" si="204"/>
        <v>12733.6</v>
      </c>
      <c r="AA383" s="105"/>
      <c r="AB383" s="105"/>
      <c r="AC383" s="105"/>
      <c r="AD383" s="105">
        <f t="shared" si="222"/>
        <v>12733.6</v>
      </c>
      <c r="AE383" s="105">
        <f t="shared" si="223"/>
        <v>132362.05406572868</v>
      </c>
      <c r="AF383" s="160">
        <f t="shared" si="224"/>
        <v>964898</v>
      </c>
    </row>
    <row r="384" spans="1:32" s="108" customFormat="1" outlineLevel="1" x14ac:dyDescent="0.2">
      <c r="A384" s="125" t="s">
        <v>1025</v>
      </c>
      <c r="B384" s="125"/>
      <c r="C384" s="125"/>
      <c r="D384" s="130">
        <v>1</v>
      </c>
      <c r="E384" s="131"/>
      <c r="F384" s="132">
        <v>0.12</v>
      </c>
      <c r="G384" s="132"/>
      <c r="H384" s="131">
        <v>10830</v>
      </c>
      <c r="I384" s="92">
        <f t="shared" si="237"/>
        <v>10830</v>
      </c>
      <c r="J384" s="98">
        <f t="shared" si="198"/>
        <v>9530.4</v>
      </c>
      <c r="K384" s="92"/>
      <c r="L384" s="131">
        <v>0</v>
      </c>
      <c r="M384" s="92">
        <f t="shared" si="235"/>
        <v>0</v>
      </c>
      <c r="N384" s="92">
        <f t="shared" si="200"/>
        <v>0</v>
      </c>
      <c r="O384" s="92"/>
      <c r="P384" s="131">
        <v>0</v>
      </c>
      <c r="Q384" s="92">
        <f t="shared" si="236"/>
        <v>0</v>
      </c>
      <c r="R384" s="98">
        <f t="shared" si="202"/>
        <v>0</v>
      </c>
      <c r="S384" s="130">
        <v>25</v>
      </c>
      <c r="T384" s="258" t="s">
        <v>15</v>
      </c>
      <c r="U384" s="78">
        <f>SUMIF('Avoided Costs 2010-2018'!$A:$A,Actuals!T384&amp;Actuals!S384,'Avoided Costs 2010-2018'!$E:$E)*J384</f>
        <v>35828.129540843198</v>
      </c>
      <c r="V384" s="78">
        <f>SUMIF('Avoided Costs 2010-2018'!$A:$A,Actuals!T384&amp;Actuals!S384,'Avoided Costs 2010-2018'!$K:$K)*N384</f>
        <v>0</v>
      </c>
      <c r="W384" s="78">
        <f>SUMIF('Avoided Costs 2010-2018'!$A:$A,Actuals!T384&amp;Actuals!S384,'Avoided Costs 2010-2018'!$M:$M)*R384</f>
        <v>0</v>
      </c>
      <c r="X384" s="78">
        <f t="shared" si="203"/>
        <v>35828.129540843198</v>
      </c>
      <c r="Y384" s="105">
        <v>8646</v>
      </c>
      <c r="Z384" s="105">
        <f t="shared" si="204"/>
        <v>7608.4800000000005</v>
      </c>
      <c r="AA384" s="105"/>
      <c r="AB384" s="105"/>
      <c r="AC384" s="105"/>
      <c r="AD384" s="105">
        <f t="shared" si="222"/>
        <v>7608.4800000000005</v>
      </c>
      <c r="AE384" s="105">
        <f t="shared" si="223"/>
        <v>28219.649540843198</v>
      </c>
      <c r="AF384" s="160">
        <f t="shared" si="224"/>
        <v>238260</v>
      </c>
    </row>
    <row r="385" spans="1:32" s="108" customFormat="1" outlineLevel="1" x14ac:dyDescent="0.2">
      <c r="A385" s="125" t="s">
        <v>1026</v>
      </c>
      <c r="B385" s="125"/>
      <c r="C385" s="125"/>
      <c r="D385" s="130">
        <v>1</v>
      </c>
      <c r="E385" s="131"/>
      <c r="F385" s="132">
        <v>0.12</v>
      </c>
      <c r="G385" s="132"/>
      <c r="H385" s="131">
        <v>10830</v>
      </c>
      <c r="I385" s="92">
        <f t="shared" si="237"/>
        <v>10830</v>
      </c>
      <c r="J385" s="98">
        <f t="shared" si="198"/>
        <v>9530.4</v>
      </c>
      <c r="K385" s="92"/>
      <c r="L385" s="131">
        <v>0</v>
      </c>
      <c r="M385" s="92">
        <f t="shared" si="235"/>
        <v>0</v>
      </c>
      <c r="N385" s="92">
        <f t="shared" si="200"/>
        <v>0</v>
      </c>
      <c r="O385" s="92"/>
      <c r="P385" s="131">
        <v>0</v>
      </c>
      <c r="Q385" s="92">
        <f t="shared" si="236"/>
        <v>0</v>
      </c>
      <c r="R385" s="98">
        <f t="shared" si="202"/>
        <v>0</v>
      </c>
      <c r="S385" s="130">
        <v>25</v>
      </c>
      <c r="T385" s="258" t="s">
        <v>15</v>
      </c>
      <c r="U385" s="78">
        <f>SUMIF('Avoided Costs 2010-2018'!$A:$A,Actuals!T385&amp;Actuals!S385,'Avoided Costs 2010-2018'!$E:$E)*J385</f>
        <v>35828.129540843198</v>
      </c>
      <c r="V385" s="78">
        <f>SUMIF('Avoided Costs 2010-2018'!$A:$A,Actuals!T385&amp;Actuals!S385,'Avoided Costs 2010-2018'!$K:$K)*N385</f>
        <v>0</v>
      </c>
      <c r="W385" s="78">
        <f>SUMIF('Avoided Costs 2010-2018'!$A:$A,Actuals!T385&amp;Actuals!S385,'Avoided Costs 2010-2018'!$M:$M)*R385</f>
        <v>0</v>
      </c>
      <c r="X385" s="78">
        <f t="shared" si="203"/>
        <v>35828.129540843198</v>
      </c>
      <c r="Y385" s="105">
        <v>8646</v>
      </c>
      <c r="Z385" s="105">
        <f t="shared" si="204"/>
        <v>7608.4800000000005</v>
      </c>
      <c r="AA385" s="105"/>
      <c r="AB385" s="105"/>
      <c r="AC385" s="105"/>
      <c r="AD385" s="105">
        <f t="shared" si="222"/>
        <v>7608.4800000000005</v>
      </c>
      <c r="AE385" s="105">
        <f t="shared" si="223"/>
        <v>28219.649540843198</v>
      </c>
      <c r="AF385" s="160">
        <f t="shared" si="224"/>
        <v>238260</v>
      </c>
    </row>
    <row r="386" spans="1:32" s="108" customFormat="1" outlineLevel="1" x14ac:dyDescent="0.2">
      <c r="A386" s="125" t="s">
        <v>1027</v>
      </c>
      <c r="B386" s="125"/>
      <c r="C386" s="125"/>
      <c r="D386" s="130">
        <v>1</v>
      </c>
      <c r="E386" s="131"/>
      <c r="F386" s="132">
        <v>0.12</v>
      </c>
      <c r="G386" s="132"/>
      <c r="H386" s="131">
        <v>10830</v>
      </c>
      <c r="I386" s="92">
        <f t="shared" si="237"/>
        <v>10830</v>
      </c>
      <c r="J386" s="98">
        <f t="shared" ref="J386:J432" si="238">I386*(1-F386)</f>
        <v>9530.4</v>
      </c>
      <c r="K386" s="92"/>
      <c r="L386" s="131">
        <v>0</v>
      </c>
      <c r="M386" s="92">
        <f t="shared" si="235"/>
        <v>0</v>
      </c>
      <c r="N386" s="92">
        <f t="shared" ref="N386:N432" si="239">M386*(1-F386)</f>
        <v>0</v>
      </c>
      <c r="O386" s="92"/>
      <c r="P386" s="131">
        <v>0</v>
      </c>
      <c r="Q386" s="92">
        <f t="shared" si="236"/>
        <v>0</v>
      </c>
      <c r="R386" s="98">
        <f t="shared" ref="R386:R432" si="240">Q386*(1-F386)</f>
        <v>0</v>
      </c>
      <c r="S386" s="130">
        <v>25</v>
      </c>
      <c r="T386" s="258" t="s">
        <v>15</v>
      </c>
      <c r="U386" s="78">
        <f>SUMIF('Avoided Costs 2010-2018'!$A:$A,Actuals!T386&amp;Actuals!S386,'Avoided Costs 2010-2018'!$E:$E)*J386</f>
        <v>35828.129540843198</v>
      </c>
      <c r="V386" s="78">
        <f>SUMIF('Avoided Costs 2010-2018'!$A:$A,Actuals!T386&amp;Actuals!S386,'Avoided Costs 2010-2018'!$K:$K)*N386</f>
        <v>0</v>
      </c>
      <c r="W386" s="78">
        <f>SUMIF('Avoided Costs 2010-2018'!$A:$A,Actuals!T386&amp;Actuals!S386,'Avoided Costs 2010-2018'!$M:$M)*R386</f>
        <v>0</v>
      </c>
      <c r="X386" s="78">
        <f t="shared" ref="X386:X432" si="241">SUM(U386:W386)</f>
        <v>35828.129540843198</v>
      </c>
      <c r="Y386" s="105">
        <v>8646</v>
      </c>
      <c r="Z386" s="105">
        <f t="shared" ref="Z386:Z432" si="242">Y386*(1-F386)</f>
        <v>7608.4800000000005</v>
      </c>
      <c r="AA386" s="105"/>
      <c r="AB386" s="105"/>
      <c r="AC386" s="105"/>
      <c r="AD386" s="105">
        <f t="shared" ref="AD386:AD417" si="243">Z386+AB386</f>
        <v>7608.4800000000005</v>
      </c>
      <c r="AE386" s="105">
        <f t="shared" ref="AE386:AE417" si="244">X386-AD386</f>
        <v>28219.649540843198</v>
      </c>
      <c r="AF386" s="160">
        <f t="shared" ref="AF386:AF417" si="245">S386*J386</f>
        <v>238260</v>
      </c>
    </row>
    <row r="387" spans="1:32" s="108" customFormat="1" outlineLevel="1" x14ac:dyDescent="0.2">
      <c r="A387" s="125" t="s">
        <v>1028</v>
      </c>
      <c r="B387" s="125"/>
      <c r="C387" s="125"/>
      <c r="D387" s="130">
        <v>1</v>
      </c>
      <c r="E387" s="131"/>
      <c r="F387" s="132">
        <v>0.12</v>
      </c>
      <c r="G387" s="132"/>
      <c r="H387" s="131">
        <v>10830</v>
      </c>
      <c r="I387" s="92">
        <f t="shared" si="237"/>
        <v>10830</v>
      </c>
      <c r="J387" s="98">
        <f t="shared" si="238"/>
        <v>9530.4</v>
      </c>
      <c r="K387" s="92"/>
      <c r="L387" s="131">
        <v>0</v>
      </c>
      <c r="M387" s="92">
        <f t="shared" si="235"/>
        <v>0</v>
      </c>
      <c r="N387" s="92">
        <f t="shared" si="239"/>
        <v>0</v>
      </c>
      <c r="O387" s="92"/>
      <c r="P387" s="131">
        <v>0</v>
      </c>
      <c r="Q387" s="92">
        <f t="shared" si="236"/>
        <v>0</v>
      </c>
      <c r="R387" s="98">
        <f t="shared" si="240"/>
        <v>0</v>
      </c>
      <c r="S387" s="130">
        <v>25</v>
      </c>
      <c r="T387" s="258" t="s">
        <v>15</v>
      </c>
      <c r="U387" s="78">
        <f>SUMIF('Avoided Costs 2010-2018'!$A:$A,Actuals!T387&amp;Actuals!S387,'Avoided Costs 2010-2018'!$E:$E)*J387</f>
        <v>35828.129540843198</v>
      </c>
      <c r="V387" s="78">
        <f>SUMIF('Avoided Costs 2010-2018'!$A:$A,Actuals!T387&amp;Actuals!S387,'Avoided Costs 2010-2018'!$K:$K)*N387</f>
        <v>0</v>
      </c>
      <c r="W387" s="78">
        <f>SUMIF('Avoided Costs 2010-2018'!$A:$A,Actuals!T387&amp;Actuals!S387,'Avoided Costs 2010-2018'!$M:$M)*R387</f>
        <v>0</v>
      </c>
      <c r="X387" s="78">
        <f t="shared" si="241"/>
        <v>35828.129540843198</v>
      </c>
      <c r="Y387" s="105">
        <v>8646</v>
      </c>
      <c r="Z387" s="105">
        <f t="shared" si="242"/>
        <v>7608.4800000000005</v>
      </c>
      <c r="AA387" s="105"/>
      <c r="AB387" s="105"/>
      <c r="AC387" s="105"/>
      <c r="AD387" s="105">
        <f t="shared" si="243"/>
        <v>7608.4800000000005</v>
      </c>
      <c r="AE387" s="105">
        <f t="shared" si="244"/>
        <v>28219.649540843198</v>
      </c>
      <c r="AF387" s="160">
        <f t="shared" si="245"/>
        <v>238260</v>
      </c>
    </row>
    <row r="388" spans="1:32" s="108" customFormat="1" outlineLevel="1" x14ac:dyDescent="0.2">
      <c r="A388" s="125" t="s">
        <v>1029</v>
      </c>
      <c r="B388" s="125"/>
      <c r="C388" s="125"/>
      <c r="D388" s="130">
        <v>1</v>
      </c>
      <c r="E388" s="131"/>
      <c r="F388" s="132">
        <v>0.12</v>
      </c>
      <c r="G388" s="132"/>
      <c r="H388" s="131">
        <v>10830</v>
      </c>
      <c r="I388" s="92">
        <f t="shared" si="237"/>
        <v>10830</v>
      </c>
      <c r="J388" s="98">
        <f t="shared" si="238"/>
        <v>9530.4</v>
      </c>
      <c r="K388" s="92"/>
      <c r="L388" s="131">
        <v>0</v>
      </c>
      <c r="M388" s="92">
        <f t="shared" si="235"/>
        <v>0</v>
      </c>
      <c r="N388" s="92">
        <f t="shared" si="239"/>
        <v>0</v>
      </c>
      <c r="O388" s="92"/>
      <c r="P388" s="131">
        <v>0</v>
      </c>
      <c r="Q388" s="92">
        <f t="shared" si="236"/>
        <v>0</v>
      </c>
      <c r="R388" s="98">
        <f t="shared" si="240"/>
        <v>0</v>
      </c>
      <c r="S388" s="130">
        <v>25</v>
      </c>
      <c r="T388" s="258" t="s">
        <v>15</v>
      </c>
      <c r="U388" s="78">
        <f>SUMIF('Avoided Costs 2010-2018'!$A:$A,Actuals!T388&amp;Actuals!S388,'Avoided Costs 2010-2018'!$E:$E)*J388</f>
        <v>35828.129540843198</v>
      </c>
      <c r="V388" s="78">
        <f>SUMIF('Avoided Costs 2010-2018'!$A:$A,Actuals!T388&amp;Actuals!S388,'Avoided Costs 2010-2018'!$K:$K)*N388</f>
        <v>0</v>
      </c>
      <c r="W388" s="78">
        <f>SUMIF('Avoided Costs 2010-2018'!$A:$A,Actuals!T388&amp;Actuals!S388,'Avoided Costs 2010-2018'!$M:$M)*R388</f>
        <v>0</v>
      </c>
      <c r="X388" s="78">
        <f t="shared" si="241"/>
        <v>35828.129540843198</v>
      </c>
      <c r="Y388" s="105">
        <v>8646</v>
      </c>
      <c r="Z388" s="105">
        <f t="shared" si="242"/>
        <v>7608.4800000000005</v>
      </c>
      <c r="AA388" s="105"/>
      <c r="AB388" s="105"/>
      <c r="AC388" s="105"/>
      <c r="AD388" s="105">
        <f t="shared" si="243"/>
        <v>7608.4800000000005</v>
      </c>
      <c r="AE388" s="105">
        <f t="shared" si="244"/>
        <v>28219.649540843198</v>
      </c>
      <c r="AF388" s="160">
        <f t="shared" si="245"/>
        <v>238260</v>
      </c>
    </row>
    <row r="389" spans="1:32" s="108" customFormat="1" outlineLevel="1" x14ac:dyDescent="0.2">
      <c r="A389" s="125" t="s">
        <v>1030</v>
      </c>
      <c r="B389" s="125"/>
      <c r="C389" s="125"/>
      <c r="D389" s="130">
        <v>1</v>
      </c>
      <c r="E389" s="131"/>
      <c r="F389" s="132">
        <v>0.12</v>
      </c>
      <c r="G389" s="132"/>
      <c r="H389" s="131">
        <v>10830</v>
      </c>
      <c r="I389" s="92">
        <f t="shared" si="237"/>
        <v>10830</v>
      </c>
      <c r="J389" s="98">
        <f t="shared" si="238"/>
        <v>9530.4</v>
      </c>
      <c r="K389" s="92"/>
      <c r="L389" s="131">
        <v>0</v>
      </c>
      <c r="M389" s="92">
        <f t="shared" si="235"/>
        <v>0</v>
      </c>
      <c r="N389" s="92">
        <f t="shared" si="239"/>
        <v>0</v>
      </c>
      <c r="O389" s="92"/>
      <c r="P389" s="131">
        <v>0</v>
      </c>
      <c r="Q389" s="92">
        <f t="shared" si="236"/>
        <v>0</v>
      </c>
      <c r="R389" s="98">
        <f t="shared" si="240"/>
        <v>0</v>
      </c>
      <c r="S389" s="130">
        <v>25</v>
      </c>
      <c r="T389" s="258" t="s">
        <v>15</v>
      </c>
      <c r="U389" s="78">
        <f>SUMIF('Avoided Costs 2010-2018'!$A:$A,Actuals!T389&amp;Actuals!S389,'Avoided Costs 2010-2018'!$E:$E)*J389</f>
        <v>35828.129540843198</v>
      </c>
      <c r="V389" s="78">
        <f>SUMIF('Avoided Costs 2010-2018'!$A:$A,Actuals!T389&amp;Actuals!S389,'Avoided Costs 2010-2018'!$K:$K)*N389</f>
        <v>0</v>
      </c>
      <c r="W389" s="78">
        <f>SUMIF('Avoided Costs 2010-2018'!$A:$A,Actuals!T389&amp;Actuals!S389,'Avoided Costs 2010-2018'!$M:$M)*R389</f>
        <v>0</v>
      </c>
      <c r="X389" s="78">
        <f t="shared" si="241"/>
        <v>35828.129540843198</v>
      </c>
      <c r="Y389" s="105">
        <v>8646</v>
      </c>
      <c r="Z389" s="105">
        <f t="shared" si="242"/>
        <v>7608.4800000000005</v>
      </c>
      <c r="AA389" s="105"/>
      <c r="AB389" s="105"/>
      <c r="AC389" s="105"/>
      <c r="AD389" s="105">
        <f t="shared" si="243"/>
        <v>7608.4800000000005</v>
      </c>
      <c r="AE389" s="105">
        <f t="shared" si="244"/>
        <v>28219.649540843198</v>
      </c>
      <c r="AF389" s="160">
        <f t="shared" si="245"/>
        <v>238260</v>
      </c>
    </row>
    <row r="390" spans="1:32" s="108" customFormat="1" outlineLevel="1" x14ac:dyDescent="0.2">
      <c r="A390" s="125" t="s">
        <v>1031</v>
      </c>
      <c r="B390" s="125"/>
      <c r="C390" s="125"/>
      <c r="D390" s="130">
        <v>1</v>
      </c>
      <c r="E390" s="131"/>
      <c r="F390" s="132">
        <v>0.12</v>
      </c>
      <c r="G390" s="132"/>
      <c r="H390" s="131">
        <v>10830</v>
      </c>
      <c r="I390" s="92">
        <f t="shared" si="237"/>
        <v>10830</v>
      </c>
      <c r="J390" s="98">
        <f t="shared" si="238"/>
        <v>9530.4</v>
      </c>
      <c r="K390" s="92"/>
      <c r="L390" s="131">
        <v>0</v>
      </c>
      <c r="M390" s="92">
        <f t="shared" si="235"/>
        <v>0</v>
      </c>
      <c r="N390" s="92">
        <f t="shared" si="239"/>
        <v>0</v>
      </c>
      <c r="O390" s="92"/>
      <c r="P390" s="131">
        <v>0</v>
      </c>
      <c r="Q390" s="92">
        <f t="shared" si="236"/>
        <v>0</v>
      </c>
      <c r="R390" s="98">
        <f t="shared" si="240"/>
        <v>0</v>
      </c>
      <c r="S390" s="130">
        <v>25</v>
      </c>
      <c r="T390" s="258" t="s">
        <v>15</v>
      </c>
      <c r="U390" s="78">
        <f>SUMIF('Avoided Costs 2010-2018'!$A:$A,Actuals!T390&amp;Actuals!S390,'Avoided Costs 2010-2018'!$E:$E)*J390</f>
        <v>35828.129540843198</v>
      </c>
      <c r="V390" s="78">
        <f>SUMIF('Avoided Costs 2010-2018'!$A:$A,Actuals!T390&amp;Actuals!S390,'Avoided Costs 2010-2018'!$K:$K)*N390</f>
        <v>0</v>
      </c>
      <c r="W390" s="78">
        <f>SUMIF('Avoided Costs 2010-2018'!$A:$A,Actuals!T390&amp;Actuals!S390,'Avoided Costs 2010-2018'!$M:$M)*R390</f>
        <v>0</v>
      </c>
      <c r="X390" s="78">
        <f t="shared" si="241"/>
        <v>35828.129540843198</v>
      </c>
      <c r="Y390" s="105">
        <v>8646</v>
      </c>
      <c r="Z390" s="105">
        <f t="shared" si="242"/>
        <v>7608.4800000000005</v>
      </c>
      <c r="AA390" s="105"/>
      <c r="AB390" s="105"/>
      <c r="AC390" s="105"/>
      <c r="AD390" s="105">
        <f t="shared" si="243"/>
        <v>7608.4800000000005</v>
      </c>
      <c r="AE390" s="105">
        <f t="shared" si="244"/>
        <v>28219.649540843198</v>
      </c>
      <c r="AF390" s="160">
        <f t="shared" si="245"/>
        <v>238260</v>
      </c>
    </row>
    <row r="391" spans="1:32" s="108" customFormat="1" outlineLevel="1" x14ac:dyDescent="0.2">
      <c r="A391" s="125" t="s">
        <v>1032</v>
      </c>
      <c r="B391" s="125"/>
      <c r="C391" s="125"/>
      <c r="D391" s="130">
        <v>1</v>
      </c>
      <c r="E391" s="131"/>
      <c r="F391" s="132">
        <v>0.12</v>
      </c>
      <c r="G391" s="132"/>
      <c r="H391" s="131">
        <v>43869</v>
      </c>
      <c r="I391" s="92">
        <f t="shared" si="237"/>
        <v>43869</v>
      </c>
      <c r="J391" s="98">
        <f t="shared" si="238"/>
        <v>38604.720000000001</v>
      </c>
      <c r="K391" s="92"/>
      <c r="L391" s="131">
        <v>0</v>
      </c>
      <c r="M391" s="92">
        <f t="shared" si="235"/>
        <v>0</v>
      </c>
      <c r="N391" s="92">
        <f t="shared" si="239"/>
        <v>0</v>
      </c>
      <c r="O391" s="92"/>
      <c r="P391" s="131">
        <v>0</v>
      </c>
      <c r="Q391" s="92">
        <f t="shared" si="236"/>
        <v>0</v>
      </c>
      <c r="R391" s="98">
        <f t="shared" si="240"/>
        <v>0</v>
      </c>
      <c r="S391" s="130">
        <v>25</v>
      </c>
      <c r="T391" s="258" t="s">
        <v>15</v>
      </c>
      <c r="U391" s="78">
        <f>SUMIF('Avoided Costs 2010-2018'!$A:$A,Actuals!T391&amp;Actuals!S391,'Avoided Costs 2010-2018'!$E:$E)*J391</f>
        <v>145128.73636447371</v>
      </c>
      <c r="V391" s="78">
        <f>SUMIF('Avoided Costs 2010-2018'!$A:$A,Actuals!T391&amp;Actuals!S391,'Avoided Costs 2010-2018'!$K:$K)*N391</f>
        <v>0</v>
      </c>
      <c r="W391" s="78">
        <f>SUMIF('Avoided Costs 2010-2018'!$A:$A,Actuals!T391&amp;Actuals!S391,'Avoided Costs 2010-2018'!$M:$M)*R391</f>
        <v>0</v>
      </c>
      <c r="X391" s="78">
        <f t="shared" si="241"/>
        <v>145128.73636447371</v>
      </c>
      <c r="Y391" s="105">
        <v>14470</v>
      </c>
      <c r="Z391" s="105">
        <f t="shared" si="242"/>
        <v>12733.6</v>
      </c>
      <c r="AA391" s="105"/>
      <c r="AB391" s="105"/>
      <c r="AC391" s="105"/>
      <c r="AD391" s="105">
        <f t="shared" si="243"/>
        <v>12733.6</v>
      </c>
      <c r="AE391" s="105">
        <f t="shared" si="244"/>
        <v>132395.1363644737</v>
      </c>
      <c r="AF391" s="160">
        <f t="shared" si="245"/>
        <v>965118</v>
      </c>
    </row>
    <row r="392" spans="1:32" s="108" customFormat="1" outlineLevel="1" x14ac:dyDescent="0.2">
      <c r="A392" s="125" t="s">
        <v>1033</v>
      </c>
      <c r="B392" s="125"/>
      <c r="C392" s="125"/>
      <c r="D392" s="130">
        <v>0</v>
      </c>
      <c r="E392" s="131"/>
      <c r="F392" s="132">
        <v>0.12</v>
      </c>
      <c r="G392" s="132"/>
      <c r="H392" s="131">
        <v>0</v>
      </c>
      <c r="I392" s="92">
        <f t="shared" si="237"/>
        <v>0</v>
      </c>
      <c r="J392" s="98">
        <f t="shared" si="238"/>
        <v>0</v>
      </c>
      <c r="K392" s="92"/>
      <c r="L392" s="131">
        <v>0</v>
      </c>
      <c r="M392" s="92">
        <f t="shared" ref="M392:M430" si="246">+$L$78*L392</f>
        <v>0</v>
      </c>
      <c r="N392" s="92">
        <f t="shared" si="239"/>
        <v>0</v>
      </c>
      <c r="O392" s="92"/>
      <c r="P392" s="131">
        <v>0</v>
      </c>
      <c r="Q392" s="92">
        <f t="shared" ref="Q392:Q430" si="247">+P392*$P$78</f>
        <v>0</v>
      </c>
      <c r="R392" s="98">
        <f t="shared" si="240"/>
        <v>0</v>
      </c>
      <c r="S392" s="130">
        <v>1</v>
      </c>
      <c r="T392" s="258" t="s">
        <v>15</v>
      </c>
      <c r="U392" s="78">
        <f>SUMIF('Avoided Costs 2010-2018'!$A:$A,Actuals!T392&amp;Actuals!S392,'Avoided Costs 2010-2018'!$E:$E)*J392</f>
        <v>0</v>
      </c>
      <c r="V392" s="78">
        <f>SUMIF('Avoided Costs 2010-2018'!$A:$A,Actuals!T392&amp;Actuals!S392,'Avoided Costs 2010-2018'!$K:$K)*N392</f>
        <v>0</v>
      </c>
      <c r="W392" s="78">
        <f>SUMIF('Avoided Costs 2010-2018'!$A:$A,Actuals!T392&amp;Actuals!S392,'Avoided Costs 2010-2018'!$M:$M)*R392</f>
        <v>0</v>
      </c>
      <c r="X392" s="78">
        <f t="shared" si="241"/>
        <v>0</v>
      </c>
      <c r="Y392" s="105">
        <v>0</v>
      </c>
      <c r="Z392" s="105">
        <f t="shared" si="242"/>
        <v>0</v>
      </c>
      <c r="AA392" s="105"/>
      <c r="AB392" s="105"/>
      <c r="AC392" s="105"/>
      <c r="AD392" s="105">
        <f t="shared" si="243"/>
        <v>0</v>
      </c>
      <c r="AE392" s="105">
        <f t="shared" si="244"/>
        <v>0</v>
      </c>
      <c r="AF392" s="160">
        <f t="shared" si="245"/>
        <v>0</v>
      </c>
    </row>
    <row r="393" spans="1:32" s="108" customFormat="1" outlineLevel="1" x14ac:dyDescent="0.2">
      <c r="A393" s="125" t="s">
        <v>1034</v>
      </c>
      <c r="B393" s="125"/>
      <c r="C393" s="125"/>
      <c r="D393" s="130">
        <v>1</v>
      </c>
      <c r="E393" s="131"/>
      <c r="F393" s="132">
        <v>0.12</v>
      </c>
      <c r="G393" s="132"/>
      <c r="H393" s="131">
        <v>10830</v>
      </c>
      <c r="I393" s="92">
        <f t="shared" si="237"/>
        <v>10830</v>
      </c>
      <c r="J393" s="98">
        <f t="shared" si="238"/>
        <v>9530.4</v>
      </c>
      <c r="K393" s="92"/>
      <c r="L393" s="131">
        <v>0</v>
      </c>
      <c r="M393" s="92">
        <f t="shared" ref="M393:M405" si="248">L393</f>
        <v>0</v>
      </c>
      <c r="N393" s="92">
        <f t="shared" si="239"/>
        <v>0</v>
      </c>
      <c r="O393" s="92"/>
      <c r="P393" s="131">
        <v>0</v>
      </c>
      <c r="Q393" s="92">
        <f t="shared" ref="Q393:Q405" si="249">+P393</f>
        <v>0</v>
      </c>
      <c r="R393" s="98">
        <f t="shared" si="240"/>
        <v>0</v>
      </c>
      <c r="S393" s="130">
        <v>25</v>
      </c>
      <c r="T393" s="258" t="s">
        <v>15</v>
      </c>
      <c r="U393" s="78">
        <f>SUMIF('Avoided Costs 2010-2018'!$A:$A,Actuals!T393&amp;Actuals!S393,'Avoided Costs 2010-2018'!$E:$E)*J393</f>
        <v>35828.129540843198</v>
      </c>
      <c r="V393" s="78">
        <f>SUMIF('Avoided Costs 2010-2018'!$A:$A,Actuals!T393&amp;Actuals!S393,'Avoided Costs 2010-2018'!$K:$K)*N393</f>
        <v>0</v>
      </c>
      <c r="W393" s="78">
        <f>SUMIF('Avoided Costs 2010-2018'!$A:$A,Actuals!T393&amp;Actuals!S393,'Avoided Costs 2010-2018'!$M:$M)*R393</f>
        <v>0</v>
      </c>
      <c r="X393" s="78">
        <f t="shared" si="241"/>
        <v>35828.129540843198</v>
      </c>
      <c r="Y393" s="105">
        <v>8646</v>
      </c>
      <c r="Z393" s="105">
        <f t="shared" si="242"/>
        <v>7608.4800000000005</v>
      </c>
      <c r="AA393" s="105"/>
      <c r="AB393" s="105"/>
      <c r="AC393" s="105"/>
      <c r="AD393" s="105">
        <f t="shared" si="243"/>
        <v>7608.4800000000005</v>
      </c>
      <c r="AE393" s="105">
        <f t="shared" si="244"/>
        <v>28219.649540843198</v>
      </c>
      <c r="AF393" s="160">
        <f t="shared" si="245"/>
        <v>238260</v>
      </c>
    </row>
    <row r="394" spans="1:32" s="108" customFormat="1" outlineLevel="1" x14ac:dyDescent="0.2">
      <c r="A394" s="125" t="s">
        <v>1035</v>
      </c>
      <c r="B394" s="125"/>
      <c r="C394" s="125"/>
      <c r="D394" s="130">
        <v>1</v>
      </c>
      <c r="E394" s="131"/>
      <c r="F394" s="132">
        <v>0.12</v>
      </c>
      <c r="G394" s="132"/>
      <c r="H394" s="131">
        <v>10830</v>
      </c>
      <c r="I394" s="92">
        <f t="shared" si="237"/>
        <v>10830</v>
      </c>
      <c r="J394" s="98">
        <f t="shared" si="238"/>
        <v>9530.4</v>
      </c>
      <c r="K394" s="92"/>
      <c r="L394" s="131">
        <v>0</v>
      </c>
      <c r="M394" s="92">
        <f t="shared" si="248"/>
        <v>0</v>
      </c>
      <c r="N394" s="92">
        <f t="shared" si="239"/>
        <v>0</v>
      </c>
      <c r="O394" s="92"/>
      <c r="P394" s="131">
        <v>0</v>
      </c>
      <c r="Q394" s="92">
        <f t="shared" si="249"/>
        <v>0</v>
      </c>
      <c r="R394" s="98">
        <f t="shared" si="240"/>
        <v>0</v>
      </c>
      <c r="S394" s="130">
        <v>25</v>
      </c>
      <c r="T394" s="258" t="s">
        <v>15</v>
      </c>
      <c r="U394" s="78">
        <f>SUMIF('Avoided Costs 2010-2018'!$A:$A,Actuals!T394&amp;Actuals!S394,'Avoided Costs 2010-2018'!$E:$E)*J394</f>
        <v>35828.129540843198</v>
      </c>
      <c r="V394" s="78">
        <f>SUMIF('Avoided Costs 2010-2018'!$A:$A,Actuals!T394&amp;Actuals!S394,'Avoided Costs 2010-2018'!$K:$K)*N394</f>
        <v>0</v>
      </c>
      <c r="W394" s="78">
        <f>SUMIF('Avoided Costs 2010-2018'!$A:$A,Actuals!T394&amp;Actuals!S394,'Avoided Costs 2010-2018'!$M:$M)*R394</f>
        <v>0</v>
      </c>
      <c r="X394" s="78">
        <f t="shared" si="241"/>
        <v>35828.129540843198</v>
      </c>
      <c r="Y394" s="105">
        <v>8646</v>
      </c>
      <c r="Z394" s="105">
        <f t="shared" si="242"/>
        <v>7608.4800000000005</v>
      </c>
      <c r="AA394" s="105"/>
      <c r="AB394" s="105"/>
      <c r="AC394" s="105"/>
      <c r="AD394" s="105">
        <f t="shared" si="243"/>
        <v>7608.4800000000005</v>
      </c>
      <c r="AE394" s="105">
        <f t="shared" si="244"/>
        <v>28219.649540843198</v>
      </c>
      <c r="AF394" s="160">
        <f t="shared" si="245"/>
        <v>238260</v>
      </c>
    </row>
    <row r="395" spans="1:32" s="108" customFormat="1" outlineLevel="1" x14ac:dyDescent="0.2">
      <c r="A395" s="125" t="s">
        <v>1036</v>
      </c>
      <c r="B395" s="125"/>
      <c r="C395" s="125"/>
      <c r="D395" s="130">
        <v>1</v>
      </c>
      <c r="E395" s="131"/>
      <c r="F395" s="132">
        <v>0.12</v>
      </c>
      <c r="G395" s="132"/>
      <c r="H395" s="131">
        <v>10830</v>
      </c>
      <c r="I395" s="92">
        <f t="shared" si="237"/>
        <v>10830</v>
      </c>
      <c r="J395" s="98">
        <f t="shared" si="238"/>
        <v>9530.4</v>
      </c>
      <c r="K395" s="92"/>
      <c r="L395" s="131">
        <v>0</v>
      </c>
      <c r="M395" s="92">
        <f t="shared" si="248"/>
        <v>0</v>
      </c>
      <c r="N395" s="92">
        <f t="shared" si="239"/>
        <v>0</v>
      </c>
      <c r="O395" s="92"/>
      <c r="P395" s="131">
        <v>0</v>
      </c>
      <c r="Q395" s="92">
        <f t="shared" si="249"/>
        <v>0</v>
      </c>
      <c r="R395" s="98">
        <f t="shared" si="240"/>
        <v>0</v>
      </c>
      <c r="S395" s="130">
        <v>25</v>
      </c>
      <c r="T395" s="258" t="s">
        <v>15</v>
      </c>
      <c r="U395" s="78">
        <f>SUMIF('Avoided Costs 2010-2018'!$A:$A,Actuals!T395&amp;Actuals!S395,'Avoided Costs 2010-2018'!$E:$E)*J395</f>
        <v>35828.129540843198</v>
      </c>
      <c r="V395" s="78">
        <f>SUMIF('Avoided Costs 2010-2018'!$A:$A,Actuals!T395&amp;Actuals!S395,'Avoided Costs 2010-2018'!$K:$K)*N395</f>
        <v>0</v>
      </c>
      <c r="W395" s="78">
        <f>SUMIF('Avoided Costs 2010-2018'!$A:$A,Actuals!T395&amp;Actuals!S395,'Avoided Costs 2010-2018'!$M:$M)*R395</f>
        <v>0</v>
      </c>
      <c r="X395" s="78">
        <f t="shared" si="241"/>
        <v>35828.129540843198</v>
      </c>
      <c r="Y395" s="105">
        <v>8646</v>
      </c>
      <c r="Z395" s="105">
        <f t="shared" si="242"/>
        <v>7608.4800000000005</v>
      </c>
      <c r="AA395" s="105"/>
      <c r="AB395" s="105"/>
      <c r="AC395" s="105"/>
      <c r="AD395" s="105">
        <f t="shared" si="243"/>
        <v>7608.4800000000005</v>
      </c>
      <c r="AE395" s="105">
        <f t="shared" si="244"/>
        <v>28219.649540843198</v>
      </c>
      <c r="AF395" s="160">
        <f t="shared" si="245"/>
        <v>238260</v>
      </c>
    </row>
    <row r="396" spans="1:32" s="108" customFormat="1" outlineLevel="1" x14ac:dyDescent="0.2">
      <c r="A396" s="125" t="s">
        <v>1037</v>
      </c>
      <c r="B396" s="125"/>
      <c r="C396" s="125"/>
      <c r="D396" s="130">
        <v>1</v>
      </c>
      <c r="E396" s="131"/>
      <c r="F396" s="132">
        <v>0.12</v>
      </c>
      <c r="G396" s="132"/>
      <c r="H396" s="131">
        <v>43859</v>
      </c>
      <c r="I396" s="92">
        <f t="shared" si="237"/>
        <v>43859</v>
      </c>
      <c r="J396" s="98">
        <f t="shared" si="238"/>
        <v>38595.919999999998</v>
      </c>
      <c r="K396" s="92"/>
      <c r="L396" s="131">
        <v>0</v>
      </c>
      <c r="M396" s="92">
        <f t="shared" si="248"/>
        <v>0</v>
      </c>
      <c r="N396" s="92">
        <f t="shared" si="239"/>
        <v>0</v>
      </c>
      <c r="O396" s="92"/>
      <c r="P396" s="131">
        <v>0</v>
      </c>
      <c r="Q396" s="92">
        <f t="shared" si="249"/>
        <v>0</v>
      </c>
      <c r="R396" s="98">
        <f t="shared" si="240"/>
        <v>0</v>
      </c>
      <c r="S396" s="130">
        <v>25</v>
      </c>
      <c r="T396" s="258" t="s">
        <v>15</v>
      </c>
      <c r="U396" s="78">
        <f>SUMIF('Avoided Costs 2010-2018'!$A:$A,Actuals!T396&amp;Actuals!S396,'Avoided Costs 2010-2018'!$E:$E)*J396</f>
        <v>145095.65406572868</v>
      </c>
      <c r="V396" s="78">
        <f>SUMIF('Avoided Costs 2010-2018'!$A:$A,Actuals!T396&amp;Actuals!S396,'Avoided Costs 2010-2018'!$K:$K)*N396</f>
        <v>0</v>
      </c>
      <c r="W396" s="78">
        <f>SUMIF('Avoided Costs 2010-2018'!$A:$A,Actuals!T396&amp;Actuals!S396,'Avoided Costs 2010-2018'!$M:$M)*R396</f>
        <v>0</v>
      </c>
      <c r="X396" s="78">
        <f t="shared" si="241"/>
        <v>145095.65406572868</v>
      </c>
      <c r="Y396" s="105">
        <v>14470</v>
      </c>
      <c r="Z396" s="105">
        <f t="shared" si="242"/>
        <v>12733.6</v>
      </c>
      <c r="AA396" s="105"/>
      <c r="AB396" s="105"/>
      <c r="AC396" s="105"/>
      <c r="AD396" s="105">
        <f t="shared" si="243"/>
        <v>12733.6</v>
      </c>
      <c r="AE396" s="105">
        <f t="shared" si="244"/>
        <v>132362.05406572868</v>
      </c>
      <c r="AF396" s="160">
        <f t="shared" si="245"/>
        <v>964898</v>
      </c>
    </row>
    <row r="397" spans="1:32" s="108" customFormat="1" outlineLevel="1" x14ac:dyDescent="0.2">
      <c r="A397" s="125" t="s">
        <v>1038</v>
      </c>
      <c r="B397" s="125"/>
      <c r="C397" s="125"/>
      <c r="D397" s="130">
        <v>1</v>
      </c>
      <c r="E397" s="131"/>
      <c r="F397" s="132">
        <v>0.12</v>
      </c>
      <c r="G397" s="132"/>
      <c r="H397" s="131">
        <v>10830</v>
      </c>
      <c r="I397" s="92">
        <f t="shared" si="237"/>
        <v>10830</v>
      </c>
      <c r="J397" s="98">
        <f t="shared" si="238"/>
        <v>9530.4</v>
      </c>
      <c r="K397" s="92"/>
      <c r="L397" s="131">
        <v>0</v>
      </c>
      <c r="M397" s="92">
        <f t="shared" si="248"/>
        <v>0</v>
      </c>
      <c r="N397" s="92">
        <f t="shared" si="239"/>
        <v>0</v>
      </c>
      <c r="O397" s="92"/>
      <c r="P397" s="131">
        <v>0</v>
      </c>
      <c r="Q397" s="92">
        <f t="shared" si="249"/>
        <v>0</v>
      </c>
      <c r="R397" s="98">
        <f t="shared" si="240"/>
        <v>0</v>
      </c>
      <c r="S397" s="130">
        <v>25</v>
      </c>
      <c r="T397" s="258" t="s">
        <v>15</v>
      </c>
      <c r="U397" s="78">
        <f>SUMIF('Avoided Costs 2010-2018'!$A:$A,Actuals!T397&amp;Actuals!S397,'Avoided Costs 2010-2018'!$E:$E)*J397</f>
        <v>35828.129540843198</v>
      </c>
      <c r="V397" s="78">
        <f>SUMIF('Avoided Costs 2010-2018'!$A:$A,Actuals!T397&amp;Actuals!S397,'Avoided Costs 2010-2018'!$K:$K)*N397</f>
        <v>0</v>
      </c>
      <c r="W397" s="78">
        <f>SUMIF('Avoided Costs 2010-2018'!$A:$A,Actuals!T397&amp;Actuals!S397,'Avoided Costs 2010-2018'!$M:$M)*R397</f>
        <v>0</v>
      </c>
      <c r="X397" s="78">
        <f t="shared" si="241"/>
        <v>35828.129540843198</v>
      </c>
      <c r="Y397" s="105">
        <v>8646</v>
      </c>
      <c r="Z397" s="105">
        <f t="shared" si="242"/>
        <v>7608.4800000000005</v>
      </c>
      <c r="AA397" s="105"/>
      <c r="AB397" s="105"/>
      <c r="AC397" s="105"/>
      <c r="AD397" s="105">
        <f t="shared" si="243"/>
        <v>7608.4800000000005</v>
      </c>
      <c r="AE397" s="105">
        <f t="shared" si="244"/>
        <v>28219.649540843198</v>
      </c>
      <c r="AF397" s="160">
        <f t="shared" si="245"/>
        <v>238260</v>
      </c>
    </row>
    <row r="398" spans="1:32" s="108" customFormat="1" outlineLevel="1" x14ac:dyDescent="0.2">
      <c r="A398" s="125" t="s">
        <v>1039</v>
      </c>
      <c r="B398" s="125"/>
      <c r="C398" s="125"/>
      <c r="D398" s="130">
        <v>1</v>
      </c>
      <c r="E398" s="131"/>
      <c r="F398" s="132">
        <v>0.12</v>
      </c>
      <c r="G398" s="132"/>
      <c r="H398" s="131">
        <v>10830</v>
      </c>
      <c r="I398" s="92">
        <f t="shared" si="237"/>
        <v>10830</v>
      </c>
      <c r="J398" s="98">
        <f t="shared" si="238"/>
        <v>9530.4</v>
      </c>
      <c r="K398" s="92"/>
      <c r="L398" s="131">
        <v>0</v>
      </c>
      <c r="M398" s="92">
        <f t="shared" si="248"/>
        <v>0</v>
      </c>
      <c r="N398" s="92">
        <f t="shared" si="239"/>
        <v>0</v>
      </c>
      <c r="O398" s="92"/>
      <c r="P398" s="131">
        <v>0</v>
      </c>
      <c r="Q398" s="92">
        <f t="shared" si="249"/>
        <v>0</v>
      </c>
      <c r="R398" s="98">
        <f t="shared" si="240"/>
        <v>0</v>
      </c>
      <c r="S398" s="130">
        <v>25</v>
      </c>
      <c r="T398" s="258" t="s">
        <v>15</v>
      </c>
      <c r="U398" s="78">
        <f>SUMIF('Avoided Costs 2010-2018'!$A:$A,Actuals!T398&amp;Actuals!S398,'Avoided Costs 2010-2018'!$E:$E)*J398</f>
        <v>35828.129540843198</v>
      </c>
      <c r="V398" s="78">
        <f>SUMIF('Avoided Costs 2010-2018'!$A:$A,Actuals!T398&amp;Actuals!S398,'Avoided Costs 2010-2018'!$K:$K)*N398</f>
        <v>0</v>
      </c>
      <c r="W398" s="78">
        <f>SUMIF('Avoided Costs 2010-2018'!$A:$A,Actuals!T398&amp;Actuals!S398,'Avoided Costs 2010-2018'!$M:$M)*R398</f>
        <v>0</v>
      </c>
      <c r="X398" s="78">
        <f t="shared" si="241"/>
        <v>35828.129540843198</v>
      </c>
      <c r="Y398" s="105">
        <v>8646</v>
      </c>
      <c r="Z398" s="105">
        <f t="shared" si="242"/>
        <v>7608.4800000000005</v>
      </c>
      <c r="AA398" s="105"/>
      <c r="AB398" s="105"/>
      <c r="AC398" s="105"/>
      <c r="AD398" s="105">
        <f t="shared" si="243"/>
        <v>7608.4800000000005</v>
      </c>
      <c r="AE398" s="105">
        <f t="shared" si="244"/>
        <v>28219.649540843198</v>
      </c>
      <c r="AF398" s="160">
        <f t="shared" si="245"/>
        <v>238260</v>
      </c>
    </row>
    <row r="399" spans="1:32" s="108" customFormat="1" outlineLevel="1" x14ac:dyDescent="0.2">
      <c r="A399" s="125" t="s">
        <v>1040</v>
      </c>
      <c r="B399" s="125"/>
      <c r="C399" s="125"/>
      <c r="D399" s="130">
        <v>1</v>
      </c>
      <c r="E399" s="131"/>
      <c r="F399" s="132">
        <v>0.12</v>
      </c>
      <c r="G399" s="132"/>
      <c r="H399" s="131">
        <v>10830</v>
      </c>
      <c r="I399" s="92">
        <f t="shared" si="237"/>
        <v>10830</v>
      </c>
      <c r="J399" s="98">
        <f t="shared" si="238"/>
        <v>9530.4</v>
      </c>
      <c r="K399" s="92"/>
      <c r="L399" s="131">
        <v>0</v>
      </c>
      <c r="M399" s="92">
        <f t="shared" si="248"/>
        <v>0</v>
      </c>
      <c r="N399" s="92">
        <f t="shared" si="239"/>
        <v>0</v>
      </c>
      <c r="O399" s="92"/>
      <c r="P399" s="131">
        <v>0</v>
      </c>
      <c r="Q399" s="92">
        <f t="shared" si="249"/>
        <v>0</v>
      </c>
      <c r="R399" s="98">
        <f t="shared" si="240"/>
        <v>0</v>
      </c>
      <c r="S399" s="130">
        <v>25</v>
      </c>
      <c r="T399" s="258" t="s">
        <v>15</v>
      </c>
      <c r="U399" s="78">
        <f>SUMIF('Avoided Costs 2010-2018'!$A:$A,Actuals!T399&amp;Actuals!S399,'Avoided Costs 2010-2018'!$E:$E)*J399</f>
        <v>35828.129540843198</v>
      </c>
      <c r="V399" s="78">
        <f>SUMIF('Avoided Costs 2010-2018'!$A:$A,Actuals!T399&amp;Actuals!S399,'Avoided Costs 2010-2018'!$K:$K)*N399</f>
        <v>0</v>
      </c>
      <c r="W399" s="78">
        <f>SUMIF('Avoided Costs 2010-2018'!$A:$A,Actuals!T399&amp;Actuals!S399,'Avoided Costs 2010-2018'!$M:$M)*R399</f>
        <v>0</v>
      </c>
      <c r="X399" s="78">
        <f t="shared" si="241"/>
        <v>35828.129540843198</v>
      </c>
      <c r="Y399" s="105">
        <v>8646</v>
      </c>
      <c r="Z399" s="105">
        <f t="shared" si="242"/>
        <v>7608.4800000000005</v>
      </c>
      <c r="AA399" s="105"/>
      <c r="AB399" s="105"/>
      <c r="AC399" s="105"/>
      <c r="AD399" s="105">
        <f t="shared" si="243"/>
        <v>7608.4800000000005</v>
      </c>
      <c r="AE399" s="105">
        <f t="shared" si="244"/>
        <v>28219.649540843198</v>
      </c>
      <c r="AF399" s="160">
        <f t="shared" si="245"/>
        <v>238260</v>
      </c>
    </row>
    <row r="400" spans="1:32" s="108" customFormat="1" outlineLevel="1" x14ac:dyDescent="0.2">
      <c r="A400" s="125" t="s">
        <v>1041</v>
      </c>
      <c r="B400" s="125"/>
      <c r="C400" s="125"/>
      <c r="D400" s="130">
        <v>1</v>
      </c>
      <c r="E400" s="131"/>
      <c r="F400" s="132">
        <v>0.12</v>
      </c>
      <c r="G400" s="132"/>
      <c r="H400" s="131">
        <v>10830</v>
      </c>
      <c r="I400" s="92">
        <f t="shared" si="237"/>
        <v>10830</v>
      </c>
      <c r="J400" s="98">
        <f t="shared" si="238"/>
        <v>9530.4</v>
      </c>
      <c r="K400" s="92"/>
      <c r="L400" s="131">
        <v>0</v>
      </c>
      <c r="M400" s="92">
        <f t="shared" si="248"/>
        <v>0</v>
      </c>
      <c r="N400" s="92">
        <f t="shared" si="239"/>
        <v>0</v>
      </c>
      <c r="O400" s="92"/>
      <c r="P400" s="131">
        <v>0</v>
      </c>
      <c r="Q400" s="92">
        <f t="shared" si="249"/>
        <v>0</v>
      </c>
      <c r="R400" s="98">
        <f t="shared" si="240"/>
        <v>0</v>
      </c>
      <c r="S400" s="130">
        <v>25</v>
      </c>
      <c r="T400" s="258" t="s">
        <v>15</v>
      </c>
      <c r="U400" s="78">
        <f>SUMIF('Avoided Costs 2010-2018'!$A:$A,Actuals!T400&amp;Actuals!S400,'Avoided Costs 2010-2018'!$E:$E)*J400</f>
        <v>35828.129540843198</v>
      </c>
      <c r="V400" s="78">
        <f>SUMIF('Avoided Costs 2010-2018'!$A:$A,Actuals!T400&amp;Actuals!S400,'Avoided Costs 2010-2018'!$K:$K)*N400</f>
        <v>0</v>
      </c>
      <c r="W400" s="78">
        <f>SUMIF('Avoided Costs 2010-2018'!$A:$A,Actuals!T400&amp;Actuals!S400,'Avoided Costs 2010-2018'!$M:$M)*R400</f>
        <v>0</v>
      </c>
      <c r="X400" s="78">
        <f t="shared" si="241"/>
        <v>35828.129540843198</v>
      </c>
      <c r="Y400" s="105">
        <v>8646</v>
      </c>
      <c r="Z400" s="105">
        <f t="shared" si="242"/>
        <v>7608.4800000000005</v>
      </c>
      <c r="AA400" s="105"/>
      <c r="AB400" s="105"/>
      <c r="AC400" s="105"/>
      <c r="AD400" s="105">
        <f t="shared" si="243"/>
        <v>7608.4800000000005</v>
      </c>
      <c r="AE400" s="105">
        <f t="shared" si="244"/>
        <v>28219.649540843198</v>
      </c>
      <c r="AF400" s="160">
        <f t="shared" si="245"/>
        <v>238260</v>
      </c>
    </row>
    <row r="401" spans="1:32" s="108" customFormat="1" outlineLevel="1" x14ac:dyDescent="0.2">
      <c r="A401" s="125" t="s">
        <v>1042</v>
      </c>
      <c r="B401" s="125"/>
      <c r="C401" s="125"/>
      <c r="D401" s="130">
        <v>1</v>
      </c>
      <c r="E401" s="131"/>
      <c r="F401" s="132">
        <v>0.12</v>
      </c>
      <c r="G401" s="132"/>
      <c r="H401" s="131">
        <v>10830</v>
      </c>
      <c r="I401" s="92">
        <f t="shared" si="237"/>
        <v>10830</v>
      </c>
      <c r="J401" s="98">
        <f t="shared" si="238"/>
        <v>9530.4</v>
      </c>
      <c r="K401" s="92"/>
      <c r="L401" s="131">
        <v>0</v>
      </c>
      <c r="M401" s="92">
        <f t="shared" si="248"/>
        <v>0</v>
      </c>
      <c r="N401" s="92">
        <f t="shared" si="239"/>
        <v>0</v>
      </c>
      <c r="O401" s="92"/>
      <c r="P401" s="131">
        <v>0</v>
      </c>
      <c r="Q401" s="92">
        <f t="shared" si="249"/>
        <v>0</v>
      </c>
      <c r="R401" s="98">
        <f t="shared" si="240"/>
        <v>0</v>
      </c>
      <c r="S401" s="130">
        <v>25</v>
      </c>
      <c r="T401" s="258" t="s">
        <v>15</v>
      </c>
      <c r="U401" s="78">
        <f>SUMIF('Avoided Costs 2010-2018'!$A:$A,Actuals!T401&amp;Actuals!S401,'Avoided Costs 2010-2018'!$E:$E)*J401</f>
        <v>35828.129540843198</v>
      </c>
      <c r="V401" s="78">
        <f>SUMIF('Avoided Costs 2010-2018'!$A:$A,Actuals!T401&amp;Actuals!S401,'Avoided Costs 2010-2018'!$K:$K)*N401</f>
        <v>0</v>
      </c>
      <c r="W401" s="78">
        <f>SUMIF('Avoided Costs 2010-2018'!$A:$A,Actuals!T401&amp;Actuals!S401,'Avoided Costs 2010-2018'!$M:$M)*R401</f>
        <v>0</v>
      </c>
      <c r="X401" s="78">
        <f t="shared" si="241"/>
        <v>35828.129540843198</v>
      </c>
      <c r="Y401" s="105">
        <v>8646</v>
      </c>
      <c r="Z401" s="105">
        <f t="shared" si="242"/>
        <v>7608.4800000000005</v>
      </c>
      <c r="AA401" s="105"/>
      <c r="AB401" s="105"/>
      <c r="AC401" s="105"/>
      <c r="AD401" s="105">
        <f t="shared" si="243"/>
        <v>7608.4800000000005</v>
      </c>
      <c r="AE401" s="105">
        <f t="shared" si="244"/>
        <v>28219.649540843198</v>
      </c>
      <c r="AF401" s="160">
        <f t="shared" si="245"/>
        <v>238260</v>
      </c>
    </row>
    <row r="402" spans="1:32" s="108" customFormat="1" outlineLevel="1" x14ac:dyDescent="0.2">
      <c r="A402" s="125" t="s">
        <v>1043</v>
      </c>
      <c r="B402" s="125"/>
      <c r="C402" s="125"/>
      <c r="D402" s="130">
        <v>1</v>
      </c>
      <c r="E402" s="131"/>
      <c r="F402" s="132">
        <v>0.12</v>
      </c>
      <c r="G402" s="132"/>
      <c r="H402" s="131">
        <v>10830</v>
      </c>
      <c r="I402" s="92">
        <f t="shared" si="237"/>
        <v>10830</v>
      </c>
      <c r="J402" s="98">
        <f t="shared" si="238"/>
        <v>9530.4</v>
      </c>
      <c r="K402" s="92"/>
      <c r="L402" s="131">
        <v>0</v>
      </c>
      <c r="M402" s="92">
        <f t="shared" si="248"/>
        <v>0</v>
      </c>
      <c r="N402" s="92">
        <f t="shared" si="239"/>
        <v>0</v>
      </c>
      <c r="O402" s="92"/>
      <c r="P402" s="131">
        <v>0</v>
      </c>
      <c r="Q402" s="92">
        <f t="shared" si="249"/>
        <v>0</v>
      </c>
      <c r="R402" s="98">
        <f t="shared" si="240"/>
        <v>0</v>
      </c>
      <c r="S402" s="130">
        <v>25</v>
      </c>
      <c r="T402" s="258" t="s">
        <v>15</v>
      </c>
      <c r="U402" s="78">
        <f>SUMIF('Avoided Costs 2010-2018'!$A:$A,Actuals!T402&amp;Actuals!S402,'Avoided Costs 2010-2018'!$E:$E)*J402</f>
        <v>35828.129540843198</v>
      </c>
      <c r="V402" s="78">
        <f>SUMIF('Avoided Costs 2010-2018'!$A:$A,Actuals!T402&amp;Actuals!S402,'Avoided Costs 2010-2018'!$K:$K)*N402</f>
        <v>0</v>
      </c>
      <c r="W402" s="78">
        <f>SUMIF('Avoided Costs 2010-2018'!$A:$A,Actuals!T402&amp;Actuals!S402,'Avoided Costs 2010-2018'!$M:$M)*R402</f>
        <v>0</v>
      </c>
      <c r="X402" s="78">
        <f t="shared" si="241"/>
        <v>35828.129540843198</v>
      </c>
      <c r="Y402" s="105">
        <v>8646</v>
      </c>
      <c r="Z402" s="105">
        <f t="shared" si="242"/>
        <v>7608.4800000000005</v>
      </c>
      <c r="AA402" s="105"/>
      <c r="AB402" s="105"/>
      <c r="AC402" s="105"/>
      <c r="AD402" s="105">
        <f t="shared" si="243"/>
        <v>7608.4800000000005</v>
      </c>
      <c r="AE402" s="105">
        <f t="shared" si="244"/>
        <v>28219.649540843198</v>
      </c>
      <c r="AF402" s="160">
        <f t="shared" si="245"/>
        <v>238260</v>
      </c>
    </row>
    <row r="403" spans="1:32" s="108" customFormat="1" outlineLevel="1" x14ac:dyDescent="0.2">
      <c r="A403" s="125" t="s">
        <v>1044</v>
      </c>
      <c r="B403" s="125"/>
      <c r="C403" s="125"/>
      <c r="D403" s="130">
        <v>1</v>
      </c>
      <c r="E403" s="131"/>
      <c r="F403" s="132">
        <v>0.12</v>
      </c>
      <c r="G403" s="132"/>
      <c r="H403" s="131">
        <v>10830</v>
      </c>
      <c r="I403" s="92">
        <f t="shared" si="237"/>
        <v>10830</v>
      </c>
      <c r="J403" s="98">
        <f t="shared" si="238"/>
        <v>9530.4</v>
      </c>
      <c r="K403" s="92"/>
      <c r="L403" s="131">
        <v>0</v>
      </c>
      <c r="M403" s="92">
        <f t="shared" si="248"/>
        <v>0</v>
      </c>
      <c r="N403" s="92">
        <f t="shared" si="239"/>
        <v>0</v>
      </c>
      <c r="O403" s="92"/>
      <c r="P403" s="131">
        <v>0</v>
      </c>
      <c r="Q403" s="92">
        <f t="shared" si="249"/>
        <v>0</v>
      </c>
      <c r="R403" s="98">
        <f t="shared" si="240"/>
        <v>0</v>
      </c>
      <c r="S403" s="130">
        <v>25</v>
      </c>
      <c r="T403" s="258" t="s">
        <v>15</v>
      </c>
      <c r="U403" s="78">
        <f>SUMIF('Avoided Costs 2010-2018'!$A:$A,Actuals!T403&amp;Actuals!S403,'Avoided Costs 2010-2018'!$E:$E)*J403</f>
        <v>35828.129540843198</v>
      </c>
      <c r="V403" s="78">
        <f>SUMIF('Avoided Costs 2010-2018'!$A:$A,Actuals!T403&amp;Actuals!S403,'Avoided Costs 2010-2018'!$K:$K)*N403</f>
        <v>0</v>
      </c>
      <c r="W403" s="78">
        <f>SUMIF('Avoided Costs 2010-2018'!$A:$A,Actuals!T403&amp;Actuals!S403,'Avoided Costs 2010-2018'!$M:$M)*R403</f>
        <v>0</v>
      </c>
      <c r="X403" s="78">
        <f t="shared" si="241"/>
        <v>35828.129540843198</v>
      </c>
      <c r="Y403" s="105">
        <v>8646</v>
      </c>
      <c r="Z403" s="105">
        <f t="shared" si="242"/>
        <v>7608.4800000000005</v>
      </c>
      <c r="AA403" s="105"/>
      <c r="AB403" s="105"/>
      <c r="AC403" s="105"/>
      <c r="AD403" s="105">
        <f t="shared" si="243"/>
        <v>7608.4800000000005</v>
      </c>
      <c r="AE403" s="105">
        <f t="shared" si="244"/>
        <v>28219.649540843198</v>
      </c>
      <c r="AF403" s="160">
        <f t="shared" si="245"/>
        <v>238260</v>
      </c>
    </row>
    <row r="404" spans="1:32" s="108" customFormat="1" outlineLevel="1" x14ac:dyDescent="0.2">
      <c r="A404" s="125" t="s">
        <v>1045</v>
      </c>
      <c r="B404" s="125"/>
      <c r="C404" s="125"/>
      <c r="D404" s="130">
        <v>1</v>
      </c>
      <c r="E404" s="131"/>
      <c r="F404" s="132">
        <v>0.12</v>
      </c>
      <c r="G404" s="132"/>
      <c r="H404" s="131">
        <v>10830</v>
      </c>
      <c r="I404" s="92">
        <f t="shared" si="237"/>
        <v>10830</v>
      </c>
      <c r="J404" s="98">
        <f t="shared" si="238"/>
        <v>9530.4</v>
      </c>
      <c r="K404" s="92"/>
      <c r="L404" s="131">
        <v>0</v>
      </c>
      <c r="M404" s="92">
        <f t="shared" si="248"/>
        <v>0</v>
      </c>
      <c r="N404" s="92">
        <f t="shared" si="239"/>
        <v>0</v>
      </c>
      <c r="O404" s="92"/>
      <c r="P404" s="131">
        <v>0</v>
      </c>
      <c r="Q404" s="92">
        <f t="shared" si="249"/>
        <v>0</v>
      </c>
      <c r="R404" s="98">
        <f t="shared" si="240"/>
        <v>0</v>
      </c>
      <c r="S404" s="130">
        <v>25</v>
      </c>
      <c r="T404" s="258" t="s">
        <v>15</v>
      </c>
      <c r="U404" s="78">
        <f>SUMIF('Avoided Costs 2010-2018'!$A:$A,Actuals!T404&amp;Actuals!S404,'Avoided Costs 2010-2018'!$E:$E)*J404</f>
        <v>35828.129540843198</v>
      </c>
      <c r="V404" s="78">
        <f>SUMIF('Avoided Costs 2010-2018'!$A:$A,Actuals!T404&amp;Actuals!S404,'Avoided Costs 2010-2018'!$K:$K)*N404</f>
        <v>0</v>
      </c>
      <c r="W404" s="78">
        <f>SUMIF('Avoided Costs 2010-2018'!$A:$A,Actuals!T404&amp;Actuals!S404,'Avoided Costs 2010-2018'!$M:$M)*R404</f>
        <v>0</v>
      </c>
      <c r="X404" s="78">
        <f t="shared" si="241"/>
        <v>35828.129540843198</v>
      </c>
      <c r="Y404" s="105">
        <v>8646</v>
      </c>
      <c r="Z404" s="105">
        <f t="shared" si="242"/>
        <v>7608.4800000000005</v>
      </c>
      <c r="AA404" s="105"/>
      <c r="AB404" s="105"/>
      <c r="AC404" s="105"/>
      <c r="AD404" s="105">
        <f t="shared" si="243"/>
        <v>7608.4800000000005</v>
      </c>
      <c r="AE404" s="105">
        <f t="shared" si="244"/>
        <v>28219.649540843198</v>
      </c>
      <c r="AF404" s="160">
        <f t="shared" si="245"/>
        <v>238260</v>
      </c>
    </row>
    <row r="405" spans="1:32" s="108" customFormat="1" outlineLevel="1" x14ac:dyDescent="0.2">
      <c r="A405" s="125" t="s">
        <v>1046</v>
      </c>
      <c r="B405" s="125"/>
      <c r="C405" s="125"/>
      <c r="D405" s="130">
        <v>1</v>
      </c>
      <c r="E405" s="131"/>
      <c r="F405" s="132">
        <v>0.12</v>
      </c>
      <c r="G405" s="132"/>
      <c r="H405" s="131">
        <v>10830</v>
      </c>
      <c r="I405" s="92">
        <f t="shared" si="237"/>
        <v>10830</v>
      </c>
      <c r="J405" s="98">
        <f t="shared" si="238"/>
        <v>9530.4</v>
      </c>
      <c r="K405" s="92"/>
      <c r="L405" s="131">
        <v>0</v>
      </c>
      <c r="M405" s="92">
        <f t="shared" si="248"/>
        <v>0</v>
      </c>
      <c r="N405" s="92">
        <f t="shared" si="239"/>
        <v>0</v>
      </c>
      <c r="O405" s="92"/>
      <c r="P405" s="131">
        <v>0</v>
      </c>
      <c r="Q405" s="92">
        <f t="shared" si="249"/>
        <v>0</v>
      </c>
      <c r="R405" s="98">
        <f t="shared" si="240"/>
        <v>0</v>
      </c>
      <c r="S405" s="130">
        <v>25</v>
      </c>
      <c r="T405" s="258" t="s">
        <v>15</v>
      </c>
      <c r="U405" s="78">
        <f>SUMIF('Avoided Costs 2010-2018'!$A:$A,Actuals!T405&amp;Actuals!S405,'Avoided Costs 2010-2018'!$E:$E)*J405</f>
        <v>35828.129540843198</v>
      </c>
      <c r="V405" s="78">
        <f>SUMIF('Avoided Costs 2010-2018'!$A:$A,Actuals!T405&amp;Actuals!S405,'Avoided Costs 2010-2018'!$K:$K)*N405</f>
        <v>0</v>
      </c>
      <c r="W405" s="78">
        <f>SUMIF('Avoided Costs 2010-2018'!$A:$A,Actuals!T405&amp;Actuals!S405,'Avoided Costs 2010-2018'!$M:$M)*R405</f>
        <v>0</v>
      </c>
      <c r="X405" s="78">
        <f t="shared" si="241"/>
        <v>35828.129540843198</v>
      </c>
      <c r="Y405" s="105">
        <v>8646</v>
      </c>
      <c r="Z405" s="105">
        <f t="shared" si="242"/>
        <v>7608.4800000000005</v>
      </c>
      <c r="AA405" s="105"/>
      <c r="AB405" s="105"/>
      <c r="AC405" s="105"/>
      <c r="AD405" s="105">
        <f t="shared" si="243"/>
        <v>7608.4800000000005</v>
      </c>
      <c r="AE405" s="105">
        <f t="shared" si="244"/>
        <v>28219.649540843198</v>
      </c>
      <c r="AF405" s="160">
        <f t="shared" si="245"/>
        <v>238260</v>
      </c>
    </row>
    <row r="406" spans="1:32" s="108" customFormat="1" outlineLevel="1" x14ac:dyDescent="0.2">
      <c r="A406" s="125" t="s">
        <v>1047</v>
      </c>
      <c r="B406" s="125"/>
      <c r="C406" s="125"/>
      <c r="D406" s="130">
        <v>1</v>
      </c>
      <c r="E406" s="131"/>
      <c r="F406" s="132">
        <v>0.12</v>
      </c>
      <c r="G406" s="132"/>
      <c r="H406" s="131">
        <v>8053</v>
      </c>
      <c r="I406" s="92">
        <f t="shared" ref="I406:I416" si="250">+H406</f>
        <v>8053</v>
      </c>
      <c r="J406" s="98">
        <f t="shared" si="238"/>
        <v>7086.64</v>
      </c>
      <c r="K406" s="92"/>
      <c r="L406" s="131">
        <v>0</v>
      </c>
      <c r="M406" s="92">
        <f t="shared" si="246"/>
        <v>0</v>
      </c>
      <c r="N406" s="92">
        <f t="shared" si="239"/>
        <v>0</v>
      </c>
      <c r="O406" s="92"/>
      <c r="P406" s="131">
        <v>0</v>
      </c>
      <c r="Q406" s="92">
        <f t="shared" si="247"/>
        <v>0</v>
      </c>
      <c r="R406" s="98">
        <f t="shared" si="240"/>
        <v>0</v>
      </c>
      <c r="S406" s="130">
        <v>15</v>
      </c>
      <c r="T406" s="258" t="s">
        <v>15</v>
      </c>
      <c r="U406" s="78">
        <f>SUMIF('Avoided Costs 2010-2018'!$A:$A,Actuals!T406&amp;Actuals!S406,'Avoided Costs 2010-2018'!$E:$E)*J406</f>
        <v>20943.657504780498</v>
      </c>
      <c r="V406" s="78">
        <f>SUMIF('Avoided Costs 2010-2018'!$A:$A,Actuals!T406&amp;Actuals!S406,'Avoided Costs 2010-2018'!$K:$K)*N406</f>
        <v>0</v>
      </c>
      <c r="W406" s="78">
        <f>SUMIF('Avoided Costs 2010-2018'!$A:$A,Actuals!T406&amp;Actuals!S406,'Avoided Costs 2010-2018'!$M:$M)*R406</f>
        <v>0</v>
      </c>
      <c r="X406" s="78">
        <f t="shared" si="241"/>
        <v>20943.657504780498</v>
      </c>
      <c r="Y406" s="105">
        <v>3395</v>
      </c>
      <c r="Z406" s="105">
        <f t="shared" si="242"/>
        <v>2987.6</v>
      </c>
      <c r="AA406" s="105"/>
      <c r="AB406" s="105"/>
      <c r="AC406" s="105"/>
      <c r="AD406" s="105">
        <f t="shared" si="243"/>
        <v>2987.6</v>
      </c>
      <c r="AE406" s="105">
        <f t="shared" si="244"/>
        <v>17956.0575047805</v>
      </c>
      <c r="AF406" s="160">
        <f t="shared" si="245"/>
        <v>106299.6</v>
      </c>
    </row>
    <row r="407" spans="1:32" s="108" customFormat="1" outlineLevel="1" x14ac:dyDescent="0.2">
      <c r="A407" s="125" t="s">
        <v>1048</v>
      </c>
      <c r="B407" s="125"/>
      <c r="C407" s="125"/>
      <c r="D407" s="130">
        <v>1</v>
      </c>
      <c r="E407" s="131"/>
      <c r="F407" s="132">
        <v>0.12</v>
      </c>
      <c r="G407" s="132"/>
      <c r="H407" s="131">
        <v>6660</v>
      </c>
      <c r="I407" s="92">
        <f t="shared" si="250"/>
        <v>6660</v>
      </c>
      <c r="J407" s="98">
        <f t="shared" si="238"/>
        <v>5860.8</v>
      </c>
      <c r="K407" s="92"/>
      <c r="L407" s="131">
        <v>0</v>
      </c>
      <c r="M407" s="92">
        <f t="shared" si="246"/>
        <v>0</v>
      </c>
      <c r="N407" s="92">
        <f t="shared" si="239"/>
        <v>0</v>
      </c>
      <c r="O407" s="92"/>
      <c r="P407" s="131">
        <v>0</v>
      </c>
      <c r="Q407" s="92">
        <f t="shared" si="247"/>
        <v>0</v>
      </c>
      <c r="R407" s="98">
        <f t="shared" si="240"/>
        <v>0</v>
      </c>
      <c r="S407" s="130">
        <v>15</v>
      </c>
      <c r="T407" s="258" t="s">
        <v>15</v>
      </c>
      <c r="U407" s="78">
        <f>SUMIF('Avoided Costs 2010-2018'!$A:$A,Actuals!T407&amp;Actuals!S407,'Avoided Costs 2010-2018'!$E:$E)*J407</f>
        <v>17320.844279378878</v>
      </c>
      <c r="V407" s="78">
        <f>SUMIF('Avoided Costs 2010-2018'!$A:$A,Actuals!T407&amp;Actuals!S407,'Avoided Costs 2010-2018'!$K:$K)*N407</f>
        <v>0</v>
      </c>
      <c r="W407" s="78">
        <f>SUMIF('Avoided Costs 2010-2018'!$A:$A,Actuals!T407&amp;Actuals!S407,'Avoided Costs 2010-2018'!$M:$M)*R407</f>
        <v>0</v>
      </c>
      <c r="X407" s="78">
        <f t="shared" si="241"/>
        <v>17320.844279378878</v>
      </c>
      <c r="Y407" s="105">
        <v>1940</v>
      </c>
      <c r="Z407" s="105">
        <f t="shared" si="242"/>
        <v>1707.2</v>
      </c>
      <c r="AA407" s="105"/>
      <c r="AB407" s="105"/>
      <c r="AC407" s="105"/>
      <c r="AD407" s="105">
        <f t="shared" si="243"/>
        <v>1707.2</v>
      </c>
      <c r="AE407" s="105">
        <f t="shared" si="244"/>
        <v>15613.644279378877</v>
      </c>
      <c r="AF407" s="160">
        <f t="shared" si="245"/>
        <v>87912</v>
      </c>
    </row>
    <row r="408" spans="1:32" s="108" customFormat="1" outlineLevel="1" x14ac:dyDescent="0.2">
      <c r="A408" s="125" t="s">
        <v>1049</v>
      </c>
      <c r="B408" s="125"/>
      <c r="C408" s="125"/>
      <c r="D408" s="130">
        <v>1</v>
      </c>
      <c r="E408" s="131"/>
      <c r="F408" s="132">
        <v>0.12</v>
      </c>
      <c r="G408" s="132"/>
      <c r="H408" s="131">
        <v>9843</v>
      </c>
      <c r="I408" s="92">
        <f t="shared" si="250"/>
        <v>9843</v>
      </c>
      <c r="J408" s="98">
        <f t="shared" si="238"/>
        <v>8661.84</v>
      </c>
      <c r="K408" s="92"/>
      <c r="L408" s="131">
        <v>0</v>
      </c>
      <c r="M408" s="92">
        <f t="shared" si="246"/>
        <v>0</v>
      </c>
      <c r="N408" s="92">
        <f t="shared" si="239"/>
        <v>0</v>
      </c>
      <c r="O408" s="92"/>
      <c r="P408" s="131">
        <v>0</v>
      </c>
      <c r="Q408" s="92">
        <f t="shared" si="247"/>
        <v>0</v>
      </c>
      <c r="R408" s="98">
        <f t="shared" si="240"/>
        <v>0</v>
      </c>
      <c r="S408" s="130">
        <v>15</v>
      </c>
      <c r="T408" s="258" t="s">
        <v>15</v>
      </c>
      <c r="U408" s="78">
        <f>SUMIF('Avoided Costs 2010-2018'!$A:$A,Actuals!T408&amp;Actuals!S408,'Avoided Costs 2010-2018'!$E:$E)*J408</f>
        <v>25598.959495784729</v>
      </c>
      <c r="V408" s="78">
        <f>SUMIF('Avoided Costs 2010-2018'!$A:$A,Actuals!T408&amp;Actuals!S408,'Avoided Costs 2010-2018'!$K:$K)*N408</f>
        <v>0</v>
      </c>
      <c r="W408" s="78">
        <f>SUMIF('Avoided Costs 2010-2018'!$A:$A,Actuals!T408&amp;Actuals!S408,'Avoided Costs 2010-2018'!$M:$M)*R408</f>
        <v>0</v>
      </c>
      <c r="X408" s="78">
        <f t="shared" si="241"/>
        <v>25598.959495784729</v>
      </c>
      <c r="Y408" s="105">
        <v>2425</v>
      </c>
      <c r="Z408" s="105">
        <f t="shared" si="242"/>
        <v>2134</v>
      </c>
      <c r="AA408" s="105"/>
      <c r="AB408" s="105"/>
      <c r="AC408" s="105"/>
      <c r="AD408" s="105">
        <f t="shared" si="243"/>
        <v>2134</v>
      </c>
      <c r="AE408" s="105">
        <f t="shared" si="244"/>
        <v>23464.959495784729</v>
      </c>
      <c r="AF408" s="160">
        <f t="shared" si="245"/>
        <v>129927.6</v>
      </c>
    </row>
    <row r="409" spans="1:32" s="108" customFormat="1" outlineLevel="1" x14ac:dyDescent="0.2">
      <c r="A409" s="125" t="s">
        <v>1050</v>
      </c>
      <c r="B409" s="125"/>
      <c r="C409" s="125"/>
      <c r="D409" s="130">
        <v>1</v>
      </c>
      <c r="E409" s="131"/>
      <c r="F409" s="132">
        <v>0.12</v>
      </c>
      <c r="G409" s="132"/>
      <c r="H409" s="131">
        <v>6219</v>
      </c>
      <c r="I409" s="92">
        <f t="shared" si="250"/>
        <v>6219</v>
      </c>
      <c r="J409" s="98">
        <f t="shared" si="238"/>
        <v>5472.72</v>
      </c>
      <c r="K409" s="92"/>
      <c r="L409" s="131">
        <v>0</v>
      </c>
      <c r="M409" s="92">
        <f t="shared" si="246"/>
        <v>0</v>
      </c>
      <c r="N409" s="92">
        <f t="shared" si="239"/>
        <v>0</v>
      </c>
      <c r="O409" s="92"/>
      <c r="P409" s="131">
        <v>0</v>
      </c>
      <c r="Q409" s="92">
        <f t="shared" si="247"/>
        <v>0</v>
      </c>
      <c r="R409" s="98">
        <f t="shared" si="240"/>
        <v>0</v>
      </c>
      <c r="S409" s="130">
        <v>15</v>
      </c>
      <c r="T409" s="258" t="s">
        <v>15</v>
      </c>
      <c r="U409" s="78">
        <f>SUMIF('Avoided Costs 2010-2018'!$A:$A,Actuals!T409&amp;Actuals!S409,'Avoided Costs 2010-2018'!$E:$E)*J409</f>
        <v>16173.923509528116</v>
      </c>
      <c r="V409" s="78">
        <f>SUMIF('Avoided Costs 2010-2018'!$A:$A,Actuals!T409&amp;Actuals!S409,'Avoided Costs 2010-2018'!$K:$K)*N409</f>
        <v>0</v>
      </c>
      <c r="W409" s="78">
        <f>SUMIF('Avoided Costs 2010-2018'!$A:$A,Actuals!T409&amp;Actuals!S409,'Avoided Costs 2010-2018'!$M:$M)*R409</f>
        <v>0</v>
      </c>
      <c r="X409" s="78">
        <f t="shared" si="241"/>
        <v>16173.923509528116</v>
      </c>
      <c r="Y409" s="105">
        <v>2716</v>
      </c>
      <c r="Z409" s="105">
        <f t="shared" si="242"/>
        <v>2390.08</v>
      </c>
      <c r="AA409" s="105"/>
      <c r="AB409" s="105"/>
      <c r="AC409" s="105"/>
      <c r="AD409" s="105">
        <f t="shared" si="243"/>
        <v>2390.08</v>
      </c>
      <c r="AE409" s="105">
        <f t="shared" si="244"/>
        <v>13783.843509528117</v>
      </c>
      <c r="AF409" s="160">
        <f t="shared" si="245"/>
        <v>82090.8</v>
      </c>
    </row>
    <row r="410" spans="1:32" s="108" customFormat="1" outlineLevel="1" x14ac:dyDescent="0.2">
      <c r="A410" s="125" t="s">
        <v>1051</v>
      </c>
      <c r="B410" s="125"/>
      <c r="C410" s="125"/>
      <c r="D410" s="130">
        <v>1</v>
      </c>
      <c r="E410" s="131"/>
      <c r="F410" s="132">
        <v>0.12</v>
      </c>
      <c r="G410" s="132"/>
      <c r="H410" s="131">
        <v>15245</v>
      </c>
      <c r="I410" s="92">
        <f t="shared" si="250"/>
        <v>15245</v>
      </c>
      <c r="J410" s="98">
        <f t="shared" si="238"/>
        <v>13415.6</v>
      </c>
      <c r="K410" s="92"/>
      <c r="L410" s="131">
        <v>0</v>
      </c>
      <c r="M410" s="92">
        <f t="shared" si="246"/>
        <v>0</v>
      </c>
      <c r="N410" s="92">
        <f t="shared" si="239"/>
        <v>0</v>
      </c>
      <c r="O410" s="92"/>
      <c r="P410" s="131">
        <v>0</v>
      </c>
      <c r="Q410" s="92">
        <f t="shared" si="247"/>
        <v>0</v>
      </c>
      <c r="R410" s="98">
        <f t="shared" si="240"/>
        <v>0</v>
      </c>
      <c r="S410" s="130">
        <v>15</v>
      </c>
      <c r="T410" s="258" t="s">
        <v>15</v>
      </c>
      <c r="U410" s="78">
        <f>SUMIF('Avoided Costs 2010-2018'!$A:$A,Actuals!T410&amp;Actuals!S410,'Avoided Costs 2010-2018'!$E:$E)*J410</f>
        <v>39648.088744614266</v>
      </c>
      <c r="V410" s="78">
        <f>SUMIF('Avoided Costs 2010-2018'!$A:$A,Actuals!T410&amp;Actuals!S410,'Avoided Costs 2010-2018'!$K:$K)*N410</f>
        <v>0</v>
      </c>
      <c r="W410" s="78">
        <f>SUMIF('Avoided Costs 2010-2018'!$A:$A,Actuals!T410&amp;Actuals!S410,'Avoided Costs 2010-2018'!$M:$M)*R410</f>
        <v>0</v>
      </c>
      <c r="X410" s="78">
        <f t="shared" si="241"/>
        <v>39648.088744614266</v>
      </c>
      <c r="Y410" s="105">
        <v>3977</v>
      </c>
      <c r="Z410" s="105">
        <f t="shared" si="242"/>
        <v>3499.76</v>
      </c>
      <c r="AA410" s="105"/>
      <c r="AB410" s="105"/>
      <c r="AC410" s="105"/>
      <c r="AD410" s="105">
        <f t="shared" si="243"/>
        <v>3499.76</v>
      </c>
      <c r="AE410" s="105">
        <f t="shared" si="244"/>
        <v>36148.328744614264</v>
      </c>
      <c r="AF410" s="160">
        <f t="shared" si="245"/>
        <v>201234</v>
      </c>
    </row>
    <row r="411" spans="1:32" s="108" customFormat="1" outlineLevel="1" x14ac:dyDescent="0.2">
      <c r="A411" s="125" t="s">
        <v>1052</v>
      </c>
      <c r="B411" s="125"/>
      <c r="C411" s="125"/>
      <c r="D411" s="130">
        <v>1</v>
      </c>
      <c r="E411" s="131"/>
      <c r="F411" s="132">
        <v>0.12</v>
      </c>
      <c r="G411" s="132"/>
      <c r="H411" s="131">
        <v>4926</v>
      </c>
      <c r="I411" s="92">
        <f t="shared" si="250"/>
        <v>4926</v>
      </c>
      <c r="J411" s="98">
        <f t="shared" si="238"/>
        <v>4334.88</v>
      </c>
      <c r="K411" s="92"/>
      <c r="L411" s="131">
        <v>0</v>
      </c>
      <c r="M411" s="92">
        <f t="shared" si="246"/>
        <v>0</v>
      </c>
      <c r="N411" s="92">
        <f t="shared" si="239"/>
        <v>0</v>
      </c>
      <c r="O411" s="92"/>
      <c r="P411" s="131">
        <v>0</v>
      </c>
      <c r="Q411" s="92">
        <f t="shared" si="247"/>
        <v>0</v>
      </c>
      <c r="R411" s="98">
        <f t="shared" si="240"/>
        <v>0</v>
      </c>
      <c r="S411" s="130">
        <v>15</v>
      </c>
      <c r="T411" s="258" t="s">
        <v>15</v>
      </c>
      <c r="U411" s="78">
        <f>SUMIF('Avoided Costs 2010-2018'!$A:$A,Actuals!T411&amp;Actuals!S411,'Avoided Costs 2010-2018'!$E:$E)*J411</f>
        <v>12811.183021054108</v>
      </c>
      <c r="V411" s="78">
        <f>SUMIF('Avoided Costs 2010-2018'!$A:$A,Actuals!T411&amp;Actuals!S411,'Avoided Costs 2010-2018'!$K:$K)*N411</f>
        <v>0</v>
      </c>
      <c r="W411" s="78">
        <f>SUMIF('Avoided Costs 2010-2018'!$A:$A,Actuals!T411&amp;Actuals!S411,'Avoided Costs 2010-2018'!$M:$M)*R411</f>
        <v>0</v>
      </c>
      <c r="X411" s="78">
        <f t="shared" si="241"/>
        <v>12811.183021054108</v>
      </c>
      <c r="Y411" s="105">
        <v>5529</v>
      </c>
      <c r="Z411" s="105">
        <f t="shared" si="242"/>
        <v>4865.5200000000004</v>
      </c>
      <c r="AA411" s="105"/>
      <c r="AB411" s="105"/>
      <c r="AC411" s="105"/>
      <c r="AD411" s="105">
        <f t="shared" si="243"/>
        <v>4865.5200000000004</v>
      </c>
      <c r="AE411" s="105">
        <f t="shared" si="244"/>
        <v>7945.663021054108</v>
      </c>
      <c r="AF411" s="160">
        <f t="shared" si="245"/>
        <v>65023.200000000004</v>
      </c>
    </row>
    <row r="412" spans="1:32" s="108" customFormat="1" outlineLevel="1" x14ac:dyDescent="0.2">
      <c r="A412" s="125" t="s">
        <v>1053</v>
      </c>
      <c r="B412" s="125"/>
      <c r="C412" s="125"/>
      <c r="D412" s="130">
        <v>1</v>
      </c>
      <c r="E412" s="131"/>
      <c r="F412" s="132">
        <v>0.12</v>
      </c>
      <c r="G412" s="132"/>
      <c r="H412" s="131">
        <v>7543</v>
      </c>
      <c r="I412" s="92">
        <f t="shared" si="250"/>
        <v>7543</v>
      </c>
      <c r="J412" s="98">
        <f t="shared" si="238"/>
        <v>6637.84</v>
      </c>
      <c r="K412" s="92"/>
      <c r="L412" s="131">
        <v>0</v>
      </c>
      <c r="M412" s="92">
        <f t="shared" si="246"/>
        <v>0</v>
      </c>
      <c r="N412" s="92">
        <f t="shared" si="239"/>
        <v>0</v>
      </c>
      <c r="O412" s="92"/>
      <c r="P412" s="131">
        <v>0</v>
      </c>
      <c r="Q412" s="92">
        <f t="shared" si="247"/>
        <v>0</v>
      </c>
      <c r="R412" s="98">
        <f t="shared" si="240"/>
        <v>0</v>
      </c>
      <c r="S412" s="130">
        <v>15</v>
      </c>
      <c r="T412" s="258" t="s">
        <v>15</v>
      </c>
      <c r="U412" s="78">
        <f>SUMIF('Avoided Costs 2010-2018'!$A:$A,Actuals!T412&amp;Actuals!S412,'Avoided Costs 2010-2018'!$E:$E)*J412</f>
        <v>19617.286546449683</v>
      </c>
      <c r="V412" s="78">
        <f>SUMIF('Avoided Costs 2010-2018'!$A:$A,Actuals!T412&amp;Actuals!S412,'Avoided Costs 2010-2018'!$K:$K)*N412</f>
        <v>0</v>
      </c>
      <c r="W412" s="78">
        <f>SUMIF('Avoided Costs 2010-2018'!$A:$A,Actuals!T412&amp;Actuals!S412,'Avoided Costs 2010-2018'!$M:$M)*R412</f>
        <v>0</v>
      </c>
      <c r="X412" s="78">
        <f t="shared" si="241"/>
        <v>19617.286546449683</v>
      </c>
      <c r="Y412" s="105">
        <v>1067</v>
      </c>
      <c r="Z412" s="105">
        <f t="shared" si="242"/>
        <v>938.96</v>
      </c>
      <c r="AA412" s="105"/>
      <c r="AB412" s="105"/>
      <c r="AC412" s="105"/>
      <c r="AD412" s="105">
        <f t="shared" si="243"/>
        <v>938.96</v>
      </c>
      <c r="AE412" s="105">
        <f t="shared" si="244"/>
        <v>18678.326546449684</v>
      </c>
      <c r="AF412" s="160">
        <f t="shared" si="245"/>
        <v>99567.6</v>
      </c>
    </row>
    <row r="413" spans="1:32" s="108" customFormat="1" outlineLevel="1" x14ac:dyDescent="0.2">
      <c r="A413" s="125" t="s">
        <v>1054</v>
      </c>
      <c r="B413" s="125"/>
      <c r="C413" s="125"/>
      <c r="D413" s="130">
        <v>1</v>
      </c>
      <c r="E413" s="131"/>
      <c r="F413" s="132">
        <v>0.12</v>
      </c>
      <c r="G413" s="132"/>
      <c r="H413" s="131">
        <v>3895</v>
      </c>
      <c r="I413" s="92">
        <f t="shared" si="250"/>
        <v>3895</v>
      </c>
      <c r="J413" s="98">
        <f t="shared" si="238"/>
        <v>3427.6</v>
      </c>
      <c r="K413" s="92"/>
      <c r="L413" s="131">
        <v>0</v>
      </c>
      <c r="M413" s="92">
        <f t="shared" si="246"/>
        <v>0</v>
      </c>
      <c r="N413" s="92">
        <f t="shared" si="239"/>
        <v>0</v>
      </c>
      <c r="O413" s="92"/>
      <c r="P413" s="131">
        <v>0</v>
      </c>
      <c r="Q413" s="92">
        <f t="shared" si="247"/>
        <v>0</v>
      </c>
      <c r="R413" s="98">
        <f t="shared" si="240"/>
        <v>0</v>
      </c>
      <c r="S413" s="130">
        <v>15</v>
      </c>
      <c r="T413" s="258" t="s">
        <v>15</v>
      </c>
      <c r="U413" s="78">
        <f>SUMIF('Avoided Costs 2010-2018'!$A:$A,Actuals!T413&amp;Actuals!S413,'Avoided Costs 2010-2018'!$E:$E)*J413</f>
        <v>10129.83310333044</v>
      </c>
      <c r="V413" s="78">
        <f>SUMIF('Avoided Costs 2010-2018'!$A:$A,Actuals!T413&amp;Actuals!S413,'Avoided Costs 2010-2018'!$K:$K)*N413</f>
        <v>0</v>
      </c>
      <c r="W413" s="78">
        <f>SUMIF('Avoided Costs 2010-2018'!$A:$A,Actuals!T413&amp;Actuals!S413,'Avoided Costs 2010-2018'!$M:$M)*R413</f>
        <v>0</v>
      </c>
      <c r="X413" s="78">
        <f t="shared" si="241"/>
        <v>10129.83310333044</v>
      </c>
      <c r="Y413" s="105">
        <v>2813</v>
      </c>
      <c r="Z413" s="105">
        <f t="shared" si="242"/>
        <v>2475.44</v>
      </c>
      <c r="AA413" s="105"/>
      <c r="AB413" s="105"/>
      <c r="AC413" s="105"/>
      <c r="AD413" s="105">
        <f t="shared" si="243"/>
        <v>2475.44</v>
      </c>
      <c r="AE413" s="105">
        <f t="shared" si="244"/>
        <v>7654.3931033304398</v>
      </c>
      <c r="AF413" s="160">
        <f t="shared" si="245"/>
        <v>51414</v>
      </c>
    </row>
    <row r="414" spans="1:32" s="108" customFormat="1" outlineLevel="1" x14ac:dyDescent="0.2">
      <c r="A414" s="125" t="s">
        <v>1055</v>
      </c>
      <c r="B414" s="125"/>
      <c r="C414" s="125"/>
      <c r="D414" s="130">
        <v>1</v>
      </c>
      <c r="E414" s="131"/>
      <c r="F414" s="132">
        <v>0.12</v>
      </c>
      <c r="G414" s="132"/>
      <c r="H414" s="131">
        <v>11494</v>
      </c>
      <c r="I414" s="92">
        <f t="shared" si="250"/>
        <v>11494</v>
      </c>
      <c r="J414" s="98">
        <f t="shared" si="238"/>
        <v>10114.719999999999</v>
      </c>
      <c r="K414" s="92"/>
      <c r="L414" s="131">
        <v>0</v>
      </c>
      <c r="M414" s="92">
        <f t="shared" si="246"/>
        <v>0</v>
      </c>
      <c r="N414" s="92">
        <f t="shared" si="239"/>
        <v>0</v>
      </c>
      <c r="O414" s="92"/>
      <c r="P414" s="131">
        <v>0</v>
      </c>
      <c r="Q414" s="92">
        <f t="shared" si="247"/>
        <v>0</v>
      </c>
      <c r="R414" s="98">
        <f t="shared" si="240"/>
        <v>0</v>
      </c>
      <c r="S414" s="130">
        <v>15</v>
      </c>
      <c r="T414" s="258" t="s">
        <v>15</v>
      </c>
      <c r="U414" s="78">
        <f>SUMIF('Avoided Costs 2010-2018'!$A:$A,Actuals!T414&amp;Actuals!S414,'Avoided Costs 2010-2018'!$E:$E)*J414</f>
        <v>29892.760382459583</v>
      </c>
      <c r="V414" s="78">
        <f>SUMIF('Avoided Costs 2010-2018'!$A:$A,Actuals!T414&amp;Actuals!S414,'Avoided Costs 2010-2018'!$K:$K)*N414</f>
        <v>0</v>
      </c>
      <c r="W414" s="78">
        <f>SUMIF('Avoided Costs 2010-2018'!$A:$A,Actuals!T414&amp;Actuals!S414,'Avoided Costs 2010-2018'!$M:$M)*R414</f>
        <v>0</v>
      </c>
      <c r="X414" s="78">
        <f t="shared" si="241"/>
        <v>29892.760382459583</v>
      </c>
      <c r="Y414" s="105">
        <v>2522</v>
      </c>
      <c r="Z414" s="105">
        <f t="shared" si="242"/>
        <v>2219.36</v>
      </c>
      <c r="AA414" s="105"/>
      <c r="AB414" s="105"/>
      <c r="AC414" s="105"/>
      <c r="AD414" s="105">
        <f t="shared" si="243"/>
        <v>2219.36</v>
      </c>
      <c r="AE414" s="105">
        <f t="shared" si="244"/>
        <v>27673.400382459582</v>
      </c>
      <c r="AF414" s="160">
        <f t="shared" si="245"/>
        <v>151720.79999999999</v>
      </c>
    </row>
    <row r="415" spans="1:32" s="108" customFormat="1" outlineLevel="1" x14ac:dyDescent="0.2">
      <c r="A415" s="125" t="s">
        <v>1056</v>
      </c>
      <c r="B415" s="125"/>
      <c r="C415" s="125"/>
      <c r="D415" s="130">
        <v>1</v>
      </c>
      <c r="E415" s="131"/>
      <c r="F415" s="132">
        <v>0.12</v>
      </c>
      <c r="G415" s="132"/>
      <c r="H415" s="131">
        <v>9516</v>
      </c>
      <c r="I415" s="92">
        <f t="shared" si="250"/>
        <v>9516</v>
      </c>
      <c r="J415" s="98">
        <f t="shared" si="238"/>
        <v>8374.08</v>
      </c>
      <c r="K415" s="92"/>
      <c r="L415" s="131">
        <v>0</v>
      </c>
      <c r="M415" s="92">
        <f t="shared" si="246"/>
        <v>0</v>
      </c>
      <c r="N415" s="92">
        <f t="shared" si="239"/>
        <v>0</v>
      </c>
      <c r="O415" s="92"/>
      <c r="P415" s="131">
        <v>0</v>
      </c>
      <c r="Q415" s="92">
        <f t="shared" si="247"/>
        <v>0</v>
      </c>
      <c r="R415" s="98">
        <f t="shared" si="240"/>
        <v>0</v>
      </c>
      <c r="S415" s="130">
        <v>15</v>
      </c>
      <c r="T415" s="258" t="s">
        <v>15</v>
      </c>
      <c r="U415" s="78">
        <f>SUMIF('Avoided Costs 2010-2018'!$A:$A,Actuals!T415&amp;Actuals!S415,'Avoided Costs 2010-2018'!$E:$E)*J415</f>
        <v>24748.521646031444</v>
      </c>
      <c r="V415" s="78">
        <f>SUMIF('Avoided Costs 2010-2018'!$A:$A,Actuals!T415&amp;Actuals!S415,'Avoided Costs 2010-2018'!$K:$K)*N415</f>
        <v>0</v>
      </c>
      <c r="W415" s="78">
        <f>SUMIF('Avoided Costs 2010-2018'!$A:$A,Actuals!T415&amp;Actuals!S415,'Avoided Costs 2010-2018'!$M:$M)*R415</f>
        <v>0</v>
      </c>
      <c r="X415" s="78">
        <f t="shared" si="241"/>
        <v>24748.521646031444</v>
      </c>
      <c r="Y415" s="105">
        <v>3395</v>
      </c>
      <c r="Z415" s="105">
        <f t="shared" si="242"/>
        <v>2987.6</v>
      </c>
      <c r="AA415" s="105"/>
      <c r="AB415" s="105"/>
      <c r="AC415" s="105"/>
      <c r="AD415" s="105">
        <f t="shared" si="243"/>
        <v>2987.6</v>
      </c>
      <c r="AE415" s="105">
        <f t="shared" si="244"/>
        <v>21760.921646031446</v>
      </c>
      <c r="AF415" s="160">
        <f t="shared" si="245"/>
        <v>125611.2</v>
      </c>
    </row>
    <row r="416" spans="1:32" s="108" customFormat="1" outlineLevel="1" x14ac:dyDescent="0.2">
      <c r="A416" s="125" t="s">
        <v>1057</v>
      </c>
      <c r="B416" s="125"/>
      <c r="C416" s="125"/>
      <c r="D416" s="130">
        <v>1</v>
      </c>
      <c r="E416" s="131"/>
      <c r="F416" s="132">
        <v>0.12</v>
      </c>
      <c r="G416" s="132"/>
      <c r="H416" s="131">
        <v>18931</v>
      </c>
      <c r="I416" s="92">
        <f t="shared" si="250"/>
        <v>18931</v>
      </c>
      <c r="J416" s="98">
        <f t="shared" si="238"/>
        <v>16659.28</v>
      </c>
      <c r="K416" s="92"/>
      <c r="L416" s="131">
        <v>0</v>
      </c>
      <c r="M416" s="92">
        <f t="shared" si="246"/>
        <v>0</v>
      </c>
      <c r="N416" s="92">
        <f t="shared" si="239"/>
        <v>0</v>
      </c>
      <c r="O416" s="92"/>
      <c r="P416" s="131">
        <v>0</v>
      </c>
      <c r="Q416" s="92">
        <f t="shared" si="247"/>
        <v>0</v>
      </c>
      <c r="R416" s="98">
        <f t="shared" si="240"/>
        <v>0</v>
      </c>
      <c r="S416" s="130">
        <v>15</v>
      </c>
      <c r="T416" s="258" t="s">
        <v>15</v>
      </c>
      <c r="U416" s="78">
        <f>SUMIF('Avoided Costs 2010-2018'!$A:$A,Actuals!T416&amp;Actuals!S416,'Avoided Costs 2010-2018'!$E:$E)*J416</f>
        <v>49234.369827765993</v>
      </c>
      <c r="V416" s="78">
        <f>SUMIF('Avoided Costs 2010-2018'!$A:$A,Actuals!T416&amp;Actuals!S416,'Avoided Costs 2010-2018'!$K:$K)*N416</f>
        <v>0</v>
      </c>
      <c r="W416" s="78">
        <f>SUMIF('Avoided Costs 2010-2018'!$A:$A,Actuals!T416&amp;Actuals!S416,'Avoided Costs 2010-2018'!$M:$M)*R416</f>
        <v>0</v>
      </c>
      <c r="X416" s="78">
        <f t="shared" si="241"/>
        <v>49234.369827765993</v>
      </c>
      <c r="Y416" s="105">
        <v>4753</v>
      </c>
      <c r="Z416" s="105">
        <f t="shared" si="242"/>
        <v>4182.6400000000003</v>
      </c>
      <c r="AA416" s="105"/>
      <c r="AB416" s="105"/>
      <c r="AC416" s="105"/>
      <c r="AD416" s="105">
        <f t="shared" si="243"/>
        <v>4182.6400000000003</v>
      </c>
      <c r="AE416" s="105">
        <f t="shared" si="244"/>
        <v>45051.729827765994</v>
      </c>
      <c r="AF416" s="160">
        <f t="shared" si="245"/>
        <v>249889.19999999998</v>
      </c>
    </row>
    <row r="417" spans="1:32" s="108" customFormat="1" outlineLevel="1" x14ac:dyDescent="0.2">
      <c r="A417" s="125" t="s">
        <v>1058</v>
      </c>
      <c r="B417" s="125"/>
      <c r="C417" s="125"/>
      <c r="D417" s="130">
        <v>1</v>
      </c>
      <c r="E417" s="131"/>
      <c r="F417" s="132">
        <v>0.12</v>
      </c>
      <c r="G417" s="132"/>
      <c r="H417" s="131">
        <v>43859</v>
      </c>
      <c r="I417" s="92">
        <f t="shared" ref="I417:I429" si="251">H417</f>
        <v>43859</v>
      </c>
      <c r="J417" s="98">
        <f t="shared" si="238"/>
        <v>38595.919999999998</v>
      </c>
      <c r="K417" s="92"/>
      <c r="L417" s="131">
        <v>0</v>
      </c>
      <c r="M417" s="92">
        <f t="shared" ref="M417:M429" si="252">L417</f>
        <v>0</v>
      </c>
      <c r="N417" s="92">
        <f t="shared" si="239"/>
        <v>0</v>
      </c>
      <c r="O417" s="92"/>
      <c r="P417" s="131">
        <v>0</v>
      </c>
      <c r="Q417" s="92">
        <f t="shared" ref="Q417:Q429" si="253">+P417</f>
        <v>0</v>
      </c>
      <c r="R417" s="98">
        <f t="shared" si="240"/>
        <v>0</v>
      </c>
      <c r="S417" s="130">
        <v>25</v>
      </c>
      <c r="T417" s="258" t="s">
        <v>15</v>
      </c>
      <c r="U417" s="78">
        <f>SUMIF('Avoided Costs 2010-2018'!$A:$A,Actuals!T417&amp;Actuals!S417,'Avoided Costs 2010-2018'!$E:$E)*J417</f>
        <v>145095.65406572868</v>
      </c>
      <c r="V417" s="78">
        <f>SUMIF('Avoided Costs 2010-2018'!$A:$A,Actuals!T417&amp;Actuals!S417,'Avoided Costs 2010-2018'!$K:$K)*N417</f>
        <v>0</v>
      </c>
      <c r="W417" s="78">
        <f>SUMIF('Avoided Costs 2010-2018'!$A:$A,Actuals!T417&amp;Actuals!S417,'Avoided Costs 2010-2018'!$M:$M)*R417</f>
        <v>0</v>
      </c>
      <c r="X417" s="78">
        <f t="shared" si="241"/>
        <v>145095.65406572868</v>
      </c>
      <c r="Y417" s="105">
        <v>14470</v>
      </c>
      <c r="Z417" s="105">
        <f t="shared" si="242"/>
        <v>12733.6</v>
      </c>
      <c r="AA417" s="105"/>
      <c r="AB417" s="105"/>
      <c r="AC417" s="105"/>
      <c r="AD417" s="105">
        <f t="shared" si="243"/>
        <v>12733.6</v>
      </c>
      <c r="AE417" s="105">
        <f t="shared" si="244"/>
        <v>132362.05406572868</v>
      </c>
      <c r="AF417" s="160">
        <f t="shared" si="245"/>
        <v>964898</v>
      </c>
    </row>
    <row r="418" spans="1:32" s="108" customFormat="1" outlineLevel="1" x14ac:dyDescent="0.2">
      <c r="A418" s="125" t="s">
        <v>1059</v>
      </c>
      <c r="B418" s="125"/>
      <c r="C418" s="125"/>
      <c r="D418" s="130">
        <v>1</v>
      </c>
      <c r="E418" s="131"/>
      <c r="F418" s="132">
        <v>0.12</v>
      </c>
      <c r="G418" s="132"/>
      <c r="H418" s="131">
        <v>10830</v>
      </c>
      <c r="I418" s="92">
        <f t="shared" si="251"/>
        <v>10830</v>
      </c>
      <c r="J418" s="98">
        <f t="shared" si="238"/>
        <v>9530.4</v>
      </c>
      <c r="K418" s="92"/>
      <c r="L418" s="131">
        <v>0</v>
      </c>
      <c r="M418" s="92">
        <f t="shared" si="252"/>
        <v>0</v>
      </c>
      <c r="N418" s="92">
        <f t="shared" si="239"/>
        <v>0</v>
      </c>
      <c r="O418" s="92"/>
      <c r="P418" s="131">
        <v>0</v>
      </c>
      <c r="Q418" s="92">
        <f t="shared" si="253"/>
        <v>0</v>
      </c>
      <c r="R418" s="98">
        <f t="shared" si="240"/>
        <v>0</v>
      </c>
      <c r="S418" s="130">
        <v>25</v>
      </c>
      <c r="T418" s="258" t="s">
        <v>15</v>
      </c>
      <c r="U418" s="78">
        <f>SUMIF('Avoided Costs 2010-2018'!$A:$A,Actuals!T418&amp;Actuals!S418,'Avoided Costs 2010-2018'!$E:$E)*J418</f>
        <v>35828.129540843198</v>
      </c>
      <c r="V418" s="78">
        <f>SUMIF('Avoided Costs 2010-2018'!$A:$A,Actuals!T418&amp;Actuals!S418,'Avoided Costs 2010-2018'!$K:$K)*N418</f>
        <v>0</v>
      </c>
      <c r="W418" s="78">
        <f>SUMIF('Avoided Costs 2010-2018'!$A:$A,Actuals!T418&amp;Actuals!S418,'Avoided Costs 2010-2018'!$M:$M)*R418</f>
        <v>0</v>
      </c>
      <c r="X418" s="78">
        <f t="shared" si="241"/>
        <v>35828.129540843198</v>
      </c>
      <c r="Y418" s="105">
        <v>8646</v>
      </c>
      <c r="Z418" s="105">
        <f t="shared" si="242"/>
        <v>7608.4800000000005</v>
      </c>
      <c r="AA418" s="105"/>
      <c r="AB418" s="105"/>
      <c r="AC418" s="105"/>
      <c r="AD418" s="105">
        <f t="shared" ref="AD418:AD433" si="254">Z418+AB418</f>
        <v>7608.4800000000005</v>
      </c>
      <c r="AE418" s="105">
        <f t="shared" ref="AE418:AE433" si="255">X418-AD418</f>
        <v>28219.649540843198</v>
      </c>
      <c r="AF418" s="160">
        <f t="shared" ref="AF418:AF432" si="256">S418*J418</f>
        <v>238260</v>
      </c>
    </row>
    <row r="419" spans="1:32" s="108" customFormat="1" outlineLevel="1" x14ac:dyDescent="0.2">
      <c r="A419" s="125" t="s">
        <v>1060</v>
      </c>
      <c r="B419" s="125"/>
      <c r="C419" s="125"/>
      <c r="D419" s="130">
        <v>1</v>
      </c>
      <c r="E419" s="131"/>
      <c r="F419" s="132">
        <v>0.12</v>
      </c>
      <c r="G419" s="132"/>
      <c r="H419" s="131">
        <v>10830</v>
      </c>
      <c r="I419" s="92">
        <f t="shared" si="251"/>
        <v>10830</v>
      </c>
      <c r="J419" s="98">
        <f t="shared" si="238"/>
        <v>9530.4</v>
      </c>
      <c r="K419" s="92"/>
      <c r="L419" s="131">
        <v>0</v>
      </c>
      <c r="M419" s="92">
        <f t="shared" si="252"/>
        <v>0</v>
      </c>
      <c r="N419" s="92">
        <f t="shared" si="239"/>
        <v>0</v>
      </c>
      <c r="O419" s="92"/>
      <c r="P419" s="131">
        <v>0</v>
      </c>
      <c r="Q419" s="92">
        <f t="shared" si="253"/>
        <v>0</v>
      </c>
      <c r="R419" s="98">
        <f t="shared" si="240"/>
        <v>0</v>
      </c>
      <c r="S419" s="130">
        <v>25</v>
      </c>
      <c r="T419" s="258" t="s">
        <v>15</v>
      </c>
      <c r="U419" s="78">
        <f>SUMIF('Avoided Costs 2010-2018'!$A:$A,Actuals!T419&amp;Actuals!S419,'Avoided Costs 2010-2018'!$E:$E)*J419</f>
        <v>35828.129540843198</v>
      </c>
      <c r="V419" s="78">
        <f>SUMIF('Avoided Costs 2010-2018'!$A:$A,Actuals!T419&amp;Actuals!S419,'Avoided Costs 2010-2018'!$K:$K)*N419</f>
        <v>0</v>
      </c>
      <c r="W419" s="78">
        <f>SUMIF('Avoided Costs 2010-2018'!$A:$A,Actuals!T419&amp;Actuals!S419,'Avoided Costs 2010-2018'!$M:$M)*R419</f>
        <v>0</v>
      </c>
      <c r="X419" s="78">
        <f t="shared" si="241"/>
        <v>35828.129540843198</v>
      </c>
      <c r="Y419" s="105">
        <v>8646</v>
      </c>
      <c r="Z419" s="105">
        <f t="shared" si="242"/>
        <v>7608.4800000000005</v>
      </c>
      <c r="AA419" s="105"/>
      <c r="AB419" s="105"/>
      <c r="AC419" s="105"/>
      <c r="AD419" s="105">
        <f t="shared" si="254"/>
        <v>7608.4800000000005</v>
      </c>
      <c r="AE419" s="105">
        <f t="shared" si="255"/>
        <v>28219.649540843198</v>
      </c>
      <c r="AF419" s="160">
        <f t="shared" si="256"/>
        <v>238260</v>
      </c>
    </row>
    <row r="420" spans="1:32" s="108" customFormat="1" outlineLevel="1" x14ac:dyDescent="0.2">
      <c r="A420" s="125" t="s">
        <v>1061</v>
      </c>
      <c r="B420" s="125"/>
      <c r="C420" s="125"/>
      <c r="D420" s="130">
        <v>1</v>
      </c>
      <c r="E420" s="131"/>
      <c r="F420" s="132">
        <v>0.12</v>
      </c>
      <c r="G420" s="132"/>
      <c r="H420" s="131">
        <v>10830</v>
      </c>
      <c r="I420" s="92">
        <f t="shared" si="251"/>
        <v>10830</v>
      </c>
      <c r="J420" s="98">
        <f t="shared" si="238"/>
        <v>9530.4</v>
      </c>
      <c r="K420" s="92"/>
      <c r="L420" s="131">
        <v>0</v>
      </c>
      <c r="M420" s="92">
        <f t="shared" si="252"/>
        <v>0</v>
      </c>
      <c r="N420" s="92">
        <f t="shared" si="239"/>
        <v>0</v>
      </c>
      <c r="O420" s="92"/>
      <c r="P420" s="131">
        <v>0</v>
      </c>
      <c r="Q420" s="92">
        <f t="shared" si="253"/>
        <v>0</v>
      </c>
      <c r="R420" s="98">
        <f t="shared" si="240"/>
        <v>0</v>
      </c>
      <c r="S420" s="130">
        <v>25</v>
      </c>
      <c r="T420" s="258" t="s">
        <v>15</v>
      </c>
      <c r="U420" s="78">
        <f>SUMIF('Avoided Costs 2010-2018'!$A:$A,Actuals!T420&amp;Actuals!S420,'Avoided Costs 2010-2018'!$E:$E)*J420</f>
        <v>35828.129540843198</v>
      </c>
      <c r="V420" s="78">
        <f>SUMIF('Avoided Costs 2010-2018'!$A:$A,Actuals!T420&amp;Actuals!S420,'Avoided Costs 2010-2018'!$K:$K)*N420</f>
        <v>0</v>
      </c>
      <c r="W420" s="78">
        <f>SUMIF('Avoided Costs 2010-2018'!$A:$A,Actuals!T420&amp;Actuals!S420,'Avoided Costs 2010-2018'!$M:$M)*R420</f>
        <v>0</v>
      </c>
      <c r="X420" s="78">
        <f t="shared" si="241"/>
        <v>35828.129540843198</v>
      </c>
      <c r="Y420" s="105">
        <v>8646</v>
      </c>
      <c r="Z420" s="105">
        <f t="shared" si="242"/>
        <v>7608.4800000000005</v>
      </c>
      <c r="AA420" s="105"/>
      <c r="AB420" s="105"/>
      <c r="AC420" s="105"/>
      <c r="AD420" s="105">
        <f t="shared" si="254"/>
        <v>7608.4800000000005</v>
      </c>
      <c r="AE420" s="105">
        <f t="shared" si="255"/>
        <v>28219.649540843198</v>
      </c>
      <c r="AF420" s="160">
        <f t="shared" si="256"/>
        <v>238260</v>
      </c>
    </row>
    <row r="421" spans="1:32" s="108" customFormat="1" outlineLevel="1" x14ac:dyDescent="0.2">
      <c r="A421" s="125" t="s">
        <v>1062</v>
      </c>
      <c r="B421" s="125"/>
      <c r="C421" s="125"/>
      <c r="D421" s="130">
        <v>1</v>
      </c>
      <c r="E421" s="131"/>
      <c r="F421" s="132">
        <v>0.12</v>
      </c>
      <c r="G421" s="132"/>
      <c r="H421" s="131">
        <v>10830</v>
      </c>
      <c r="I421" s="92">
        <f t="shared" si="251"/>
        <v>10830</v>
      </c>
      <c r="J421" s="98">
        <f t="shared" si="238"/>
        <v>9530.4</v>
      </c>
      <c r="K421" s="92"/>
      <c r="L421" s="131">
        <v>0</v>
      </c>
      <c r="M421" s="92">
        <f t="shared" si="252"/>
        <v>0</v>
      </c>
      <c r="N421" s="92">
        <f t="shared" si="239"/>
        <v>0</v>
      </c>
      <c r="O421" s="92"/>
      <c r="P421" s="131">
        <v>0</v>
      </c>
      <c r="Q421" s="92">
        <f t="shared" si="253"/>
        <v>0</v>
      </c>
      <c r="R421" s="98">
        <f t="shared" si="240"/>
        <v>0</v>
      </c>
      <c r="S421" s="130">
        <v>25</v>
      </c>
      <c r="T421" s="258" t="s">
        <v>15</v>
      </c>
      <c r="U421" s="78">
        <f>SUMIF('Avoided Costs 2010-2018'!$A:$A,Actuals!T421&amp;Actuals!S421,'Avoided Costs 2010-2018'!$E:$E)*J421</f>
        <v>35828.129540843198</v>
      </c>
      <c r="V421" s="78">
        <f>SUMIF('Avoided Costs 2010-2018'!$A:$A,Actuals!T421&amp;Actuals!S421,'Avoided Costs 2010-2018'!$K:$K)*N421</f>
        <v>0</v>
      </c>
      <c r="W421" s="78">
        <f>SUMIF('Avoided Costs 2010-2018'!$A:$A,Actuals!T421&amp;Actuals!S421,'Avoided Costs 2010-2018'!$M:$M)*R421</f>
        <v>0</v>
      </c>
      <c r="X421" s="78">
        <f t="shared" si="241"/>
        <v>35828.129540843198</v>
      </c>
      <c r="Y421" s="105">
        <v>8646</v>
      </c>
      <c r="Z421" s="105">
        <f t="shared" si="242"/>
        <v>7608.4800000000005</v>
      </c>
      <c r="AA421" s="105"/>
      <c r="AB421" s="105"/>
      <c r="AC421" s="105"/>
      <c r="AD421" s="105">
        <f t="shared" si="254"/>
        <v>7608.4800000000005</v>
      </c>
      <c r="AE421" s="105">
        <f t="shared" si="255"/>
        <v>28219.649540843198</v>
      </c>
      <c r="AF421" s="160">
        <f t="shared" si="256"/>
        <v>238260</v>
      </c>
    </row>
    <row r="422" spans="1:32" s="108" customFormat="1" outlineLevel="1" x14ac:dyDescent="0.2">
      <c r="A422" s="125" t="s">
        <v>1063</v>
      </c>
      <c r="B422" s="125"/>
      <c r="C422" s="125"/>
      <c r="D422" s="130">
        <v>1</v>
      </c>
      <c r="E422" s="131"/>
      <c r="F422" s="132">
        <v>0.12</v>
      </c>
      <c r="G422" s="132"/>
      <c r="H422" s="131">
        <v>10830</v>
      </c>
      <c r="I422" s="92">
        <f t="shared" si="251"/>
        <v>10830</v>
      </c>
      <c r="J422" s="98">
        <f t="shared" si="238"/>
        <v>9530.4</v>
      </c>
      <c r="K422" s="92"/>
      <c r="L422" s="131">
        <v>0</v>
      </c>
      <c r="M422" s="92">
        <f t="shared" si="252"/>
        <v>0</v>
      </c>
      <c r="N422" s="92">
        <f t="shared" si="239"/>
        <v>0</v>
      </c>
      <c r="O422" s="92"/>
      <c r="P422" s="131">
        <v>0</v>
      </c>
      <c r="Q422" s="92">
        <f t="shared" si="253"/>
        <v>0</v>
      </c>
      <c r="R422" s="98">
        <f t="shared" si="240"/>
        <v>0</v>
      </c>
      <c r="S422" s="130">
        <v>25</v>
      </c>
      <c r="T422" s="258" t="s">
        <v>15</v>
      </c>
      <c r="U422" s="78">
        <f>SUMIF('Avoided Costs 2010-2018'!$A:$A,Actuals!T422&amp;Actuals!S422,'Avoided Costs 2010-2018'!$E:$E)*J422</f>
        <v>35828.129540843198</v>
      </c>
      <c r="V422" s="78">
        <f>SUMIF('Avoided Costs 2010-2018'!$A:$A,Actuals!T422&amp;Actuals!S422,'Avoided Costs 2010-2018'!$K:$K)*N422</f>
        <v>0</v>
      </c>
      <c r="W422" s="78">
        <f>SUMIF('Avoided Costs 2010-2018'!$A:$A,Actuals!T422&amp;Actuals!S422,'Avoided Costs 2010-2018'!$M:$M)*R422</f>
        <v>0</v>
      </c>
      <c r="X422" s="78">
        <f t="shared" si="241"/>
        <v>35828.129540843198</v>
      </c>
      <c r="Y422" s="105">
        <v>8646</v>
      </c>
      <c r="Z422" s="105">
        <f t="shared" si="242"/>
        <v>7608.4800000000005</v>
      </c>
      <c r="AA422" s="105"/>
      <c r="AB422" s="105"/>
      <c r="AC422" s="105"/>
      <c r="AD422" s="105">
        <f t="shared" si="254"/>
        <v>7608.4800000000005</v>
      </c>
      <c r="AE422" s="105">
        <f t="shared" si="255"/>
        <v>28219.649540843198</v>
      </c>
      <c r="AF422" s="160">
        <f t="shared" si="256"/>
        <v>238260</v>
      </c>
    </row>
    <row r="423" spans="1:32" s="108" customFormat="1" outlineLevel="1" x14ac:dyDescent="0.2">
      <c r="A423" s="125" t="s">
        <v>1064</v>
      </c>
      <c r="B423" s="125"/>
      <c r="C423" s="125"/>
      <c r="D423" s="130">
        <v>1</v>
      </c>
      <c r="E423" s="131"/>
      <c r="F423" s="132">
        <v>0.12</v>
      </c>
      <c r="G423" s="132"/>
      <c r="H423" s="131">
        <v>10830</v>
      </c>
      <c r="I423" s="92">
        <f t="shared" si="251"/>
        <v>10830</v>
      </c>
      <c r="J423" s="98">
        <f t="shared" si="238"/>
        <v>9530.4</v>
      </c>
      <c r="K423" s="92"/>
      <c r="L423" s="131">
        <v>0</v>
      </c>
      <c r="M423" s="92">
        <f t="shared" si="252"/>
        <v>0</v>
      </c>
      <c r="N423" s="92">
        <f t="shared" si="239"/>
        <v>0</v>
      </c>
      <c r="O423" s="92"/>
      <c r="P423" s="131">
        <v>0</v>
      </c>
      <c r="Q423" s="92">
        <f t="shared" si="253"/>
        <v>0</v>
      </c>
      <c r="R423" s="98">
        <f t="shared" si="240"/>
        <v>0</v>
      </c>
      <c r="S423" s="130">
        <v>25</v>
      </c>
      <c r="T423" s="258" t="s">
        <v>15</v>
      </c>
      <c r="U423" s="78">
        <f>SUMIF('Avoided Costs 2010-2018'!$A:$A,Actuals!T423&amp;Actuals!S423,'Avoided Costs 2010-2018'!$E:$E)*J423</f>
        <v>35828.129540843198</v>
      </c>
      <c r="V423" s="78">
        <f>SUMIF('Avoided Costs 2010-2018'!$A:$A,Actuals!T423&amp;Actuals!S423,'Avoided Costs 2010-2018'!$K:$K)*N423</f>
        <v>0</v>
      </c>
      <c r="W423" s="78">
        <f>SUMIF('Avoided Costs 2010-2018'!$A:$A,Actuals!T423&amp;Actuals!S423,'Avoided Costs 2010-2018'!$M:$M)*R423</f>
        <v>0</v>
      </c>
      <c r="X423" s="78">
        <f t="shared" si="241"/>
        <v>35828.129540843198</v>
      </c>
      <c r="Y423" s="105">
        <v>8646</v>
      </c>
      <c r="Z423" s="105">
        <f t="shared" si="242"/>
        <v>7608.4800000000005</v>
      </c>
      <c r="AA423" s="105"/>
      <c r="AB423" s="105"/>
      <c r="AC423" s="105"/>
      <c r="AD423" s="105">
        <f t="shared" si="254"/>
        <v>7608.4800000000005</v>
      </c>
      <c r="AE423" s="105">
        <f t="shared" si="255"/>
        <v>28219.649540843198</v>
      </c>
      <c r="AF423" s="160">
        <f t="shared" si="256"/>
        <v>238260</v>
      </c>
    </row>
    <row r="424" spans="1:32" s="108" customFormat="1" outlineLevel="1" x14ac:dyDescent="0.2">
      <c r="A424" s="125" t="s">
        <v>1065</v>
      </c>
      <c r="B424" s="125"/>
      <c r="C424" s="125"/>
      <c r="D424" s="130">
        <v>1</v>
      </c>
      <c r="E424" s="131"/>
      <c r="F424" s="132">
        <v>0.12</v>
      </c>
      <c r="G424" s="132"/>
      <c r="H424" s="131">
        <v>10830</v>
      </c>
      <c r="I424" s="92">
        <f t="shared" si="251"/>
        <v>10830</v>
      </c>
      <c r="J424" s="98">
        <f t="shared" si="238"/>
        <v>9530.4</v>
      </c>
      <c r="K424" s="92"/>
      <c r="L424" s="131">
        <v>0</v>
      </c>
      <c r="M424" s="92">
        <f t="shared" si="252"/>
        <v>0</v>
      </c>
      <c r="N424" s="92">
        <f t="shared" si="239"/>
        <v>0</v>
      </c>
      <c r="O424" s="92"/>
      <c r="P424" s="131">
        <v>0</v>
      </c>
      <c r="Q424" s="92">
        <f t="shared" si="253"/>
        <v>0</v>
      </c>
      <c r="R424" s="98">
        <f t="shared" si="240"/>
        <v>0</v>
      </c>
      <c r="S424" s="130">
        <v>25</v>
      </c>
      <c r="T424" s="258" t="s">
        <v>15</v>
      </c>
      <c r="U424" s="78">
        <f>SUMIF('Avoided Costs 2010-2018'!$A:$A,Actuals!T424&amp;Actuals!S424,'Avoided Costs 2010-2018'!$E:$E)*J424</f>
        <v>35828.129540843198</v>
      </c>
      <c r="V424" s="78">
        <f>SUMIF('Avoided Costs 2010-2018'!$A:$A,Actuals!T424&amp;Actuals!S424,'Avoided Costs 2010-2018'!$K:$K)*N424</f>
        <v>0</v>
      </c>
      <c r="W424" s="78">
        <f>SUMIF('Avoided Costs 2010-2018'!$A:$A,Actuals!T424&amp;Actuals!S424,'Avoided Costs 2010-2018'!$M:$M)*R424</f>
        <v>0</v>
      </c>
      <c r="X424" s="78">
        <f t="shared" si="241"/>
        <v>35828.129540843198</v>
      </c>
      <c r="Y424" s="105">
        <v>8646</v>
      </c>
      <c r="Z424" s="105">
        <f t="shared" si="242"/>
        <v>7608.4800000000005</v>
      </c>
      <c r="AA424" s="105"/>
      <c r="AB424" s="105"/>
      <c r="AC424" s="105"/>
      <c r="AD424" s="105">
        <f t="shared" si="254"/>
        <v>7608.4800000000005</v>
      </c>
      <c r="AE424" s="105">
        <f t="shared" si="255"/>
        <v>28219.649540843198</v>
      </c>
      <c r="AF424" s="160">
        <f t="shared" si="256"/>
        <v>238260</v>
      </c>
    </row>
    <row r="425" spans="1:32" s="108" customFormat="1" outlineLevel="1" x14ac:dyDescent="0.2">
      <c r="A425" s="125" t="s">
        <v>1066</v>
      </c>
      <c r="B425" s="125"/>
      <c r="C425" s="125"/>
      <c r="D425" s="130">
        <v>1</v>
      </c>
      <c r="E425" s="131"/>
      <c r="F425" s="132">
        <v>0.12</v>
      </c>
      <c r="G425" s="132"/>
      <c r="H425" s="131">
        <v>10830</v>
      </c>
      <c r="I425" s="92">
        <f t="shared" si="251"/>
        <v>10830</v>
      </c>
      <c r="J425" s="98">
        <f t="shared" si="238"/>
        <v>9530.4</v>
      </c>
      <c r="K425" s="92"/>
      <c r="L425" s="131">
        <v>0</v>
      </c>
      <c r="M425" s="92">
        <f t="shared" si="252"/>
        <v>0</v>
      </c>
      <c r="N425" s="92">
        <f t="shared" si="239"/>
        <v>0</v>
      </c>
      <c r="O425" s="92"/>
      <c r="P425" s="131">
        <v>0</v>
      </c>
      <c r="Q425" s="92">
        <f t="shared" si="253"/>
        <v>0</v>
      </c>
      <c r="R425" s="98">
        <f t="shared" si="240"/>
        <v>0</v>
      </c>
      <c r="S425" s="130">
        <v>25</v>
      </c>
      <c r="T425" s="258" t="s">
        <v>15</v>
      </c>
      <c r="U425" s="78">
        <f>SUMIF('Avoided Costs 2010-2018'!$A:$A,Actuals!T425&amp;Actuals!S425,'Avoided Costs 2010-2018'!$E:$E)*J425</f>
        <v>35828.129540843198</v>
      </c>
      <c r="V425" s="78">
        <f>SUMIF('Avoided Costs 2010-2018'!$A:$A,Actuals!T425&amp;Actuals!S425,'Avoided Costs 2010-2018'!$K:$K)*N425</f>
        <v>0</v>
      </c>
      <c r="W425" s="78">
        <f>SUMIF('Avoided Costs 2010-2018'!$A:$A,Actuals!T425&amp;Actuals!S425,'Avoided Costs 2010-2018'!$M:$M)*R425</f>
        <v>0</v>
      </c>
      <c r="X425" s="78">
        <f t="shared" si="241"/>
        <v>35828.129540843198</v>
      </c>
      <c r="Y425" s="105">
        <v>8646</v>
      </c>
      <c r="Z425" s="105">
        <f t="shared" si="242"/>
        <v>7608.4800000000005</v>
      </c>
      <c r="AA425" s="105"/>
      <c r="AB425" s="105"/>
      <c r="AC425" s="105"/>
      <c r="AD425" s="105">
        <f t="shared" si="254"/>
        <v>7608.4800000000005</v>
      </c>
      <c r="AE425" s="105">
        <f t="shared" si="255"/>
        <v>28219.649540843198</v>
      </c>
      <c r="AF425" s="160">
        <f t="shared" si="256"/>
        <v>238260</v>
      </c>
    </row>
    <row r="426" spans="1:32" s="108" customFormat="1" outlineLevel="1" x14ac:dyDescent="0.2">
      <c r="A426" s="125" t="s">
        <v>1067</v>
      </c>
      <c r="B426" s="125"/>
      <c r="C426" s="125"/>
      <c r="D426" s="130">
        <v>1</v>
      </c>
      <c r="E426" s="131"/>
      <c r="F426" s="132">
        <v>0.12</v>
      </c>
      <c r="G426" s="132"/>
      <c r="H426" s="131">
        <v>10830</v>
      </c>
      <c r="I426" s="92">
        <f t="shared" si="251"/>
        <v>10830</v>
      </c>
      <c r="J426" s="98">
        <f t="shared" si="238"/>
        <v>9530.4</v>
      </c>
      <c r="K426" s="92"/>
      <c r="L426" s="131">
        <v>0</v>
      </c>
      <c r="M426" s="92">
        <f t="shared" si="252"/>
        <v>0</v>
      </c>
      <c r="N426" s="92">
        <f t="shared" si="239"/>
        <v>0</v>
      </c>
      <c r="O426" s="92"/>
      <c r="P426" s="131">
        <v>0</v>
      </c>
      <c r="Q426" s="92">
        <f t="shared" si="253"/>
        <v>0</v>
      </c>
      <c r="R426" s="98">
        <f t="shared" si="240"/>
        <v>0</v>
      </c>
      <c r="S426" s="130">
        <v>25</v>
      </c>
      <c r="T426" s="258" t="s">
        <v>15</v>
      </c>
      <c r="U426" s="78">
        <f>SUMIF('Avoided Costs 2010-2018'!$A:$A,Actuals!T426&amp;Actuals!S426,'Avoided Costs 2010-2018'!$E:$E)*J426</f>
        <v>35828.129540843198</v>
      </c>
      <c r="V426" s="78">
        <f>SUMIF('Avoided Costs 2010-2018'!$A:$A,Actuals!T426&amp;Actuals!S426,'Avoided Costs 2010-2018'!$K:$K)*N426</f>
        <v>0</v>
      </c>
      <c r="W426" s="78">
        <f>SUMIF('Avoided Costs 2010-2018'!$A:$A,Actuals!T426&amp;Actuals!S426,'Avoided Costs 2010-2018'!$M:$M)*R426</f>
        <v>0</v>
      </c>
      <c r="X426" s="78">
        <f t="shared" si="241"/>
        <v>35828.129540843198</v>
      </c>
      <c r="Y426" s="105">
        <v>8646</v>
      </c>
      <c r="Z426" s="105">
        <f t="shared" si="242"/>
        <v>7608.4800000000005</v>
      </c>
      <c r="AA426" s="105"/>
      <c r="AB426" s="105"/>
      <c r="AC426" s="105"/>
      <c r="AD426" s="105">
        <f t="shared" si="254"/>
        <v>7608.4800000000005</v>
      </c>
      <c r="AE426" s="105">
        <f t="shared" si="255"/>
        <v>28219.649540843198</v>
      </c>
      <c r="AF426" s="160">
        <f t="shared" si="256"/>
        <v>238260</v>
      </c>
    </row>
    <row r="427" spans="1:32" s="108" customFormat="1" outlineLevel="1" x14ac:dyDescent="0.2">
      <c r="A427" s="125" t="s">
        <v>1068</v>
      </c>
      <c r="B427" s="125"/>
      <c r="C427" s="125"/>
      <c r="D427" s="130">
        <v>1</v>
      </c>
      <c r="E427" s="131"/>
      <c r="F427" s="132">
        <v>0.12</v>
      </c>
      <c r="G427" s="132"/>
      <c r="H427" s="131">
        <v>10830</v>
      </c>
      <c r="I427" s="92">
        <f t="shared" si="251"/>
        <v>10830</v>
      </c>
      <c r="J427" s="98">
        <f t="shared" si="238"/>
        <v>9530.4</v>
      </c>
      <c r="K427" s="92"/>
      <c r="L427" s="131">
        <v>0</v>
      </c>
      <c r="M427" s="92">
        <f t="shared" si="252"/>
        <v>0</v>
      </c>
      <c r="N427" s="92">
        <f t="shared" si="239"/>
        <v>0</v>
      </c>
      <c r="O427" s="92"/>
      <c r="P427" s="131">
        <v>0</v>
      </c>
      <c r="Q427" s="92">
        <f t="shared" si="253"/>
        <v>0</v>
      </c>
      <c r="R427" s="98">
        <f t="shared" si="240"/>
        <v>0</v>
      </c>
      <c r="S427" s="130">
        <v>25</v>
      </c>
      <c r="T427" s="258" t="s">
        <v>15</v>
      </c>
      <c r="U427" s="78">
        <f>SUMIF('Avoided Costs 2010-2018'!$A:$A,Actuals!T427&amp;Actuals!S427,'Avoided Costs 2010-2018'!$E:$E)*J427</f>
        <v>35828.129540843198</v>
      </c>
      <c r="V427" s="78">
        <f>SUMIF('Avoided Costs 2010-2018'!$A:$A,Actuals!T427&amp;Actuals!S427,'Avoided Costs 2010-2018'!$K:$K)*N427</f>
        <v>0</v>
      </c>
      <c r="W427" s="78">
        <f>SUMIF('Avoided Costs 2010-2018'!$A:$A,Actuals!T427&amp;Actuals!S427,'Avoided Costs 2010-2018'!$M:$M)*R427</f>
        <v>0</v>
      </c>
      <c r="X427" s="78">
        <f t="shared" si="241"/>
        <v>35828.129540843198</v>
      </c>
      <c r="Y427" s="105">
        <v>8646</v>
      </c>
      <c r="Z427" s="105">
        <f t="shared" si="242"/>
        <v>7608.4800000000005</v>
      </c>
      <c r="AA427" s="105"/>
      <c r="AB427" s="105"/>
      <c r="AC427" s="105"/>
      <c r="AD427" s="105">
        <f t="shared" si="254"/>
        <v>7608.4800000000005</v>
      </c>
      <c r="AE427" s="105">
        <f t="shared" si="255"/>
        <v>28219.649540843198</v>
      </c>
      <c r="AF427" s="160">
        <f t="shared" si="256"/>
        <v>238260</v>
      </c>
    </row>
    <row r="428" spans="1:32" s="108" customFormat="1" outlineLevel="1" x14ac:dyDescent="0.2">
      <c r="A428" s="125" t="s">
        <v>1069</v>
      </c>
      <c r="B428" s="125"/>
      <c r="C428" s="125"/>
      <c r="D428" s="130">
        <v>1</v>
      </c>
      <c r="E428" s="131"/>
      <c r="F428" s="132">
        <v>0.12</v>
      </c>
      <c r="G428" s="132"/>
      <c r="H428" s="131">
        <v>10830</v>
      </c>
      <c r="I428" s="92">
        <f t="shared" si="251"/>
        <v>10830</v>
      </c>
      <c r="J428" s="98">
        <f t="shared" si="238"/>
        <v>9530.4</v>
      </c>
      <c r="K428" s="92"/>
      <c r="L428" s="131">
        <v>0</v>
      </c>
      <c r="M428" s="92">
        <f t="shared" si="252"/>
        <v>0</v>
      </c>
      <c r="N428" s="92">
        <f t="shared" si="239"/>
        <v>0</v>
      </c>
      <c r="O428" s="92"/>
      <c r="P428" s="131">
        <v>0</v>
      </c>
      <c r="Q428" s="92">
        <f t="shared" si="253"/>
        <v>0</v>
      </c>
      <c r="R428" s="98">
        <f t="shared" si="240"/>
        <v>0</v>
      </c>
      <c r="S428" s="130">
        <v>25</v>
      </c>
      <c r="T428" s="258" t="s">
        <v>15</v>
      </c>
      <c r="U428" s="78">
        <f>SUMIF('Avoided Costs 2010-2018'!$A:$A,Actuals!T428&amp;Actuals!S428,'Avoided Costs 2010-2018'!$E:$E)*J428</f>
        <v>35828.129540843198</v>
      </c>
      <c r="V428" s="78">
        <f>SUMIF('Avoided Costs 2010-2018'!$A:$A,Actuals!T428&amp;Actuals!S428,'Avoided Costs 2010-2018'!$K:$K)*N428</f>
        <v>0</v>
      </c>
      <c r="W428" s="78">
        <f>SUMIF('Avoided Costs 2010-2018'!$A:$A,Actuals!T428&amp;Actuals!S428,'Avoided Costs 2010-2018'!$M:$M)*R428</f>
        <v>0</v>
      </c>
      <c r="X428" s="78">
        <f t="shared" si="241"/>
        <v>35828.129540843198</v>
      </c>
      <c r="Y428" s="105">
        <v>8646</v>
      </c>
      <c r="Z428" s="105">
        <f t="shared" si="242"/>
        <v>7608.4800000000005</v>
      </c>
      <c r="AA428" s="105"/>
      <c r="AB428" s="105"/>
      <c r="AC428" s="105"/>
      <c r="AD428" s="105">
        <f t="shared" si="254"/>
        <v>7608.4800000000005</v>
      </c>
      <c r="AE428" s="105">
        <f t="shared" si="255"/>
        <v>28219.649540843198</v>
      </c>
      <c r="AF428" s="160">
        <f t="shared" si="256"/>
        <v>238260</v>
      </c>
    </row>
    <row r="429" spans="1:32" s="108" customFormat="1" outlineLevel="1" x14ac:dyDescent="0.2">
      <c r="A429" s="125" t="s">
        <v>1070</v>
      </c>
      <c r="B429" s="125"/>
      <c r="C429" s="125"/>
      <c r="D429" s="130">
        <v>1</v>
      </c>
      <c r="E429" s="131"/>
      <c r="F429" s="132">
        <v>0.12</v>
      </c>
      <c r="G429" s="132"/>
      <c r="H429" s="131">
        <v>43859</v>
      </c>
      <c r="I429" s="92">
        <f t="shared" si="251"/>
        <v>43859</v>
      </c>
      <c r="J429" s="98">
        <f t="shared" si="238"/>
        <v>38595.919999999998</v>
      </c>
      <c r="K429" s="92"/>
      <c r="L429" s="131">
        <v>0</v>
      </c>
      <c r="M429" s="92">
        <f t="shared" si="252"/>
        <v>0</v>
      </c>
      <c r="N429" s="92">
        <f t="shared" si="239"/>
        <v>0</v>
      </c>
      <c r="O429" s="92"/>
      <c r="P429" s="131">
        <v>0</v>
      </c>
      <c r="Q429" s="92">
        <f t="shared" si="253"/>
        <v>0</v>
      </c>
      <c r="R429" s="98">
        <f t="shared" si="240"/>
        <v>0</v>
      </c>
      <c r="S429" s="130">
        <v>25</v>
      </c>
      <c r="T429" s="258" t="s">
        <v>15</v>
      </c>
      <c r="U429" s="78">
        <f>SUMIF('Avoided Costs 2010-2018'!$A:$A,Actuals!T429&amp;Actuals!S429,'Avoided Costs 2010-2018'!$E:$E)*J429</f>
        <v>145095.65406572868</v>
      </c>
      <c r="V429" s="78">
        <f>SUMIF('Avoided Costs 2010-2018'!$A:$A,Actuals!T429&amp;Actuals!S429,'Avoided Costs 2010-2018'!$K:$K)*N429</f>
        <v>0</v>
      </c>
      <c r="W429" s="78">
        <f>SUMIF('Avoided Costs 2010-2018'!$A:$A,Actuals!T429&amp;Actuals!S429,'Avoided Costs 2010-2018'!$M:$M)*R429</f>
        <v>0</v>
      </c>
      <c r="X429" s="78">
        <f t="shared" si="241"/>
        <v>145095.65406572868</v>
      </c>
      <c r="Y429" s="105">
        <v>14470</v>
      </c>
      <c r="Z429" s="105">
        <f t="shared" si="242"/>
        <v>12733.6</v>
      </c>
      <c r="AA429" s="105"/>
      <c r="AB429" s="105"/>
      <c r="AC429" s="105"/>
      <c r="AD429" s="105">
        <f t="shared" si="254"/>
        <v>12733.6</v>
      </c>
      <c r="AE429" s="105">
        <f t="shared" si="255"/>
        <v>132362.05406572868</v>
      </c>
      <c r="AF429" s="160">
        <f t="shared" si="256"/>
        <v>964898</v>
      </c>
    </row>
    <row r="430" spans="1:32" s="108" customFormat="1" outlineLevel="1" x14ac:dyDescent="0.2">
      <c r="A430" s="125" t="s">
        <v>1071</v>
      </c>
      <c r="B430" s="125"/>
      <c r="C430" s="125"/>
      <c r="D430" s="130">
        <v>1</v>
      </c>
      <c r="E430" s="131"/>
      <c r="F430" s="132">
        <v>0.12</v>
      </c>
      <c r="G430" s="132"/>
      <c r="H430" s="131">
        <v>4078</v>
      </c>
      <c r="I430" s="92">
        <f t="shared" ref="I430" si="257">+$H$78*H430</f>
        <v>3882.2559999999999</v>
      </c>
      <c r="J430" s="98">
        <f t="shared" ref="J430" si="258">I430*(1-F430)</f>
        <v>3416.38528</v>
      </c>
      <c r="K430" s="92"/>
      <c r="L430" s="131">
        <v>0</v>
      </c>
      <c r="M430" s="92">
        <f t="shared" si="246"/>
        <v>0</v>
      </c>
      <c r="N430" s="92">
        <f t="shared" ref="N430" si="259">M430*(1-F430)</f>
        <v>0</v>
      </c>
      <c r="O430" s="92"/>
      <c r="P430" s="131">
        <v>0</v>
      </c>
      <c r="Q430" s="92">
        <f t="shared" si="247"/>
        <v>0</v>
      </c>
      <c r="R430" s="98">
        <f t="shared" ref="R430" si="260">Q430*(1-F430)</f>
        <v>0</v>
      </c>
      <c r="S430" s="130">
        <v>15</v>
      </c>
      <c r="T430" s="258" t="s">
        <v>15</v>
      </c>
      <c r="U430" s="78">
        <f>SUMIF('Avoided Costs 2010-2018'!$A:$A,Actuals!T430&amp;Actuals!S430,'Avoided Costs 2010-2018'!$E:$E)*J430</f>
        <v>10096.689433736385</v>
      </c>
      <c r="V430" s="78">
        <f>SUMIF('Avoided Costs 2010-2018'!$A:$A,Actuals!T430&amp;Actuals!S430,'Avoided Costs 2010-2018'!$K:$K)*N430</f>
        <v>0</v>
      </c>
      <c r="W430" s="78">
        <f>SUMIF('Avoided Costs 2010-2018'!$A:$A,Actuals!T430&amp;Actuals!S430,'Avoided Costs 2010-2018'!$M:$M)*R430</f>
        <v>0</v>
      </c>
      <c r="X430" s="78">
        <f t="shared" ref="X430" si="261">SUM(U430:W430)</f>
        <v>10096.689433736385</v>
      </c>
      <c r="Y430" s="105">
        <v>8329.27</v>
      </c>
      <c r="Z430" s="105">
        <f t="shared" ref="Z430" si="262">Y430*(1-F430)</f>
        <v>7329.7576000000008</v>
      </c>
      <c r="AA430" s="105"/>
      <c r="AB430" s="105"/>
      <c r="AC430" s="105"/>
      <c r="AD430" s="105">
        <f t="shared" si="254"/>
        <v>7329.7576000000008</v>
      </c>
      <c r="AE430" s="105">
        <f t="shared" si="255"/>
        <v>2766.9318337363839</v>
      </c>
      <c r="AF430" s="160">
        <f t="shared" si="256"/>
        <v>51245.779199999997</v>
      </c>
    </row>
    <row r="431" spans="1:32" s="108" customFormat="1" outlineLevel="1" x14ac:dyDescent="0.2">
      <c r="A431" s="125" t="s">
        <v>1072</v>
      </c>
      <c r="B431" s="125"/>
      <c r="C431" s="125"/>
      <c r="D431" s="130">
        <v>1</v>
      </c>
      <c r="E431" s="131"/>
      <c r="F431" s="132">
        <v>0.05</v>
      </c>
      <c r="G431" s="132"/>
      <c r="H431" s="131">
        <v>510</v>
      </c>
      <c r="I431" s="92">
        <f t="shared" ref="I431:I432" si="263">H431</f>
        <v>510</v>
      </c>
      <c r="J431" s="98">
        <f t="shared" ref="J431" si="264">I431*(1-F431)</f>
        <v>484.5</v>
      </c>
      <c r="K431" s="92"/>
      <c r="L431" s="131">
        <v>0</v>
      </c>
      <c r="M431" s="92">
        <f t="shared" ref="M431:M432" si="265">L431</f>
        <v>0</v>
      </c>
      <c r="N431" s="92">
        <f t="shared" ref="N431" si="266">M431*(1-F431)</f>
        <v>0</v>
      </c>
      <c r="O431" s="92"/>
      <c r="P431" s="131">
        <v>0</v>
      </c>
      <c r="Q431" s="92">
        <f t="shared" ref="Q431:Q432" si="267">+P431</f>
        <v>0</v>
      </c>
      <c r="R431" s="98">
        <f t="shared" ref="R431" si="268">Q431*(1-F431)</f>
        <v>0</v>
      </c>
      <c r="S431" s="130">
        <v>15</v>
      </c>
      <c r="T431" s="258" t="s">
        <v>15</v>
      </c>
      <c r="U431" s="78">
        <f>SUMIF('Avoided Costs 2010-2018'!$A:$A,Actuals!T431&amp;Actuals!S431,'Avoided Costs 2010-2018'!$E:$E)*J431</f>
        <v>1431.8777391071299</v>
      </c>
      <c r="V431" s="78">
        <f>SUMIF('Avoided Costs 2010-2018'!$A:$A,Actuals!T431&amp;Actuals!S431,'Avoided Costs 2010-2018'!$K:$K)*N431</f>
        <v>0</v>
      </c>
      <c r="W431" s="78">
        <f>SUMIF('Avoided Costs 2010-2018'!$A:$A,Actuals!T431&amp;Actuals!S431,'Avoided Costs 2010-2018'!$M:$M)*R431</f>
        <v>0</v>
      </c>
      <c r="X431" s="78">
        <f t="shared" ref="X431" si="269">SUM(U431:W431)</f>
        <v>1431.8777391071299</v>
      </c>
      <c r="Y431" s="105">
        <v>750</v>
      </c>
      <c r="Z431" s="105">
        <f t="shared" ref="Z431" si="270">Y431*(1-F431)</f>
        <v>712.5</v>
      </c>
      <c r="AA431" s="105"/>
      <c r="AB431" s="105"/>
      <c r="AC431" s="105"/>
      <c r="AD431" s="105">
        <f t="shared" si="254"/>
        <v>712.5</v>
      </c>
      <c r="AE431" s="105">
        <f t="shared" si="255"/>
        <v>719.37773910712986</v>
      </c>
      <c r="AF431" s="160">
        <f t="shared" si="256"/>
        <v>7267.5</v>
      </c>
    </row>
    <row r="432" spans="1:32" s="108" customFormat="1" outlineLevel="1" x14ac:dyDescent="0.2">
      <c r="A432" s="125" t="s">
        <v>1073</v>
      </c>
      <c r="B432" s="125"/>
      <c r="C432" s="125"/>
      <c r="D432" s="130">
        <v>1</v>
      </c>
      <c r="E432" s="131"/>
      <c r="F432" s="132">
        <v>0.2</v>
      </c>
      <c r="G432" s="132"/>
      <c r="H432" s="131">
        <v>125123</v>
      </c>
      <c r="I432" s="92">
        <f t="shared" si="263"/>
        <v>125123</v>
      </c>
      <c r="J432" s="98">
        <f t="shared" si="238"/>
        <v>100098.40000000001</v>
      </c>
      <c r="K432" s="92"/>
      <c r="L432" s="131">
        <v>66416</v>
      </c>
      <c r="M432" s="92">
        <f t="shared" si="265"/>
        <v>66416</v>
      </c>
      <c r="N432" s="92">
        <f t="shared" si="239"/>
        <v>53132.800000000003</v>
      </c>
      <c r="O432" s="92"/>
      <c r="P432" s="131">
        <v>0</v>
      </c>
      <c r="Q432" s="92">
        <f t="shared" si="267"/>
        <v>0</v>
      </c>
      <c r="R432" s="98">
        <f t="shared" si="240"/>
        <v>0</v>
      </c>
      <c r="S432" s="130">
        <v>15</v>
      </c>
      <c r="T432" s="258" t="s">
        <v>15</v>
      </c>
      <c r="U432" s="78">
        <f>SUMIF('Avoided Costs 2010-2018'!$A:$A,Actuals!T432&amp;Actuals!S432,'Avoided Costs 2010-2018'!$E:$E)*J432</f>
        <v>295828.00965994044</v>
      </c>
      <c r="V432" s="78">
        <f>SUMIF('Avoided Costs 2010-2018'!$A:$A,Actuals!T432&amp;Actuals!S432,'Avoided Costs 2010-2018'!$K:$K)*N432</f>
        <v>43761.230268842541</v>
      </c>
      <c r="W432" s="78">
        <f>SUMIF('Avoided Costs 2010-2018'!$A:$A,Actuals!T432&amp;Actuals!S432,'Avoided Costs 2010-2018'!$M:$M)*R432</f>
        <v>0</v>
      </c>
      <c r="X432" s="78">
        <f t="shared" si="241"/>
        <v>339589.23992878298</v>
      </c>
      <c r="Y432" s="105">
        <v>65230</v>
      </c>
      <c r="Z432" s="105">
        <f t="shared" si="242"/>
        <v>52184</v>
      </c>
      <c r="AA432" s="105"/>
      <c r="AB432" s="105"/>
      <c r="AC432" s="105"/>
      <c r="AD432" s="105">
        <f t="shared" si="254"/>
        <v>52184</v>
      </c>
      <c r="AE432" s="105">
        <f t="shared" si="255"/>
        <v>287405.23992878298</v>
      </c>
      <c r="AF432" s="160">
        <f t="shared" si="256"/>
        <v>1501476.0000000002</v>
      </c>
    </row>
    <row r="433" spans="1:32" s="4" customFormat="1" x14ac:dyDescent="0.2">
      <c r="A433" s="134" t="s">
        <v>3</v>
      </c>
      <c r="B433" s="134" t="s">
        <v>185</v>
      </c>
      <c r="C433" s="134"/>
      <c r="D433" s="135">
        <f>SUM(D322:D432)</f>
        <v>105</v>
      </c>
      <c r="E433" s="98"/>
      <c r="F433" s="136"/>
      <c r="G433" s="132"/>
      <c r="H433" s="107">
        <f>SUM(H322:H432)</f>
        <v>2007380</v>
      </c>
      <c r="I433" s="107">
        <f>SUM(I322:I432)</f>
        <v>1999174.352</v>
      </c>
      <c r="J433" s="107">
        <f>SUM(J322:J432)</f>
        <v>1749299.2897599977</v>
      </c>
      <c r="K433" s="98"/>
      <c r="L433" s="107">
        <f>SUM(L322:L432)</f>
        <v>599726</v>
      </c>
      <c r="M433" s="107">
        <f>SUM(M322:M432)</f>
        <v>631724.6</v>
      </c>
      <c r="N433" s="107">
        <f>SUM(N322:N432)</f>
        <v>550604.3679999999</v>
      </c>
      <c r="O433" s="173"/>
      <c r="P433" s="107">
        <f>SUM(P322:P432)</f>
        <v>0</v>
      </c>
      <c r="Q433" s="107">
        <f>SUM(Q322:Q432)</f>
        <v>0</v>
      </c>
      <c r="R433" s="107">
        <f>SUM(R322:R432)</f>
        <v>0</v>
      </c>
      <c r="S433" s="135"/>
      <c r="T433" s="87"/>
      <c r="U433" s="105">
        <f>SUM(U322:U432)</f>
        <v>6047409.7960891137</v>
      </c>
      <c r="V433" s="105">
        <f>SUM(V322:V432)</f>
        <v>453488.7025543265</v>
      </c>
      <c r="W433" s="105">
        <f>SUM(W322:W432)</f>
        <v>0</v>
      </c>
      <c r="X433" s="105">
        <f>SUM(X322:X432)</f>
        <v>6500898.4986434374</v>
      </c>
      <c r="Y433" s="105"/>
      <c r="Z433" s="105">
        <f>SUM(Z322:Z432)</f>
        <v>1219350.8791999987</v>
      </c>
      <c r="AA433" s="105">
        <v>336807.22</v>
      </c>
      <c r="AB433" s="105">
        <v>43162.54</v>
      </c>
      <c r="AC433" s="105">
        <f>AB433+AA433</f>
        <v>379969.75999999995</v>
      </c>
      <c r="AD433" s="105">
        <f t="shared" si="254"/>
        <v>1262513.4191999987</v>
      </c>
      <c r="AE433" s="174">
        <f t="shared" si="255"/>
        <v>5238385.0794434389</v>
      </c>
      <c r="AF433" s="175">
        <f>SUM(AF322:AF432)</f>
        <v>37195697.0264</v>
      </c>
    </row>
    <row r="434" spans="1:32" x14ac:dyDescent="0.2">
      <c r="A434" s="119"/>
      <c r="J434" s="25"/>
      <c r="K434" s="49"/>
      <c r="L434" s="49"/>
      <c r="O434" s="80"/>
      <c r="P434" s="34"/>
      <c r="R434" s="25"/>
      <c r="S434" s="25"/>
      <c r="Z434" s="51"/>
      <c r="AA434" s="51"/>
      <c r="AC434" s="51"/>
      <c r="AD434" s="51"/>
      <c r="AE434" s="51"/>
      <c r="AF434" s="159"/>
    </row>
    <row r="435" spans="1:32" x14ac:dyDescent="0.2">
      <c r="A435" s="119" t="s">
        <v>139</v>
      </c>
      <c r="B435" s="28" t="s">
        <v>136</v>
      </c>
      <c r="J435" s="25"/>
      <c r="K435" s="49"/>
      <c r="L435" s="49"/>
      <c r="O435" s="80"/>
      <c r="P435" s="34"/>
      <c r="R435" s="25"/>
      <c r="S435" s="25"/>
      <c r="Z435" s="51"/>
      <c r="AA435" s="51"/>
      <c r="AC435" s="51"/>
      <c r="AD435" s="51"/>
      <c r="AE435" s="51"/>
      <c r="AF435" s="159"/>
    </row>
    <row r="436" spans="1:32" s="108" customFormat="1" outlineLevel="1" x14ac:dyDescent="0.2">
      <c r="A436" s="125" t="s">
        <v>277</v>
      </c>
      <c r="B436" s="125"/>
      <c r="C436" s="125"/>
      <c r="D436" s="130">
        <v>1</v>
      </c>
      <c r="E436" s="131"/>
      <c r="F436" s="132">
        <v>0.12</v>
      </c>
      <c r="G436" s="132"/>
      <c r="H436" s="131">
        <v>16690</v>
      </c>
      <c r="I436" s="92">
        <f t="shared" ref="I436:I451" si="271">+$H$78*H436</f>
        <v>15888.88</v>
      </c>
      <c r="J436" s="98">
        <f t="shared" ref="J436" si="272">I436*(1-F436)</f>
        <v>13982.214399999999</v>
      </c>
      <c r="K436" s="92"/>
      <c r="L436" s="131">
        <v>11536</v>
      </c>
      <c r="M436" s="92">
        <f t="shared" ref="M436:M451" si="273">+$L$78*L436</f>
        <v>12228.16</v>
      </c>
      <c r="N436" s="92">
        <f t="shared" ref="N436" si="274">M436*(1-F436)</f>
        <v>10760.7808</v>
      </c>
      <c r="O436" s="92"/>
      <c r="P436" s="131">
        <v>0</v>
      </c>
      <c r="Q436" s="92">
        <f t="shared" ref="Q436:Q451" si="275">+P436*$P$78</f>
        <v>0</v>
      </c>
      <c r="R436" s="98">
        <f t="shared" ref="R436" si="276">Q436*(1-F436)</f>
        <v>0</v>
      </c>
      <c r="S436" s="130">
        <v>15</v>
      </c>
      <c r="T436" s="258" t="s">
        <v>15</v>
      </c>
      <c r="U436" s="78">
        <f>SUMIF('Avoided Costs 2010-2018'!$A:$A,Actuals!T436&amp;Actuals!S436,'Avoided Costs 2010-2018'!$E:$E)*J436</f>
        <v>41322.645083143761</v>
      </c>
      <c r="V436" s="78">
        <f>SUMIF('Avoided Costs 2010-2018'!$A:$A,Actuals!T436&amp;Actuals!S436,'Avoided Costs 2010-2018'!$K:$K)*N436</f>
        <v>8862.7929727275732</v>
      </c>
      <c r="W436" s="78">
        <f>SUMIF('Avoided Costs 2010-2018'!$A:$A,Actuals!T436&amp;Actuals!S436,'Avoided Costs 2010-2018'!$M:$M)*R436</f>
        <v>0</v>
      </c>
      <c r="X436" s="78">
        <f t="shared" ref="X436" si="277">SUM(U436:W436)</f>
        <v>50185.438055871331</v>
      </c>
      <c r="Y436" s="105">
        <v>29400</v>
      </c>
      <c r="Z436" s="105">
        <f t="shared" ref="Z436:Z453" si="278">Y436*(1-F436)</f>
        <v>25872</v>
      </c>
      <c r="AA436" s="105"/>
      <c r="AB436" s="105"/>
      <c r="AC436" s="105"/>
      <c r="AD436" s="105">
        <f t="shared" ref="AD436:AD454" si="279">Z436+AB436</f>
        <v>25872</v>
      </c>
      <c r="AE436" s="105">
        <f t="shared" ref="AE436:AE454" si="280">X436-AD436</f>
        <v>24313.438055871331</v>
      </c>
      <c r="AF436" s="160">
        <f t="shared" ref="AF436:AF453" si="281">S436*J436</f>
        <v>209733.21599999999</v>
      </c>
    </row>
    <row r="437" spans="1:32" s="108" customFormat="1" outlineLevel="1" x14ac:dyDescent="0.2">
      <c r="A437" s="125" t="s">
        <v>278</v>
      </c>
      <c r="B437" s="125"/>
      <c r="C437" s="125"/>
      <c r="D437" s="130">
        <v>1</v>
      </c>
      <c r="E437" s="131"/>
      <c r="F437" s="132">
        <v>0.12</v>
      </c>
      <c r="G437" s="132"/>
      <c r="H437" s="131">
        <v>160571</v>
      </c>
      <c r="I437" s="92">
        <f t="shared" si="271"/>
        <v>152863.592</v>
      </c>
      <c r="J437" s="98">
        <f t="shared" ref="J437:J453" si="282">I437*(1-F437)</f>
        <v>134519.96096</v>
      </c>
      <c r="K437" s="92"/>
      <c r="L437" s="131">
        <v>0</v>
      </c>
      <c r="M437" s="92">
        <f t="shared" si="273"/>
        <v>0</v>
      </c>
      <c r="N437" s="92">
        <f t="shared" ref="N437:N453" si="283">M437*(1-F437)</f>
        <v>0</v>
      </c>
      <c r="O437" s="92"/>
      <c r="P437" s="131">
        <v>0</v>
      </c>
      <c r="Q437" s="92">
        <f t="shared" si="275"/>
        <v>0</v>
      </c>
      <c r="R437" s="98">
        <f t="shared" ref="R437:R453" si="284">Q437*(1-F437)</f>
        <v>0</v>
      </c>
      <c r="S437" s="130">
        <v>15</v>
      </c>
      <c r="T437" s="258" t="s">
        <v>15</v>
      </c>
      <c r="U437" s="78">
        <f>SUMIF('Avoided Costs 2010-2018'!$A:$A,Actuals!T437&amp;Actuals!S437,'Avoided Costs 2010-2018'!$E:$E)*J437</f>
        <v>397556.52748025628</v>
      </c>
      <c r="V437" s="78">
        <f>SUMIF('Avoided Costs 2010-2018'!$A:$A,Actuals!T437&amp;Actuals!S437,'Avoided Costs 2010-2018'!$K:$K)*N437</f>
        <v>0</v>
      </c>
      <c r="W437" s="78">
        <f>SUMIF('Avoided Costs 2010-2018'!$A:$A,Actuals!T437&amp;Actuals!S437,'Avoided Costs 2010-2018'!$M:$M)*R437</f>
        <v>0</v>
      </c>
      <c r="X437" s="78">
        <f t="shared" ref="X437:X453" si="285">SUM(U437:W437)</f>
        <v>397556.52748025628</v>
      </c>
      <c r="Y437" s="105">
        <v>49691</v>
      </c>
      <c r="Z437" s="105">
        <f t="shared" si="278"/>
        <v>43728.08</v>
      </c>
      <c r="AA437" s="105"/>
      <c r="AB437" s="105"/>
      <c r="AC437" s="105"/>
      <c r="AD437" s="105">
        <f t="shared" si="279"/>
        <v>43728.08</v>
      </c>
      <c r="AE437" s="105">
        <f t="shared" si="280"/>
        <v>353828.44748025626</v>
      </c>
      <c r="AF437" s="160">
        <f t="shared" si="281"/>
        <v>2017799.4143999999</v>
      </c>
    </row>
    <row r="438" spans="1:32" s="108" customFormat="1" outlineLevel="1" x14ac:dyDescent="0.2">
      <c r="A438" s="125" t="s">
        <v>279</v>
      </c>
      <c r="B438" s="125"/>
      <c r="C438" s="125"/>
      <c r="D438" s="130">
        <v>1</v>
      </c>
      <c r="E438" s="131"/>
      <c r="F438" s="132">
        <v>0.12</v>
      </c>
      <c r="G438" s="132"/>
      <c r="H438" s="131">
        <v>9154</v>
      </c>
      <c r="I438" s="92">
        <f t="shared" si="271"/>
        <v>8714.6080000000002</v>
      </c>
      <c r="J438" s="98">
        <f t="shared" si="282"/>
        <v>7668.8550400000004</v>
      </c>
      <c r="K438" s="92"/>
      <c r="L438" s="131">
        <v>184100</v>
      </c>
      <c r="M438" s="92">
        <f t="shared" si="273"/>
        <v>195146</v>
      </c>
      <c r="N438" s="92">
        <f t="shared" si="283"/>
        <v>171728.48</v>
      </c>
      <c r="O438" s="92"/>
      <c r="P438" s="131">
        <v>0</v>
      </c>
      <c r="Q438" s="92">
        <f t="shared" si="275"/>
        <v>0</v>
      </c>
      <c r="R438" s="98">
        <f t="shared" si="284"/>
        <v>0</v>
      </c>
      <c r="S438" s="130">
        <v>15</v>
      </c>
      <c r="T438" s="258" t="s">
        <v>15</v>
      </c>
      <c r="U438" s="78">
        <f>SUMIF('Avoided Costs 2010-2018'!$A:$A,Actuals!T438&amp;Actuals!S438,'Avoided Costs 2010-2018'!$E:$E)*J438</f>
        <v>22664.319538112526</v>
      </c>
      <c r="V438" s="78">
        <f>SUMIF('Avoided Costs 2010-2018'!$A:$A,Actuals!T438&amp;Actuals!S438,'Avoided Costs 2010-2018'!$K:$K)*N438</f>
        <v>141438.98979534901</v>
      </c>
      <c r="W438" s="78">
        <f>SUMIF('Avoided Costs 2010-2018'!$A:$A,Actuals!T438&amp;Actuals!S438,'Avoided Costs 2010-2018'!$M:$M)*R438</f>
        <v>0</v>
      </c>
      <c r="X438" s="78">
        <f t="shared" si="285"/>
        <v>164103.30933346154</v>
      </c>
      <c r="Y438" s="105">
        <v>37200</v>
      </c>
      <c r="Z438" s="105">
        <f t="shared" si="278"/>
        <v>32736</v>
      </c>
      <c r="AA438" s="105"/>
      <c r="AB438" s="105"/>
      <c r="AC438" s="105"/>
      <c r="AD438" s="105">
        <f t="shared" si="279"/>
        <v>32736</v>
      </c>
      <c r="AE438" s="105">
        <f t="shared" si="280"/>
        <v>131367.30933346154</v>
      </c>
      <c r="AF438" s="160">
        <f t="shared" si="281"/>
        <v>115032.82560000001</v>
      </c>
    </row>
    <row r="439" spans="1:32" s="108" customFormat="1" outlineLevel="1" x14ac:dyDescent="0.2">
      <c r="A439" s="125" t="s">
        <v>280</v>
      </c>
      <c r="B439" s="125"/>
      <c r="C439" s="125"/>
      <c r="D439" s="130">
        <v>1</v>
      </c>
      <c r="E439" s="131"/>
      <c r="F439" s="132">
        <v>0.12</v>
      </c>
      <c r="G439" s="132"/>
      <c r="H439" s="131">
        <v>80133</v>
      </c>
      <c r="I439" s="92">
        <f t="shared" si="271"/>
        <v>76286.615999999995</v>
      </c>
      <c r="J439" s="98">
        <f t="shared" si="282"/>
        <v>67132.222079999992</v>
      </c>
      <c r="K439" s="92"/>
      <c r="L439" s="131">
        <v>289168</v>
      </c>
      <c r="M439" s="92">
        <f t="shared" si="273"/>
        <v>306518.08</v>
      </c>
      <c r="N439" s="92">
        <f t="shared" si="283"/>
        <v>269735.91039999999</v>
      </c>
      <c r="O439" s="92"/>
      <c r="P439" s="131">
        <v>0</v>
      </c>
      <c r="Q439" s="92">
        <f t="shared" si="275"/>
        <v>0</v>
      </c>
      <c r="R439" s="98">
        <f t="shared" si="284"/>
        <v>0</v>
      </c>
      <c r="S439" s="130">
        <v>15</v>
      </c>
      <c r="T439" s="258" t="s">
        <v>15</v>
      </c>
      <c r="U439" s="78">
        <f>SUMIF('Avoided Costs 2010-2018'!$A:$A,Actuals!T439&amp;Actuals!S439,'Avoided Costs 2010-2018'!$E:$E)*J439</f>
        <v>198400.69014065663</v>
      </c>
      <c r="V439" s="78">
        <f>SUMIF('Avoided Costs 2010-2018'!$A:$A,Actuals!T439&amp;Actuals!S439,'Avoided Costs 2010-2018'!$K:$K)*N439</f>
        <v>222159.85769224053</v>
      </c>
      <c r="W439" s="78">
        <f>SUMIF('Avoided Costs 2010-2018'!$A:$A,Actuals!T439&amp;Actuals!S439,'Avoided Costs 2010-2018'!$M:$M)*R439</f>
        <v>0</v>
      </c>
      <c r="X439" s="78">
        <f t="shared" si="285"/>
        <v>420560.54783289717</v>
      </c>
      <c r="Y439" s="105">
        <v>22078</v>
      </c>
      <c r="Z439" s="105">
        <f t="shared" si="278"/>
        <v>19428.64</v>
      </c>
      <c r="AA439" s="105"/>
      <c r="AB439" s="105"/>
      <c r="AC439" s="105"/>
      <c r="AD439" s="105">
        <f t="shared" si="279"/>
        <v>19428.64</v>
      </c>
      <c r="AE439" s="105">
        <f t="shared" si="280"/>
        <v>401131.90783289715</v>
      </c>
      <c r="AF439" s="160">
        <f t="shared" si="281"/>
        <v>1006983.3311999999</v>
      </c>
    </row>
    <row r="440" spans="1:32" s="108" customFormat="1" outlineLevel="1" x14ac:dyDescent="0.2">
      <c r="A440" s="125" t="s">
        <v>281</v>
      </c>
      <c r="B440" s="125"/>
      <c r="C440" s="125"/>
      <c r="D440" s="130">
        <v>1</v>
      </c>
      <c r="E440" s="131"/>
      <c r="F440" s="132">
        <v>0.12</v>
      </c>
      <c r="G440" s="132"/>
      <c r="H440" s="131">
        <v>2330</v>
      </c>
      <c r="I440" s="92">
        <f t="shared" si="271"/>
        <v>2218.16</v>
      </c>
      <c r="J440" s="98">
        <f t="shared" si="282"/>
        <v>1951.9807999999998</v>
      </c>
      <c r="K440" s="92"/>
      <c r="L440" s="131">
        <v>0</v>
      </c>
      <c r="M440" s="92">
        <f t="shared" si="273"/>
        <v>0</v>
      </c>
      <c r="N440" s="92">
        <f t="shared" si="283"/>
        <v>0</v>
      </c>
      <c r="O440" s="92"/>
      <c r="P440" s="131">
        <v>0</v>
      </c>
      <c r="Q440" s="92">
        <f t="shared" si="275"/>
        <v>0</v>
      </c>
      <c r="R440" s="98">
        <f t="shared" si="284"/>
        <v>0</v>
      </c>
      <c r="S440" s="130">
        <v>25</v>
      </c>
      <c r="T440" s="258" t="s">
        <v>15</v>
      </c>
      <c r="U440" s="78">
        <f>SUMIF('Avoided Costs 2010-2018'!$A:$A,Actuals!T440&amp;Actuals!S440,'Avoided Costs 2010-2018'!$E:$E)*J440</f>
        <v>7338.1831784225978</v>
      </c>
      <c r="V440" s="78">
        <f>SUMIF('Avoided Costs 2010-2018'!$A:$A,Actuals!T440&amp;Actuals!S440,'Avoided Costs 2010-2018'!$K:$K)*N440</f>
        <v>0</v>
      </c>
      <c r="W440" s="78">
        <f>SUMIF('Avoided Costs 2010-2018'!$A:$A,Actuals!T440&amp;Actuals!S440,'Avoided Costs 2010-2018'!$M:$M)*R440</f>
        <v>0</v>
      </c>
      <c r="X440" s="78">
        <f t="shared" si="285"/>
        <v>7338.1831784225978</v>
      </c>
      <c r="Y440" s="105">
        <v>209</v>
      </c>
      <c r="Z440" s="105">
        <f t="shared" si="278"/>
        <v>183.92</v>
      </c>
      <c r="AA440" s="105"/>
      <c r="AB440" s="105"/>
      <c r="AC440" s="105"/>
      <c r="AD440" s="105">
        <f t="shared" si="279"/>
        <v>183.92</v>
      </c>
      <c r="AE440" s="105">
        <f t="shared" si="280"/>
        <v>7154.2631784225978</v>
      </c>
      <c r="AF440" s="160">
        <f t="shared" si="281"/>
        <v>48799.519999999997</v>
      </c>
    </row>
    <row r="441" spans="1:32" s="108" customFormat="1" outlineLevel="1" x14ac:dyDescent="0.2">
      <c r="A441" s="125" t="s">
        <v>282</v>
      </c>
      <c r="B441" s="125"/>
      <c r="C441" s="125"/>
      <c r="D441" s="130">
        <v>1</v>
      </c>
      <c r="E441" s="131"/>
      <c r="F441" s="132">
        <v>0.12</v>
      </c>
      <c r="G441" s="132"/>
      <c r="H441" s="131">
        <v>410232</v>
      </c>
      <c r="I441" s="131">
        <f>H441</f>
        <v>410232</v>
      </c>
      <c r="J441" s="98">
        <f t="shared" si="282"/>
        <v>361004.16</v>
      </c>
      <c r="K441" s="92"/>
      <c r="L441" s="131">
        <v>2472663</v>
      </c>
      <c r="M441" s="131">
        <f>L441</f>
        <v>2472663</v>
      </c>
      <c r="N441" s="92">
        <f t="shared" si="283"/>
        <v>2175943.44</v>
      </c>
      <c r="O441" s="92"/>
      <c r="P441" s="131">
        <v>0</v>
      </c>
      <c r="Q441" s="131">
        <f>P441</f>
        <v>0</v>
      </c>
      <c r="R441" s="98">
        <f t="shared" si="284"/>
        <v>0</v>
      </c>
      <c r="S441" s="130">
        <v>15</v>
      </c>
      <c r="T441" s="258" t="s">
        <v>15</v>
      </c>
      <c r="U441" s="78">
        <f>SUMIF('Avoided Costs 2010-2018'!$A:$A,Actuals!T441&amp;Actuals!S441,'Avoided Costs 2010-2018'!$E:$E)*J441</f>
        <v>1066901.5901528762</v>
      </c>
      <c r="V441" s="78">
        <f>SUMIF('Avoided Costs 2010-2018'!$A:$A,Actuals!T441&amp;Actuals!S441,'Avoided Costs 2010-2018'!$K:$K)*N441</f>
        <v>1792150.2712038017</v>
      </c>
      <c r="W441" s="78">
        <f>SUMIF('Avoided Costs 2010-2018'!$A:$A,Actuals!T441&amp;Actuals!S441,'Avoided Costs 2010-2018'!$M:$M)*R441</f>
        <v>0</v>
      </c>
      <c r="X441" s="78">
        <f t="shared" si="285"/>
        <v>2859051.861356678</v>
      </c>
      <c r="Y441" s="105">
        <v>563183</v>
      </c>
      <c r="Z441" s="105">
        <f t="shared" si="278"/>
        <v>495601.04</v>
      </c>
      <c r="AA441" s="105"/>
      <c r="AB441" s="105"/>
      <c r="AC441" s="105"/>
      <c r="AD441" s="105">
        <f t="shared" si="279"/>
        <v>495601.04</v>
      </c>
      <c r="AE441" s="105">
        <f t="shared" si="280"/>
        <v>2363450.8213566779</v>
      </c>
      <c r="AF441" s="160">
        <f t="shared" si="281"/>
        <v>5415062.3999999994</v>
      </c>
    </row>
    <row r="442" spans="1:32" s="108" customFormat="1" outlineLevel="1" x14ac:dyDescent="0.2">
      <c r="A442" s="125" t="s">
        <v>283</v>
      </c>
      <c r="B442" s="125"/>
      <c r="C442" s="125"/>
      <c r="D442" s="130">
        <v>0</v>
      </c>
      <c r="E442" s="131"/>
      <c r="F442" s="132">
        <v>0.12</v>
      </c>
      <c r="G442" s="132"/>
      <c r="H442" s="131">
        <v>32397</v>
      </c>
      <c r="I442" s="92">
        <f t="shared" si="271"/>
        <v>30841.944</v>
      </c>
      <c r="J442" s="98">
        <f t="shared" si="282"/>
        <v>27140.91072</v>
      </c>
      <c r="K442" s="92"/>
      <c r="L442" s="131">
        <v>0</v>
      </c>
      <c r="M442" s="92">
        <f t="shared" si="273"/>
        <v>0</v>
      </c>
      <c r="N442" s="92">
        <f t="shared" si="283"/>
        <v>0</v>
      </c>
      <c r="O442" s="92"/>
      <c r="P442" s="131">
        <v>0</v>
      </c>
      <c r="Q442" s="92">
        <f t="shared" si="275"/>
        <v>0</v>
      </c>
      <c r="R442" s="98">
        <f t="shared" si="284"/>
        <v>0</v>
      </c>
      <c r="S442" s="130">
        <v>15</v>
      </c>
      <c r="T442" s="258" t="s">
        <v>15</v>
      </c>
      <c r="U442" s="78">
        <f>SUMIF('Avoided Costs 2010-2018'!$A:$A,Actuals!T442&amp;Actuals!S442,'Avoided Costs 2010-2018'!$E:$E)*J442</f>
        <v>80211.487882481044</v>
      </c>
      <c r="V442" s="78">
        <f>SUMIF('Avoided Costs 2010-2018'!$A:$A,Actuals!T442&amp;Actuals!S442,'Avoided Costs 2010-2018'!$K:$K)*N442</f>
        <v>0</v>
      </c>
      <c r="W442" s="78">
        <f>SUMIF('Avoided Costs 2010-2018'!$A:$A,Actuals!T442&amp;Actuals!S442,'Avoided Costs 2010-2018'!$M:$M)*R442</f>
        <v>0</v>
      </c>
      <c r="X442" s="78">
        <f t="shared" si="285"/>
        <v>80211.487882481044</v>
      </c>
      <c r="Y442" s="105">
        <v>23650</v>
      </c>
      <c r="Z442" s="105">
        <f t="shared" si="278"/>
        <v>20812</v>
      </c>
      <c r="AA442" s="105"/>
      <c r="AB442" s="105"/>
      <c r="AC442" s="105"/>
      <c r="AD442" s="105">
        <f t="shared" si="279"/>
        <v>20812</v>
      </c>
      <c r="AE442" s="105">
        <f t="shared" si="280"/>
        <v>59399.487882481044</v>
      </c>
      <c r="AF442" s="160">
        <f t="shared" si="281"/>
        <v>407113.66080000001</v>
      </c>
    </row>
    <row r="443" spans="1:32" s="108" customFormat="1" outlineLevel="1" x14ac:dyDescent="0.2">
      <c r="A443" s="125" t="s">
        <v>284</v>
      </c>
      <c r="B443" s="125"/>
      <c r="C443" s="125"/>
      <c r="D443" s="130">
        <v>0</v>
      </c>
      <c r="E443" s="131"/>
      <c r="F443" s="132">
        <v>0.12</v>
      </c>
      <c r="G443" s="132"/>
      <c r="H443" s="131">
        <v>22551</v>
      </c>
      <c r="I443" s="92">
        <f t="shared" si="271"/>
        <v>21468.552</v>
      </c>
      <c r="J443" s="98">
        <f t="shared" si="282"/>
        <v>18892.32576</v>
      </c>
      <c r="K443" s="92"/>
      <c r="L443" s="131">
        <v>0</v>
      </c>
      <c r="M443" s="92">
        <f t="shared" si="273"/>
        <v>0</v>
      </c>
      <c r="N443" s="92">
        <f t="shared" si="283"/>
        <v>0</v>
      </c>
      <c r="O443" s="92"/>
      <c r="P443" s="131">
        <v>0</v>
      </c>
      <c r="Q443" s="92">
        <f t="shared" si="275"/>
        <v>0</v>
      </c>
      <c r="R443" s="98">
        <f t="shared" si="284"/>
        <v>0</v>
      </c>
      <c r="S443" s="130">
        <v>25</v>
      </c>
      <c r="T443" s="258" t="s">
        <v>167</v>
      </c>
      <c r="U443" s="78">
        <f>SUMIF('Avoided Costs 2010-2018'!$A:$A,Actuals!T443&amp;Actuals!S443,'Avoided Costs 2010-2018'!$E:$E)*J443</f>
        <v>64564.557979417899</v>
      </c>
      <c r="V443" s="78">
        <f>SUMIF('Avoided Costs 2010-2018'!$A:$A,Actuals!T443&amp;Actuals!S443,'Avoided Costs 2010-2018'!$K:$K)*N443</f>
        <v>0</v>
      </c>
      <c r="W443" s="78">
        <f>SUMIF('Avoided Costs 2010-2018'!$A:$A,Actuals!T443&amp;Actuals!S443,'Avoided Costs 2010-2018'!$M:$M)*R443</f>
        <v>0</v>
      </c>
      <c r="X443" s="78">
        <f t="shared" si="285"/>
        <v>64564.557979417899</v>
      </c>
      <c r="Y443" s="105">
        <v>65832</v>
      </c>
      <c r="Z443" s="105">
        <f t="shared" si="278"/>
        <v>57932.160000000003</v>
      </c>
      <c r="AA443" s="105"/>
      <c r="AB443" s="105"/>
      <c r="AC443" s="105"/>
      <c r="AD443" s="105">
        <f t="shared" si="279"/>
        <v>57932.160000000003</v>
      </c>
      <c r="AE443" s="105">
        <f t="shared" si="280"/>
        <v>6632.3979794178958</v>
      </c>
      <c r="AF443" s="160">
        <f t="shared" si="281"/>
        <v>472308.14399999997</v>
      </c>
    </row>
    <row r="444" spans="1:32" s="108" customFormat="1" outlineLevel="1" x14ac:dyDescent="0.2">
      <c r="A444" s="125" t="s">
        <v>285</v>
      </c>
      <c r="B444" s="125"/>
      <c r="C444" s="125"/>
      <c r="D444" s="130">
        <v>0</v>
      </c>
      <c r="E444" s="131"/>
      <c r="F444" s="132">
        <v>0.12</v>
      </c>
      <c r="G444" s="132"/>
      <c r="H444" s="131">
        <v>1442</v>
      </c>
      <c r="I444" s="92">
        <f t="shared" si="271"/>
        <v>1372.7839999999999</v>
      </c>
      <c r="J444" s="98">
        <f t="shared" si="282"/>
        <v>1208.0499199999999</v>
      </c>
      <c r="K444" s="92"/>
      <c r="L444" s="131">
        <v>0</v>
      </c>
      <c r="M444" s="92">
        <f t="shared" si="273"/>
        <v>0</v>
      </c>
      <c r="N444" s="92">
        <f t="shared" si="283"/>
        <v>0</v>
      </c>
      <c r="O444" s="92"/>
      <c r="P444" s="131">
        <v>0</v>
      </c>
      <c r="Q444" s="92">
        <f t="shared" si="275"/>
        <v>0</v>
      </c>
      <c r="R444" s="98">
        <f t="shared" si="284"/>
        <v>0</v>
      </c>
      <c r="S444" s="130">
        <v>15</v>
      </c>
      <c r="T444" s="258" t="s">
        <v>15</v>
      </c>
      <c r="U444" s="78">
        <f>SUMIF('Avoided Costs 2010-2018'!$A:$A,Actuals!T444&amp;Actuals!S444,'Avoided Costs 2010-2018'!$E:$E)*J444</f>
        <v>3570.2369209043322</v>
      </c>
      <c r="V444" s="78">
        <f>SUMIF('Avoided Costs 2010-2018'!$A:$A,Actuals!T444&amp;Actuals!S444,'Avoided Costs 2010-2018'!$K:$K)*N444</f>
        <v>0</v>
      </c>
      <c r="W444" s="78">
        <f>SUMIF('Avoided Costs 2010-2018'!$A:$A,Actuals!T444&amp;Actuals!S444,'Avoided Costs 2010-2018'!$M:$M)*R444</f>
        <v>0</v>
      </c>
      <c r="X444" s="78">
        <f t="shared" si="285"/>
        <v>3570.2369209043322</v>
      </c>
      <c r="Y444" s="105">
        <v>15500</v>
      </c>
      <c r="Z444" s="105">
        <f t="shared" si="278"/>
        <v>13640</v>
      </c>
      <c r="AA444" s="105"/>
      <c r="AB444" s="105"/>
      <c r="AC444" s="105"/>
      <c r="AD444" s="105">
        <f t="shared" si="279"/>
        <v>13640</v>
      </c>
      <c r="AE444" s="105">
        <f t="shared" si="280"/>
        <v>-10069.763079095668</v>
      </c>
      <c r="AF444" s="160">
        <f t="shared" si="281"/>
        <v>18120.748799999998</v>
      </c>
    </row>
    <row r="445" spans="1:32" s="108" customFormat="1" outlineLevel="1" x14ac:dyDescent="0.2">
      <c r="A445" s="125" t="s">
        <v>286</v>
      </c>
      <c r="B445" s="125"/>
      <c r="C445" s="125"/>
      <c r="D445" s="130">
        <v>1</v>
      </c>
      <c r="E445" s="131"/>
      <c r="F445" s="132">
        <v>0.12</v>
      </c>
      <c r="G445" s="132"/>
      <c r="H445" s="131">
        <v>21016</v>
      </c>
      <c r="I445" s="92">
        <f t="shared" si="271"/>
        <v>20007.232</v>
      </c>
      <c r="J445" s="98">
        <f t="shared" si="282"/>
        <v>17606.364160000001</v>
      </c>
      <c r="K445" s="92"/>
      <c r="L445" s="131">
        <v>0</v>
      </c>
      <c r="M445" s="92">
        <f t="shared" si="273"/>
        <v>0</v>
      </c>
      <c r="N445" s="92">
        <f t="shared" si="283"/>
        <v>0</v>
      </c>
      <c r="O445" s="92"/>
      <c r="P445" s="131">
        <v>0</v>
      </c>
      <c r="Q445" s="92">
        <f t="shared" si="275"/>
        <v>0</v>
      </c>
      <c r="R445" s="98">
        <f t="shared" si="284"/>
        <v>0</v>
      </c>
      <c r="S445" s="130">
        <v>25</v>
      </c>
      <c r="T445" s="258" t="s">
        <v>15</v>
      </c>
      <c r="U445" s="78">
        <f>SUMIF('Avoided Costs 2010-2018'!$A:$A,Actuals!T445&amp;Actuals!S445,'Avoided Costs 2010-2018'!$E:$E)*J445</f>
        <v>66188.522608467523</v>
      </c>
      <c r="V445" s="78">
        <f>SUMIF('Avoided Costs 2010-2018'!$A:$A,Actuals!T445&amp;Actuals!S445,'Avoided Costs 2010-2018'!$K:$K)*N445</f>
        <v>0</v>
      </c>
      <c r="W445" s="78">
        <f>SUMIF('Avoided Costs 2010-2018'!$A:$A,Actuals!T445&amp;Actuals!S445,'Avoided Costs 2010-2018'!$M:$M)*R445</f>
        <v>0</v>
      </c>
      <c r="X445" s="78">
        <f t="shared" si="285"/>
        <v>66188.522608467523</v>
      </c>
      <c r="Y445" s="105">
        <v>61355</v>
      </c>
      <c r="Z445" s="105">
        <f t="shared" si="278"/>
        <v>53992.4</v>
      </c>
      <c r="AA445" s="105"/>
      <c r="AB445" s="105"/>
      <c r="AC445" s="105"/>
      <c r="AD445" s="105">
        <f t="shared" si="279"/>
        <v>53992.4</v>
      </c>
      <c r="AE445" s="105">
        <f t="shared" si="280"/>
        <v>12196.122608467522</v>
      </c>
      <c r="AF445" s="160">
        <f t="shared" si="281"/>
        <v>440159.10400000005</v>
      </c>
    </row>
    <row r="446" spans="1:32" s="108" customFormat="1" outlineLevel="1" x14ac:dyDescent="0.2">
      <c r="A446" s="125" t="s">
        <v>287</v>
      </c>
      <c r="B446" s="125"/>
      <c r="C446" s="125"/>
      <c r="D446" s="130">
        <v>1</v>
      </c>
      <c r="E446" s="131"/>
      <c r="F446" s="132">
        <v>0.12</v>
      </c>
      <c r="G446" s="132"/>
      <c r="H446" s="131">
        <v>14716</v>
      </c>
      <c r="I446" s="92">
        <f t="shared" si="271"/>
        <v>14009.632</v>
      </c>
      <c r="J446" s="98">
        <f t="shared" si="282"/>
        <v>12328.47616</v>
      </c>
      <c r="K446" s="92"/>
      <c r="L446" s="131">
        <v>0</v>
      </c>
      <c r="M446" s="92">
        <f t="shared" si="273"/>
        <v>0</v>
      </c>
      <c r="N446" s="92">
        <f t="shared" si="283"/>
        <v>0</v>
      </c>
      <c r="O446" s="92"/>
      <c r="P446" s="131">
        <v>0</v>
      </c>
      <c r="Q446" s="92">
        <f t="shared" si="275"/>
        <v>0</v>
      </c>
      <c r="R446" s="98">
        <f t="shared" si="284"/>
        <v>0</v>
      </c>
      <c r="S446" s="130">
        <v>15</v>
      </c>
      <c r="T446" s="258" t="s">
        <v>15</v>
      </c>
      <c r="U446" s="78">
        <f>SUMIF('Avoided Costs 2010-2018'!$A:$A,Actuals!T446&amp;Actuals!S446,'Avoided Costs 2010-2018'!$E:$E)*J446</f>
        <v>36435.233375886375</v>
      </c>
      <c r="V446" s="78">
        <f>SUMIF('Avoided Costs 2010-2018'!$A:$A,Actuals!T446&amp;Actuals!S446,'Avoided Costs 2010-2018'!$K:$K)*N446</f>
        <v>0</v>
      </c>
      <c r="W446" s="78">
        <f>SUMIF('Avoided Costs 2010-2018'!$A:$A,Actuals!T446&amp;Actuals!S446,'Avoided Costs 2010-2018'!$M:$M)*R446</f>
        <v>0</v>
      </c>
      <c r="X446" s="78">
        <f t="shared" si="285"/>
        <v>36435.233375886375</v>
      </c>
      <c r="Y446" s="105">
        <v>17569</v>
      </c>
      <c r="Z446" s="105">
        <f t="shared" si="278"/>
        <v>15460.72</v>
      </c>
      <c r="AA446" s="105"/>
      <c r="AB446" s="105"/>
      <c r="AC446" s="105"/>
      <c r="AD446" s="105">
        <f t="shared" si="279"/>
        <v>15460.72</v>
      </c>
      <c r="AE446" s="105">
        <f t="shared" si="280"/>
        <v>20974.513375886374</v>
      </c>
      <c r="AF446" s="160">
        <f t="shared" si="281"/>
        <v>184927.14240000001</v>
      </c>
    </row>
    <row r="447" spans="1:32" s="108" customFormat="1" outlineLevel="1" x14ac:dyDescent="0.2">
      <c r="A447" s="125" t="s">
        <v>288</v>
      </c>
      <c r="B447" s="125"/>
      <c r="C447" s="125"/>
      <c r="D447" s="130">
        <v>1</v>
      </c>
      <c r="E447" s="131"/>
      <c r="F447" s="132">
        <v>0.12</v>
      </c>
      <c r="G447" s="132"/>
      <c r="H447" s="131">
        <v>32568</v>
      </c>
      <c r="I447" s="92">
        <f t="shared" ref="I447" si="286">H447</f>
        <v>32568</v>
      </c>
      <c r="J447" s="98">
        <f t="shared" si="282"/>
        <v>28659.84</v>
      </c>
      <c r="K447" s="92"/>
      <c r="L447" s="131">
        <v>0</v>
      </c>
      <c r="M447" s="92">
        <f t="shared" ref="M447" si="287">L447</f>
        <v>0</v>
      </c>
      <c r="N447" s="92">
        <f t="shared" si="283"/>
        <v>0</v>
      </c>
      <c r="O447" s="92"/>
      <c r="P447" s="131">
        <v>0</v>
      </c>
      <c r="Q447" s="92">
        <f>+P447</f>
        <v>0</v>
      </c>
      <c r="R447" s="98">
        <f t="shared" si="284"/>
        <v>0</v>
      </c>
      <c r="S447" s="130">
        <v>25</v>
      </c>
      <c r="T447" s="258" t="s">
        <v>15</v>
      </c>
      <c r="U447" s="78">
        <f>SUMIF('Avoided Costs 2010-2018'!$A:$A,Actuals!T447&amp;Actuals!S447,'Avoided Costs 2010-2018'!$E:$E)*J447</f>
        <v>107742.43055274064</v>
      </c>
      <c r="V447" s="78">
        <f>SUMIF('Avoided Costs 2010-2018'!$A:$A,Actuals!T447&amp;Actuals!S447,'Avoided Costs 2010-2018'!$K:$K)*N447</f>
        <v>0</v>
      </c>
      <c r="W447" s="78">
        <f>SUMIF('Avoided Costs 2010-2018'!$A:$A,Actuals!T447&amp;Actuals!S447,'Avoided Costs 2010-2018'!$M:$M)*R447</f>
        <v>0</v>
      </c>
      <c r="X447" s="78">
        <f t="shared" si="285"/>
        <v>107742.43055274064</v>
      </c>
      <c r="Y447" s="105">
        <v>30900</v>
      </c>
      <c r="Z447" s="105">
        <f t="shared" si="278"/>
        <v>27192</v>
      </c>
      <c r="AA447" s="105"/>
      <c r="AB447" s="105"/>
      <c r="AC447" s="105"/>
      <c r="AD447" s="105">
        <f t="shared" si="279"/>
        <v>27192</v>
      </c>
      <c r="AE447" s="105">
        <f t="shared" si="280"/>
        <v>80550.43055274064</v>
      </c>
      <c r="AF447" s="160">
        <f t="shared" si="281"/>
        <v>716496</v>
      </c>
    </row>
    <row r="448" spans="1:32" s="108" customFormat="1" outlineLevel="1" x14ac:dyDescent="0.2">
      <c r="A448" s="125" t="s">
        <v>289</v>
      </c>
      <c r="B448" s="125"/>
      <c r="C448" s="125"/>
      <c r="D448" s="130">
        <v>1</v>
      </c>
      <c r="E448" s="131"/>
      <c r="F448" s="132">
        <v>0.12</v>
      </c>
      <c r="G448" s="132"/>
      <c r="H448" s="131">
        <v>19015</v>
      </c>
      <c r="I448" s="92">
        <f t="shared" si="271"/>
        <v>18102.28</v>
      </c>
      <c r="J448" s="98">
        <f t="shared" si="282"/>
        <v>15930.006399999998</v>
      </c>
      <c r="K448" s="92"/>
      <c r="L448" s="131">
        <v>0</v>
      </c>
      <c r="M448" s="92">
        <f t="shared" si="273"/>
        <v>0</v>
      </c>
      <c r="N448" s="92">
        <f t="shared" si="283"/>
        <v>0</v>
      </c>
      <c r="O448" s="92"/>
      <c r="P448" s="131">
        <v>0</v>
      </c>
      <c r="Q448" s="92">
        <f t="shared" si="275"/>
        <v>0</v>
      </c>
      <c r="R448" s="98">
        <f t="shared" si="284"/>
        <v>0</v>
      </c>
      <c r="S448" s="130">
        <v>15</v>
      </c>
      <c r="T448" s="258" t="s">
        <v>15</v>
      </c>
      <c r="U448" s="78">
        <f>SUMIF('Avoided Costs 2010-2018'!$A:$A,Actuals!T448&amp;Actuals!S448,'Avoided Costs 2010-2018'!$E:$E)*J448</f>
        <v>47079.095042299501</v>
      </c>
      <c r="V448" s="78">
        <f>SUMIF('Avoided Costs 2010-2018'!$A:$A,Actuals!T448&amp;Actuals!S448,'Avoided Costs 2010-2018'!$K:$K)*N448</f>
        <v>0</v>
      </c>
      <c r="W448" s="78">
        <f>SUMIF('Avoided Costs 2010-2018'!$A:$A,Actuals!T448&amp;Actuals!S448,'Avoided Costs 2010-2018'!$M:$M)*R448</f>
        <v>0</v>
      </c>
      <c r="X448" s="78">
        <f t="shared" si="285"/>
        <v>47079.095042299501</v>
      </c>
      <c r="Y448" s="105">
        <v>7500</v>
      </c>
      <c r="Z448" s="105">
        <f t="shared" si="278"/>
        <v>6600</v>
      </c>
      <c r="AA448" s="105"/>
      <c r="AB448" s="105"/>
      <c r="AC448" s="105"/>
      <c r="AD448" s="105">
        <f t="shared" si="279"/>
        <v>6600</v>
      </c>
      <c r="AE448" s="105">
        <f t="shared" si="280"/>
        <v>40479.095042299501</v>
      </c>
      <c r="AF448" s="160">
        <f t="shared" si="281"/>
        <v>238950.09599999996</v>
      </c>
    </row>
    <row r="449" spans="1:32" s="108" customFormat="1" outlineLevel="1" x14ac:dyDescent="0.2">
      <c r="A449" s="125" t="s">
        <v>290</v>
      </c>
      <c r="B449" s="125"/>
      <c r="C449" s="125"/>
      <c r="D449" s="130">
        <v>1</v>
      </c>
      <c r="E449" s="131"/>
      <c r="F449" s="132">
        <v>0.12</v>
      </c>
      <c r="G449" s="132"/>
      <c r="H449" s="131">
        <v>7167</v>
      </c>
      <c r="I449" s="92">
        <f t="shared" si="271"/>
        <v>6822.9839999999995</v>
      </c>
      <c r="J449" s="98">
        <f t="shared" si="282"/>
        <v>6004.2259199999999</v>
      </c>
      <c r="K449" s="92"/>
      <c r="L449" s="131">
        <v>0</v>
      </c>
      <c r="M449" s="92">
        <f t="shared" si="273"/>
        <v>0</v>
      </c>
      <c r="N449" s="92">
        <f t="shared" si="283"/>
        <v>0</v>
      </c>
      <c r="O449" s="92"/>
      <c r="P449" s="131">
        <v>0</v>
      </c>
      <c r="Q449" s="92">
        <f t="shared" si="275"/>
        <v>0</v>
      </c>
      <c r="R449" s="98">
        <f t="shared" si="284"/>
        <v>0</v>
      </c>
      <c r="S449" s="130">
        <v>15</v>
      </c>
      <c r="T449" s="258" t="s">
        <v>15</v>
      </c>
      <c r="U449" s="78">
        <f>SUMIF('Avoided Costs 2010-2018'!$A:$A,Actuals!T449&amp;Actuals!S449,'Avoided Costs 2010-2018'!$E:$E)*J449</f>
        <v>17744.721228932976</v>
      </c>
      <c r="V449" s="78">
        <f>SUMIF('Avoided Costs 2010-2018'!$A:$A,Actuals!T449&amp;Actuals!S449,'Avoided Costs 2010-2018'!$K:$K)*N449</f>
        <v>0</v>
      </c>
      <c r="W449" s="78">
        <f>SUMIF('Avoided Costs 2010-2018'!$A:$A,Actuals!T449&amp;Actuals!S449,'Avoided Costs 2010-2018'!$M:$M)*R449</f>
        <v>0</v>
      </c>
      <c r="X449" s="78">
        <f t="shared" si="285"/>
        <v>17744.721228932976</v>
      </c>
      <c r="Y449" s="105">
        <v>8640.99</v>
      </c>
      <c r="Z449" s="105">
        <f t="shared" si="278"/>
        <v>7604.0711999999994</v>
      </c>
      <c r="AA449" s="105"/>
      <c r="AB449" s="105"/>
      <c r="AC449" s="105"/>
      <c r="AD449" s="105">
        <f t="shared" si="279"/>
        <v>7604.0711999999994</v>
      </c>
      <c r="AE449" s="105">
        <f t="shared" si="280"/>
        <v>10140.650028932978</v>
      </c>
      <c r="AF449" s="160">
        <f t="shared" si="281"/>
        <v>90063.388800000001</v>
      </c>
    </row>
    <row r="450" spans="1:32" s="108" customFormat="1" outlineLevel="1" x14ac:dyDescent="0.2">
      <c r="A450" s="125" t="s">
        <v>291</v>
      </c>
      <c r="B450" s="125"/>
      <c r="C450" s="125"/>
      <c r="D450" s="130">
        <v>1</v>
      </c>
      <c r="E450" s="131"/>
      <c r="F450" s="132">
        <v>0.12</v>
      </c>
      <c r="G450" s="132"/>
      <c r="H450" s="131">
        <v>32568</v>
      </c>
      <c r="I450" s="92">
        <f t="shared" ref="I450" si="288">H450</f>
        <v>32568</v>
      </c>
      <c r="J450" s="98">
        <f t="shared" si="282"/>
        <v>28659.84</v>
      </c>
      <c r="K450" s="92"/>
      <c r="L450" s="131">
        <v>0</v>
      </c>
      <c r="M450" s="92">
        <f t="shared" ref="M450" si="289">L450</f>
        <v>0</v>
      </c>
      <c r="N450" s="92">
        <f t="shared" si="283"/>
        <v>0</v>
      </c>
      <c r="O450" s="92"/>
      <c r="P450" s="131">
        <v>0</v>
      </c>
      <c r="Q450" s="92">
        <f>+P450</f>
        <v>0</v>
      </c>
      <c r="R450" s="98">
        <f t="shared" si="284"/>
        <v>0</v>
      </c>
      <c r="S450" s="130">
        <v>25</v>
      </c>
      <c r="T450" s="258" t="s">
        <v>15</v>
      </c>
      <c r="U450" s="78">
        <f>SUMIF('Avoided Costs 2010-2018'!$A:$A,Actuals!T450&amp;Actuals!S450,'Avoided Costs 2010-2018'!$E:$E)*J450</f>
        <v>107742.43055274064</v>
      </c>
      <c r="V450" s="78">
        <f>SUMIF('Avoided Costs 2010-2018'!$A:$A,Actuals!T450&amp;Actuals!S450,'Avoided Costs 2010-2018'!$K:$K)*N450</f>
        <v>0</v>
      </c>
      <c r="W450" s="78">
        <f>SUMIF('Avoided Costs 2010-2018'!$A:$A,Actuals!T450&amp;Actuals!S450,'Avoided Costs 2010-2018'!$M:$M)*R450</f>
        <v>0</v>
      </c>
      <c r="X450" s="78">
        <f t="shared" si="285"/>
        <v>107742.43055274064</v>
      </c>
      <c r="Y450" s="105">
        <v>30900</v>
      </c>
      <c r="Z450" s="105">
        <f t="shared" si="278"/>
        <v>27192</v>
      </c>
      <c r="AA450" s="105"/>
      <c r="AB450" s="105"/>
      <c r="AC450" s="105"/>
      <c r="AD450" s="105">
        <f t="shared" si="279"/>
        <v>27192</v>
      </c>
      <c r="AE450" s="105">
        <f t="shared" si="280"/>
        <v>80550.43055274064</v>
      </c>
      <c r="AF450" s="160">
        <f t="shared" si="281"/>
        <v>716496</v>
      </c>
    </row>
    <row r="451" spans="1:32" s="108" customFormat="1" outlineLevel="1" x14ac:dyDescent="0.2">
      <c r="A451" s="125" t="s">
        <v>292</v>
      </c>
      <c r="B451" s="125"/>
      <c r="C451" s="125"/>
      <c r="D451" s="130">
        <v>1</v>
      </c>
      <c r="E451" s="131"/>
      <c r="F451" s="132">
        <v>0.12</v>
      </c>
      <c r="G451" s="132"/>
      <c r="H451" s="131">
        <v>16483</v>
      </c>
      <c r="I451" s="92">
        <f t="shared" si="271"/>
        <v>15691.815999999999</v>
      </c>
      <c r="J451" s="98">
        <f t="shared" si="282"/>
        <v>13808.798079999999</v>
      </c>
      <c r="K451" s="92"/>
      <c r="L451" s="131">
        <v>0</v>
      </c>
      <c r="M451" s="92">
        <f t="shared" si="273"/>
        <v>0</v>
      </c>
      <c r="N451" s="92">
        <f t="shared" si="283"/>
        <v>0</v>
      </c>
      <c r="O451" s="92"/>
      <c r="P451" s="131">
        <v>2229</v>
      </c>
      <c r="Q451" s="92">
        <f t="shared" si="275"/>
        <v>2229</v>
      </c>
      <c r="R451" s="98">
        <f t="shared" si="284"/>
        <v>1961.52</v>
      </c>
      <c r="S451" s="130">
        <v>10</v>
      </c>
      <c r="T451" s="258" t="s">
        <v>167</v>
      </c>
      <c r="U451" s="78">
        <f>SUMIF('Avoided Costs 2010-2018'!$A:$A,Actuals!T451&amp;Actuals!S451,'Avoided Costs 2010-2018'!$E:$E)*J451</f>
        <v>28875.40978449662</v>
      </c>
      <c r="V451" s="78">
        <f>SUMIF('Avoided Costs 2010-2018'!$A:$A,Actuals!T451&amp;Actuals!S451,'Avoided Costs 2010-2018'!$K:$K)*N451</f>
        <v>0</v>
      </c>
      <c r="W451" s="78">
        <f>SUMIF('Avoided Costs 2010-2018'!$A:$A,Actuals!T451&amp;Actuals!S451,'Avoided Costs 2010-2018'!$M:$M)*R451</f>
        <v>20030.725817144568</v>
      </c>
      <c r="X451" s="78">
        <f t="shared" si="285"/>
        <v>48906.135601641188</v>
      </c>
      <c r="Y451" s="105">
        <v>1000</v>
      </c>
      <c r="Z451" s="105">
        <f t="shared" si="278"/>
        <v>880</v>
      </c>
      <c r="AA451" s="105"/>
      <c r="AB451" s="105"/>
      <c r="AC451" s="105"/>
      <c r="AD451" s="105">
        <f t="shared" si="279"/>
        <v>880</v>
      </c>
      <c r="AE451" s="105">
        <f t="shared" si="280"/>
        <v>48026.135601641188</v>
      </c>
      <c r="AF451" s="160">
        <f t="shared" si="281"/>
        <v>138087.98079999999</v>
      </c>
    </row>
    <row r="452" spans="1:32" s="108" customFormat="1" outlineLevel="1" x14ac:dyDescent="0.2">
      <c r="A452" s="125" t="s">
        <v>293</v>
      </c>
      <c r="B452" s="125"/>
      <c r="C452" s="125"/>
      <c r="D452" s="130">
        <v>1</v>
      </c>
      <c r="E452" s="131"/>
      <c r="F452" s="132">
        <v>0.05</v>
      </c>
      <c r="G452" s="132"/>
      <c r="H452" s="131">
        <v>33515</v>
      </c>
      <c r="I452" s="92">
        <f t="shared" ref="I452:I453" si="290">H452</f>
        <v>33515</v>
      </c>
      <c r="J452" s="98">
        <f t="shared" si="282"/>
        <v>31839.25</v>
      </c>
      <c r="K452" s="92"/>
      <c r="L452" s="131">
        <v>22013</v>
      </c>
      <c r="M452" s="92">
        <f t="shared" ref="M452:M453" si="291">L452</f>
        <v>22013</v>
      </c>
      <c r="N452" s="92">
        <f t="shared" si="283"/>
        <v>20912.349999999999</v>
      </c>
      <c r="O452" s="92"/>
      <c r="P452" s="131">
        <v>0</v>
      </c>
      <c r="Q452" s="92">
        <f t="shared" ref="Q452:Q453" si="292">+P452</f>
        <v>0</v>
      </c>
      <c r="R452" s="98">
        <f t="shared" si="284"/>
        <v>0</v>
      </c>
      <c r="S452" s="106">
        <v>15</v>
      </c>
      <c r="T452" s="259" t="s">
        <v>15</v>
      </c>
      <c r="U452" s="78">
        <f>SUMIF('Avoided Costs 2010-2018'!$A:$A,Actuals!T452&amp;Actuals!S452,'Avoided Costs 2010-2018'!$E:$E)*J452</f>
        <v>94096.828286618547</v>
      </c>
      <c r="V452" s="78">
        <f>SUMIF('Avoided Costs 2010-2018'!$A:$A,Actuals!T452&amp;Actuals!S452,'Avoided Costs 2010-2018'!$K:$K)*N452</f>
        <v>17223.827161614467</v>
      </c>
      <c r="W452" s="78">
        <f>SUMIF('Avoided Costs 2010-2018'!$A:$A,Actuals!T452&amp;Actuals!S452,'Avoided Costs 2010-2018'!$M:$M)*R452</f>
        <v>0</v>
      </c>
      <c r="X452" s="78">
        <f t="shared" si="285"/>
        <v>111320.65544823301</v>
      </c>
      <c r="Y452" s="105">
        <v>31433</v>
      </c>
      <c r="Z452" s="105">
        <f t="shared" si="278"/>
        <v>29861.35</v>
      </c>
      <c r="AA452" s="105"/>
      <c r="AB452" s="105"/>
      <c r="AC452" s="105"/>
      <c r="AD452" s="105">
        <f t="shared" si="279"/>
        <v>29861.35</v>
      </c>
      <c r="AE452" s="105">
        <f t="shared" si="280"/>
        <v>81459.305448233004</v>
      </c>
      <c r="AF452" s="160">
        <f t="shared" si="281"/>
        <v>477588.75</v>
      </c>
    </row>
    <row r="453" spans="1:32" s="108" customFormat="1" outlineLevel="1" x14ac:dyDescent="0.2">
      <c r="A453" s="125" t="s">
        <v>294</v>
      </c>
      <c r="B453" s="125"/>
      <c r="C453" s="125"/>
      <c r="D453" s="130">
        <v>1</v>
      </c>
      <c r="E453" s="131"/>
      <c r="F453" s="132">
        <v>0.05</v>
      </c>
      <c r="G453" s="132"/>
      <c r="H453" s="131">
        <v>144030</v>
      </c>
      <c r="I453" s="92">
        <f t="shared" si="290"/>
        <v>144030</v>
      </c>
      <c r="J453" s="98">
        <f t="shared" si="282"/>
        <v>136828.5</v>
      </c>
      <c r="K453" s="92"/>
      <c r="L453" s="131">
        <v>405630</v>
      </c>
      <c r="M453" s="92">
        <f t="shared" si="291"/>
        <v>405630</v>
      </c>
      <c r="N453" s="92">
        <f t="shared" si="283"/>
        <v>385348.5</v>
      </c>
      <c r="O453" s="92"/>
      <c r="P453" s="131">
        <v>0</v>
      </c>
      <c r="Q453" s="92">
        <f t="shared" si="292"/>
        <v>0</v>
      </c>
      <c r="R453" s="98">
        <f t="shared" si="284"/>
        <v>0</v>
      </c>
      <c r="S453" s="106">
        <v>15</v>
      </c>
      <c r="T453" s="259" t="s">
        <v>15</v>
      </c>
      <c r="U453" s="78">
        <f>SUMIF('Avoided Costs 2010-2018'!$A:$A,Actuals!T453&amp;Actuals!S453,'Avoided Costs 2010-2018'!$E:$E)*J453</f>
        <v>404379.11914431356</v>
      </c>
      <c r="V453" s="78">
        <f>SUMIF('Avoided Costs 2010-2018'!$A:$A,Actuals!T453&amp;Actuals!S453,'Avoided Costs 2010-2018'!$K:$K)*N453</f>
        <v>317380.68466659141</v>
      </c>
      <c r="W453" s="78">
        <f>SUMIF('Avoided Costs 2010-2018'!$A:$A,Actuals!T453&amp;Actuals!S453,'Avoided Costs 2010-2018'!$M:$M)*R453</f>
        <v>0</v>
      </c>
      <c r="X453" s="78">
        <f t="shared" si="285"/>
        <v>721759.80381090497</v>
      </c>
      <c r="Y453" s="105">
        <v>300000</v>
      </c>
      <c r="Z453" s="105">
        <f t="shared" si="278"/>
        <v>285000</v>
      </c>
      <c r="AA453" s="105"/>
      <c r="AB453" s="105"/>
      <c r="AC453" s="105"/>
      <c r="AD453" s="105">
        <f t="shared" si="279"/>
        <v>285000</v>
      </c>
      <c r="AE453" s="105">
        <f t="shared" si="280"/>
        <v>436759.80381090497</v>
      </c>
      <c r="AF453" s="160">
        <f t="shared" si="281"/>
        <v>2052427.5</v>
      </c>
    </row>
    <row r="454" spans="1:32" s="4" customFormat="1" x14ac:dyDescent="0.2">
      <c r="A454" s="134" t="s">
        <v>3</v>
      </c>
      <c r="B454" s="134" t="s">
        <v>66</v>
      </c>
      <c r="C454" s="134"/>
      <c r="D454" s="135">
        <f>SUM(D436:D453)</f>
        <v>15</v>
      </c>
      <c r="E454" s="98"/>
      <c r="F454" s="136"/>
      <c r="G454" s="132"/>
      <c r="H454" s="107">
        <f>SUM(H436:H453)</f>
        <v>1056578</v>
      </c>
      <c r="I454" s="107">
        <f>SUM(I436:I453)</f>
        <v>1037202.0800000001</v>
      </c>
      <c r="J454" s="107">
        <f>SUM(J436:J453)</f>
        <v>925165.98039999988</v>
      </c>
      <c r="K454" s="98"/>
      <c r="L454" s="107">
        <f>SUM(L436:L453)</f>
        <v>3385110</v>
      </c>
      <c r="M454" s="107">
        <f>SUM(M436:M453)</f>
        <v>3414198.24</v>
      </c>
      <c r="N454" s="107">
        <f>SUM(N436:N453)</f>
        <v>3034429.4612000003</v>
      </c>
      <c r="O454" s="173"/>
      <c r="P454" s="107">
        <f>SUM(P436:P453)</f>
        <v>2229</v>
      </c>
      <c r="Q454" s="107">
        <f>SUM(Q436:Q453)</f>
        <v>2229</v>
      </c>
      <c r="R454" s="107">
        <f>SUM(R436:R453)</f>
        <v>1961.52</v>
      </c>
      <c r="S454" s="135"/>
      <c r="T454" s="87"/>
      <c r="U454" s="105">
        <f t="shared" ref="U454:Z454" si="293">SUM(U436:U453)</f>
        <v>2792814.0289327679</v>
      </c>
      <c r="V454" s="105">
        <f t="shared" si="293"/>
        <v>2499216.4234923245</v>
      </c>
      <c r="W454" s="105">
        <f t="shared" si="293"/>
        <v>20030.725817144568</v>
      </c>
      <c r="X454" s="105">
        <f t="shared" si="293"/>
        <v>5312061.1782422373</v>
      </c>
      <c r="Y454" s="105">
        <f t="shared" si="293"/>
        <v>1296040.99</v>
      </c>
      <c r="Z454" s="105">
        <f t="shared" si="293"/>
        <v>1163716.3811999999</v>
      </c>
      <c r="AA454" s="105">
        <v>131891</v>
      </c>
      <c r="AB454" s="105">
        <v>5525</v>
      </c>
      <c r="AC454" s="105">
        <f>AB454+AA454</f>
        <v>137416</v>
      </c>
      <c r="AD454" s="105">
        <f t="shared" si="279"/>
        <v>1169241.3811999999</v>
      </c>
      <c r="AE454" s="174">
        <f t="shared" si="280"/>
        <v>4142819.7970422376</v>
      </c>
      <c r="AF454" s="175">
        <f>SUM(AF436:AF453)</f>
        <v>14766149.2228</v>
      </c>
    </row>
    <row r="455" spans="1:32" s="4" customFormat="1" x14ac:dyDescent="0.2">
      <c r="A455" s="123"/>
      <c r="B455" s="123"/>
      <c r="C455" s="123"/>
      <c r="D455" s="176"/>
      <c r="E455" s="177"/>
      <c r="F455" s="178"/>
      <c r="G455" s="179"/>
      <c r="H455" s="180"/>
      <c r="I455" s="180"/>
      <c r="J455" s="180"/>
      <c r="K455" s="177"/>
      <c r="L455" s="180"/>
      <c r="M455" s="180"/>
      <c r="N455" s="180"/>
      <c r="O455" s="181"/>
      <c r="P455" s="180"/>
      <c r="Q455" s="180"/>
      <c r="R455" s="180"/>
      <c r="S455" s="176"/>
      <c r="T455" s="24"/>
      <c r="U455" s="182"/>
      <c r="V455" s="182"/>
      <c r="W455" s="182"/>
      <c r="X455" s="182"/>
      <c r="Y455" s="182"/>
      <c r="Z455" s="182"/>
      <c r="AA455" s="182"/>
      <c r="AB455" s="182"/>
      <c r="AC455" s="182"/>
      <c r="AD455" s="182"/>
      <c r="AE455" s="182"/>
      <c r="AF455" s="183"/>
    </row>
    <row r="456" spans="1:32" x14ac:dyDescent="0.2">
      <c r="A456" s="123" t="s">
        <v>242</v>
      </c>
      <c r="B456" s="167"/>
      <c r="C456" s="167"/>
      <c r="D456" s="54">
        <f>D454+D433+D319+D275+D243+D210+D171+D167+D144+D138+D87</f>
        <v>305</v>
      </c>
      <c r="E456" s="52"/>
      <c r="F456" s="53"/>
      <c r="G456" s="89"/>
      <c r="H456" s="54">
        <f t="shared" ref="H456:J456" si="294">H454+H433+H319+H275+H243+H210+H171+H167+H144+H138+H87</f>
        <v>19141579</v>
      </c>
      <c r="I456" s="54">
        <f t="shared" si="294"/>
        <v>18314946.808000002</v>
      </c>
      <c r="J456" s="54">
        <f t="shared" si="294"/>
        <v>16126217.091039995</v>
      </c>
      <c r="K456" s="54"/>
      <c r="L456" s="54">
        <f t="shared" ref="L456:N456" si="295">L454+L433+L319+L275+L243+L210+L171+L167+L144+L138+L87</f>
        <v>11135297</v>
      </c>
      <c r="M456" s="54">
        <f t="shared" si="295"/>
        <v>11731757.720000001</v>
      </c>
      <c r="N456" s="54">
        <f t="shared" si="295"/>
        <v>10365447.763600001</v>
      </c>
      <c r="O456" s="129"/>
      <c r="P456" s="54">
        <f t="shared" ref="P456:R456" si="296">P454+P433+P319+P275+P243+P210+P171+P167+P144+P138+P87</f>
        <v>6550</v>
      </c>
      <c r="Q456" s="54">
        <f t="shared" si="296"/>
        <v>6550</v>
      </c>
      <c r="R456" s="54">
        <f t="shared" si="296"/>
        <v>5764</v>
      </c>
      <c r="S456" s="54"/>
      <c r="T456" s="24"/>
      <c r="U456" s="102">
        <f t="shared" ref="U456:X456" si="297">U454+U433+U319+U275+U243+U210+U171+U167+U144+U138+U87</f>
        <v>46097676.226983003</v>
      </c>
      <c r="V456" s="102">
        <f t="shared" si="297"/>
        <v>8288779.3602216011</v>
      </c>
      <c r="W456" s="102">
        <f t="shared" si="297"/>
        <v>59991.168387806974</v>
      </c>
      <c r="X456" s="102">
        <f t="shared" si="297"/>
        <v>54446446.755592398</v>
      </c>
      <c r="Y456" s="102"/>
      <c r="Z456" s="102">
        <f>Z454+Z433+Z319+Z275+Z243+Z210+Z171+Z167+Z144+Z138+Z87</f>
        <v>12378202.153999997</v>
      </c>
      <c r="AA456" s="102">
        <f t="shared" ref="AA456:AF456" si="298">AA454+AA433+AA319+AA275+AA243+AA210+AA171+AA167+AA144+AA138+AA87</f>
        <v>1961877.44</v>
      </c>
      <c r="AB456" s="102">
        <f t="shared" si="298"/>
        <v>498033.24</v>
      </c>
      <c r="AC456" s="102">
        <f t="shared" si="298"/>
        <v>2459910.6799999992</v>
      </c>
      <c r="AD456" s="102">
        <f t="shared" si="298"/>
        <v>12876235.393999998</v>
      </c>
      <c r="AE456" s="102">
        <f t="shared" si="298"/>
        <v>41570211.361592405</v>
      </c>
      <c r="AF456" s="168">
        <f t="shared" si="298"/>
        <v>246556916.42512</v>
      </c>
    </row>
    <row r="457" spans="1:32" x14ac:dyDescent="0.2">
      <c r="A457" s="119"/>
      <c r="D457" s="31" t="s">
        <v>168</v>
      </c>
      <c r="J457" s="31" t="s">
        <v>168</v>
      </c>
      <c r="K457" s="31" t="s">
        <v>168</v>
      </c>
    </row>
    <row r="458" spans="1:32" s="4" customFormat="1" x14ac:dyDescent="0.2">
      <c r="A458" s="120"/>
      <c r="B458" s="4" t="s">
        <v>156</v>
      </c>
      <c r="D458" s="25"/>
      <c r="E458" s="29" t="s">
        <v>168</v>
      </c>
      <c r="F458" s="30"/>
      <c r="G458" s="147"/>
      <c r="H458" s="29"/>
      <c r="I458" s="29"/>
      <c r="J458" s="25"/>
      <c r="K458" s="25"/>
      <c r="L458" s="25"/>
      <c r="M458" s="29"/>
      <c r="N458" s="25"/>
      <c r="O458" s="80"/>
      <c r="P458" s="34"/>
      <c r="Q458" s="29"/>
      <c r="R458" s="25"/>
      <c r="S458" s="25"/>
      <c r="T458" s="5"/>
      <c r="U458" s="51"/>
      <c r="V458" s="51"/>
      <c r="W458" s="51"/>
      <c r="X458" s="51"/>
      <c r="Y458" s="51"/>
      <c r="Z458" s="51"/>
      <c r="AA458" s="51"/>
      <c r="AB458" s="51"/>
      <c r="AC458" s="51"/>
      <c r="AD458" s="51"/>
      <c r="AE458" s="51"/>
      <c r="AF458" s="159"/>
    </row>
    <row r="459" spans="1:32" x14ac:dyDescent="0.2">
      <c r="A459" s="119" t="s">
        <v>119</v>
      </c>
      <c r="B459" s="28" t="s">
        <v>115</v>
      </c>
      <c r="H459" s="172">
        <v>0</v>
      </c>
      <c r="I459" s="172"/>
      <c r="J459" s="172"/>
      <c r="K459" s="172"/>
      <c r="L459" s="172">
        <v>0</v>
      </c>
      <c r="M459" s="172"/>
      <c r="O459" s="80"/>
      <c r="P459" s="172">
        <v>0</v>
      </c>
      <c r="Q459" s="172"/>
      <c r="R459" s="25"/>
      <c r="S459" s="25"/>
      <c r="Z459" s="51"/>
      <c r="AA459" s="51"/>
      <c r="AC459" s="51"/>
      <c r="AD459" s="51"/>
      <c r="AE459" s="51"/>
      <c r="AF459" s="159"/>
    </row>
    <row r="460" spans="1:32" s="108" customFormat="1" outlineLevel="1" x14ac:dyDescent="0.2">
      <c r="A460" s="125" t="s">
        <v>473</v>
      </c>
      <c r="B460" s="125"/>
      <c r="C460" s="125"/>
      <c r="D460" s="130">
        <v>1</v>
      </c>
      <c r="E460" s="131"/>
      <c r="F460" s="132">
        <v>0.2</v>
      </c>
      <c r="G460" s="132"/>
      <c r="H460" s="131">
        <v>111379</v>
      </c>
      <c r="I460" s="92">
        <f>H460</f>
        <v>111379</v>
      </c>
      <c r="J460" s="98">
        <f t="shared" ref="J460:J521" si="299">I460*(1-F460)</f>
        <v>89103.200000000012</v>
      </c>
      <c r="K460" s="92"/>
      <c r="L460" s="131">
        <v>0</v>
      </c>
      <c r="M460" s="92">
        <f>L460</f>
        <v>0</v>
      </c>
      <c r="N460" s="92">
        <f t="shared" ref="N460:N521" si="300">M460*(1-F460)</f>
        <v>0</v>
      </c>
      <c r="O460" s="92"/>
      <c r="P460" s="92">
        <v>0</v>
      </c>
      <c r="Q460" s="92">
        <f>P460</f>
        <v>0</v>
      </c>
      <c r="R460" s="98">
        <f t="shared" ref="R460:R521" si="301">Q460*(1-F460)</f>
        <v>0</v>
      </c>
      <c r="S460" s="130">
        <v>11</v>
      </c>
      <c r="T460" s="258" t="s">
        <v>15</v>
      </c>
      <c r="U460" s="78">
        <f>SUMIF('Avoided Costs 2010-2018'!$A:$A,Actuals!T460&amp;Actuals!S460,'Avoided Costs 2010-2018'!$E:$E)*J460</f>
        <v>218047.78998926556</v>
      </c>
      <c r="V460" s="78">
        <f>SUMIF('Avoided Costs 2010-2018'!$A:$A,Actuals!T460&amp;Actuals!S460,'Avoided Costs 2010-2018'!$K:$K)*N460</f>
        <v>0</v>
      </c>
      <c r="W460" s="78">
        <f>SUMIF('Avoided Costs 2010-2018'!$A:$A,Actuals!T460&amp;Actuals!S460,'Avoided Costs 2010-2018'!$M:$M)*R460</f>
        <v>0</v>
      </c>
      <c r="X460" s="78">
        <f t="shared" ref="X460:X521" si="302">SUM(U460:W460)</f>
        <v>218047.78998926556</v>
      </c>
      <c r="Y460" s="105">
        <v>50350</v>
      </c>
      <c r="Z460" s="105">
        <f t="shared" ref="Z460:Z521" si="303">Y460*(1-F460)</f>
        <v>40280</v>
      </c>
      <c r="AA460" s="105"/>
      <c r="AB460" s="105"/>
      <c r="AC460" s="105"/>
      <c r="AD460" s="105">
        <f t="shared" ref="AD460:AD523" si="304">Z460+AB460</f>
        <v>40280</v>
      </c>
      <c r="AE460" s="105">
        <f t="shared" ref="AE460:AE523" si="305">X460-AD460</f>
        <v>177767.78998926556</v>
      </c>
      <c r="AF460" s="160">
        <f t="shared" ref="AF460:AF523" si="306">S460*J460</f>
        <v>980135.20000000019</v>
      </c>
    </row>
    <row r="461" spans="1:32" s="108" customFormat="1" outlineLevel="1" x14ac:dyDescent="0.2">
      <c r="A461" s="125" t="s">
        <v>474</v>
      </c>
      <c r="B461" s="125"/>
      <c r="C461" s="125"/>
      <c r="D461" s="130">
        <v>1</v>
      </c>
      <c r="E461" s="131"/>
      <c r="F461" s="132">
        <v>0.2</v>
      </c>
      <c r="G461" s="132"/>
      <c r="H461" s="131">
        <v>234443</v>
      </c>
      <c r="I461" s="92">
        <f t="shared" ref="I461:I522" si="307">+$H$78*H461</f>
        <v>223189.736</v>
      </c>
      <c r="J461" s="98">
        <f t="shared" si="299"/>
        <v>178551.78880000001</v>
      </c>
      <c r="K461" s="92"/>
      <c r="L461" s="131">
        <v>0</v>
      </c>
      <c r="M461" s="92">
        <f t="shared" ref="M461:M522" si="308">+$L$78*L461</f>
        <v>0</v>
      </c>
      <c r="N461" s="92">
        <f t="shared" si="300"/>
        <v>0</v>
      </c>
      <c r="O461" s="92"/>
      <c r="P461" s="92">
        <v>0</v>
      </c>
      <c r="Q461" s="92">
        <f t="shared" ref="Q461:Q522" si="309">+P461*$P$78</f>
        <v>0</v>
      </c>
      <c r="R461" s="98">
        <f t="shared" si="301"/>
        <v>0</v>
      </c>
      <c r="S461" s="130">
        <v>11</v>
      </c>
      <c r="T461" s="258" t="s">
        <v>15</v>
      </c>
      <c r="U461" s="78">
        <f>SUMIF('Avoided Costs 2010-2018'!$A:$A,Actuals!T461&amp;Actuals!S461,'Avoided Costs 2010-2018'!$E:$E)*J461</f>
        <v>436940.79389371083</v>
      </c>
      <c r="V461" s="78">
        <f>SUMIF('Avoided Costs 2010-2018'!$A:$A,Actuals!T461&amp;Actuals!S461,'Avoided Costs 2010-2018'!$K:$K)*N461</f>
        <v>0</v>
      </c>
      <c r="W461" s="78">
        <f>SUMIF('Avoided Costs 2010-2018'!$A:$A,Actuals!T461&amp;Actuals!S461,'Avoided Costs 2010-2018'!$M:$M)*R461</f>
        <v>0</v>
      </c>
      <c r="X461" s="78">
        <f t="shared" si="302"/>
        <v>436940.79389371083</v>
      </c>
      <c r="Y461" s="105">
        <v>210828</v>
      </c>
      <c r="Z461" s="105">
        <f t="shared" si="303"/>
        <v>168662.40000000002</v>
      </c>
      <c r="AA461" s="105"/>
      <c r="AB461" s="105"/>
      <c r="AC461" s="105"/>
      <c r="AD461" s="105">
        <f t="shared" si="304"/>
        <v>168662.40000000002</v>
      </c>
      <c r="AE461" s="105">
        <f t="shared" si="305"/>
        <v>268278.3938937108</v>
      </c>
      <c r="AF461" s="160">
        <f t="shared" si="306"/>
        <v>1964069.6768</v>
      </c>
    </row>
    <row r="462" spans="1:32" s="108" customFormat="1" outlineLevel="1" x14ac:dyDescent="0.2">
      <c r="A462" s="125" t="s">
        <v>475</v>
      </c>
      <c r="B462" s="125"/>
      <c r="C462" s="125"/>
      <c r="D462" s="130">
        <v>1</v>
      </c>
      <c r="E462" s="131"/>
      <c r="F462" s="132">
        <v>0.2</v>
      </c>
      <c r="G462" s="132"/>
      <c r="H462" s="131">
        <v>38707</v>
      </c>
      <c r="I462" s="92">
        <f t="shared" si="307"/>
        <v>36849.063999999998</v>
      </c>
      <c r="J462" s="98">
        <f t="shared" si="299"/>
        <v>29479.251199999999</v>
      </c>
      <c r="K462" s="92"/>
      <c r="L462" s="131">
        <v>0</v>
      </c>
      <c r="M462" s="92">
        <f t="shared" si="308"/>
        <v>0</v>
      </c>
      <c r="N462" s="92">
        <f t="shared" si="300"/>
        <v>0</v>
      </c>
      <c r="O462" s="92"/>
      <c r="P462" s="92">
        <v>0</v>
      </c>
      <c r="Q462" s="92">
        <f t="shared" si="309"/>
        <v>0</v>
      </c>
      <c r="R462" s="98">
        <f t="shared" si="301"/>
        <v>0</v>
      </c>
      <c r="S462" s="130">
        <v>11</v>
      </c>
      <c r="T462" s="258" t="s">
        <v>15</v>
      </c>
      <c r="U462" s="78">
        <f>SUMIF('Avoided Costs 2010-2018'!$A:$A,Actuals!T462&amp;Actuals!S462,'Avoided Costs 2010-2018'!$E:$E)*J462</f>
        <v>72139.783696863902</v>
      </c>
      <c r="V462" s="78">
        <f>SUMIF('Avoided Costs 2010-2018'!$A:$A,Actuals!T462&amp;Actuals!S462,'Avoided Costs 2010-2018'!$K:$K)*N462</f>
        <v>0</v>
      </c>
      <c r="W462" s="78">
        <f>SUMIF('Avoided Costs 2010-2018'!$A:$A,Actuals!T462&amp;Actuals!S462,'Avoided Costs 2010-2018'!$M:$M)*R462</f>
        <v>0</v>
      </c>
      <c r="X462" s="78">
        <f t="shared" si="302"/>
        <v>72139.783696863902</v>
      </c>
      <c r="Y462" s="105">
        <v>55309</v>
      </c>
      <c r="Z462" s="105">
        <f t="shared" si="303"/>
        <v>44247.200000000004</v>
      </c>
      <c r="AA462" s="105"/>
      <c r="AB462" s="105"/>
      <c r="AC462" s="105"/>
      <c r="AD462" s="105">
        <f t="shared" si="304"/>
        <v>44247.200000000004</v>
      </c>
      <c r="AE462" s="105">
        <f t="shared" si="305"/>
        <v>27892.583696863898</v>
      </c>
      <c r="AF462" s="160">
        <f t="shared" si="306"/>
        <v>324271.76319999999</v>
      </c>
    </row>
    <row r="463" spans="1:32" s="108" customFormat="1" outlineLevel="1" x14ac:dyDescent="0.2">
      <c r="A463" s="125" t="s">
        <v>476</v>
      </c>
      <c r="B463" s="125"/>
      <c r="C463" s="125"/>
      <c r="D463" s="130">
        <v>1</v>
      </c>
      <c r="E463" s="131"/>
      <c r="F463" s="132">
        <v>0.2</v>
      </c>
      <c r="G463" s="132"/>
      <c r="H463" s="131">
        <v>63970</v>
      </c>
      <c r="I463" s="92">
        <f t="shared" si="307"/>
        <v>60899.439999999995</v>
      </c>
      <c r="J463" s="98">
        <f t="shared" si="299"/>
        <v>48719.551999999996</v>
      </c>
      <c r="K463" s="92"/>
      <c r="L463" s="131">
        <v>97850</v>
      </c>
      <c r="M463" s="92">
        <f t="shared" si="308"/>
        <v>103721</v>
      </c>
      <c r="N463" s="92">
        <f t="shared" si="300"/>
        <v>82976.800000000003</v>
      </c>
      <c r="O463" s="92"/>
      <c r="P463" s="92">
        <v>0</v>
      </c>
      <c r="Q463" s="92">
        <f t="shared" si="309"/>
        <v>0</v>
      </c>
      <c r="R463" s="98">
        <f t="shared" si="301"/>
        <v>0</v>
      </c>
      <c r="S463" s="130">
        <v>15</v>
      </c>
      <c r="T463" s="258" t="s">
        <v>15</v>
      </c>
      <c r="U463" s="78">
        <f>SUMIF('Avoided Costs 2010-2018'!$A:$A,Actuals!T463&amp;Actuals!S463,'Avoided Costs 2010-2018'!$E:$E)*J463</f>
        <v>143984.40034689833</v>
      </c>
      <c r="V463" s="78">
        <f>SUMIF('Avoided Costs 2010-2018'!$A:$A,Actuals!T463&amp;Actuals!S463,'Avoided Costs 2010-2018'!$K:$K)*N463</f>
        <v>68341.341916324644</v>
      </c>
      <c r="W463" s="78">
        <f>SUMIF('Avoided Costs 2010-2018'!$A:$A,Actuals!T463&amp;Actuals!S463,'Avoided Costs 2010-2018'!$M:$M)*R463</f>
        <v>0</v>
      </c>
      <c r="X463" s="78">
        <f t="shared" si="302"/>
        <v>212325.74226322299</v>
      </c>
      <c r="Y463" s="105">
        <v>15850</v>
      </c>
      <c r="Z463" s="105">
        <f t="shared" si="303"/>
        <v>12680</v>
      </c>
      <c r="AA463" s="105"/>
      <c r="AB463" s="105"/>
      <c r="AC463" s="105"/>
      <c r="AD463" s="105">
        <f t="shared" si="304"/>
        <v>12680</v>
      </c>
      <c r="AE463" s="105">
        <f t="shared" si="305"/>
        <v>199645.74226322299</v>
      </c>
      <c r="AF463" s="160">
        <f t="shared" si="306"/>
        <v>730793.27999999991</v>
      </c>
    </row>
    <row r="464" spans="1:32" s="108" customFormat="1" outlineLevel="1" x14ac:dyDescent="0.2">
      <c r="A464" s="125" t="s">
        <v>477</v>
      </c>
      <c r="B464" s="125"/>
      <c r="C464" s="125"/>
      <c r="D464" s="130">
        <v>1</v>
      </c>
      <c r="E464" s="131"/>
      <c r="F464" s="132">
        <v>0.2</v>
      </c>
      <c r="G464" s="132"/>
      <c r="H464" s="131">
        <v>33878</v>
      </c>
      <c r="I464" s="92">
        <f t="shared" si="307"/>
        <v>32251.856</v>
      </c>
      <c r="J464" s="98">
        <f t="shared" si="299"/>
        <v>25801.484800000002</v>
      </c>
      <c r="K464" s="92"/>
      <c r="L464" s="131">
        <v>50460</v>
      </c>
      <c r="M464" s="92">
        <f t="shared" si="308"/>
        <v>53487.600000000006</v>
      </c>
      <c r="N464" s="92">
        <f t="shared" si="300"/>
        <v>42790.080000000009</v>
      </c>
      <c r="O464" s="92"/>
      <c r="P464" s="92">
        <v>0</v>
      </c>
      <c r="Q464" s="92">
        <f t="shared" si="309"/>
        <v>0</v>
      </c>
      <c r="R464" s="98">
        <f t="shared" si="301"/>
        <v>0</v>
      </c>
      <c r="S464" s="130">
        <v>15</v>
      </c>
      <c r="T464" s="258" t="s">
        <v>15</v>
      </c>
      <c r="U464" s="78">
        <f>SUMIF('Avoided Costs 2010-2018'!$A:$A,Actuals!T464&amp;Actuals!S464,'Avoided Costs 2010-2018'!$E:$E)*J464</f>
        <v>76252.986008319873</v>
      </c>
      <c r="V464" s="78">
        <f>SUMIF('Avoided Costs 2010-2018'!$A:$A,Actuals!T464&amp;Actuals!S464,'Avoided Costs 2010-2018'!$K:$K)*N464</f>
        <v>35242.760481325924</v>
      </c>
      <c r="W464" s="78">
        <f>SUMIF('Avoided Costs 2010-2018'!$A:$A,Actuals!T464&amp;Actuals!S464,'Avoided Costs 2010-2018'!$M:$M)*R464</f>
        <v>0</v>
      </c>
      <c r="X464" s="78">
        <f t="shared" si="302"/>
        <v>111495.7464896458</v>
      </c>
      <c r="Y464" s="105">
        <v>7970</v>
      </c>
      <c r="Z464" s="105">
        <f t="shared" si="303"/>
        <v>6376</v>
      </c>
      <c r="AA464" s="105"/>
      <c r="AB464" s="105"/>
      <c r="AC464" s="105"/>
      <c r="AD464" s="105">
        <f t="shared" si="304"/>
        <v>6376</v>
      </c>
      <c r="AE464" s="105">
        <f t="shared" si="305"/>
        <v>105119.7464896458</v>
      </c>
      <c r="AF464" s="160">
        <f t="shared" si="306"/>
        <v>387022.27200000006</v>
      </c>
    </row>
    <row r="465" spans="1:32" s="108" customFormat="1" outlineLevel="1" x14ac:dyDescent="0.2">
      <c r="A465" s="125" t="s">
        <v>478</v>
      </c>
      <c r="B465" s="125"/>
      <c r="C465" s="125"/>
      <c r="D465" s="130">
        <v>1</v>
      </c>
      <c r="E465" s="131"/>
      <c r="F465" s="132">
        <v>0.2</v>
      </c>
      <c r="G465" s="132"/>
      <c r="H465" s="131">
        <v>13200</v>
      </c>
      <c r="I465" s="92">
        <f t="shared" si="307"/>
        <v>12566.4</v>
      </c>
      <c r="J465" s="98">
        <f t="shared" si="299"/>
        <v>10053.120000000001</v>
      </c>
      <c r="K465" s="92"/>
      <c r="L465" s="131">
        <v>0</v>
      </c>
      <c r="M465" s="92">
        <f t="shared" si="308"/>
        <v>0</v>
      </c>
      <c r="N465" s="92">
        <f t="shared" si="300"/>
        <v>0</v>
      </c>
      <c r="O465" s="92"/>
      <c r="P465" s="92">
        <v>0</v>
      </c>
      <c r="Q465" s="92">
        <f t="shared" si="309"/>
        <v>0</v>
      </c>
      <c r="R465" s="98">
        <f t="shared" si="301"/>
        <v>0</v>
      </c>
      <c r="S465" s="130">
        <v>9</v>
      </c>
      <c r="T465" s="258" t="s">
        <v>167</v>
      </c>
      <c r="U465" s="78">
        <f>SUMIF('Avoided Costs 2010-2018'!$A:$A,Actuals!T465&amp;Actuals!S465,'Avoided Costs 2010-2018'!$E:$E)*J465</f>
        <v>19557.889712773504</v>
      </c>
      <c r="V465" s="78">
        <f>SUMIF('Avoided Costs 2010-2018'!$A:$A,Actuals!T465&amp;Actuals!S465,'Avoided Costs 2010-2018'!$K:$K)*N465</f>
        <v>0</v>
      </c>
      <c r="W465" s="78">
        <f>SUMIF('Avoided Costs 2010-2018'!$A:$A,Actuals!T465&amp;Actuals!S465,'Avoided Costs 2010-2018'!$M:$M)*R465</f>
        <v>0</v>
      </c>
      <c r="X465" s="78">
        <f t="shared" si="302"/>
        <v>19557.889712773504</v>
      </c>
      <c r="Y465" s="105">
        <v>24408</v>
      </c>
      <c r="Z465" s="105">
        <f t="shared" si="303"/>
        <v>19526.400000000001</v>
      </c>
      <c r="AA465" s="105"/>
      <c r="AB465" s="105"/>
      <c r="AC465" s="105"/>
      <c r="AD465" s="105">
        <f t="shared" si="304"/>
        <v>19526.400000000001</v>
      </c>
      <c r="AE465" s="105">
        <f t="shared" si="305"/>
        <v>31.489712773502106</v>
      </c>
      <c r="AF465" s="160">
        <f t="shared" si="306"/>
        <v>90478.080000000002</v>
      </c>
    </row>
    <row r="466" spans="1:32" s="108" customFormat="1" outlineLevel="1" x14ac:dyDescent="0.2">
      <c r="A466" s="125" t="s">
        <v>479</v>
      </c>
      <c r="B466" s="125"/>
      <c r="C466" s="125"/>
      <c r="D466" s="130">
        <v>1</v>
      </c>
      <c r="E466" s="131"/>
      <c r="F466" s="132">
        <v>0.2</v>
      </c>
      <c r="G466" s="132"/>
      <c r="H466" s="131">
        <v>117710</v>
      </c>
      <c r="I466" s="92">
        <f t="shared" si="307"/>
        <v>112059.92</v>
      </c>
      <c r="J466" s="98">
        <f t="shared" si="299"/>
        <v>89647.936000000002</v>
      </c>
      <c r="K466" s="92"/>
      <c r="L466" s="131">
        <v>0</v>
      </c>
      <c r="M466" s="92">
        <f t="shared" si="308"/>
        <v>0</v>
      </c>
      <c r="N466" s="92">
        <f t="shared" si="300"/>
        <v>0</v>
      </c>
      <c r="O466" s="92"/>
      <c r="P466" s="92">
        <v>0</v>
      </c>
      <c r="Q466" s="92">
        <f t="shared" si="309"/>
        <v>0</v>
      </c>
      <c r="R466" s="98">
        <f t="shared" si="301"/>
        <v>0</v>
      </c>
      <c r="S466" s="130">
        <v>11</v>
      </c>
      <c r="T466" s="258" t="s">
        <v>15</v>
      </c>
      <c r="U466" s="78">
        <f>SUMIF('Avoided Costs 2010-2018'!$A:$A,Actuals!T466&amp;Actuals!S466,'Avoided Costs 2010-2018'!$E:$E)*J466</f>
        <v>219380.83393075803</v>
      </c>
      <c r="V466" s="78">
        <f>SUMIF('Avoided Costs 2010-2018'!$A:$A,Actuals!T466&amp;Actuals!S466,'Avoided Costs 2010-2018'!$K:$K)*N466</f>
        <v>0</v>
      </c>
      <c r="W466" s="78">
        <f>SUMIF('Avoided Costs 2010-2018'!$A:$A,Actuals!T466&amp;Actuals!S466,'Avoided Costs 2010-2018'!$M:$M)*R466</f>
        <v>0</v>
      </c>
      <c r="X466" s="78">
        <f t="shared" si="302"/>
        <v>219380.83393075803</v>
      </c>
      <c r="Y466" s="105">
        <v>120363</v>
      </c>
      <c r="Z466" s="105">
        <f t="shared" si="303"/>
        <v>96290.400000000009</v>
      </c>
      <c r="AA466" s="105"/>
      <c r="AB466" s="105"/>
      <c r="AC466" s="105"/>
      <c r="AD466" s="105">
        <f t="shared" si="304"/>
        <v>96290.400000000009</v>
      </c>
      <c r="AE466" s="105">
        <f t="shared" si="305"/>
        <v>123090.43393075802</v>
      </c>
      <c r="AF466" s="160">
        <f t="shared" si="306"/>
        <v>986127.29599999997</v>
      </c>
    </row>
    <row r="467" spans="1:32" s="108" customFormat="1" outlineLevel="1" x14ac:dyDescent="0.2">
      <c r="A467" s="125" t="s">
        <v>480</v>
      </c>
      <c r="B467" s="125"/>
      <c r="C467" s="125"/>
      <c r="D467" s="130">
        <v>1</v>
      </c>
      <c r="E467" s="131"/>
      <c r="F467" s="132">
        <v>0.2</v>
      </c>
      <c r="G467" s="132"/>
      <c r="H467" s="131">
        <v>124152</v>
      </c>
      <c r="I467" s="92">
        <f t="shared" si="307"/>
        <v>118192.704</v>
      </c>
      <c r="J467" s="98">
        <f t="shared" si="299"/>
        <v>94554.16320000001</v>
      </c>
      <c r="K467" s="92"/>
      <c r="L467" s="131">
        <v>0</v>
      </c>
      <c r="M467" s="92">
        <f t="shared" si="308"/>
        <v>0</v>
      </c>
      <c r="N467" s="92">
        <f t="shared" si="300"/>
        <v>0</v>
      </c>
      <c r="O467" s="92"/>
      <c r="P467" s="92">
        <v>0</v>
      </c>
      <c r="Q467" s="92">
        <f t="shared" si="309"/>
        <v>0</v>
      </c>
      <c r="R467" s="98">
        <f t="shared" si="301"/>
        <v>0</v>
      </c>
      <c r="S467" s="130">
        <v>11</v>
      </c>
      <c r="T467" s="258" t="s">
        <v>15</v>
      </c>
      <c r="U467" s="78">
        <f>SUMIF('Avoided Costs 2010-2018'!$A:$A,Actuals!T467&amp;Actuals!S467,'Avoided Costs 2010-2018'!$E:$E)*J467</f>
        <v>231387.04693034978</v>
      </c>
      <c r="V467" s="78">
        <f>SUMIF('Avoided Costs 2010-2018'!$A:$A,Actuals!T467&amp;Actuals!S467,'Avoided Costs 2010-2018'!$K:$K)*N467</f>
        <v>0</v>
      </c>
      <c r="W467" s="78">
        <f>SUMIF('Avoided Costs 2010-2018'!$A:$A,Actuals!T467&amp;Actuals!S467,'Avoided Costs 2010-2018'!$M:$M)*R467</f>
        <v>0</v>
      </c>
      <c r="X467" s="78">
        <f t="shared" si="302"/>
        <v>231387.04693034978</v>
      </c>
      <c r="Y467" s="105">
        <v>120363</v>
      </c>
      <c r="Z467" s="105">
        <f t="shared" si="303"/>
        <v>96290.400000000009</v>
      </c>
      <c r="AA467" s="105"/>
      <c r="AB467" s="105"/>
      <c r="AC467" s="105"/>
      <c r="AD467" s="105">
        <f t="shared" si="304"/>
        <v>96290.400000000009</v>
      </c>
      <c r="AE467" s="105">
        <f t="shared" si="305"/>
        <v>135096.64693034976</v>
      </c>
      <c r="AF467" s="160">
        <f t="shared" si="306"/>
        <v>1040095.7952000001</v>
      </c>
    </row>
    <row r="468" spans="1:32" s="108" customFormat="1" outlineLevel="1" x14ac:dyDescent="0.2">
      <c r="A468" s="125" t="s">
        <v>481</v>
      </c>
      <c r="B468" s="125"/>
      <c r="C468" s="125"/>
      <c r="D468" s="130">
        <v>1</v>
      </c>
      <c r="E468" s="131"/>
      <c r="F468" s="132">
        <v>0.2</v>
      </c>
      <c r="G468" s="132"/>
      <c r="H468" s="131">
        <v>109808</v>
      </c>
      <c r="I468" s="92">
        <f t="shared" si="307"/>
        <v>104537.216</v>
      </c>
      <c r="J468" s="98">
        <f t="shared" si="299"/>
        <v>83629.772800000006</v>
      </c>
      <c r="K468" s="92"/>
      <c r="L468" s="131">
        <v>0</v>
      </c>
      <c r="M468" s="92">
        <f t="shared" si="308"/>
        <v>0</v>
      </c>
      <c r="N468" s="92">
        <f t="shared" si="300"/>
        <v>0</v>
      </c>
      <c r="O468" s="92"/>
      <c r="P468" s="92">
        <v>0</v>
      </c>
      <c r="Q468" s="92">
        <f t="shared" si="309"/>
        <v>0</v>
      </c>
      <c r="R468" s="98">
        <f t="shared" si="301"/>
        <v>0</v>
      </c>
      <c r="S468" s="130">
        <v>11</v>
      </c>
      <c r="T468" s="258" t="s">
        <v>15</v>
      </c>
      <c r="U468" s="78">
        <f>SUMIF('Avoided Costs 2010-2018'!$A:$A,Actuals!T468&amp;Actuals!S468,'Avoided Costs 2010-2018'!$E:$E)*J468</f>
        <v>204653.56054938983</v>
      </c>
      <c r="V468" s="78">
        <f>SUMIF('Avoided Costs 2010-2018'!$A:$A,Actuals!T468&amp;Actuals!S468,'Avoided Costs 2010-2018'!$K:$K)*N468</f>
        <v>0</v>
      </c>
      <c r="W468" s="78">
        <f>SUMIF('Avoided Costs 2010-2018'!$A:$A,Actuals!T468&amp;Actuals!S468,'Avoided Costs 2010-2018'!$M:$M)*R468</f>
        <v>0</v>
      </c>
      <c r="X468" s="78">
        <f t="shared" si="302"/>
        <v>204653.56054938983</v>
      </c>
      <c r="Y468" s="105">
        <v>120363</v>
      </c>
      <c r="Z468" s="105">
        <f t="shared" si="303"/>
        <v>96290.400000000009</v>
      </c>
      <c r="AA468" s="105"/>
      <c r="AB468" s="105"/>
      <c r="AC468" s="105"/>
      <c r="AD468" s="105">
        <f t="shared" si="304"/>
        <v>96290.400000000009</v>
      </c>
      <c r="AE468" s="105">
        <f t="shared" si="305"/>
        <v>108363.16054938982</v>
      </c>
      <c r="AF468" s="160">
        <f t="shared" si="306"/>
        <v>919927.50080000004</v>
      </c>
    </row>
    <row r="469" spans="1:32" s="108" customFormat="1" outlineLevel="1" x14ac:dyDescent="0.2">
      <c r="A469" s="125" t="s">
        <v>482</v>
      </c>
      <c r="B469" s="125"/>
      <c r="C469" s="125"/>
      <c r="D469" s="130">
        <v>1</v>
      </c>
      <c r="E469" s="131"/>
      <c r="F469" s="132">
        <v>0.2</v>
      </c>
      <c r="G469" s="132"/>
      <c r="H469" s="131">
        <v>21931</v>
      </c>
      <c r="I469" s="92">
        <f t="shared" si="307"/>
        <v>20878.311999999998</v>
      </c>
      <c r="J469" s="98">
        <f t="shared" si="299"/>
        <v>16702.649600000001</v>
      </c>
      <c r="K469" s="92"/>
      <c r="L469" s="131">
        <v>0</v>
      </c>
      <c r="M469" s="92">
        <f t="shared" si="308"/>
        <v>0</v>
      </c>
      <c r="N469" s="92">
        <f t="shared" si="300"/>
        <v>0</v>
      </c>
      <c r="O469" s="92"/>
      <c r="P469" s="92">
        <v>0</v>
      </c>
      <c r="Q469" s="92">
        <f t="shared" si="309"/>
        <v>0</v>
      </c>
      <c r="R469" s="98">
        <f t="shared" si="301"/>
        <v>0</v>
      </c>
      <c r="S469" s="130">
        <v>11</v>
      </c>
      <c r="T469" s="258" t="s">
        <v>15</v>
      </c>
      <c r="U469" s="78">
        <f>SUMIF('Avoided Costs 2010-2018'!$A:$A,Actuals!T469&amp;Actuals!S469,'Avoided Costs 2010-2018'!$E:$E)*J469</f>
        <v>40873.681666259909</v>
      </c>
      <c r="V469" s="78">
        <f>SUMIF('Avoided Costs 2010-2018'!$A:$A,Actuals!T469&amp;Actuals!S469,'Avoided Costs 2010-2018'!$K:$K)*N469</f>
        <v>0</v>
      </c>
      <c r="W469" s="78">
        <f>SUMIF('Avoided Costs 2010-2018'!$A:$A,Actuals!T469&amp;Actuals!S469,'Avoided Costs 2010-2018'!$M:$M)*R469</f>
        <v>0</v>
      </c>
      <c r="X469" s="78">
        <f t="shared" si="302"/>
        <v>40873.681666259909</v>
      </c>
      <c r="Y469" s="105">
        <v>28090</v>
      </c>
      <c r="Z469" s="105">
        <f t="shared" si="303"/>
        <v>22472</v>
      </c>
      <c r="AA469" s="105"/>
      <c r="AB469" s="105"/>
      <c r="AC469" s="105"/>
      <c r="AD469" s="105">
        <f t="shared" si="304"/>
        <v>22472</v>
      </c>
      <c r="AE469" s="105">
        <f t="shared" si="305"/>
        <v>18401.681666259909</v>
      </c>
      <c r="AF469" s="160">
        <f t="shared" si="306"/>
        <v>183729.14560000002</v>
      </c>
    </row>
    <row r="470" spans="1:32" s="108" customFormat="1" outlineLevel="1" x14ac:dyDescent="0.2">
      <c r="A470" s="125" t="s">
        <v>483</v>
      </c>
      <c r="B470" s="125"/>
      <c r="C470" s="125"/>
      <c r="D470" s="130">
        <v>1</v>
      </c>
      <c r="E470" s="131"/>
      <c r="F470" s="132">
        <v>0.2</v>
      </c>
      <c r="G470" s="132"/>
      <c r="H470" s="131">
        <v>33831</v>
      </c>
      <c r="I470" s="92">
        <f t="shared" si="307"/>
        <v>32207.111999999997</v>
      </c>
      <c r="J470" s="98">
        <f t="shared" si="299"/>
        <v>25765.689599999998</v>
      </c>
      <c r="K470" s="92"/>
      <c r="L470" s="131">
        <v>45632</v>
      </c>
      <c r="M470" s="92">
        <f t="shared" si="308"/>
        <v>48369.920000000006</v>
      </c>
      <c r="N470" s="92">
        <f t="shared" si="300"/>
        <v>38695.936000000009</v>
      </c>
      <c r="O470" s="92"/>
      <c r="P470" s="92">
        <v>0</v>
      </c>
      <c r="Q470" s="92">
        <f t="shared" si="309"/>
        <v>0</v>
      </c>
      <c r="R470" s="98">
        <f t="shared" si="301"/>
        <v>0</v>
      </c>
      <c r="S470" s="130">
        <v>15</v>
      </c>
      <c r="T470" s="258" t="s">
        <v>15</v>
      </c>
      <c r="U470" s="78">
        <f>SUMIF('Avoided Costs 2010-2018'!$A:$A,Actuals!T470&amp;Actuals!S470,'Avoided Costs 2010-2018'!$E:$E)*J470</f>
        <v>76147.19787612815</v>
      </c>
      <c r="V470" s="78">
        <f>SUMIF('Avoided Costs 2010-2018'!$A:$A,Actuals!T470&amp;Actuals!S470,'Avoided Costs 2010-2018'!$K:$K)*N470</f>
        <v>31870.74209837227</v>
      </c>
      <c r="W470" s="78">
        <f>SUMIF('Avoided Costs 2010-2018'!$A:$A,Actuals!T470&amp;Actuals!S470,'Avoided Costs 2010-2018'!$M:$M)*R470</f>
        <v>0</v>
      </c>
      <c r="X470" s="78">
        <f t="shared" si="302"/>
        <v>108017.93997450042</v>
      </c>
      <c r="Y470" s="105">
        <v>10280</v>
      </c>
      <c r="Z470" s="105">
        <f t="shared" si="303"/>
        <v>8224</v>
      </c>
      <c r="AA470" s="105"/>
      <c r="AB470" s="105"/>
      <c r="AC470" s="105"/>
      <c r="AD470" s="105">
        <f t="shared" si="304"/>
        <v>8224</v>
      </c>
      <c r="AE470" s="105">
        <f t="shared" si="305"/>
        <v>99793.939974500419</v>
      </c>
      <c r="AF470" s="160">
        <f t="shared" si="306"/>
        <v>386485.34399999998</v>
      </c>
    </row>
    <row r="471" spans="1:32" s="108" customFormat="1" outlineLevel="1" x14ac:dyDescent="0.2">
      <c r="A471" s="125" t="s">
        <v>484</v>
      </c>
      <c r="B471" s="125"/>
      <c r="C471" s="125"/>
      <c r="D471" s="130">
        <v>1</v>
      </c>
      <c r="E471" s="131"/>
      <c r="F471" s="132">
        <v>0.2</v>
      </c>
      <c r="G471" s="132"/>
      <c r="H471" s="131">
        <v>18660</v>
      </c>
      <c r="I471" s="92">
        <f t="shared" si="307"/>
        <v>17764.32</v>
      </c>
      <c r="J471" s="98">
        <f t="shared" si="299"/>
        <v>14211.456</v>
      </c>
      <c r="K471" s="92"/>
      <c r="L471" s="131">
        <v>0</v>
      </c>
      <c r="M471" s="92">
        <f t="shared" si="308"/>
        <v>0</v>
      </c>
      <c r="N471" s="92">
        <f t="shared" si="300"/>
        <v>0</v>
      </c>
      <c r="O471" s="92"/>
      <c r="P471" s="92">
        <v>0</v>
      </c>
      <c r="Q471" s="92">
        <f t="shared" si="309"/>
        <v>0</v>
      </c>
      <c r="R471" s="98">
        <f t="shared" si="301"/>
        <v>0</v>
      </c>
      <c r="S471" s="130">
        <v>11</v>
      </c>
      <c r="T471" s="258" t="s">
        <v>15</v>
      </c>
      <c r="U471" s="78">
        <f>SUMIF('Avoided Costs 2010-2018'!$A:$A,Actuals!T471&amp;Actuals!S471,'Avoided Costs 2010-2018'!$E:$E)*J471</f>
        <v>34777.388167088138</v>
      </c>
      <c r="V471" s="78">
        <f>SUMIF('Avoided Costs 2010-2018'!$A:$A,Actuals!T471&amp;Actuals!S471,'Avoided Costs 2010-2018'!$K:$K)*N471</f>
        <v>0</v>
      </c>
      <c r="W471" s="78">
        <f>SUMIF('Avoided Costs 2010-2018'!$A:$A,Actuals!T471&amp;Actuals!S471,'Avoided Costs 2010-2018'!$M:$M)*R471</f>
        <v>0</v>
      </c>
      <c r="X471" s="78">
        <f t="shared" si="302"/>
        <v>34777.388167088138</v>
      </c>
      <c r="Y471" s="105">
        <v>14257</v>
      </c>
      <c r="Z471" s="105">
        <f t="shared" si="303"/>
        <v>11405.6</v>
      </c>
      <c r="AA471" s="105"/>
      <c r="AB471" s="105"/>
      <c r="AC471" s="105"/>
      <c r="AD471" s="105">
        <f t="shared" si="304"/>
        <v>11405.6</v>
      </c>
      <c r="AE471" s="105">
        <f t="shared" si="305"/>
        <v>23371.78816708814</v>
      </c>
      <c r="AF471" s="160">
        <f t="shared" si="306"/>
        <v>156326.016</v>
      </c>
    </row>
    <row r="472" spans="1:32" s="108" customFormat="1" outlineLevel="1" x14ac:dyDescent="0.2">
      <c r="A472" s="125" t="s">
        <v>485</v>
      </c>
      <c r="B472" s="125"/>
      <c r="C472" s="125"/>
      <c r="D472" s="130">
        <v>1</v>
      </c>
      <c r="E472" s="131"/>
      <c r="F472" s="132">
        <v>0.2</v>
      </c>
      <c r="G472" s="132"/>
      <c r="H472" s="131">
        <v>18617</v>
      </c>
      <c r="I472" s="92">
        <f t="shared" si="307"/>
        <v>17723.383999999998</v>
      </c>
      <c r="J472" s="98">
        <f t="shared" si="299"/>
        <v>14178.707199999999</v>
      </c>
      <c r="K472" s="92"/>
      <c r="L472" s="131">
        <v>0</v>
      </c>
      <c r="M472" s="92">
        <f t="shared" si="308"/>
        <v>0</v>
      </c>
      <c r="N472" s="92">
        <f t="shared" si="300"/>
        <v>0</v>
      </c>
      <c r="O472" s="92"/>
      <c r="P472" s="92">
        <v>0</v>
      </c>
      <c r="Q472" s="92">
        <f t="shared" si="309"/>
        <v>0</v>
      </c>
      <c r="R472" s="98">
        <f t="shared" si="301"/>
        <v>0</v>
      </c>
      <c r="S472" s="130">
        <v>15</v>
      </c>
      <c r="T472" s="258" t="s">
        <v>15</v>
      </c>
      <c r="U472" s="78">
        <f>SUMIF('Avoided Costs 2010-2018'!$A:$A,Actuals!T472&amp;Actuals!S472,'Avoided Costs 2010-2018'!$E:$E)*J472</f>
        <v>41903.3544045366</v>
      </c>
      <c r="V472" s="78">
        <f>SUMIF('Avoided Costs 2010-2018'!$A:$A,Actuals!T472&amp;Actuals!S472,'Avoided Costs 2010-2018'!$K:$K)*N472</f>
        <v>0</v>
      </c>
      <c r="W472" s="78">
        <f>SUMIF('Avoided Costs 2010-2018'!$A:$A,Actuals!T472&amp;Actuals!S472,'Avoided Costs 2010-2018'!$M:$M)*R472</f>
        <v>0</v>
      </c>
      <c r="X472" s="78">
        <f t="shared" si="302"/>
        <v>41903.3544045366</v>
      </c>
      <c r="Y472" s="105">
        <v>9616</v>
      </c>
      <c r="Z472" s="105">
        <f t="shared" si="303"/>
        <v>7692.8</v>
      </c>
      <c r="AA472" s="105"/>
      <c r="AB472" s="105"/>
      <c r="AC472" s="105"/>
      <c r="AD472" s="105">
        <f t="shared" si="304"/>
        <v>7692.8</v>
      </c>
      <c r="AE472" s="105">
        <f t="shared" si="305"/>
        <v>34210.554404536597</v>
      </c>
      <c r="AF472" s="160">
        <f t="shared" si="306"/>
        <v>212680.60799999998</v>
      </c>
    </row>
    <row r="473" spans="1:32" s="108" customFormat="1" outlineLevel="1" x14ac:dyDescent="0.2">
      <c r="A473" s="125" t="s">
        <v>486</v>
      </c>
      <c r="B473" s="125"/>
      <c r="C473" s="125"/>
      <c r="D473" s="130">
        <v>0</v>
      </c>
      <c r="E473" s="131"/>
      <c r="F473" s="132">
        <v>0.2</v>
      </c>
      <c r="G473" s="132"/>
      <c r="H473" s="131">
        <v>4908</v>
      </c>
      <c r="I473" s="92">
        <f t="shared" si="307"/>
        <v>4672.4160000000002</v>
      </c>
      <c r="J473" s="98">
        <f t="shared" si="299"/>
        <v>3737.9328000000005</v>
      </c>
      <c r="K473" s="92"/>
      <c r="L473" s="131">
        <v>0</v>
      </c>
      <c r="M473" s="92">
        <f t="shared" si="308"/>
        <v>0</v>
      </c>
      <c r="N473" s="92">
        <f t="shared" si="300"/>
        <v>0</v>
      </c>
      <c r="O473" s="92"/>
      <c r="P473" s="92">
        <v>0</v>
      </c>
      <c r="Q473" s="92">
        <f t="shared" si="309"/>
        <v>0</v>
      </c>
      <c r="R473" s="98">
        <f t="shared" si="301"/>
        <v>0</v>
      </c>
      <c r="S473" s="130">
        <v>15</v>
      </c>
      <c r="T473" s="258" t="s">
        <v>15</v>
      </c>
      <c r="U473" s="78">
        <f>SUMIF('Avoided Costs 2010-2018'!$A:$A,Actuals!T473&amp;Actuals!S473,'Avoided Costs 2010-2018'!$E:$E)*J473</f>
        <v>11046.98197440327</v>
      </c>
      <c r="V473" s="78">
        <f>SUMIF('Avoided Costs 2010-2018'!$A:$A,Actuals!T473&amp;Actuals!S473,'Avoided Costs 2010-2018'!$K:$K)*N473</f>
        <v>0</v>
      </c>
      <c r="W473" s="78">
        <f>SUMIF('Avoided Costs 2010-2018'!$A:$A,Actuals!T473&amp;Actuals!S473,'Avoided Costs 2010-2018'!$M:$M)*R473</f>
        <v>0</v>
      </c>
      <c r="X473" s="78">
        <f t="shared" si="302"/>
        <v>11046.98197440327</v>
      </c>
      <c r="Y473" s="105">
        <v>1473</v>
      </c>
      <c r="Z473" s="105">
        <f t="shared" si="303"/>
        <v>1178.4000000000001</v>
      </c>
      <c r="AA473" s="105"/>
      <c r="AB473" s="105"/>
      <c r="AC473" s="105"/>
      <c r="AD473" s="105">
        <f t="shared" si="304"/>
        <v>1178.4000000000001</v>
      </c>
      <c r="AE473" s="105">
        <f t="shared" si="305"/>
        <v>9868.5819744032706</v>
      </c>
      <c r="AF473" s="160">
        <f t="shared" si="306"/>
        <v>56068.992000000006</v>
      </c>
    </row>
    <row r="474" spans="1:32" s="108" customFormat="1" outlineLevel="1" x14ac:dyDescent="0.2">
      <c r="A474" s="125" t="s">
        <v>487</v>
      </c>
      <c r="B474" s="125"/>
      <c r="C474" s="125"/>
      <c r="D474" s="130">
        <v>1</v>
      </c>
      <c r="E474" s="131"/>
      <c r="F474" s="132">
        <v>0.2</v>
      </c>
      <c r="G474" s="132"/>
      <c r="H474" s="131">
        <v>7002</v>
      </c>
      <c r="I474" s="92">
        <f t="shared" si="307"/>
        <v>6665.9039999999995</v>
      </c>
      <c r="J474" s="98">
        <f t="shared" si="299"/>
        <v>5332.7232000000004</v>
      </c>
      <c r="K474" s="92"/>
      <c r="L474" s="131">
        <v>0</v>
      </c>
      <c r="M474" s="92">
        <f t="shared" si="308"/>
        <v>0</v>
      </c>
      <c r="N474" s="92">
        <f t="shared" si="300"/>
        <v>0</v>
      </c>
      <c r="O474" s="92"/>
      <c r="P474" s="92">
        <v>0</v>
      </c>
      <c r="Q474" s="92">
        <f t="shared" si="309"/>
        <v>0</v>
      </c>
      <c r="R474" s="98">
        <f t="shared" si="301"/>
        <v>0</v>
      </c>
      <c r="S474" s="130">
        <v>15</v>
      </c>
      <c r="T474" s="258" t="s">
        <v>15</v>
      </c>
      <c r="U474" s="78">
        <f>SUMIF('Avoided Costs 2010-2018'!$A:$A,Actuals!T474&amp;Actuals!S474,'Avoided Costs 2010-2018'!$E:$E)*J474</f>
        <v>15760.180885242806</v>
      </c>
      <c r="V474" s="78">
        <f>SUMIF('Avoided Costs 2010-2018'!$A:$A,Actuals!T474&amp;Actuals!S474,'Avoided Costs 2010-2018'!$K:$K)*N474</f>
        <v>0</v>
      </c>
      <c r="W474" s="78">
        <f>SUMIF('Avoided Costs 2010-2018'!$A:$A,Actuals!T474&amp;Actuals!S474,'Avoided Costs 2010-2018'!$M:$M)*R474</f>
        <v>0</v>
      </c>
      <c r="X474" s="78">
        <f t="shared" si="302"/>
        <v>15760.180885242806</v>
      </c>
      <c r="Y474" s="105">
        <v>3225</v>
      </c>
      <c r="Z474" s="105">
        <f t="shared" si="303"/>
        <v>2580</v>
      </c>
      <c r="AA474" s="105"/>
      <c r="AB474" s="105"/>
      <c r="AC474" s="105"/>
      <c r="AD474" s="105">
        <f t="shared" si="304"/>
        <v>2580</v>
      </c>
      <c r="AE474" s="105">
        <f t="shared" si="305"/>
        <v>13180.180885242806</v>
      </c>
      <c r="AF474" s="160">
        <f t="shared" si="306"/>
        <v>79990.847999999998</v>
      </c>
    </row>
    <row r="475" spans="1:32" s="108" customFormat="1" outlineLevel="1" x14ac:dyDescent="0.2">
      <c r="A475" s="125" t="s">
        <v>488</v>
      </c>
      <c r="B475" s="125"/>
      <c r="C475" s="125"/>
      <c r="D475" s="130">
        <v>1</v>
      </c>
      <c r="E475" s="131"/>
      <c r="F475" s="132">
        <v>0.2</v>
      </c>
      <c r="G475" s="132"/>
      <c r="H475" s="131">
        <v>8010</v>
      </c>
      <c r="I475" s="92">
        <f t="shared" si="307"/>
        <v>7625.5199999999995</v>
      </c>
      <c r="J475" s="98">
        <f t="shared" si="299"/>
        <v>6100.4160000000002</v>
      </c>
      <c r="K475" s="92"/>
      <c r="L475" s="131">
        <v>0</v>
      </c>
      <c r="M475" s="92">
        <f t="shared" si="308"/>
        <v>0</v>
      </c>
      <c r="N475" s="92">
        <f t="shared" si="300"/>
        <v>0</v>
      </c>
      <c r="O475" s="92"/>
      <c r="P475" s="92">
        <v>0</v>
      </c>
      <c r="Q475" s="92">
        <f t="shared" si="309"/>
        <v>0</v>
      </c>
      <c r="R475" s="98">
        <f t="shared" si="301"/>
        <v>0</v>
      </c>
      <c r="S475" s="130">
        <v>11</v>
      </c>
      <c r="T475" s="258" t="s">
        <v>15</v>
      </c>
      <c r="U475" s="78">
        <f>SUMIF('Avoided Costs 2010-2018'!$A:$A,Actuals!T475&amp;Actuals!S475,'Avoided Costs 2010-2018'!$E:$E)*J475</f>
        <v>14928.557300020149</v>
      </c>
      <c r="V475" s="78">
        <f>SUMIF('Avoided Costs 2010-2018'!$A:$A,Actuals!T475&amp;Actuals!S475,'Avoided Costs 2010-2018'!$K:$K)*N475</f>
        <v>0</v>
      </c>
      <c r="W475" s="78">
        <f>SUMIF('Avoided Costs 2010-2018'!$A:$A,Actuals!T475&amp;Actuals!S475,'Avoided Costs 2010-2018'!$M:$M)*R475</f>
        <v>0</v>
      </c>
      <c r="X475" s="78">
        <f t="shared" si="302"/>
        <v>14928.557300020149</v>
      </c>
      <c r="Y475" s="105">
        <v>14448</v>
      </c>
      <c r="Z475" s="105">
        <f t="shared" si="303"/>
        <v>11558.400000000001</v>
      </c>
      <c r="AA475" s="105"/>
      <c r="AB475" s="105"/>
      <c r="AC475" s="105"/>
      <c r="AD475" s="105">
        <f t="shared" si="304"/>
        <v>11558.400000000001</v>
      </c>
      <c r="AE475" s="105">
        <f t="shared" si="305"/>
        <v>3370.1573000201479</v>
      </c>
      <c r="AF475" s="160">
        <f t="shared" si="306"/>
        <v>67104.576000000001</v>
      </c>
    </row>
    <row r="476" spans="1:32" s="108" customFormat="1" ht="12" outlineLevel="1" x14ac:dyDescent="0.2">
      <c r="A476" s="125" t="s">
        <v>489</v>
      </c>
      <c r="B476" s="125"/>
      <c r="C476" s="125"/>
      <c r="D476" s="130">
        <v>1</v>
      </c>
      <c r="E476" s="131"/>
      <c r="F476" s="132">
        <v>0.2</v>
      </c>
      <c r="G476" s="132"/>
      <c r="H476" s="131">
        <v>151139</v>
      </c>
      <c r="I476" s="133">
        <v>28101</v>
      </c>
      <c r="J476" s="98">
        <f t="shared" si="299"/>
        <v>22480.800000000003</v>
      </c>
      <c r="K476" s="92"/>
      <c r="L476" s="131">
        <v>102489</v>
      </c>
      <c r="M476" s="133">
        <v>1590</v>
      </c>
      <c r="N476" s="92">
        <f t="shared" si="300"/>
        <v>1272</v>
      </c>
      <c r="O476" s="92"/>
      <c r="P476" s="92">
        <v>0</v>
      </c>
      <c r="Q476" s="92">
        <f t="shared" si="309"/>
        <v>0</v>
      </c>
      <c r="R476" s="98">
        <f t="shared" si="301"/>
        <v>0</v>
      </c>
      <c r="S476" s="130">
        <v>15</v>
      </c>
      <c r="T476" s="258" t="s">
        <v>15</v>
      </c>
      <c r="U476" s="78">
        <f>SUMIF('Avoided Costs 2010-2018'!$A:$A,Actuals!T476&amp;Actuals!S476,'Avoided Costs 2010-2018'!$E:$E)*J476</f>
        <v>66439.127094570838</v>
      </c>
      <c r="V476" s="78">
        <f>SUMIF('Avoided Costs 2010-2018'!$A:$A,Actuals!T476&amp;Actuals!S476,'Avoided Costs 2010-2018'!$K:$K)*N476</f>
        <v>1047.6444851761569</v>
      </c>
      <c r="W476" s="78">
        <f>SUMIF('Avoided Costs 2010-2018'!$A:$A,Actuals!T476&amp;Actuals!S476,'Avoided Costs 2010-2018'!$M:$M)*R476</f>
        <v>0</v>
      </c>
      <c r="X476" s="78">
        <f t="shared" si="302"/>
        <v>67486.771579747001</v>
      </c>
      <c r="Y476" s="105">
        <v>22000</v>
      </c>
      <c r="Z476" s="105">
        <f t="shared" si="303"/>
        <v>17600</v>
      </c>
      <c r="AA476" s="105"/>
      <c r="AB476" s="105"/>
      <c r="AC476" s="105"/>
      <c r="AD476" s="105">
        <f t="shared" si="304"/>
        <v>17600</v>
      </c>
      <c r="AE476" s="105">
        <f t="shared" si="305"/>
        <v>49886.771579747001</v>
      </c>
      <c r="AF476" s="160">
        <f t="shared" si="306"/>
        <v>337212.00000000006</v>
      </c>
    </row>
    <row r="477" spans="1:32" s="108" customFormat="1" outlineLevel="1" x14ac:dyDescent="0.2">
      <c r="A477" s="125" t="s">
        <v>490</v>
      </c>
      <c r="B477" s="125"/>
      <c r="C477" s="125"/>
      <c r="D477" s="130">
        <v>1</v>
      </c>
      <c r="E477" s="131"/>
      <c r="F477" s="132">
        <v>0.2</v>
      </c>
      <c r="G477" s="132"/>
      <c r="H477" s="131">
        <f>231482+21941</f>
        <v>253423</v>
      </c>
      <c r="I477" s="92">
        <f t="shared" si="307"/>
        <v>241258.696</v>
      </c>
      <c r="J477" s="98">
        <f t="shared" si="299"/>
        <v>193006.95680000001</v>
      </c>
      <c r="K477" s="92"/>
      <c r="L477" s="131">
        <v>0</v>
      </c>
      <c r="M477" s="92">
        <f t="shared" si="308"/>
        <v>0</v>
      </c>
      <c r="N477" s="92">
        <f t="shared" si="300"/>
        <v>0</v>
      </c>
      <c r="O477" s="92"/>
      <c r="P477" s="92">
        <v>0</v>
      </c>
      <c r="Q477" s="92">
        <f t="shared" si="309"/>
        <v>0</v>
      </c>
      <c r="R477" s="98">
        <f t="shared" si="301"/>
        <v>0</v>
      </c>
      <c r="S477" s="130">
        <v>11</v>
      </c>
      <c r="T477" s="258" t="s">
        <v>15</v>
      </c>
      <c r="U477" s="78">
        <f>SUMIF('Avoided Costs 2010-2018'!$A:$A,Actuals!T477&amp;Actuals!S477,'Avoided Costs 2010-2018'!$E:$E)*J477</f>
        <v>472314.57885680482</v>
      </c>
      <c r="V477" s="78">
        <f>SUMIF('Avoided Costs 2010-2018'!$A:$A,Actuals!T477&amp;Actuals!S477,'Avoided Costs 2010-2018'!$K:$K)*N477</f>
        <v>0</v>
      </c>
      <c r="W477" s="78">
        <f>SUMIF('Avoided Costs 2010-2018'!$A:$A,Actuals!T477&amp;Actuals!S477,'Avoided Costs 2010-2018'!$M:$M)*R477</f>
        <v>0</v>
      </c>
      <c r="X477" s="78">
        <f t="shared" si="302"/>
        <v>472314.57885680482</v>
      </c>
      <c r="Y477" s="105">
        <v>201135</v>
      </c>
      <c r="Z477" s="105">
        <f t="shared" si="303"/>
        <v>160908</v>
      </c>
      <c r="AA477" s="105"/>
      <c r="AB477" s="105"/>
      <c r="AC477" s="105"/>
      <c r="AD477" s="105">
        <f t="shared" si="304"/>
        <v>160908</v>
      </c>
      <c r="AE477" s="105">
        <f t="shared" si="305"/>
        <v>311406.57885680482</v>
      </c>
      <c r="AF477" s="160">
        <f t="shared" si="306"/>
        <v>2123076.5248000002</v>
      </c>
    </row>
    <row r="478" spans="1:32" s="108" customFormat="1" outlineLevel="1" x14ac:dyDescent="0.2">
      <c r="A478" s="125" t="s">
        <v>491</v>
      </c>
      <c r="B478" s="125"/>
      <c r="C478" s="125"/>
      <c r="D478" s="130">
        <v>1</v>
      </c>
      <c r="E478" s="131"/>
      <c r="F478" s="132">
        <v>0.2</v>
      </c>
      <c r="G478" s="132"/>
      <c r="H478" s="131">
        <v>24108</v>
      </c>
      <c r="I478" s="92">
        <f t="shared" si="307"/>
        <v>22950.815999999999</v>
      </c>
      <c r="J478" s="98">
        <f t="shared" si="299"/>
        <v>18360.6528</v>
      </c>
      <c r="K478" s="92"/>
      <c r="L478" s="131">
        <v>31906</v>
      </c>
      <c r="M478" s="92">
        <f t="shared" si="308"/>
        <v>33820.36</v>
      </c>
      <c r="N478" s="92">
        <f t="shared" si="300"/>
        <v>27056.288</v>
      </c>
      <c r="O478" s="92"/>
      <c r="P478" s="92">
        <v>0</v>
      </c>
      <c r="Q478" s="92">
        <f t="shared" si="309"/>
        <v>0</v>
      </c>
      <c r="R478" s="98">
        <f t="shared" si="301"/>
        <v>0</v>
      </c>
      <c r="S478" s="130">
        <v>15</v>
      </c>
      <c r="T478" s="258" t="s">
        <v>15</v>
      </c>
      <c r="U478" s="78">
        <f>SUMIF('Avoided Costs 2010-2018'!$A:$A,Actuals!T478&amp;Actuals!S478,'Avoided Costs 2010-2018'!$E:$E)*J478</f>
        <v>54262.559380381826</v>
      </c>
      <c r="V478" s="78">
        <f>SUMIF('Avoided Costs 2010-2018'!$A:$A,Actuals!T478&amp;Actuals!S478,'Avoided Costs 2010-2018'!$K:$K)*N478</f>
        <v>22284.09662935364</v>
      </c>
      <c r="W478" s="78">
        <f>SUMIF('Avoided Costs 2010-2018'!$A:$A,Actuals!T478&amp;Actuals!S478,'Avoided Costs 2010-2018'!$M:$M)*R478</f>
        <v>0</v>
      </c>
      <c r="X478" s="78">
        <f t="shared" si="302"/>
        <v>76546.656009735467</v>
      </c>
      <c r="Y478" s="105">
        <v>7850</v>
      </c>
      <c r="Z478" s="105">
        <f t="shared" si="303"/>
        <v>6280</v>
      </c>
      <c r="AA478" s="105"/>
      <c r="AB478" s="105"/>
      <c r="AC478" s="105"/>
      <c r="AD478" s="105">
        <f t="shared" si="304"/>
        <v>6280</v>
      </c>
      <c r="AE478" s="105">
        <f t="shared" si="305"/>
        <v>70266.656009735467</v>
      </c>
      <c r="AF478" s="160">
        <f t="shared" si="306"/>
        <v>275409.79200000002</v>
      </c>
    </row>
    <row r="479" spans="1:32" s="108" customFormat="1" outlineLevel="1" x14ac:dyDescent="0.2">
      <c r="A479" s="125" t="s">
        <v>492</v>
      </c>
      <c r="B479" s="125"/>
      <c r="C479" s="125"/>
      <c r="D479" s="130">
        <v>0</v>
      </c>
      <c r="E479" s="131"/>
      <c r="F479" s="132">
        <v>0.2</v>
      </c>
      <c r="G479" s="132"/>
      <c r="H479" s="131">
        <v>49598</v>
      </c>
      <c r="I479" s="92">
        <f t="shared" si="307"/>
        <v>47217.295999999995</v>
      </c>
      <c r="J479" s="98">
        <f t="shared" si="299"/>
        <v>37773.836799999997</v>
      </c>
      <c r="K479" s="92"/>
      <c r="L479" s="131">
        <v>0</v>
      </c>
      <c r="M479" s="92">
        <f t="shared" si="308"/>
        <v>0</v>
      </c>
      <c r="N479" s="92">
        <f t="shared" si="300"/>
        <v>0</v>
      </c>
      <c r="O479" s="92"/>
      <c r="P479" s="92">
        <v>0</v>
      </c>
      <c r="Q479" s="92">
        <f t="shared" si="309"/>
        <v>0</v>
      </c>
      <c r="R479" s="98">
        <f t="shared" si="301"/>
        <v>0</v>
      </c>
      <c r="S479" s="130">
        <v>9</v>
      </c>
      <c r="T479" s="258" t="s">
        <v>167</v>
      </c>
      <c r="U479" s="78">
        <f>SUMIF('Avoided Costs 2010-2018'!$A:$A,Actuals!T479&amp;Actuals!S479,'Avoided Costs 2010-2018'!$E:$E)*J479</f>
        <v>73487.28893743486</v>
      </c>
      <c r="V479" s="78">
        <f>SUMIF('Avoided Costs 2010-2018'!$A:$A,Actuals!T479&amp;Actuals!S479,'Avoided Costs 2010-2018'!$K:$K)*N479</f>
        <v>0</v>
      </c>
      <c r="W479" s="78">
        <f>SUMIF('Avoided Costs 2010-2018'!$A:$A,Actuals!T479&amp;Actuals!S479,'Avoided Costs 2010-2018'!$M:$M)*R479</f>
        <v>0</v>
      </c>
      <c r="X479" s="78">
        <f t="shared" si="302"/>
        <v>73487.28893743486</v>
      </c>
      <c r="Y479" s="105">
        <v>31222</v>
      </c>
      <c r="Z479" s="105">
        <f t="shared" si="303"/>
        <v>24977.600000000002</v>
      </c>
      <c r="AA479" s="105"/>
      <c r="AB479" s="105"/>
      <c r="AC479" s="105"/>
      <c r="AD479" s="105">
        <f t="shared" si="304"/>
        <v>24977.600000000002</v>
      </c>
      <c r="AE479" s="105">
        <f t="shared" si="305"/>
        <v>48509.688937434854</v>
      </c>
      <c r="AF479" s="160">
        <f t="shared" si="306"/>
        <v>339964.53119999997</v>
      </c>
    </row>
    <row r="480" spans="1:32" s="108" customFormat="1" outlineLevel="1" x14ac:dyDescent="0.2">
      <c r="A480" s="125" t="s">
        <v>493</v>
      </c>
      <c r="B480" s="125"/>
      <c r="C480" s="125"/>
      <c r="D480" s="130">
        <v>1</v>
      </c>
      <c r="E480" s="131"/>
      <c r="F480" s="132">
        <v>0.2</v>
      </c>
      <c r="G480" s="132"/>
      <c r="H480" s="131">
        <v>61750</v>
      </c>
      <c r="I480" s="92">
        <f t="shared" si="307"/>
        <v>58786</v>
      </c>
      <c r="J480" s="98">
        <f t="shared" si="299"/>
        <v>47028.800000000003</v>
      </c>
      <c r="K480" s="92"/>
      <c r="L480" s="131">
        <v>0</v>
      </c>
      <c r="M480" s="92">
        <f t="shared" si="308"/>
        <v>0</v>
      </c>
      <c r="N480" s="92">
        <f t="shared" si="300"/>
        <v>0</v>
      </c>
      <c r="O480" s="92"/>
      <c r="P480" s="92">
        <v>0</v>
      </c>
      <c r="Q480" s="92">
        <f t="shared" si="309"/>
        <v>0</v>
      </c>
      <c r="R480" s="98">
        <f t="shared" si="301"/>
        <v>0</v>
      </c>
      <c r="S480" s="130">
        <v>11</v>
      </c>
      <c r="T480" s="258" t="s">
        <v>15</v>
      </c>
      <c r="U480" s="78">
        <f>SUMIF('Avoided Costs 2010-2018'!$A:$A,Actuals!T480&amp;Actuals!S480,'Avoided Costs 2010-2018'!$E:$E)*J480</f>
        <v>115085.94422924398</v>
      </c>
      <c r="V480" s="78">
        <f>SUMIF('Avoided Costs 2010-2018'!$A:$A,Actuals!T480&amp;Actuals!S480,'Avoided Costs 2010-2018'!$K:$K)*N480</f>
        <v>0</v>
      </c>
      <c r="W480" s="78">
        <f>SUMIF('Avoided Costs 2010-2018'!$A:$A,Actuals!T480&amp;Actuals!S480,'Avoided Costs 2010-2018'!$M:$M)*R480</f>
        <v>0</v>
      </c>
      <c r="X480" s="78">
        <f t="shared" si="302"/>
        <v>115085.94422924398</v>
      </c>
      <c r="Y480" s="105">
        <v>39399</v>
      </c>
      <c r="Z480" s="105">
        <f t="shared" si="303"/>
        <v>31519.200000000001</v>
      </c>
      <c r="AA480" s="105"/>
      <c r="AB480" s="105"/>
      <c r="AC480" s="105"/>
      <c r="AD480" s="105">
        <f t="shared" si="304"/>
        <v>31519.200000000001</v>
      </c>
      <c r="AE480" s="105">
        <f t="shared" si="305"/>
        <v>83566.744229243981</v>
      </c>
      <c r="AF480" s="160">
        <f t="shared" si="306"/>
        <v>517316.80000000005</v>
      </c>
    </row>
    <row r="481" spans="1:32" s="108" customFormat="1" outlineLevel="1" x14ac:dyDescent="0.2">
      <c r="A481" s="125" t="s">
        <v>494</v>
      </c>
      <c r="B481" s="125"/>
      <c r="C481" s="125"/>
      <c r="D481" s="130">
        <v>1</v>
      </c>
      <c r="E481" s="131"/>
      <c r="F481" s="132">
        <v>0.2</v>
      </c>
      <c r="G481" s="132"/>
      <c r="H481" s="131">
        <v>65201</v>
      </c>
      <c r="I481" s="92">
        <f t="shared" si="307"/>
        <v>62071.351999999999</v>
      </c>
      <c r="J481" s="98">
        <f t="shared" si="299"/>
        <v>49657.081600000005</v>
      </c>
      <c r="K481" s="92"/>
      <c r="L481" s="131">
        <v>0</v>
      </c>
      <c r="M481" s="92">
        <f t="shared" si="308"/>
        <v>0</v>
      </c>
      <c r="N481" s="92">
        <f t="shared" si="300"/>
        <v>0</v>
      </c>
      <c r="O481" s="92"/>
      <c r="P481" s="92">
        <v>0</v>
      </c>
      <c r="Q481" s="92">
        <f t="shared" si="309"/>
        <v>0</v>
      </c>
      <c r="R481" s="98">
        <f t="shared" si="301"/>
        <v>0</v>
      </c>
      <c r="S481" s="130">
        <v>11</v>
      </c>
      <c r="T481" s="258" t="s">
        <v>15</v>
      </c>
      <c r="U481" s="78">
        <f>SUMIF('Avoided Costs 2010-2018'!$A:$A,Actuals!T481&amp;Actuals!S481,'Avoided Costs 2010-2018'!$E:$E)*J481</f>
        <v>121517.71092616902</v>
      </c>
      <c r="V481" s="78">
        <f>SUMIF('Avoided Costs 2010-2018'!$A:$A,Actuals!T481&amp;Actuals!S481,'Avoided Costs 2010-2018'!$K:$K)*N481</f>
        <v>0</v>
      </c>
      <c r="W481" s="78">
        <f>SUMIF('Avoided Costs 2010-2018'!$A:$A,Actuals!T481&amp;Actuals!S481,'Avoided Costs 2010-2018'!$M:$M)*R481</f>
        <v>0</v>
      </c>
      <c r="X481" s="78">
        <f t="shared" si="302"/>
        <v>121517.71092616902</v>
      </c>
      <c r="Y481" s="105">
        <v>56180</v>
      </c>
      <c r="Z481" s="105">
        <f t="shared" si="303"/>
        <v>44944</v>
      </c>
      <c r="AA481" s="105"/>
      <c r="AB481" s="105"/>
      <c r="AC481" s="105"/>
      <c r="AD481" s="105">
        <f t="shared" si="304"/>
        <v>44944</v>
      </c>
      <c r="AE481" s="105">
        <f t="shared" si="305"/>
        <v>76573.71092616902</v>
      </c>
      <c r="AF481" s="160">
        <f t="shared" si="306"/>
        <v>546227.89760000003</v>
      </c>
    </row>
    <row r="482" spans="1:32" s="108" customFormat="1" outlineLevel="1" x14ac:dyDescent="0.2">
      <c r="A482" s="125" t="s">
        <v>495</v>
      </c>
      <c r="B482" s="125"/>
      <c r="C482" s="125"/>
      <c r="D482" s="130">
        <v>1</v>
      </c>
      <c r="E482" s="131"/>
      <c r="F482" s="132">
        <v>0.2</v>
      </c>
      <c r="G482" s="132"/>
      <c r="H482" s="131">
        <v>13635</v>
      </c>
      <c r="I482" s="92">
        <f t="shared" si="307"/>
        <v>12980.519999999999</v>
      </c>
      <c r="J482" s="98">
        <f t="shared" si="299"/>
        <v>10384.415999999999</v>
      </c>
      <c r="K482" s="92"/>
      <c r="L482" s="131">
        <v>0</v>
      </c>
      <c r="M482" s="92">
        <f t="shared" si="308"/>
        <v>0</v>
      </c>
      <c r="N482" s="92">
        <f t="shared" si="300"/>
        <v>0</v>
      </c>
      <c r="O482" s="92"/>
      <c r="P482" s="92">
        <v>0</v>
      </c>
      <c r="Q482" s="92">
        <f t="shared" si="309"/>
        <v>0</v>
      </c>
      <c r="R482" s="98">
        <f t="shared" si="301"/>
        <v>0</v>
      </c>
      <c r="S482" s="130">
        <v>25</v>
      </c>
      <c r="T482" s="258" t="s">
        <v>15</v>
      </c>
      <c r="U482" s="78">
        <f>SUMIF('Avoided Costs 2010-2018'!$A:$A,Actuals!T482&amp;Actuals!S482,'Avoided Costs 2010-2018'!$E:$E)*J482</f>
        <v>39038.676409595057</v>
      </c>
      <c r="V482" s="78">
        <f>SUMIF('Avoided Costs 2010-2018'!$A:$A,Actuals!T482&amp;Actuals!S482,'Avoided Costs 2010-2018'!$K:$K)*N482</f>
        <v>0</v>
      </c>
      <c r="W482" s="78">
        <f>SUMIF('Avoided Costs 2010-2018'!$A:$A,Actuals!T482&amp;Actuals!S482,'Avoided Costs 2010-2018'!$M:$M)*R482</f>
        <v>0</v>
      </c>
      <c r="X482" s="78">
        <f t="shared" si="302"/>
        <v>39038.676409595057</v>
      </c>
      <c r="Y482" s="105">
        <v>18997</v>
      </c>
      <c r="Z482" s="105">
        <f t="shared" si="303"/>
        <v>15197.6</v>
      </c>
      <c r="AA482" s="105"/>
      <c r="AB482" s="105"/>
      <c r="AC482" s="105"/>
      <c r="AD482" s="105">
        <f t="shared" si="304"/>
        <v>15197.6</v>
      </c>
      <c r="AE482" s="105">
        <f t="shared" si="305"/>
        <v>23841.076409595058</v>
      </c>
      <c r="AF482" s="160">
        <f t="shared" si="306"/>
        <v>259610.4</v>
      </c>
    </row>
    <row r="483" spans="1:32" s="108" customFormat="1" outlineLevel="1" x14ac:dyDescent="0.2">
      <c r="A483" s="125" t="s">
        <v>496</v>
      </c>
      <c r="B483" s="125"/>
      <c r="C483" s="125"/>
      <c r="D483" s="130">
        <v>0</v>
      </c>
      <c r="E483" s="131"/>
      <c r="F483" s="132">
        <v>0.2</v>
      </c>
      <c r="G483" s="132"/>
      <c r="H483" s="131">
        <v>19773</v>
      </c>
      <c r="I483" s="92">
        <f t="shared" si="307"/>
        <v>18823.896000000001</v>
      </c>
      <c r="J483" s="98">
        <f t="shared" si="299"/>
        <v>15059.116800000002</v>
      </c>
      <c r="K483" s="92"/>
      <c r="L483" s="131">
        <v>0</v>
      </c>
      <c r="M483" s="92">
        <f t="shared" si="308"/>
        <v>0</v>
      </c>
      <c r="N483" s="92">
        <f t="shared" si="300"/>
        <v>0</v>
      </c>
      <c r="O483" s="92"/>
      <c r="P483" s="92">
        <v>0</v>
      </c>
      <c r="Q483" s="92">
        <f t="shared" si="309"/>
        <v>0</v>
      </c>
      <c r="R483" s="98">
        <f t="shared" si="301"/>
        <v>0</v>
      </c>
      <c r="S483" s="130">
        <v>8</v>
      </c>
      <c r="T483" s="258" t="s">
        <v>167</v>
      </c>
      <c r="U483" s="78">
        <f>SUMIF('Avoided Costs 2010-2018'!$A:$A,Actuals!T483&amp;Actuals!S483,'Avoided Costs 2010-2018'!$E:$E)*J483</f>
        <v>26950.206091861837</v>
      </c>
      <c r="V483" s="78">
        <f>SUMIF('Avoided Costs 2010-2018'!$A:$A,Actuals!T483&amp;Actuals!S483,'Avoided Costs 2010-2018'!$K:$K)*N483</f>
        <v>0</v>
      </c>
      <c r="W483" s="78">
        <f>SUMIF('Avoided Costs 2010-2018'!$A:$A,Actuals!T483&amp;Actuals!S483,'Avoided Costs 2010-2018'!$M:$M)*R483</f>
        <v>0</v>
      </c>
      <c r="X483" s="78">
        <f t="shared" si="302"/>
        <v>26950.206091861837</v>
      </c>
      <c r="Y483" s="105">
        <v>26581</v>
      </c>
      <c r="Z483" s="105">
        <f t="shared" si="303"/>
        <v>21264.800000000003</v>
      </c>
      <c r="AA483" s="105"/>
      <c r="AB483" s="105"/>
      <c r="AC483" s="105"/>
      <c r="AD483" s="105">
        <f t="shared" si="304"/>
        <v>21264.800000000003</v>
      </c>
      <c r="AE483" s="105">
        <f t="shared" si="305"/>
        <v>5685.4060918618343</v>
      </c>
      <c r="AF483" s="160">
        <f t="shared" si="306"/>
        <v>120472.93440000001</v>
      </c>
    </row>
    <row r="484" spans="1:32" s="108" customFormat="1" outlineLevel="1" x14ac:dyDescent="0.2">
      <c r="A484" s="125" t="s">
        <v>497</v>
      </c>
      <c r="B484" s="125"/>
      <c r="C484" s="125"/>
      <c r="D484" s="130">
        <v>1</v>
      </c>
      <c r="E484" s="131"/>
      <c r="F484" s="132">
        <v>0.2</v>
      </c>
      <c r="G484" s="132"/>
      <c r="H484" s="131">
        <v>13016</v>
      </c>
      <c r="I484" s="92">
        <f t="shared" si="307"/>
        <v>12391.232</v>
      </c>
      <c r="J484" s="98">
        <f t="shared" si="299"/>
        <v>9912.9856</v>
      </c>
      <c r="K484" s="92"/>
      <c r="L484" s="131">
        <v>0</v>
      </c>
      <c r="M484" s="92">
        <f t="shared" si="308"/>
        <v>0</v>
      </c>
      <c r="N484" s="92">
        <f t="shared" si="300"/>
        <v>0</v>
      </c>
      <c r="O484" s="92"/>
      <c r="P484" s="92">
        <v>0</v>
      </c>
      <c r="Q484" s="92">
        <f t="shared" si="309"/>
        <v>0</v>
      </c>
      <c r="R484" s="98">
        <f t="shared" si="301"/>
        <v>0</v>
      </c>
      <c r="S484" s="130">
        <v>11</v>
      </c>
      <c r="T484" s="258" t="s">
        <v>15</v>
      </c>
      <c r="U484" s="78">
        <f>SUMIF('Avoided Costs 2010-2018'!$A:$A,Actuals!T484&amp;Actuals!S484,'Avoided Costs 2010-2018'!$E:$E)*J484</f>
        <v>24258.439677535862</v>
      </c>
      <c r="V484" s="78">
        <f>SUMIF('Avoided Costs 2010-2018'!$A:$A,Actuals!T484&amp;Actuals!S484,'Avoided Costs 2010-2018'!$K:$K)*N484</f>
        <v>0</v>
      </c>
      <c r="W484" s="78">
        <f>SUMIF('Avoided Costs 2010-2018'!$A:$A,Actuals!T484&amp;Actuals!S484,'Avoided Costs 2010-2018'!$M:$M)*R484</f>
        <v>0</v>
      </c>
      <c r="X484" s="78">
        <f t="shared" si="302"/>
        <v>24258.439677535862</v>
      </c>
      <c r="Y484" s="105">
        <v>39872</v>
      </c>
      <c r="Z484" s="105">
        <f t="shared" si="303"/>
        <v>31897.600000000002</v>
      </c>
      <c r="AA484" s="105"/>
      <c r="AB484" s="105"/>
      <c r="AC484" s="105"/>
      <c r="AD484" s="105">
        <f t="shared" si="304"/>
        <v>31897.600000000002</v>
      </c>
      <c r="AE484" s="105">
        <f t="shared" si="305"/>
        <v>-7639.1603224641403</v>
      </c>
      <c r="AF484" s="160">
        <f t="shared" si="306"/>
        <v>109042.8416</v>
      </c>
    </row>
    <row r="485" spans="1:32" s="108" customFormat="1" outlineLevel="1" x14ac:dyDescent="0.2">
      <c r="A485" s="125" t="s">
        <v>498</v>
      </c>
      <c r="B485" s="125"/>
      <c r="C485" s="125"/>
      <c r="D485" s="130">
        <v>1</v>
      </c>
      <c r="E485" s="131"/>
      <c r="F485" s="132">
        <v>0.2</v>
      </c>
      <c r="G485" s="132"/>
      <c r="H485" s="131">
        <v>113725</v>
      </c>
      <c r="I485" s="92">
        <f t="shared" si="307"/>
        <v>108266.2</v>
      </c>
      <c r="J485" s="98">
        <f t="shared" si="299"/>
        <v>86612.96</v>
      </c>
      <c r="K485" s="92"/>
      <c r="L485" s="131">
        <v>0</v>
      </c>
      <c r="M485" s="92">
        <f t="shared" si="308"/>
        <v>0</v>
      </c>
      <c r="N485" s="92">
        <f t="shared" si="300"/>
        <v>0</v>
      </c>
      <c r="O485" s="92"/>
      <c r="P485" s="92">
        <v>0</v>
      </c>
      <c r="Q485" s="92">
        <f t="shared" si="309"/>
        <v>0</v>
      </c>
      <c r="R485" s="98">
        <f t="shared" si="301"/>
        <v>0</v>
      </c>
      <c r="S485" s="130">
        <v>11</v>
      </c>
      <c r="T485" s="258" t="s">
        <v>15</v>
      </c>
      <c r="U485" s="78">
        <f>SUMIF('Avoided Costs 2010-2018'!$A:$A,Actuals!T485&amp;Actuals!S485,'Avoided Costs 2010-2018'!$E:$E)*J485</f>
        <v>211953.83008049833</v>
      </c>
      <c r="V485" s="78">
        <f>SUMIF('Avoided Costs 2010-2018'!$A:$A,Actuals!T485&amp;Actuals!S485,'Avoided Costs 2010-2018'!$K:$K)*N485</f>
        <v>0</v>
      </c>
      <c r="W485" s="78">
        <f>SUMIF('Avoided Costs 2010-2018'!$A:$A,Actuals!T485&amp;Actuals!S485,'Avoided Costs 2010-2018'!$M:$M)*R485</f>
        <v>0</v>
      </c>
      <c r="X485" s="78">
        <f t="shared" si="302"/>
        <v>211953.83008049833</v>
      </c>
      <c r="Y485" s="105">
        <v>78524</v>
      </c>
      <c r="Z485" s="105">
        <f t="shared" si="303"/>
        <v>62819.200000000004</v>
      </c>
      <c r="AA485" s="105"/>
      <c r="AB485" s="105"/>
      <c r="AC485" s="105"/>
      <c r="AD485" s="105">
        <f t="shared" si="304"/>
        <v>62819.200000000004</v>
      </c>
      <c r="AE485" s="105">
        <f t="shared" si="305"/>
        <v>149134.63008049832</v>
      </c>
      <c r="AF485" s="160">
        <f t="shared" si="306"/>
        <v>952742.56</v>
      </c>
    </row>
    <row r="486" spans="1:32" s="108" customFormat="1" outlineLevel="1" x14ac:dyDescent="0.2">
      <c r="A486" s="125" t="s">
        <v>499</v>
      </c>
      <c r="B486" s="125"/>
      <c r="C486" s="125"/>
      <c r="D486" s="130">
        <v>1</v>
      </c>
      <c r="E486" s="131"/>
      <c r="F486" s="132">
        <v>0.2</v>
      </c>
      <c r="G486" s="132"/>
      <c r="H486" s="131">
        <v>30108</v>
      </c>
      <c r="I486" s="92">
        <f t="shared" si="307"/>
        <v>28662.815999999999</v>
      </c>
      <c r="J486" s="98">
        <f t="shared" si="299"/>
        <v>22930.252800000002</v>
      </c>
      <c r="K486" s="92"/>
      <c r="L486" s="131">
        <v>0</v>
      </c>
      <c r="M486" s="92">
        <f t="shared" si="308"/>
        <v>0</v>
      </c>
      <c r="N486" s="92">
        <f t="shared" si="300"/>
        <v>0</v>
      </c>
      <c r="O486" s="92"/>
      <c r="P486" s="92">
        <v>0</v>
      </c>
      <c r="Q486" s="92">
        <f t="shared" si="309"/>
        <v>0</v>
      </c>
      <c r="R486" s="98">
        <f t="shared" si="301"/>
        <v>0</v>
      </c>
      <c r="S486" s="130">
        <v>8</v>
      </c>
      <c r="T486" s="258" t="s">
        <v>167</v>
      </c>
      <c r="U486" s="78">
        <f>SUMIF('Avoided Costs 2010-2018'!$A:$A,Actuals!T486&amp;Actuals!S486,'Avoided Costs 2010-2018'!$E:$E)*J486</f>
        <v>41036.605725675225</v>
      </c>
      <c r="V486" s="78">
        <f>SUMIF('Avoided Costs 2010-2018'!$A:$A,Actuals!T486&amp;Actuals!S486,'Avoided Costs 2010-2018'!$K:$K)*N486</f>
        <v>0</v>
      </c>
      <c r="W486" s="78">
        <f>SUMIF('Avoided Costs 2010-2018'!$A:$A,Actuals!T486&amp;Actuals!S486,'Avoided Costs 2010-2018'!$M:$M)*R486</f>
        <v>0</v>
      </c>
      <c r="X486" s="78">
        <f t="shared" si="302"/>
        <v>41036.605725675225</v>
      </c>
      <c r="Y486" s="105">
        <v>11382</v>
      </c>
      <c r="Z486" s="105">
        <f t="shared" si="303"/>
        <v>9105.6</v>
      </c>
      <c r="AA486" s="105"/>
      <c r="AB486" s="105"/>
      <c r="AC486" s="105"/>
      <c r="AD486" s="105">
        <f t="shared" si="304"/>
        <v>9105.6</v>
      </c>
      <c r="AE486" s="105">
        <f t="shared" si="305"/>
        <v>31931.005725675226</v>
      </c>
      <c r="AF486" s="160">
        <f t="shared" si="306"/>
        <v>183442.02240000002</v>
      </c>
    </row>
    <row r="487" spans="1:32" s="108" customFormat="1" outlineLevel="1" x14ac:dyDescent="0.2">
      <c r="A487" s="125" t="s">
        <v>500</v>
      </c>
      <c r="B487" s="125"/>
      <c r="C487" s="125"/>
      <c r="D487" s="130">
        <v>1</v>
      </c>
      <c r="E487" s="131"/>
      <c r="F487" s="132">
        <v>0.2</v>
      </c>
      <c r="G487" s="132"/>
      <c r="H487" s="131">
        <v>19835</v>
      </c>
      <c r="I487" s="92">
        <f t="shared" si="307"/>
        <v>18882.919999999998</v>
      </c>
      <c r="J487" s="98">
        <f t="shared" si="299"/>
        <v>15106.335999999999</v>
      </c>
      <c r="K487" s="92"/>
      <c r="L487" s="131">
        <v>0</v>
      </c>
      <c r="M487" s="92">
        <f t="shared" si="308"/>
        <v>0</v>
      </c>
      <c r="N487" s="92">
        <f t="shared" si="300"/>
        <v>0</v>
      </c>
      <c r="O487" s="92"/>
      <c r="P487" s="92">
        <v>0</v>
      </c>
      <c r="Q487" s="92">
        <f t="shared" si="309"/>
        <v>0</v>
      </c>
      <c r="R487" s="98">
        <f t="shared" si="301"/>
        <v>0</v>
      </c>
      <c r="S487" s="130">
        <v>15</v>
      </c>
      <c r="T487" s="258" t="s">
        <v>15</v>
      </c>
      <c r="U487" s="78">
        <f>SUMIF('Avoided Costs 2010-2018'!$A:$A,Actuals!T487&amp;Actuals!S487,'Avoided Costs 2010-2018'!$E:$E)*J487</f>
        <v>44644.842596228365</v>
      </c>
      <c r="V487" s="78">
        <f>SUMIF('Avoided Costs 2010-2018'!$A:$A,Actuals!T487&amp;Actuals!S487,'Avoided Costs 2010-2018'!$K:$K)*N487</f>
        <v>0</v>
      </c>
      <c r="W487" s="78">
        <f>SUMIF('Avoided Costs 2010-2018'!$A:$A,Actuals!T487&amp;Actuals!S487,'Avoided Costs 2010-2018'!$M:$M)*R487</f>
        <v>0</v>
      </c>
      <c r="X487" s="78">
        <f t="shared" si="302"/>
        <v>44644.842596228365</v>
      </c>
      <c r="Y487" s="105">
        <v>8861</v>
      </c>
      <c r="Z487" s="105">
        <f t="shared" si="303"/>
        <v>7088.8</v>
      </c>
      <c r="AA487" s="105"/>
      <c r="AB487" s="105"/>
      <c r="AC487" s="105"/>
      <c r="AD487" s="105">
        <f t="shared" si="304"/>
        <v>7088.8</v>
      </c>
      <c r="AE487" s="105">
        <f t="shared" si="305"/>
        <v>37556.042596228363</v>
      </c>
      <c r="AF487" s="160">
        <f t="shared" si="306"/>
        <v>226595.03999999998</v>
      </c>
    </row>
    <row r="488" spans="1:32" s="108" customFormat="1" outlineLevel="1" x14ac:dyDescent="0.2">
      <c r="A488" s="125" t="s">
        <v>501</v>
      </c>
      <c r="B488" s="125"/>
      <c r="C488" s="125"/>
      <c r="D488" s="130">
        <v>1</v>
      </c>
      <c r="E488" s="131"/>
      <c r="F488" s="132">
        <v>0.2</v>
      </c>
      <c r="G488" s="132"/>
      <c r="H488" s="131">
        <v>13866</v>
      </c>
      <c r="I488" s="92">
        <f t="shared" si="307"/>
        <v>13200.431999999999</v>
      </c>
      <c r="J488" s="98">
        <f t="shared" si="299"/>
        <v>10560.345600000001</v>
      </c>
      <c r="K488" s="92"/>
      <c r="L488" s="131">
        <v>0</v>
      </c>
      <c r="M488" s="92">
        <f t="shared" si="308"/>
        <v>0</v>
      </c>
      <c r="N488" s="92">
        <f t="shared" si="300"/>
        <v>0</v>
      </c>
      <c r="O488" s="92"/>
      <c r="P488" s="92">
        <v>0</v>
      </c>
      <c r="Q488" s="92">
        <f t="shared" si="309"/>
        <v>0</v>
      </c>
      <c r="R488" s="98">
        <f t="shared" si="301"/>
        <v>0</v>
      </c>
      <c r="S488" s="130">
        <v>15</v>
      </c>
      <c r="T488" s="258" t="s">
        <v>15</v>
      </c>
      <c r="U488" s="78">
        <f>SUMIF('Avoided Costs 2010-2018'!$A:$A,Actuals!T488&amp;Actuals!S488,'Avoided Costs 2010-2018'!$E:$E)*J488</f>
        <v>31209.74980788014</v>
      </c>
      <c r="V488" s="78">
        <f>SUMIF('Avoided Costs 2010-2018'!$A:$A,Actuals!T488&amp;Actuals!S488,'Avoided Costs 2010-2018'!$K:$K)*N488</f>
        <v>0</v>
      </c>
      <c r="W488" s="78">
        <f>SUMIF('Avoided Costs 2010-2018'!$A:$A,Actuals!T488&amp;Actuals!S488,'Avoided Costs 2010-2018'!$M:$M)*R488</f>
        <v>0</v>
      </c>
      <c r="X488" s="78">
        <f t="shared" si="302"/>
        <v>31209.74980788014</v>
      </c>
      <c r="Y488" s="105">
        <v>8861</v>
      </c>
      <c r="Z488" s="105">
        <f t="shared" si="303"/>
        <v>7088.8</v>
      </c>
      <c r="AA488" s="105"/>
      <c r="AB488" s="105"/>
      <c r="AC488" s="105"/>
      <c r="AD488" s="105">
        <f t="shared" si="304"/>
        <v>7088.8</v>
      </c>
      <c r="AE488" s="105">
        <f t="shared" si="305"/>
        <v>24120.949807880141</v>
      </c>
      <c r="AF488" s="160">
        <f t="shared" si="306"/>
        <v>158405.18400000001</v>
      </c>
    </row>
    <row r="489" spans="1:32" s="108" customFormat="1" outlineLevel="1" x14ac:dyDescent="0.2">
      <c r="A489" s="125" t="s">
        <v>502</v>
      </c>
      <c r="B489" s="125"/>
      <c r="C489" s="125"/>
      <c r="D489" s="130">
        <v>0</v>
      </c>
      <c r="E489" s="131"/>
      <c r="F489" s="132">
        <v>0.2</v>
      </c>
      <c r="G489" s="132"/>
      <c r="H489" s="131">
        <v>6478</v>
      </c>
      <c r="I489" s="92">
        <f t="shared" si="307"/>
        <v>6167.0559999999996</v>
      </c>
      <c r="J489" s="98">
        <f t="shared" si="299"/>
        <v>4933.6448</v>
      </c>
      <c r="K489" s="92"/>
      <c r="L489" s="131">
        <v>2181</v>
      </c>
      <c r="M489" s="92">
        <f t="shared" si="308"/>
        <v>2311.86</v>
      </c>
      <c r="N489" s="92">
        <f t="shared" si="300"/>
        <v>1849.4880000000003</v>
      </c>
      <c r="O489" s="92"/>
      <c r="P489" s="92">
        <v>0</v>
      </c>
      <c r="Q489" s="92">
        <f t="shared" si="309"/>
        <v>0</v>
      </c>
      <c r="R489" s="98">
        <f t="shared" si="301"/>
        <v>0</v>
      </c>
      <c r="S489" s="130">
        <v>15</v>
      </c>
      <c r="T489" s="258" t="s">
        <v>15</v>
      </c>
      <c r="U489" s="78">
        <f>SUMIF('Avoided Costs 2010-2018'!$A:$A,Actuals!T489&amp;Actuals!S489,'Avoided Costs 2010-2018'!$E:$E)*J489</f>
        <v>14580.755751871306</v>
      </c>
      <c r="V489" s="78">
        <f>SUMIF('Avoided Costs 2010-2018'!$A:$A,Actuals!T489&amp;Actuals!S489,'Avoided Costs 2010-2018'!$K:$K)*N489</f>
        <v>1523.2750814461324</v>
      </c>
      <c r="W489" s="78">
        <f>SUMIF('Avoided Costs 2010-2018'!$A:$A,Actuals!T489&amp;Actuals!S489,'Avoided Costs 2010-2018'!$M:$M)*R489</f>
        <v>0</v>
      </c>
      <c r="X489" s="78">
        <f t="shared" si="302"/>
        <v>16104.030833317438</v>
      </c>
      <c r="Y489" s="105">
        <v>7300</v>
      </c>
      <c r="Z489" s="105">
        <f t="shared" si="303"/>
        <v>5840</v>
      </c>
      <c r="AA489" s="105"/>
      <c r="AB489" s="105"/>
      <c r="AC489" s="105"/>
      <c r="AD489" s="105">
        <f t="shared" si="304"/>
        <v>5840</v>
      </c>
      <c r="AE489" s="105">
        <f t="shared" si="305"/>
        <v>10264.030833317438</v>
      </c>
      <c r="AF489" s="160">
        <f t="shared" si="306"/>
        <v>74004.672000000006</v>
      </c>
    </row>
    <row r="490" spans="1:32" s="108" customFormat="1" outlineLevel="1" x14ac:dyDescent="0.2">
      <c r="A490" s="125" t="s">
        <v>503</v>
      </c>
      <c r="B490" s="125"/>
      <c r="C490" s="125"/>
      <c r="D490" s="130">
        <v>1</v>
      </c>
      <c r="E490" s="131"/>
      <c r="F490" s="132">
        <v>0.2</v>
      </c>
      <c r="G490" s="132"/>
      <c r="H490" s="131">
        <v>16700</v>
      </c>
      <c r="I490" s="92">
        <f t="shared" si="307"/>
        <v>15898.4</v>
      </c>
      <c r="J490" s="98">
        <f t="shared" si="299"/>
        <v>12718.720000000001</v>
      </c>
      <c r="K490" s="92"/>
      <c r="L490" s="131">
        <v>0</v>
      </c>
      <c r="M490" s="92">
        <f t="shared" si="308"/>
        <v>0</v>
      </c>
      <c r="N490" s="92">
        <f t="shared" si="300"/>
        <v>0</v>
      </c>
      <c r="O490" s="92"/>
      <c r="P490" s="92">
        <v>0</v>
      </c>
      <c r="Q490" s="92">
        <f t="shared" si="309"/>
        <v>0</v>
      </c>
      <c r="R490" s="98">
        <f t="shared" si="301"/>
        <v>0</v>
      </c>
      <c r="S490" s="130">
        <v>11</v>
      </c>
      <c r="T490" s="258" t="s">
        <v>15</v>
      </c>
      <c r="U490" s="78">
        <f>SUMIF('Avoided Costs 2010-2018'!$A:$A,Actuals!T490&amp;Actuals!S490,'Avoided Costs 2010-2018'!$E:$E)*J490</f>
        <v>31124.457791552621</v>
      </c>
      <c r="V490" s="78">
        <f>SUMIF('Avoided Costs 2010-2018'!$A:$A,Actuals!T490&amp;Actuals!S490,'Avoided Costs 2010-2018'!$K:$K)*N490</f>
        <v>0</v>
      </c>
      <c r="W490" s="78">
        <f>SUMIF('Avoided Costs 2010-2018'!$A:$A,Actuals!T490&amp;Actuals!S490,'Avoided Costs 2010-2018'!$M:$M)*R490</f>
        <v>0</v>
      </c>
      <c r="X490" s="78">
        <f t="shared" si="302"/>
        <v>31124.457791552621</v>
      </c>
      <c r="Y490" s="105">
        <v>21995</v>
      </c>
      <c r="Z490" s="105">
        <f t="shared" si="303"/>
        <v>17596</v>
      </c>
      <c r="AA490" s="105"/>
      <c r="AB490" s="105"/>
      <c r="AC490" s="105"/>
      <c r="AD490" s="105">
        <f t="shared" si="304"/>
        <v>17596</v>
      </c>
      <c r="AE490" s="105">
        <f t="shared" si="305"/>
        <v>13528.457791552621</v>
      </c>
      <c r="AF490" s="160">
        <f t="shared" si="306"/>
        <v>139905.92000000001</v>
      </c>
    </row>
    <row r="491" spans="1:32" s="108" customFormat="1" outlineLevel="1" x14ac:dyDescent="0.2">
      <c r="A491" s="125" t="s">
        <v>504</v>
      </c>
      <c r="B491" s="125"/>
      <c r="C491" s="125"/>
      <c r="D491" s="130">
        <v>0</v>
      </c>
      <c r="E491" s="131"/>
      <c r="F491" s="132">
        <v>0.2</v>
      </c>
      <c r="G491" s="132"/>
      <c r="H491" s="131">
        <v>12238</v>
      </c>
      <c r="I491" s="92">
        <f t="shared" si="307"/>
        <v>11650.575999999999</v>
      </c>
      <c r="J491" s="98">
        <f t="shared" si="299"/>
        <v>9320.4607999999989</v>
      </c>
      <c r="K491" s="92"/>
      <c r="L491" s="131">
        <v>0</v>
      </c>
      <c r="M491" s="92">
        <f t="shared" si="308"/>
        <v>0</v>
      </c>
      <c r="N491" s="92">
        <f t="shared" si="300"/>
        <v>0</v>
      </c>
      <c r="O491" s="92"/>
      <c r="P491" s="92">
        <v>0</v>
      </c>
      <c r="Q491" s="92">
        <f t="shared" si="309"/>
        <v>0</v>
      </c>
      <c r="R491" s="98">
        <f t="shared" si="301"/>
        <v>0</v>
      </c>
      <c r="S491" s="130">
        <v>8</v>
      </c>
      <c r="T491" s="258" t="s">
        <v>167</v>
      </c>
      <c r="U491" s="78">
        <f>SUMIF('Avoided Costs 2010-2018'!$A:$A,Actuals!T491&amp;Actuals!S491,'Avoided Costs 2010-2018'!$E:$E)*J491</f>
        <v>16680.150819410566</v>
      </c>
      <c r="V491" s="78">
        <f>SUMIF('Avoided Costs 2010-2018'!$A:$A,Actuals!T491&amp;Actuals!S491,'Avoided Costs 2010-2018'!$K:$K)*N491</f>
        <v>0</v>
      </c>
      <c r="W491" s="78">
        <f>SUMIF('Avoided Costs 2010-2018'!$A:$A,Actuals!T491&amp;Actuals!S491,'Avoided Costs 2010-2018'!$M:$M)*R491</f>
        <v>0</v>
      </c>
      <c r="X491" s="78">
        <f t="shared" si="302"/>
        <v>16680.150819410566</v>
      </c>
      <c r="Y491" s="105">
        <v>13763</v>
      </c>
      <c r="Z491" s="105">
        <f t="shared" si="303"/>
        <v>11010.400000000001</v>
      </c>
      <c r="AA491" s="105"/>
      <c r="AB491" s="105"/>
      <c r="AC491" s="105"/>
      <c r="AD491" s="105">
        <f t="shared" si="304"/>
        <v>11010.400000000001</v>
      </c>
      <c r="AE491" s="105">
        <f t="shared" si="305"/>
        <v>5669.7508194105649</v>
      </c>
      <c r="AF491" s="160">
        <f t="shared" si="306"/>
        <v>74563.686399999991</v>
      </c>
    </row>
    <row r="492" spans="1:32" s="108" customFormat="1" outlineLevel="1" x14ac:dyDescent="0.2">
      <c r="A492" s="125" t="s">
        <v>505</v>
      </c>
      <c r="B492" s="125"/>
      <c r="C492" s="125"/>
      <c r="D492" s="130">
        <v>1</v>
      </c>
      <c r="E492" s="131"/>
      <c r="F492" s="132">
        <v>0.2</v>
      </c>
      <c r="G492" s="132"/>
      <c r="H492" s="131">
        <v>30086</v>
      </c>
      <c r="I492" s="92">
        <f t="shared" si="307"/>
        <v>28641.871999999999</v>
      </c>
      <c r="J492" s="98">
        <f t="shared" si="299"/>
        <v>22913.497600000002</v>
      </c>
      <c r="K492" s="92"/>
      <c r="L492" s="131">
        <v>0</v>
      </c>
      <c r="M492" s="92">
        <f t="shared" si="308"/>
        <v>0</v>
      </c>
      <c r="N492" s="92">
        <f t="shared" si="300"/>
        <v>0</v>
      </c>
      <c r="O492" s="92"/>
      <c r="P492" s="92">
        <v>0</v>
      </c>
      <c r="Q492" s="92">
        <f t="shared" si="309"/>
        <v>0</v>
      </c>
      <c r="R492" s="98">
        <f t="shared" si="301"/>
        <v>0</v>
      </c>
      <c r="S492" s="130">
        <v>11</v>
      </c>
      <c r="T492" s="258" t="s">
        <v>15</v>
      </c>
      <c r="U492" s="78">
        <f>SUMIF('Avoided Costs 2010-2018'!$A:$A,Actuals!T492&amp;Actuals!S492,'Avoided Costs 2010-2018'!$E:$E)*J492</f>
        <v>56072.481264470189</v>
      </c>
      <c r="V492" s="78">
        <f>SUMIF('Avoided Costs 2010-2018'!$A:$A,Actuals!T492&amp;Actuals!S492,'Avoided Costs 2010-2018'!$K:$K)*N492</f>
        <v>0</v>
      </c>
      <c r="W492" s="78">
        <f>SUMIF('Avoided Costs 2010-2018'!$A:$A,Actuals!T492&amp;Actuals!S492,'Avoided Costs 2010-2018'!$M:$M)*R492</f>
        <v>0</v>
      </c>
      <c r="X492" s="78">
        <f t="shared" si="302"/>
        <v>56072.481264470189</v>
      </c>
      <c r="Y492" s="105">
        <v>27524</v>
      </c>
      <c r="Z492" s="105">
        <f t="shared" si="303"/>
        <v>22019.200000000001</v>
      </c>
      <c r="AA492" s="105"/>
      <c r="AB492" s="105"/>
      <c r="AC492" s="105"/>
      <c r="AD492" s="105">
        <f t="shared" si="304"/>
        <v>22019.200000000001</v>
      </c>
      <c r="AE492" s="105">
        <f t="shared" si="305"/>
        <v>34053.281264470192</v>
      </c>
      <c r="AF492" s="160">
        <f t="shared" si="306"/>
        <v>252048.47360000003</v>
      </c>
    </row>
    <row r="493" spans="1:32" s="108" customFormat="1" outlineLevel="1" x14ac:dyDescent="0.2">
      <c r="A493" s="125" t="s">
        <v>506</v>
      </c>
      <c r="B493" s="125"/>
      <c r="C493" s="125"/>
      <c r="D493" s="130">
        <v>0</v>
      </c>
      <c r="E493" s="131"/>
      <c r="F493" s="132">
        <v>0.2</v>
      </c>
      <c r="G493" s="132"/>
      <c r="H493" s="131">
        <v>113752</v>
      </c>
      <c r="I493" s="92">
        <f t="shared" si="307"/>
        <v>108291.90399999999</v>
      </c>
      <c r="J493" s="98">
        <f t="shared" si="299"/>
        <v>86633.523199999996</v>
      </c>
      <c r="K493" s="92"/>
      <c r="L493" s="131">
        <v>0</v>
      </c>
      <c r="M493" s="92">
        <f t="shared" si="308"/>
        <v>0</v>
      </c>
      <c r="N493" s="92">
        <f t="shared" si="300"/>
        <v>0</v>
      </c>
      <c r="O493" s="92"/>
      <c r="P493" s="92">
        <v>0</v>
      </c>
      <c r="Q493" s="92">
        <f t="shared" si="309"/>
        <v>0</v>
      </c>
      <c r="R493" s="98">
        <f t="shared" si="301"/>
        <v>0</v>
      </c>
      <c r="S493" s="130">
        <v>15</v>
      </c>
      <c r="T493" s="258" t="s">
        <v>15</v>
      </c>
      <c r="U493" s="78">
        <f>SUMIF('Avoided Costs 2010-2018'!$A:$A,Actuals!T493&amp;Actuals!S493,'Avoided Costs 2010-2018'!$E:$E)*J493</f>
        <v>256034.28963983711</v>
      </c>
      <c r="V493" s="78">
        <f>SUMIF('Avoided Costs 2010-2018'!$A:$A,Actuals!T493&amp;Actuals!S493,'Avoided Costs 2010-2018'!$K:$K)*N493</f>
        <v>0</v>
      </c>
      <c r="W493" s="78">
        <f>SUMIF('Avoided Costs 2010-2018'!$A:$A,Actuals!T493&amp;Actuals!S493,'Avoided Costs 2010-2018'!$M:$M)*R493</f>
        <v>0</v>
      </c>
      <c r="X493" s="78">
        <f t="shared" si="302"/>
        <v>256034.28963983711</v>
      </c>
      <c r="Y493" s="105">
        <v>31800</v>
      </c>
      <c r="Z493" s="105">
        <f t="shared" si="303"/>
        <v>25440</v>
      </c>
      <c r="AA493" s="105"/>
      <c r="AB493" s="105"/>
      <c r="AC493" s="105"/>
      <c r="AD493" s="105">
        <f t="shared" si="304"/>
        <v>25440</v>
      </c>
      <c r="AE493" s="105">
        <f t="shared" si="305"/>
        <v>230594.28963983711</v>
      </c>
      <c r="AF493" s="160">
        <f t="shared" si="306"/>
        <v>1299502.848</v>
      </c>
    </row>
    <row r="494" spans="1:32" s="108" customFormat="1" outlineLevel="1" x14ac:dyDescent="0.2">
      <c r="A494" s="125" t="s">
        <v>507</v>
      </c>
      <c r="B494" s="125"/>
      <c r="C494" s="125"/>
      <c r="D494" s="130">
        <v>1</v>
      </c>
      <c r="E494" s="131"/>
      <c r="F494" s="132">
        <v>0.2</v>
      </c>
      <c r="G494" s="132"/>
      <c r="H494" s="131">
        <v>140956</v>
      </c>
      <c r="I494" s="92">
        <f t="shared" si="307"/>
        <v>134190.11199999999</v>
      </c>
      <c r="J494" s="98">
        <f t="shared" si="299"/>
        <v>107352.08960000001</v>
      </c>
      <c r="K494" s="92"/>
      <c r="L494" s="131">
        <v>0</v>
      </c>
      <c r="M494" s="92">
        <f t="shared" si="308"/>
        <v>0</v>
      </c>
      <c r="N494" s="92">
        <f t="shared" si="300"/>
        <v>0</v>
      </c>
      <c r="O494" s="92"/>
      <c r="P494" s="92">
        <v>0</v>
      </c>
      <c r="Q494" s="92">
        <f t="shared" si="309"/>
        <v>0</v>
      </c>
      <c r="R494" s="98">
        <f t="shared" si="301"/>
        <v>0</v>
      </c>
      <c r="S494" s="130">
        <v>11</v>
      </c>
      <c r="T494" s="258" t="s">
        <v>15</v>
      </c>
      <c r="U494" s="78">
        <f>SUMIF('Avoided Costs 2010-2018'!$A:$A,Actuals!T494&amp;Actuals!S494,'Avoided Costs 2010-2018'!$E:$E)*J494</f>
        <v>262705.33368060429</v>
      </c>
      <c r="V494" s="78">
        <f>SUMIF('Avoided Costs 2010-2018'!$A:$A,Actuals!T494&amp;Actuals!S494,'Avoided Costs 2010-2018'!$K:$K)*N494</f>
        <v>0</v>
      </c>
      <c r="W494" s="78">
        <f>SUMIF('Avoided Costs 2010-2018'!$A:$A,Actuals!T494&amp;Actuals!S494,'Avoided Costs 2010-2018'!$M:$M)*R494</f>
        <v>0</v>
      </c>
      <c r="X494" s="78">
        <f t="shared" si="302"/>
        <v>262705.33368060429</v>
      </c>
      <c r="Y494" s="105">
        <v>183327</v>
      </c>
      <c r="Z494" s="105">
        <f t="shared" si="303"/>
        <v>146661.6</v>
      </c>
      <c r="AA494" s="105"/>
      <c r="AB494" s="105"/>
      <c r="AC494" s="105"/>
      <c r="AD494" s="105">
        <f t="shared" si="304"/>
        <v>146661.6</v>
      </c>
      <c r="AE494" s="105">
        <f t="shared" si="305"/>
        <v>116043.73368060429</v>
      </c>
      <c r="AF494" s="160">
        <f t="shared" si="306"/>
        <v>1180872.9856</v>
      </c>
    </row>
    <row r="495" spans="1:32" s="108" customFormat="1" outlineLevel="1" x14ac:dyDescent="0.2">
      <c r="A495" s="125" t="s">
        <v>508</v>
      </c>
      <c r="B495" s="125"/>
      <c r="C495" s="125"/>
      <c r="D495" s="130">
        <v>0</v>
      </c>
      <c r="E495" s="131"/>
      <c r="F495" s="132">
        <v>0.2</v>
      </c>
      <c r="G495" s="132"/>
      <c r="H495" s="131">
        <v>21012</v>
      </c>
      <c r="I495" s="92">
        <f t="shared" si="307"/>
        <v>20003.423999999999</v>
      </c>
      <c r="J495" s="98">
        <f t="shared" si="299"/>
        <v>16002.7392</v>
      </c>
      <c r="K495" s="92"/>
      <c r="L495" s="131">
        <v>0</v>
      </c>
      <c r="M495" s="92">
        <f t="shared" si="308"/>
        <v>0</v>
      </c>
      <c r="N495" s="92">
        <f t="shared" si="300"/>
        <v>0</v>
      </c>
      <c r="O495" s="92"/>
      <c r="P495" s="92">
        <v>0</v>
      </c>
      <c r="Q495" s="92">
        <f t="shared" si="309"/>
        <v>0</v>
      </c>
      <c r="R495" s="98">
        <f t="shared" si="301"/>
        <v>0</v>
      </c>
      <c r="S495" s="130">
        <v>9</v>
      </c>
      <c r="T495" s="258" t="s">
        <v>167</v>
      </c>
      <c r="U495" s="78">
        <f>SUMIF('Avoided Costs 2010-2018'!$A:$A,Actuals!T495&amp;Actuals!S495,'Avoided Costs 2010-2018'!$E:$E)*J495</f>
        <v>31132.604442787637</v>
      </c>
      <c r="V495" s="78">
        <f>SUMIF('Avoided Costs 2010-2018'!$A:$A,Actuals!T495&amp;Actuals!S495,'Avoided Costs 2010-2018'!$K:$K)*N495</f>
        <v>0</v>
      </c>
      <c r="W495" s="78">
        <f>SUMIF('Avoided Costs 2010-2018'!$A:$A,Actuals!T495&amp;Actuals!S495,'Avoided Costs 2010-2018'!$M:$M)*R495</f>
        <v>0</v>
      </c>
      <c r="X495" s="78">
        <f t="shared" si="302"/>
        <v>31132.604442787637</v>
      </c>
      <c r="Y495" s="105">
        <v>45000</v>
      </c>
      <c r="Z495" s="105">
        <f t="shared" si="303"/>
        <v>36000</v>
      </c>
      <c r="AA495" s="105"/>
      <c r="AB495" s="105"/>
      <c r="AC495" s="105"/>
      <c r="AD495" s="105">
        <f t="shared" si="304"/>
        <v>36000</v>
      </c>
      <c r="AE495" s="105">
        <f t="shared" si="305"/>
        <v>-4867.3955572123632</v>
      </c>
      <c r="AF495" s="160">
        <f t="shared" si="306"/>
        <v>144024.65280000001</v>
      </c>
    </row>
    <row r="496" spans="1:32" s="108" customFormat="1" outlineLevel="1" x14ac:dyDescent="0.2">
      <c r="A496" s="125" t="s">
        <v>509</v>
      </c>
      <c r="B496" s="125"/>
      <c r="C496" s="125"/>
      <c r="D496" s="130">
        <v>0</v>
      </c>
      <c r="E496" s="131"/>
      <c r="F496" s="132">
        <v>0.2</v>
      </c>
      <c r="G496" s="132"/>
      <c r="H496" s="131">
        <v>4494</v>
      </c>
      <c r="I496" s="92">
        <f t="shared" si="307"/>
        <v>4278.2879999999996</v>
      </c>
      <c r="J496" s="98">
        <f t="shared" si="299"/>
        <v>3422.6304</v>
      </c>
      <c r="K496" s="92"/>
      <c r="L496" s="131">
        <v>0</v>
      </c>
      <c r="M496" s="92">
        <f t="shared" si="308"/>
        <v>0</v>
      </c>
      <c r="N496" s="92">
        <f t="shared" si="300"/>
        <v>0</v>
      </c>
      <c r="O496" s="92"/>
      <c r="P496" s="92">
        <v>0</v>
      </c>
      <c r="Q496" s="92">
        <f t="shared" si="309"/>
        <v>0</v>
      </c>
      <c r="R496" s="98">
        <f t="shared" si="301"/>
        <v>0</v>
      </c>
      <c r="S496" s="130">
        <v>15</v>
      </c>
      <c r="T496" s="258" t="s">
        <v>15</v>
      </c>
      <c r="U496" s="78">
        <f>SUMIF('Avoided Costs 2010-2018'!$A:$A,Actuals!T496&amp;Actuals!S496,'Avoided Costs 2010-2018'!$E:$E)*J496</f>
        <v>10115.146086586856</v>
      </c>
      <c r="V496" s="78">
        <f>SUMIF('Avoided Costs 2010-2018'!$A:$A,Actuals!T496&amp;Actuals!S496,'Avoided Costs 2010-2018'!$K:$K)*N496</f>
        <v>0</v>
      </c>
      <c r="W496" s="78">
        <f>SUMIF('Avoided Costs 2010-2018'!$A:$A,Actuals!T496&amp;Actuals!S496,'Avoided Costs 2010-2018'!$M:$M)*R496</f>
        <v>0</v>
      </c>
      <c r="X496" s="78">
        <f t="shared" si="302"/>
        <v>10115.146086586856</v>
      </c>
      <c r="Y496" s="105">
        <v>45000</v>
      </c>
      <c r="Z496" s="105">
        <f t="shared" si="303"/>
        <v>36000</v>
      </c>
      <c r="AA496" s="105"/>
      <c r="AB496" s="105"/>
      <c r="AC496" s="105"/>
      <c r="AD496" s="105">
        <f t="shared" si="304"/>
        <v>36000</v>
      </c>
      <c r="AE496" s="105">
        <f t="shared" si="305"/>
        <v>-25884.853913413142</v>
      </c>
      <c r="AF496" s="160">
        <f t="shared" si="306"/>
        <v>51339.455999999998</v>
      </c>
    </row>
    <row r="497" spans="1:32" s="108" customFormat="1" outlineLevel="1" x14ac:dyDescent="0.2">
      <c r="A497" s="125" t="s">
        <v>510</v>
      </c>
      <c r="B497" s="125"/>
      <c r="C497" s="125"/>
      <c r="D497" s="130">
        <v>1</v>
      </c>
      <c r="E497" s="131"/>
      <c r="F497" s="132">
        <v>0.2</v>
      </c>
      <c r="G497" s="132"/>
      <c r="H497" s="131">
        <v>67119</v>
      </c>
      <c r="I497" s="92">
        <f t="shared" si="307"/>
        <v>63897.288</v>
      </c>
      <c r="J497" s="98">
        <f t="shared" si="299"/>
        <v>51117.830400000006</v>
      </c>
      <c r="K497" s="92"/>
      <c r="L497" s="131">
        <v>0</v>
      </c>
      <c r="M497" s="92">
        <f t="shared" si="308"/>
        <v>0</v>
      </c>
      <c r="N497" s="92">
        <f t="shared" si="300"/>
        <v>0</v>
      </c>
      <c r="O497" s="92"/>
      <c r="P497" s="92">
        <v>0</v>
      </c>
      <c r="Q497" s="92">
        <f t="shared" si="309"/>
        <v>0</v>
      </c>
      <c r="R497" s="98">
        <f t="shared" si="301"/>
        <v>0</v>
      </c>
      <c r="S497" s="130">
        <v>11</v>
      </c>
      <c r="T497" s="258" t="s">
        <v>15</v>
      </c>
      <c r="U497" s="78">
        <f>SUMIF('Avoided Costs 2010-2018'!$A:$A,Actuals!T497&amp;Actuals!S497,'Avoided Costs 2010-2018'!$E:$E)*J497</f>
        <v>125092.36422222877</v>
      </c>
      <c r="V497" s="78">
        <f>SUMIF('Avoided Costs 2010-2018'!$A:$A,Actuals!T497&amp;Actuals!S497,'Avoided Costs 2010-2018'!$K:$K)*N497</f>
        <v>0</v>
      </c>
      <c r="W497" s="78">
        <f>SUMIF('Avoided Costs 2010-2018'!$A:$A,Actuals!T497&amp;Actuals!S497,'Avoided Costs 2010-2018'!$M:$M)*R497</f>
        <v>0</v>
      </c>
      <c r="X497" s="78">
        <f t="shared" si="302"/>
        <v>125092.36422222877</v>
      </c>
      <c r="Y497" s="105">
        <v>58300</v>
      </c>
      <c r="Z497" s="105">
        <f t="shared" si="303"/>
        <v>46640</v>
      </c>
      <c r="AA497" s="105"/>
      <c r="AB497" s="105"/>
      <c r="AC497" s="105"/>
      <c r="AD497" s="105">
        <f t="shared" si="304"/>
        <v>46640</v>
      </c>
      <c r="AE497" s="105">
        <f t="shared" si="305"/>
        <v>78452.364222228774</v>
      </c>
      <c r="AF497" s="160">
        <f t="shared" si="306"/>
        <v>562296.1344000001</v>
      </c>
    </row>
    <row r="498" spans="1:32" s="108" customFormat="1" outlineLevel="1" x14ac:dyDescent="0.2">
      <c r="A498" s="125" t="s">
        <v>511</v>
      </c>
      <c r="B498" s="125"/>
      <c r="C498" s="125"/>
      <c r="D498" s="130">
        <v>1</v>
      </c>
      <c r="E498" s="131"/>
      <c r="F498" s="132">
        <v>0.2</v>
      </c>
      <c r="G498" s="132"/>
      <c r="H498" s="131">
        <v>89169</v>
      </c>
      <c r="I498" s="92">
        <f>H498</f>
        <v>89169</v>
      </c>
      <c r="J498" s="98">
        <f t="shared" si="299"/>
        <v>71335.199999999997</v>
      </c>
      <c r="K498" s="92"/>
      <c r="L498" s="131">
        <v>126843</v>
      </c>
      <c r="M498" s="92">
        <f>L498</f>
        <v>126843</v>
      </c>
      <c r="N498" s="92">
        <f t="shared" si="300"/>
        <v>101474.40000000001</v>
      </c>
      <c r="O498" s="92"/>
      <c r="P498" s="92">
        <v>0</v>
      </c>
      <c r="Q498" s="92">
        <f>P498</f>
        <v>0</v>
      </c>
      <c r="R498" s="98">
        <f t="shared" si="301"/>
        <v>0</v>
      </c>
      <c r="S498" s="130">
        <v>15</v>
      </c>
      <c r="T498" s="258" t="s">
        <v>15</v>
      </c>
      <c r="U498" s="78">
        <f>SUMIF('Avoided Costs 2010-2018'!$A:$A,Actuals!T498&amp;Actuals!S498,'Avoided Costs 2010-2018'!$E:$E)*J498</f>
        <v>210822.0534463466</v>
      </c>
      <c r="V498" s="78">
        <f>SUMIF('Avoided Costs 2010-2018'!$A:$A,Actuals!T498&amp;Actuals!S498,'Avoided Costs 2010-2018'!$K:$K)*N498</f>
        <v>83576.332976854887</v>
      </c>
      <c r="W498" s="78">
        <f>SUMIF('Avoided Costs 2010-2018'!$A:$A,Actuals!T498&amp;Actuals!S498,'Avoided Costs 2010-2018'!$M:$M)*R498</f>
        <v>0</v>
      </c>
      <c r="X498" s="78">
        <f t="shared" si="302"/>
        <v>294398.38642320147</v>
      </c>
      <c r="Y498" s="105">
        <v>13500</v>
      </c>
      <c r="Z498" s="105">
        <f t="shared" si="303"/>
        <v>10800</v>
      </c>
      <c r="AA498" s="105"/>
      <c r="AB498" s="105"/>
      <c r="AC498" s="105"/>
      <c r="AD498" s="105">
        <f t="shared" si="304"/>
        <v>10800</v>
      </c>
      <c r="AE498" s="105">
        <f t="shared" si="305"/>
        <v>283598.38642320147</v>
      </c>
      <c r="AF498" s="160">
        <f t="shared" si="306"/>
        <v>1070028</v>
      </c>
    </row>
    <row r="499" spans="1:32" s="108" customFormat="1" outlineLevel="1" x14ac:dyDescent="0.2">
      <c r="A499" s="125" t="s">
        <v>512</v>
      </c>
      <c r="B499" s="125"/>
      <c r="C499" s="125"/>
      <c r="D499" s="130">
        <v>1</v>
      </c>
      <c r="E499" s="131"/>
      <c r="F499" s="132">
        <v>0.2</v>
      </c>
      <c r="G499" s="132"/>
      <c r="H499" s="131">
        <v>72609</v>
      </c>
      <c r="I499" s="92">
        <f>H499</f>
        <v>72609</v>
      </c>
      <c r="J499" s="98">
        <f t="shared" si="299"/>
        <v>58087.200000000004</v>
      </c>
      <c r="K499" s="92"/>
      <c r="L499" s="131">
        <v>103615</v>
      </c>
      <c r="M499" s="92">
        <f>L499</f>
        <v>103615</v>
      </c>
      <c r="N499" s="92">
        <f t="shared" si="300"/>
        <v>82892</v>
      </c>
      <c r="O499" s="92"/>
      <c r="P499" s="92">
        <v>0</v>
      </c>
      <c r="Q499" s="92">
        <f>P499</f>
        <v>0</v>
      </c>
      <c r="R499" s="98">
        <f t="shared" si="301"/>
        <v>0</v>
      </c>
      <c r="S499" s="130">
        <v>15</v>
      </c>
      <c r="T499" s="258" t="s">
        <v>15</v>
      </c>
      <c r="U499" s="78">
        <f>SUMIF('Avoided Costs 2010-2018'!$A:$A,Actuals!T499&amp;Actuals!S499,'Avoided Costs 2010-2018'!$E:$E)*J499</f>
        <v>171669.28505069902</v>
      </c>
      <c r="V499" s="78">
        <f>SUMIF('Avoided Costs 2010-2018'!$A:$A,Actuals!T499&amp;Actuals!S499,'Avoided Costs 2010-2018'!$K:$K)*N499</f>
        <v>68271.49895064623</v>
      </c>
      <c r="W499" s="78">
        <f>SUMIF('Avoided Costs 2010-2018'!$A:$A,Actuals!T499&amp;Actuals!S499,'Avoided Costs 2010-2018'!$M:$M)*R499</f>
        <v>0</v>
      </c>
      <c r="X499" s="78">
        <f t="shared" si="302"/>
        <v>239940.78400134525</v>
      </c>
      <c r="Y499" s="105">
        <v>12500</v>
      </c>
      <c r="Z499" s="105">
        <f t="shared" si="303"/>
        <v>10000</v>
      </c>
      <c r="AA499" s="105"/>
      <c r="AB499" s="105"/>
      <c r="AC499" s="105"/>
      <c r="AD499" s="105">
        <f t="shared" si="304"/>
        <v>10000</v>
      </c>
      <c r="AE499" s="105">
        <f t="shared" si="305"/>
        <v>229940.78400134525</v>
      </c>
      <c r="AF499" s="160">
        <f t="shared" si="306"/>
        <v>871308.00000000012</v>
      </c>
    </row>
    <row r="500" spans="1:32" s="108" customFormat="1" outlineLevel="1" x14ac:dyDescent="0.2">
      <c r="A500" s="125" t="s">
        <v>513</v>
      </c>
      <c r="B500" s="125"/>
      <c r="C500" s="125"/>
      <c r="D500" s="130">
        <v>0</v>
      </c>
      <c r="E500" s="131"/>
      <c r="F500" s="132">
        <v>0.2</v>
      </c>
      <c r="G500" s="132"/>
      <c r="H500" s="131">
        <v>9105</v>
      </c>
      <c r="I500" s="92">
        <f t="shared" si="307"/>
        <v>8667.9599999999991</v>
      </c>
      <c r="J500" s="98">
        <f t="shared" si="299"/>
        <v>6934.3679999999995</v>
      </c>
      <c r="K500" s="92"/>
      <c r="L500" s="131">
        <v>6289</v>
      </c>
      <c r="M500" s="92">
        <f t="shared" si="308"/>
        <v>6666.34</v>
      </c>
      <c r="N500" s="92">
        <f t="shared" si="300"/>
        <v>5333.0720000000001</v>
      </c>
      <c r="O500" s="92"/>
      <c r="P500" s="92">
        <v>0</v>
      </c>
      <c r="Q500" s="92">
        <f t="shared" si="309"/>
        <v>0</v>
      </c>
      <c r="R500" s="98">
        <f t="shared" si="301"/>
        <v>0</v>
      </c>
      <c r="S500" s="130">
        <v>15</v>
      </c>
      <c r="T500" s="258" t="s">
        <v>15</v>
      </c>
      <c r="U500" s="78">
        <f>SUMIF('Avoided Costs 2010-2018'!$A:$A,Actuals!T500&amp;Actuals!S500,'Avoided Costs 2010-2018'!$E:$E)*J500</f>
        <v>20493.637097991392</v>
      </c>
      <c r="V500" s="78">
        <f>SUMIF('Avoided Costs 2010-2018'!$A:$A,Actuals!T500&amp;Actuals!S500,'Avoided Costs 2010-2018'!$K:$K)*N500</f>
        <v>4392.4241115152336</v>
      </c>
      <c r="W500" s="78">
        <f>SUMIF('Avoided Costs 2010-2018'!$A:$A,Actuals!T500&amp;Actuals!S500,'Avoided Costs 2010-2018'!$M:$M)*R500</f>
        <v>0</v>
      </c>
      <c r="X500" s="78">
        <f t="shared" si="302"/>
        <v>24886.061209506624</v>
      </c>
      <c r="Y500" s="105">
        <v>6015</v>
      </c>
      <c r="Z500" s="105">
        <f t="shared" si="303"/>
        <v>4812</v>
      </c>
      <c r="AA500" s="105"/>
      <c r="AB500" s="105"/>
      <c r="AC500" s="105"/>
      <c r="AD500" s="105">
        <f t="shared" si="304"/>
        <v>4812</v>
      </c>
      <c r="AE500" s="105">
        <f t="shared" si="305"/>
        <v>20074.061209506624</v>
      </c>
      <c r="AF500" s="160">
        <f t="shared" si="306"/>
        <v>104015.51999999999</v>
      </c>
    </row>
    <row r="501" spans="1:32" s="108" customFormat="1" outlineLevel="1" x14ac:dyDescent="0.2">
      <c r="A501" s="125" t="s">
        <v>514</v>
      </c>
      <c r="B501" s="125"/>
      <c r="C501" s="125"/>
      <c r="D501" s="130">
        <v>1</v>
      </c>
      <c r="E501" s="131"/>
      <c r="F501" s="132">
        <v>0.2</v>
      </c>
      <c r="G501" s="132"/>
      <c r="H501" s="131">
        <v>44806</v>
      </c>
      <c r="I501" s="92">
        <f t="shared" si="307"/>
        <v>42655.311999999998</v>
      </c>
      <c r="J501" s="98">
        <f t="shared" si="299"/>
        <v>34124.249600000003</v>
      </c>
      <c r="K501" s="92"/>
      <c r="L501" s="131">
        <v>0</v>
      </c>
      <c r="M501" s="92">
        <f t="shared" si="308"/>
        <v>0</v>
      </c>
      <c r="N501" s="92">
        <f t="shared" si="300"/>
        <v>0</v>
      </c>
      <c r="O501" s="92"/>
      <c r="P501" s="92">
        <v>0</v>
      </c>
      <c r="Q501" s="92">
        <f t="shared" si="309"/>
        <v>0</v>
      </c>
      <c r="R501" s="98">
        <f t="shared" si="301"/>
        <v>0</v>
      </c>
      <c r="S501" s="130">
        <v>9</v>
      </c>
      <c r="T501" s="258" t="s">
        <v>167</v>
      </c>
      <c r="U501" s="78">
        <f>SUMIF('Avoided Costs 2010-2018'!$A:$A,Actuals!T501&amp;Actuals!S501,'Avoided Costs 2010-2018'!$E:$E)*J501</f>
        <v>66387.182308373449</v>
      </c>
      <c r="V501" s="78">
        <f>SUMIF('Avoided Costs 2010-2018'!$A:$A,Actuals!T501&amp;Actuals!S501,'Avoided Costs 2010-2018'!$K:$K)*N501</f>
        <v>0</v>
      </c>
      <c r="W501" s="78">
        <f>SUMIF('Avoided Costs 2010-2018'!$A:$A,Actuals!T501&amp;Actuals!S501,'Avoided Costs 2010-2018'!$M:$M)*R501</f>
        <v>0</v>
      </c>
      <c r="X501" s="78">
        <f t="shared" si="302"/>
        <v>66387.182308373449</v>
      </c>
      <c r="Y501" s="105">
        <v>57421.98</v>
      </c>
      <c r="Z501" s="105">
        <f t="shared" si="303"/>
        <v>45937.584000000003</v>
      </c>
      <c r="AA501" s="105"/>
      <c r="AB501" s="105"/>
      <c r="AC501" s="105"/>
      <c r="AD501" s="105">
        <f t="shared" si="304"/>
        <v>45937.584000000003</v>
      </c>
      <c r="AE501" s="105">
        <f t="shared" si="305"/>
        <v>20449.598308373446</v>
      </c>
      <c r="AF501" s="160">
        <f t="shared" si="306"/>
        <v>307118.2464</v>
      </c>
    </row>
    <row r="502" spans="1:32" s="108" customFormat="1" outlineLevel="1" x14ac:dyDescent="0.2">
      <c r="A502" s="125" t="s">
        <v>515</v>
      </c>
      <c r="B502" s="125"/>
      <c r="C502" s="125"/>
      <c r="D502" s="130">
        <v>1</v>
      </c>
      <c r="E502" s="131"/>
      <c r="F502" s="132">
        <v>0.2</v>
      </c>
      <c r="G502" s="132"/>
      <c r="H502" s="131">
        <v>22527</v>
      </c>
      <c r="I502" s="92">
        <f t="shared" si="307"/>
        <v>21445.703999999998</v>
      </c>
      <c r="J502" s="98">
        <f t="shared" si="299"/>
        <v>17156.563200000001</v>
      </c>
      <c r="K502" s="92"/>
      <c r="L502" s="131">
        <v>33344</v>
      </c>
      <c r="M502" s="92">
        <f t="shared" si="308"/>
        <v>35344.639999999999</v>
      </c>
      <c r="N502" s="92">
        <f t="shared" si="300"/>
        <v>28275.712</v>
      </c>
      <c r="O502" s="92"/>
      <c r="P502" s="92">
        <v>0</v>
      </c>
      <c r="Q502" s="92">
        <f t="shared" si="309"/>
        <v>0</v>
      </c>
      <c r="R502" s="98">
        <f t="shared" si="301"/>
        <v>0</v>
      </c>
      <c r="S502" s="130">
        <v>15</v>
      </c>
      <c r="T502" s="258" t="s">
        <v>15</v>
      </c>
      <c r="U502" s="78">
        <f>SUMIF('Avoided Costs 2010-2018'!$A:$A,Actuals!T502&amp;Actuals!S502,'Avoided Costs 2010-2018'!$E:$E)*J502</f>
        <v>50704.026678358277</v>
      </c>
      <c r="V502" s="78">
        <f>SUMIF('Avoided Costs 2010-2018'!$A:$A,Actuals!T502&amp;Actuals!S502,'Avoided Costs 2010-2018'!$K:$K)*N502</f>
        <v>23288.438475809184</v>
      </c>
      <c r="W502" s="78">
        <f>SUMIF('Avoided Costs 2010-2018'!$A:$A,Actuals!T502&amp;Actuals!S502,'Avoided Costs 2010-2018'!$M:$M)*R502</f>
        <v>0</v>
      </c>
      <c r="X502" s="78">
        <f t="shared" si="302"/>
        <v>73992.465154167468</v>
      </c>
      <c r="Y502" s="105">
        <v>21170</v>
      </c>
      <c r="Z502" s="105">
        <f t="shared" si="303"/>
        <v>16936</v>
      </c>
      <c r="AA502" s="105"/>
      <c r="AB502" s="105"/>
      <c r="AC502" s="105"/>
      <c r="AD502" s="105">
        <f t="shared" si="304"/>
        <v>16936</v>
      </c>
      <c r="AE502" s="105">
        <f t="shared" si="305"/>
        <v>57056.465154167468</v>
      </c>
      <c r="AF502" s="160">
        <f t="shared" si="306"/>
        <v>257348.448</v>
      </c>
    </row>
    <row r="503" spans="1:32" s="108" customFormat="1" outlineLevel="1" x14ac:dyDescent="0.2">
      <c r="A503" s="125" t="s">
        <v>516</v>
      </c>
      <c r="B503" s="125"/>
      <c r="C503" s="125"/>
      <c r="D503" s="130">
        <v>1</v>
      </c>
      <c r="E503" s="131"/>
      <c r="F503" s="132">
        <v>0.2</v>
      </c>
      <c r="G503" s="132"/>
      <c r="H503" s="131">
        <v>36502</v>
      </c>
      <c r="I503" s="92">
        <f t="shared" si="307"/>
        <v>34749.903999999995</v>
      </c>
      <c r="J503" s="98">
        <f t="shared" si="299"/>
        <v>27799.923199999997</v>
      </c>
      <c r="K503" s="92"/>
      <c r="L503" s="131">
        <v>39350</v>
      </c>
      <c r="M503" s="92">
        <f t="shared" si="308"/>
        <v>41711</v>
      </c>
      <c r="N503" s="92">
        <f t="shared" si="300"/>
        <v>33368.800000000003</v>
      </c>
      <c r="O503" s="92"/>
      <c r="P503" s="92">
        <v>0</v>
      </c>
      <c r="Q503" s="92">
        <f t="shared" si="309"/>
        <v>0</v>
      </c>
      <c r="R503" s="98">
        <f t="shared" si="301"/>
        <v>0</v>
      </c>
      <c r="S503" s="130">
        <v>15</v>
      </c>
      <c r="T503" s="258" t="s">
        <v>15</v>
      </c>
      <c r="U503" s="78">
        <f>SUMIF('Avoided Costs 2010-2018'!$A:$A,Actuals!T503&amp;Actuals!S503,'Avoided Costs 2010-2018'!$E:$E)*J503</f>
        <v>82159.114920470267</v>
      </c>
      <c r="V503" s="78">
        <f>SUMIF('Avoided Costs 2010-2018'!$A:$A,Actuals!T503&amp;Actuals!S503,'Avoided Costs 2010-2018'!$K:$K)*N503</f>
        <v>27483.206994454518</v>
      </c>
      <c r="W503" s="78">
        <f>SUMIF('Avoided Costs 2010-2018'!$A:$A,Actuals!T503&amp;Actuals!S503,'Avoided Costs 2010-2018'!$M:$M)*R503</f>
        <v>0</v>
      </c>
      <c r="X503" s="78">
        <f t="shared" si="302"/>
        <v>109642.32191492479</v>
      </c>
      <c r="Y503" s="105">
        <v>7150</v>
      </c>
      <c r="Z503" s="105">
        <f t="shared" si="303"/>
        <v>5720</v>
      </c>
      <c r="AA503" s="105"/>
      <c r="AB503" s="105"/>
      <c r="AC503" s="105"/>
      <c r="AD503" s="105">
        <f t="shared" si="304"/>
        <v>5720</v>
      </c>
      <c r="AE503" s="105">
        <f t="shared" si="305"/>
        <v>103922.32191492479</v>
      </c>
      <c r="AF503" s="160">
        <f t="shared" si="306"/>
        <v>416998.84799999994</v>
      </c>
    </row>
    <row r="504" spans="1:32" s="108" customFormat="1" outlineLevel="1" x14ac:dyDescent="0.2">
      <c r="A504" s="125" t="s">
        <v>517</v>
      </c>
      <c r="B504" s="125"/>
      <c r="C504" s="125"/>
      <c r="D504" s="130">
        <v>0</v>
      </c>
      <c r="E504" s="131"/>
      <c r="F504" s="132">
        <v>0.2</v>
      </c>
      <c r="G504" s="132"/>
      <c r="H504" s="131">
        <v>34547</v>
      </c>
      <c r="I504" s="92">
        <f t="shared" si="307"/>
        <v>32888.743999999999</v>
      </c>
      <c r="J504" s="98">
        <f t="shared" si="299"/>
        <v>26310.995200000001</v>
      </c>
      <c r="K504" s="92"/>
      <c r="L504" s="131">
        <v>61041</v>
      </c>
      <c r="M504" s="92">
        <f t="shared" si="308"/>
        <v>64703.460000000006</v>
      </c>
      <c r="N504" s="92">
        <f t="shared" si="300"/>
        <v>51762.768000000011</v>
      </c>
      <c r="O504" s="92"/>
      <c r="P504" s="92">
        <v>0</v>
      </c>
      <c r="Q504" s="92">
        <f t="shared" si="309"/>
        <v>0</v>
      </c>
      <c r="R504" s="98">
        <f t="shared" si="301"/>
        <v>0</v>
      </c>
      <c r="S504" s="130">
        <v>15</v>
      </c>
      <c r="T504" s="258" t="s">
        <v>15</v>
      </c>
      <c r="U504" s="78">
        <f>SUMIF('Avoided Costs 2010-2018'!$A:$A,Actuals!T504&amp;Actuals!S504,'Avoided Costs 2010-2018'!$E:$E)*J504</f>
        <v>77758.778783559435</v>
      </c>
      <c r="V504" s="78">
        <f>SUMIF('Avoided Costs 2010-2018'!$A:$A,Actuals!T504&amp;Actuals!S504,'Avoided Costs 2010-2018'!$K:$K)*N504</f>
        <v>42632.844679758535</v>
      </c>
      <c r="W504" s="78">
        <f>SUMIF('Avoided Costs 2010-2018'!$A:$A,Actuals!T504&amp;Actuals!S504,'Avoided Costs 2010-2018'!$M:$M)*R504</f>
        <v>0</v>
      </c>
      <c r="X504" s="78">
        <f t="shared" si="302"/>
        <v>120391.62346331797</v>
      </c>
      <c r="Y504" s="105">
        <v>0</v>
      </c>
      <c r="Z504" s="105">
        <f t="shared" si="303"/>
        <v>0</v>
      </c>
      <c r="AA504" s="105"/>
      <c r="AB504" s="105"/>
      <c r="AC504" s="105"/>
      <c r="AD504" s="105">
        <f t="shared" si="304"/>
        <v>0</v>
      </c>
      <c r="AE504" s="105">
        <f t="shared" si="305"/>
        <v>120391.62346331797</v>
      </c>
      <c r="AF504" s="160">
        <f t="shared" si="306"/>
        <v>394664.92800000001</v>
      </c>
    </row>
    <row r="505" spans="1:32" s="108" customFormat="1" outlineLevel="1" x14ac:dyDescent="0.2">
      <c r="A505" s="125" t="s">
        <v>518</v>
      </c>
      <c r="B505" s="125"/>
      <c r="C505" s="125"/>
      <c r="D505" s="130">
        <v>1</v>
      </c>
      <c r="E505" s="131"/>
      <c r="F505" s="132">
        <v>0.2</v>
      </c>
      <c r="G505" s="132"/>
      <c r="H505" s="131">
        <v>2893</v>
      </c>
      <c r="I505" s="92">
        <f t="shared" si="307"/>
        <v>2754.136</v>
      </c>
      <c r="J505" s="98">
        <f t="shared" si="299"/>
        <v>2203.3088000000002</v>
      </c>
      <c r="K505" s="92"/>
      <c r="L505" s="131">
        <v>0</v>
      </c>
      <c r="M505" s="92">
        <f t="shared" si="308"/>
        <v>0</v>
      </c>
      <c r="N505" s="92">
        <f t="shared" si="300"/>
        <v>0</v>
      </c>
      <c r="O505" s="92"/>
      <c r="P505" s="92">
        <v>0</v>
      </c>
      <c r="Q505" s="92">
        <f t="shared" si="309"/>
        <v>0</v>
      </c>
      <c r="R505" s="98">
        <f t="shared" si="301"/>
        <v>0</v>
      </c>
      <c r="S505" s="130">
        <v>15</v>
      </c>
      <c r="T505" s="258" t="s">
        <v>167</v>
      </c>
      <c r="U505" s="78">
        <f>SUMIF('Avoided Costs 2010-2018'!$A:$A,Actuals!T505&amp;Actuals!S505,'Avoided Costs 2010-2018'!$E:$E)*J505</f>
        <v>5922.962070297418</v>
      </c>
      <c r="V505" s="78">
        <f>SUMIF('Avoided Costs 2010-2018'!$A:$A,Actuals!T505&amp;Actuals!S505,'Avoided Costs 2010-2018'!$K:$K)*N505</f>
        <v>0</v>
      </c>
      <c r="W505" s="78">
        <f>SUMIF('Avoided Costs 2010-2018'!$A:$A,Actuals!T505&amp;Actuals!S505,'Avoided Costs 2010-2018'!$M:$M)*R505</f>
        <v>0</v>
      </c>
      <c r="X505" s="78">
        <f t="shared" si="302"/>
        <v>5922.962070297418</v>
      </c>
      <c r="Y505" s="105">
        <v>15950</v>
      </c>
      <c r="Z505" s="105">
        <f t="shared" si="303"/>
        <v>12760</v>
      </c>
      <c r="AA505" s="105"/>
      <c r="AB505" s="105"/>
      <c r="AC505" s="105"/>
      <c r="AD505" s="105">
        <f t="shared" si="304"/>
        <v>12760</v>
      </c>
      <c r="AE505" s="105">
        <f t="shared" si="305"/>
        <v>-6837.037929702582</v>
      </c>
      <c r="AF505" s="160">
        <f t="shared" si="306"/>
        <v>33049.632000000005</v>
      </c>
    </row>
    <row r="506" spans="1:32" s="108" customFormat="1" outlineLevel="1" x14ac:dyDescent="0.2">
      <c r="A506" s="125" t="s">
        <v>519</v>
      </c>
      <c r="B506" s="125"/>
      <c r="C506" s="125"/>
      <c r="D506" s="130">
        <v>1</v>
      </c>
      <c r="E506" s="131"/>
      <c r="F506" s="132">
        <v>0.2</v>
      </c>
      <c r="G506" s="132"/>
      <c r="H506" s="131">
        <v>17814</v>
      </c>
      <c r="I506" s="92">
        <f t="shared" si="307"/>
        <v>16958.928</v>
      </c>
      <c r="J506" s="98">
        <f t="shared" si="299"/>
        <v>13567.142400000001</v>
      </c>
      <c r="K506" s="92"/>
      <c r="L506" s="131">
        <v>22121</v>
      </c>
      <c r="M506" s="92">
        <f t="shared" si="308"/>
        <v>23448.260000000002</v>
      </c>
      <c r="N506" s="92">
        <f t="shared" si="300"/>
        <v>18758.608000000004</v>
      </c>
      <c r="O506" s="92"/>
      <c r="P506" s="92">
        <v>0</v>
      </c>
      <c r="Q506" s="92">
        <f t="shared" si="309"/>
        <v>0</v>
      </c>
      <c r="R506" s="98">
        <f t="shared" si="301"/>
        <v>0</v>
      </c>
      <c r="S506" s="130">
        <v>15</v>
      </c>
      <c r="T506" s="258" t="s">
        <v>15</v>
      </c>
      <c r="U506" s="78">
        <f>SUMIF('Avoided Costs 2010-2018'!$A:$A,Actuals!T506&amp;Actuals!S506,'Avoided Costs 2010-2018'!$E:$E)*J506</f>
        <v>40095.952911984481</v>
      </c>
      <c r="V506" s="78">
        <f>SUMIF('Avoided Costs 2010-2018'!$A:$A,Actuals!T506&amp;Actuals!S506,'Avoided Costs 2010-2018'!$K:$K)*N506</f>
        <v>15449.96243772118</v>
      </c>
      <c r="W506" s="78">
        <f>SUMIF('Avoided Costs 2010-2018'!$A:$A,Actuals!T506&amp;Actuals!S506,'Avoided Costs 2010-2018'!$M:$M)*R506</f>
        <v>0</v>
      </c>
      <c r="X506" s="78">
        <f t="shared" si="302"/>
        <v>55545.915349705661</v>
      </c>
      <c r="Y506" s="105">
        <v>6950</v>
      </c>
      <c r="Z506" s="105">
        <f t="shared" si="303"/>
        <v>5560</v>
      </c>
      <c r="AA506" s="105"/>
      <c r="AB506" s="105"/>
      <c r="AC506" s="105"/>
      <c r="AD506" s="105">
        <f t="shared" si="304"/>
        <v>5560</v>
      </c>
      <c r="AE506" s="105">
        <f t="shared" si="305"/>
        <v>49985.915349705661</v>
      </c>
      <c r="AF506" s="160">
        <f t="shared" si="306"/>
        <v>203507.136</v>
      </c>
    </row>
    <row r="507" spans="1:32" s="108" customFormat="1" outlineLevel="1" x14ac:dyDescent="0.2">
      <c r="A507" s="125" t="s">
        <v>520</v>
      </c>
      <c r="B507" s="125"/>
      <c r="C507" s="125"/>
      <c r="D507" s="130">
        <v>1</v>
      </c>
      <c r="E507" s="131"/>
      <c r="F507" s="132">
        <v>0.2</v>
      </c>
      <c r="G507" s="132"/>
      <c r="H507" s="131">
        <v>44947</v>
      </c>
      <c r="I507" s="92">
        <f t="shared" si="307"/>
        <v>42789.544000000002</v>
      </c>
      <c r="J507" s="98">
        <f t="shared" si="299"/>
        <v>34231.635200000004</v>
      </c>
      <c r="K507" s="92"/>
      <c r="L507" s="131">
        <v>0</v>
      </c>
      <c r="M507" s="92">
        <f t="shared" si="308"/>
        <v>0</v>
      </c>
      <c r="N507" s="92">
        <f t="shared" si="300"/>
        <v>0</v>
      </c>
      <c r="O507" s="92"/>
      <c r="P507" s="92">
        <v>0</v>
      </c>
      <c r="Q507" s="92">
        <f t="shared" si="309"/>
        <v>0</v>
      </c>
      <c r="R507" s="98">
        <f t="shared" si="301"/>
        <v>0</v>
      </c>
      <c r="S507" s="130">
        <v>8</v>
      </c>
      <c r="T507" s="258" t="s">
        <v>167</v>
      </c>
      <c r="U507" s="78">
        <f>SUMIF('Avoided Costs 2010-2018'!$A:$A,Actuals!T507&amp;Actuals!S507,'Avoided Costs 2010-2018'!$E:$E)*J507</f>
        <v>61261.867860765393</v>
      </c>
      <c r="V507" s="78">
        <f>SUMIF('Avoided Costs 2010-2018'!$A:$A,Actuals!T507&amp;Actuals!S507,'Avoided Costs 2010-2018'!$K:$K)*N507</f>
        <v>0</v>
      </c>
      <c r="W507" s="78">
        <f>SUMIF('Avoided Costs 2010-2018'!$A:$A,Actuals!T507&amp;Actuals!S507,'Avoided Costs 2010-2018'!$M:$M)*R507</f>
        <v>0</v>
      </c>
      <c r="X507" s="78">
        <f t="shared" si="302"/>
        <v>61261.867860765393</v>
      </c>
      <c r="Y507" s="105">
        <v>45845</v>
      </c>
      <c r="Z507" s="105">
        <f t="shared" si="303"/>
        <v>36676</v>
      </c>
      <c r="AA507" s="105"/>
      <c r="AB507" s="105"/>
      <c r="AC507" s="105"/>
      <c r="AD507" s="105">
        <f t="shared" si="304"/>
        <v>36676</v>
      </c>
      <c r="AE507" s="105">
        <f t="shared" si="305"/>
        <v>24585.867860765393</v>
      </c>
      <c r="AF507" s="160">
        <f t="shared" si="306"/>
        <v>273853.08160000003</v>
      </c>
    </row>
    <row r="508" spans="1:32" s="108" customFormat="1" outlineLevel="1" x14ac:dyDescent="0.2">
      <c r="A508" s="125" t="s">
        <v>521</v>
      </c>
      <c r="B508" s="125"/>
      <c r="C508" s="125"/>
      <c r="D508" s="130">
        <v>1</v>
      </c>
      <c r="E508" s="131"/>
      <c r="F508" s="132">
        <v>0.2</v>
      </c>
      <c r="G508" s="132"/>
      <c r="H508" s="131">
        <v>24036</v>
      </c>
      <c r="I508" s="92">
        <f t="shared" si="307"/>
        <v>22882.271999999997</v>
      </c>
      <c r="J508" s="98">
        <f t="shared" si="299"/>
        <v>18305.817599999998</v>
      </c>
      <c r="K508" s="92"/>
      <c r="L508" s="131">
        <v>29668</v>
      </c>
      <c r="M508" s="92">
        <f t="shared" si="308"/>
        <v>31448.080000000002</v>
      </c>
      <c r="N508" s="92">
        <f t="shared" si="300"/>
        <v>25158.464000000004</v>
      </c>
      <c r="O508" s="92"/>
      <c r="P508" s="92">
        <v>0</v>
      </c>
      <c r="Q508" s="92">
        <f t="shared" si="309"/>
        <v>0</v>
      </c>
      <c r="R508" s="98">
        <f t="shared" si="301"/>
        <v>0</v>
      </c>
      <c r="S508" s="130">
        <v>15</v>
      </c>
      <c r="T508" s="258" t="s">
        <v>15</v>
      </c>
      <c r="U508" s="78">
        <f>SUMIF('Avoided Costs 2010-2018'!$A:$A,Actuals!T508&amp;Actuals!S508,'Avoided Costs 2010-2018'!$E:$E)*J508</f>
        <v>54100.500965109401</v>
      </c>
      <c r="V508" s="78">
        <f>SUMIF('Avoided Costs 2010-2018'!$A:$A,Actuals!T508&amp;Actuals!S508,'Avoided Costs 2010-2018'!$K:$K)*N508</f>
        <v>20721.01105747082</v>
      </c>
      <c r="W508" s="78">
        <f>SUMIF('Avoided Costs 2010-2018'!$A:$A,Actuals!T508&amp;Actuals!S508,'Avoided Costs 2010-2018'!$M:$M)*R508</f>
        <v>0</v>
      </c>
      <c r="X508" s="78">
        <f t="shared" si="302"/>
        <v>74821.512022580224</v>
      </c>
      <c r="Y508" s="105">
        <v>10450</v>
      </c>
      <c r="Z508" s="105">
        <f t="shared" si="303"/>
        <v>8360</v>
      </c>
      <c r="AA508" s="105"/>
      <c r="AB508" s="105"/>
      <c r="AC508" s="105"/>
      <c r="AD508" s="105">
        <f t="shared" si="304"/>
        <v>8360</v>
      </c>
      <c r="AE508" s="105">
        <f t="shared" si="305"/>
        <v>66461.512022580224</v>
      </c>
      <c r="AF508" s="160">
        <f t="shared" si="306"/>
        <v>274587.26399999997</v>
      </c>
    </row>
    <row r="509" spans="1:32" s="108" customFormat="1" outlineLevel="1" x14ac:dyDescent="0.2">
      <c r="A509" s="125" t="s">
        <v>522</v>
      </c>
      <c r="B509" s="125"/>
      <c r="C509" s="125"/>
      <c r="D509" s="130">
        <v>1</v>
      </c>
      <c r="E509" s="131"/>
      <c r="F509" s="132">
        <v>0.2</v>
      </c>
      <c r="G509" s="132"/>
      <c r="H509" s="131">
        <v>79615</v>
      </c>
      <c r="I509" s="92">
        <f t="shared" si="307"/>
        <v>75793.48</v>
      </c>
      <c r="J509" s="98">
        <f t="shared" si="299"/>
        <v>60634.784</v>
      </c>
      <c r="K509" s="92"/>
      <c r="L509" s="131">
        <v>131560</v>
      </c>
      <c r="M509" s="92">
        <f t="shared" si="308"/>
        <v>139453.6</v>
      </c>
      <c r="N509" s="92">
        <f t="shared" si="300"/>
        <v>111562.88</v>
      </c>
      <c r="O509" s="92"/>
      <c r="P509" s="92">
        <v>0</v>
      </c>
      <c r="Q509" s="92">
        <f t="shared" si="309"/>
        <v>0</v>
      </c>
      <c r="R509" s="98">
        <f t="shared" si="301"/>
        <v>0</v>
      </c>
      <c r="S509" s="130">
        <v>15</v>
      </c>
      <c r="T509" s="258" t="s">
        <v>15</v>
      </c>
      <c r="U509" s="78">
        <f>SUMIF('Avoided Costs 2010-2018'!$A:$A,Actuals!T509&amp;Actuals!S509,'Avoided Costs 2010-2018'!$E:$E)*J509</f>
        <v>179198.34349880117</v>
      </c>
      <c r="V509" s="78">
        <f>SUMIF('Avoided Costs 2010-2018'!$A:$A,Actuals!T509&amp;Actuals!S509,'Avoided Costs 2010-2018'!$K:$K)*N509</f>
        <v>91885.405646516811</v>
      </c>
      <c r="W509" s="78">
        <f>SUMIF('Avoided Costs 2010-2018'!$A:$A,Actuals!T509&amp;Actuals!S509,'Avoided Costs 2010-2018'!$M:$M)*R509</f>
        <v>0</v>
      </c>
      <c r="X509" s="78">
        <f t="shared" si="302"/>
        <v>271083.749145318</v>
      </c>
      <c r="Y509" s="105">
        <v>12500</v>
      </c>
      <c r="Z509" s="105">
        <f t="shared" si="303"/>
        <v>10000</v>
      </c>
      <c r="AA509" s="105"/>
      <c r="AB509" s="105"/>
      <c r="AC509" s="105"/>
      <c r="AD509" s="105">
        <f t="shared" si="304"/>
        <v>10000</v>
      </c>
      <c r="AE509" s="105">
        <f t="shared" si="305"/>
        <v>261083.749145318</v>
      </c>
      <c r="AF509" s="160">
        <f t="shared" si="306"/>
        <v>909521.76</v>
      </c>
    </row>
    <row r="510" spans="1:32" s="108" customFormat="1" outlineLevel="1" x14ac:dyDescent="0.2">
      <c r="A510" s="125" t="s">
        <v>523</v>
      </c>
      <c r="B510" s="125"/>
      <c r="C510" s="125"/>
      <c r="D510" s="130">
        <v>1</v>
      </c>
      <c r="E510" s="131"/>
      <c r="F510" s="132">
        <v>0.2</v>
      </c>
      <c r="G510" s="132"/>
      <c r="H510" s="131">
        <v>53644</v>
      </c>
      <c r="I510" s="92">
        <f t="shared" si="307"/>
        <v>51069.087999999996</v>
      </c>
      <c r="J510" s="98">
        <f t="shared" si="299"/>
        <v>40855.270400000001</v>
      </c>
      <c r="K510" s="92"/>
      <c r="L510" s="131">
        <v>0</v>
      </c>
      <c r="M510" s="92">
        <f t="shared" si="308"/>
        <v>0</v>
      </c>
      <c r="N510" s="92">
        <f t="shared" si="300"/>
        <v>0</v>
      </c>
      <c r="O510" s="92"/>
      <c r="P510" s="92">
        <v>0</v>
      </c>
      <c r="Q510" s="92">
        <f t="shared" si="309"/>
        <v>0</v>
      </c>
      <c r="R510" s="98">
        <f t="shared" si="301"/>
        <v>0</v>
      </c>
      <c r="S510" s="130">
        <v>11</v>
      </c>
      <c r="T510" s="258" t="s">
        <v>15</v>
      </c>
      <c r="U510" s="78">
        <f>SUMIF('Avoided Costs 2010-2018'!$A:$A,Actuals!T510&amp;Actuals!S510,'Avoided Costs 2010-2018'!$E:$E)*J510</f>
        <v>99978.467890422078</v>
      </c>
      <c r="V510" s="78">
        <f>SUMIF('Avoided Costs 2010-2018'!$A:$A,Actuals!T510&amp;Actuals!S510,'Avoided Costs 2010-2018'!$K:$K)*N510</f>
        <v>0</v>
      </c>
      <c r="W510" s="78">
        <f>SUMIF('Avoided Costs 2010-2018'!$A:$A,Actuals!T510&amp;Actuals!S510,'Avoided Costs 2010-2018'!$M:$M)*R510</f>
        <v>0</v>
      </c>
      <c r="X510" s="78">
        <f t="shared" si="302"/>
        <v>99978.467890422078</v>
      </c>
      <c r="Y510" s="105">
        <v>17834.5</v>
      </c>
      <c r="Z510" s="105">
        <f t="shared" si="303"/>
        <v>14267.6</v>
      </c>
      <c r="AA510" s="105"/>
      <c r="AB510" s="105"/>
      <c r="AC510" s="105"/>
      <c r="AD510" s="105">
        <f t="shared" si="304"/>
        <v>14267.6</v>
      </c>
      <c r="AE510" s="105">
        <f t="shared" si="305"/>
        <v>85710.867890422072</v>
      </c>
      <c r="AF510" s="160">
        <f t="shared" si="306"/>
        <v>449407.97440000001</v>
      </c>
    </row>
    <row r="511" spans="1:32" s="108" customFormat="1" outlineLevel="1" x14ac:dyDescent="0.2">
      <c r="A511" s="125" t="s">
        <v>524</v>
      </c>
      <c r="B511" s="125"/>
      <c r="C511" s="125"/>
      <c r="D511" s="130">
        <v>0</v>
      </c>
      <c r="E511" s="131"/>
      <c r="F511" s="132">
        <v>0.2</v>
      </c>
      <c r="G511" s="132"/>
      <c r="H511" s="131">
        <v>11282</v>
      </c>
      <c r="I511" s="92">
        <f t="shared" si="307"/>
        <v>10740.464</v>
      </c>
      <c r="J511" s="98">
        <f t="shared" si="299"/>
        <v>8592.3711999999996</v>
      </c>
      <c r="K511" s="92"/>
      <c r="L511" s="131">
        <v>2929</v>
      </c>
      <c r="M511" s="92">
        <f t="shared" si="308"/>
        <v>3104.7400000000002</v>
      </c>
      <c r="N511" s="92">
        <f t="shared" si="300"/>
        <v>2483.7920000000004</v>
      </c>
      <c r="O511" s="92"/>
      <c r="P511" s="92">
        <v>0</v>
      </c>
      <c r="Q511" s="92">
        <f t="shared" si="309"/>
        <v>0</v>
      </c>
      <c r="R511" s="98">
        <f t="shared" si="301"/>
        <v>0</v>
      </c>
      <c r="S511" s="130">
        <v>15</v>
      </c>
      <c r="T511" s="258" t="s">
        <v>15</v>
      </c>
      <c r="U511" s="78">
        <f>SUMIF('Avoided Costs 2010-2018'!$A:$A,Actuals!T511&amp;Actuals!S511,'Avoided Costs 2010-2018'!$E:$E)*J511</f>
        <v>25393.653348658856</v>
      </c>
      <c r="V511" s="78">
        <f>SUMIF('Avoided Costs 2010-2018'!$A:$A,Actuals!T511&amp;Actuals!S511,'Avoided Costs 2010-2018'!$K:$K)*N511</f>
        <v>2045.7004647206427</v>
      </c>
      <c r="W511" s="78">
        <f>SUMIF('Avoided Costs 2010-2018'!$A:$A,Actuals!T511&amp;Actuals!S511,'Avoided Costs 2010-2018'!$M:$M)*R511</f>
        <v>0</v>
      </c>
      <c r="X511" s="78">
        <f t="shared" si="302"/>
        <v>27439.353813379497</v>
      </c>
      <c r="Y511" s="105">
        <v>22100</v>
      </c>
      <c r="Z511" s="105">
        <f t="shared" si="303"/>
        <v>17680</v>
      </c>
      <c r="AA511" s="105"/>
      <c r="AB511" s="105"/>
      <c r="AC511" s="105"/>
      <c r="AD511" s="105">
        <f t="shared" si="304"/>
        <v>17680</v>
      </c>
      <c r="AE511" s="105">
        <f t="shared" si="305"/>
        <v>9759.3538133794973</v>
      </c>
      <c r="AF511" s="160">
        <f t="shared" si="306"/>
        <v>128885.568</v>
      </c>
    </row>
    <row r="512" spans="1:32" s="108" customFormat="1" outlineLevel="1" x14ac:dyDescent="0.2">
      <c r="A512" s="125" t="s">
        <v>525</v>
      </c>
      <c r="B512" s="125"/>
      <c r="C512" s="125"/>
      <c r="D512" s="130">
        <v>1</v>
      </c>
      <c r="E512" s="131"/>
      <c r="F512" s="132">
        <v>0.2</v>
      </c>
      <c r="G512" s="132"/>
      <c r="H512" s="131">
        <v>104379</v>
      </c>
      <c r="I512" s="92">
        <f t="shared" si="307"/>
        <v>99368.80799999999</v>
      </c>
      <c r="J512" s="98">
        <f t="shared" si="299"/>
        <v>79495.046399999992</v>
      </c>
      <c r="K512" s="92"/>
      <c r="L512" s="131">
        <v>0</v>
      </c>
      <c r="M512" s="92">
        <f t="shared" si="308"/>
        <v>0</v>
      </c>
      <c r="N512" s="92">
        <f t="shared" si="300"/>
        <v>0</v>
      </c>
      <c r="O512" s="92"/>
      <c r="P512" s="92">
        <v>0</v>
      </c>
      <c r="Q512" s="92">
        <f t="shared" si="309"/>
        <v>0</v>
      </c>
      <c r="R512" s="98">
        <f t="shared" si="301"/>
        <v>0</v>
      </c>
      <c r="S512" s="130">
        <v>11</v>
      </c>
      <c r="T512" s="258" t="s">
        <v>15</v>
      </c>
      <c r="U512" s="78">
        <f>SUMIF('Avoided Costs 2010-2018'!$A:$A,Actuals!T512&amp;Actuals!S512,'Avoided Costs 2010-2018'!$E:$E)*J512</f>
        <v>194535.31615715392</v>
      </c>
      <c r="V512" s="78">
        <f>SUMIF('Avoided Costs 2010-2018'!$A:$A,Actuals!T512&amp;Actuals!S512,'Avoided Costs 2010-2018'!$K:$K)*N512</f>
        <v>0</v>
      </c>
      <c r="W512" s="78">
        <f>SUMIF('Avoided Costs 2010-2018'!$A:$A,Actuals!T512&amp;Actuals!S512,'Avoided Costs 2010-2018'!$M:$M)*R512</f>
        <v>0</v>
      </c>
      <c r="X512" s="78">
        <f t="shared" si="302"/>
        <v>194535.31615715392</v>
      </c>
      <c r="Y512" s="105">
        <v>113165.77</v>
      </c>
      <c r="Z512" s="105">
        <f t="shared" si="303"/>
        <v>90532.616000000009</v>
      </c>
      <c r="AA512" s="105"/>
      <c r="AB512" s="105"/>
      <c r="AC512" s="105"/>
      <c r="AD512" s="105">
        <f t="shared" si="304"/>
        <v>90532.616000000009</v>
      </c>
      <c r="AE512" s="105">
        <f t="shared" si="305"/>
        <v>104002.70015715391</v>
      </c>
      <c r="AF512" s="160">
        <f t="shared" si="306"/>
        <v>874445.51039999991</v>
      </c>
    </row>
    <row r="513" spans="1:32" s="108" customFormat="1" outlineLevel="1" x14ac:dyDescent="0.2">
      <c r="A513" s="125" t="s">
        <v>526</v>
      </c>
      <c r="B513" s="125"/>
      <c r="C513" s="125"/>
      <c r="D513" s="130">
        <v>1</v>
      </c>
      <c r="E513" s="131"/>
      <c r="F513" s="132">
        <v>0.2</v>
      </c>
      <c r="G513" s="132"/>
      <c r="H513" s="131">
        <v>107475</v>
      </c>
      <c r="I513" s="92">
        <f t="shared" si="307"/>
        <v>102316.2</v>
      </c>
      <c r="J513" s="98">
        <f t="shared" si="299"/>
        <v>81852.960000000006</v>
      </c>
      <c r="K513" s="92"/>
      <c r="L513" s="131">
        <v>54255</v>
      </c>
      <c r="M513" s="92">
        <f t="shared" si="308"/>
        <v>57510.3</v>
      </c>
      <c r="N513" s="92">
        <f t="shared" si="300"/>
        <v>46008.240000000005</v>
      </c>
      <c r="O513" s="92"/>
      <c r="P513" s="92">
        <v>0</v>
      </c>
      <c r="Q513" s="92">
        <f t="shared" si="309"/>
        <v>0</v>
      </c>
      <c r="R513" s="98">
        <f t="shared" si="301"/>
        <v>0</v>
      </c>
      <c r="S513" s="130">
        <v>15</v>
      </c>
      <c r="T513" s="258" t="s">
        <v>15</v>
      </c>
      <c r="U513" s="78">
        <f>SUMIF('Avoided Costs 2010-2018'!$A:$A,Actuals!T513&amp;Actuals!S513,'Avoided Costs 2010-2018'!$E:$E)*J513</f>
        <v>241905.94696393466</v>
      </c>
      <c r="V513" s="78">
        <f>SUMIF('Avoided Costs 2010-2018'!$A:$A,Actuals!T513&amp;Actuals!S513,'Avoided Costs 2010-2018'!$K:$K)*N513</f>
        <v>37893.301028821596</v>
      </c>
      <c r="W513" s="78">
        <f>SUMIF('Avoided Costs 2010-2018'!$A:$A,Actuals!T513&amp;Actuals!S513,'Avoided Costs 2010-2018'!$M:$M)*R513</f>
        <v>0</v>
      </c>
      <c r="X513" s="78">
        <f t="shared" si="302"/>
        <v>279799.24799275625</v>
      </c>
      <c r="Y513" s="105">
        <v>12746</v>
      </c>
      <c r="Z513" s="105">
        <f t="shared" si="303"/>
        <v>10196.800000000001</v>
      </c>
      <c r="AA513" s="105"/>
      <c r="AB513" s="105"/>
      <c r="AC513" s="105"/>
      <c r="AD513" s="105">
        <f t="shared" si="304"/>
        <v>10196.800000000001</v>
      </c>
      <c r="AE513" s="105">
        <f t="shared" si="305"/>
        <v>269602.44799275626</v>
      </c>
      <c r="AF513" s="160">
        <f t="shared" si="306"/>
        <v>1227794.4000000001</v>
      </c>
    </row>
    <row r="514" spans="1:32" s="108" customFormat="1" outlineLevel="1" x14ac:dyDescent="0.2">
      <c r="A514" s="125" t="s">
        <v>527</v>
      </c>
      <c r="B514" s="125"/>
      <c r="C514" s="125"/>
      <c r="D514" s="130">
        <v>1</v>
      </c>
      <c r="E514" s="131"/>
      <c r="F514" s="132">
        <v>0.2</v>
      </c>
      <c r="G514" s="132"/>
      <c r="H514" s="131">
        <v>76212</v>
      </c>
      <c r="I514" s="92">
        <f t="shared" si="307"/>
        <v>72553.823999999993</v>
      </c>
      <c r="J514" s="98">
        <f t="shared" si="299"/>
        <v>58043.059199999996</v>
      </c>
      <c r="K514" s="92"/>
      <c r="L514" s="131">
        <v>92846</v>
      </c>
      <c r="M514" s="92">
        <f t="shared" si="308"/>
        <v>98416.760000000009</v>
      </c>
      <c r="N514" s="92">
        <f t="shared" si="300"/>
        <v>78733.40800000001</v>
      </c>
      <c r="O514" s="92"/>
      <c r="P514" s="92">
        <v>0</v>
      </c>
      <c r="Q514" s="92">
        <f t="shared" si="309"/>
        <v>0</v>
      </c>
      <c r="R514" s="98">
        <f t="shared" si="301"/>
        <v>0</v>
      </c>
      <c r="S514" s="130">
        <v>15</v>
      </c>
      <c r="T514" s="258" t="s">
        <v>15</v>
      </c>
      <c r="U514" s="78">
        <f>SUMIF('Avoided Costs 2010-2018'!$A:$A,Actuals!T514&amp;Actuals!S514,'Avoided Costs 2010-2018'!$E:$E)*J514</f>
        <v>171538.83256585611</v>
      </c>
      <c r="V514" s="78">
        <f>SUMIF('Avoided Costs 2010-2018'!$A:$A,Actuals!T514&amp;Actuals!S514,'Avoided Costs 2010-2018'!$K:$K)*N514</f>
        <v>64846.399913776986</v>
      </c>
      <c r="W514" s="78">
        <f>SUMIF('Avoided Costs 2010-2018'!$A:$A,Actuals!T514&amp;Actuals!S514,'Avoided Costs 2010-2018'!$M:$M)*R514</f>
        <v>0</v>
      </c>
      <c r="X514" s="78">
        <f t="shared" si="302"/>
        <v>236385.23247963309</v>
      </c>
      <c r="Y514" s="105">
        <v>40392.36</v>
      </c>
      <c r="Z514" s="105">
        <f t="shared" si="303"/>
        <v>32313.888000000003</v>
      </c>
      <c r="AA514" s="105"/>
      <c r="AB514" s="105"/>
      <c r="AC514" s="105"/>
      <c r="AD514" s="105">
        <f t="shared" si="304"/>
        <v>32313.888000000003</v>
      </c>
      <c r="AE514" s="105">
        <f t="shared" si="305"/>
        <v>204071.34447963309</v>
      </c>
      <c r="AF514" s="160">
        <f t="shared" si="306"/>
        <v>870645.88799999992</v>
      </c>
    </row>
    <row r="515" spans="1:32" s="108" customFormat="1" outlineLevel="1" x14ac:dyDescent="0.2">
      <c r="A515" s="125" t="s">
        <v>528</v>
      </c>
      <c r="B515" s="125"/>
      <c r="C515" s="125"/>
      <c r="D515" s="130">
        <v>1</v>
      </c>
      <c r="E515" s="131"/>
      <c r="F515" s="132">
        <v>0.2</v>
      </c>
      <c r="G515" s="132"/>
      <c r="H515" s="131">
        <v>67624</v>
      </c>
      <c r="I515" s="92">
        <f t="shared" si="307"/>
        <v>64378.047999999995</v>
      </c>
      <c r="J515" s="98">
        <f t="shared" si="299"/>
        <v>51502.438399999999</v>
      </c>
      <c r="K515" s="92"/>
      <c r="L515" s="131">
        <v>0</v>
      </c>
      <c r="M515" s="92">
        <f t="shared" si="308"/>
        <v>0</v>
      </c>
      <c r="N515" s="92">
        <f t="shared" si="300"/>
        <v>0</v>
      </c>
      <c r="O515" s="92"/>
      <c r="P515" s="92">
        <v>0</v>
      </c>
      <c r="Q515" s="92">
        <f t="shared" si="309"/>
        <v>0</v>
      </c>
      <c r="R515" s="98">
        <f t="shared" si="301"/>
        <v>0</v>
      </c>
      <c r="S515" s="130">
        <v>8</v>
      </c>
      <c r="T515" s="258" t="s">
        <v>167</v>
      </c>
      <c r="U515" s="78">
        <f>SUMIF('Avoided Costs 2010-2018'!$A:$A,Actuals!T515&amp;Actuals!S515,'Avoided Costs 2010-2018'!$E:$E)*J515</f>
        <v>92170.168247411348</v>
      </c>
      <c r="V515" s="78">
        <f>SUMIF('Avoided Costs 2010-2018'!$A:$A,Actuals!T515&amp;Actuals!S515,'Avoided Costs 2010-2018'!$K:$K)*N515</f>
        <v>0</v>
      </c>
      <c r="W515" s="78">
        <f>SUMIF('Avoided Costs 2010-2018'!$A:$A,Actuals!T515&amp;Actuals!S515,'Avoided Costs 2010-2018'!$M:$M)*R515</f>
        <v>0</v>
      </c>
      <c r="X515" s="78">
        <f t="shared" si="302"/>
        <v>92170.168247411348</v>
      </c>
      <c r="Y515" s="105">
        <v>38160</v>
      </c>
      <c r="Z515" s="105">
        <f t="shared" si="303"/>
        <v>30528</v>
      </c>
      <c r="AA515" s="105"/>
      <c r="AB515" s="105"/>
      <c r="AC515" s="105"/>
      <c r="AD515" s="105">
        <f t="shared" si="304"/>
        <v>30528</v>
      </c>
      <c r="AE515" s="105">
        <f t="shared" si="305"/>
        <v>61642.168247411348</v>
      </c>
      <c r="AF515" s="160">
        <f t="shared" si="306"/>
        <v>412019.50719999999</v>
      </c>
    </row>
    <row r="516" spans="1:32" s="108" customFormat="1" outlineLevel="1" x14ac:dyDescent="0.2">
      <c r="A516" s="125" t="s">
        <v>529</v>
      </c>
      <c r="B516" s="125"/>
      <c r="C516" s="125"/>
      <c r="D516" s="130">
        <v>0</v>
      </c>
      <c r="E516" s="131"/>
      <c r="F516" s="132">
        <v>0.2</v>
      </c>
      <c r="G516" s="132"/>
      <c r="H516" s="131">
        <v>15220</v>
      </c>
      <c r="I516" s="92">
        <f t="shared" si="307"/>
        <v>14489.439999999999</v>
      </c>
      <c r="J516" s="98">
        <f t="shared" si="299"/>
        <v>11591.552</v>
      </c>
      <c r="K516" s="92"/>
      <c r="L516" s="131">
        <v>0</v>
      </c>
      <c r="M516" s="92">
        <f t="shared" si="308"/>
        <v>0</v>
      </c>
      <c r="N516" s="92">
        <f t="shared" si="300"/>
        <v>0</v>
      </c>
      <c r="O516" s="92"/>
      <c r="P516" s="92">
        <v>0</v>
      </c>
      <c r="Q516" s="92">
        <f t="shared" si="309"/>
        <v>0</v>
      </c>
      <c r="R516" s="98">
        <f t="shared" si="301"/>
        <v>0</v>
      </c>
      <c r="S516" s="130">
        <v>8</v>
      </c>
      <c r="T516" s="258" t="s">
        <v>167</v>
      </c>
      <c r="U516" s="78">
        <f>SUMIF('Avoided Costs 2010-2018'!$A:$A,Actuals!T516&amp;Actuals!S516,'Avoided Costs 2010-2018'!$E:$E)*J516</f>
        <v>20744.55756426122</v>
      </c>
      <c r="V516" s="78">
        <f>SUMIF('Avoided Costs 2010-2018'!$A:$A,Actuals!T516&amp;Actuals!S516,'Avoided Costs 2010-2018'!$K:$K)*N516</f>
        <v>0</v>
      </c>
      <c r="W516" s="78">
        <f>SUMIF('Avoided Costs 2010-2018'!$A:$A,Actuals!T516&amp;Actuals!S516,'Avoided Costs 2010-2018'!$M:$M)*R516</f>
        <v>0</v>
      </c>
      <c r="X516" s="78">
        <f t="shared" si="302"/>
        <v>20744.55756426122</v>
      </c>
      <c r="Y516" s="105">
        <v>8066.6</v>
      </c>
      <c r="Z516" s="105">
        <f t="shared" si="303"/>
        <v>6453.2800000000007</v>
      </c>
      <c r="AA516" s="105"/>
      <c r="AB516" s="105"/>
      <c r="AC516" s="105"/>
      <c r="AD516" s="105">
        <f t="shared" si="304"/>
        <v>6453.2800000000007</v>
      </c>
      <c r="AE516" s="105">
        <f t="shared" si="305"/>
        <v>14291.27756426122</v>
      </c>
      <c r="AF516" s="160">
        <f t="shared" si="306"/>
        <v>92732.415999999997</v>
      </c>
    </row>
    <row r="517" spans="1:32" s="108" customFormat="1" outlineLevel="1" x14ac:dyDescent="0.2">
      <c r="A517" s="125" t="s">
        <v>530</v>
      </c>
      <c r="B517" s="125"/>
      <c r="C517" s="125"/>
      <c r="D517" s="130">
        <v>1</v>
      </c>
      <c r="E517" s="131"/>
      <c r="F517" s="132">
        <v>0.2</v>
      </c>
      <c r="G517" s="132"/>
      <c r="H517" s="131">
        <v>21406</v>
      </c>
      <c r="I517" s="92">
        <f t="shared" si="307"/>
        <v>20378.511999999999</v>
      </c>
      <c r="J517" s="98">
        <f t="shared" si="299"/>
        <v>16302.809600000001</v>
      </c>
      <c r="K517" s="92"/>
      <c r="L517" s="131">
        <v>0</v>
      </c>
      <c r="M517" s="92">
        <f t="shared" si="308"/>
        <v>0</v>
      </c>
      <c r="N517" s="92">
        <f t="shared" si="300"/>
        <v>0</v>
      </c>
      <c r="O517" s="92"/>
      <c r="P517" s="92">
        <v>0</v>
      </c>
      <c r="Q517" s="92">
        <f t="shared" si="309"/>
        <v>0</v>
      </c>
      <c r="R517" s="98">
        <f t="shared" si="301"/>
        <v>0</v>
      </c>
      <c r="S517" s="130">
        <v>11</v>
      </c>
      <c r="T517" s="258" t="s">
        <v>15</v>
      </c>
      <c r="U517" s="78">
        <f>SUMIF('Avoided Costs 2010-2018'!$A:$A,Actuals!T517&amp;Actuals!S517,'Avoided Costs 2010-2018'!$E:$E)*J517</f>
        <v>39895.2181728129</v>
      </c>
      <c r="V517" s="78">
        <f>SUMIF('Avoided Costs 2010-2018'!$A:$A,Actuals!T517&amp;Actuals!S517,'Avoided Costs 2010-2018'!$K:$K)*N517</f>
        <v>0</v>
      </c>
      <c r="W517" s="78">
        <f>SUMIF('Avoided Costs 2010-2018'!$A:$A,Actuals!T517&amp;Actuals!S517,'Avoided Costs 2010-2018'!$M:$M)*R517</f>
        <v>0</v>
      </c>
      <c r="X517" s="78">
        <f t="shared" si="302"/>
        <v>39895.2181728129</v>
      </c>
      <c r="Y517" s="105">
        <v>31800</v>
      </c>
      <c r="Z517" s="105">
        <f t="shared" si="303"/>
        <v>25440</v>
      </c>
      <c r="AA517" s="105"/>
      <c r="AB517" s="105"/>
      <c r="AC517" s="105"/>
      <c r="AD517" s="105">
        <f t="shared" si="304"/>
        <v>25440</v>
      </c>
      <c r="AE517" s="105">
        <f t="shared" si="305"/>
        <v>14455.2181728129</v>
      </c>
      <c r="AF517" s="160">
        <f t="shared" si="306"/>
        <v>179330.9056</v>
      </c>
    </row>
    <row r="518" spans="1:32" s="108" customFormat="1" outlineLevel="1" x14ac:dyDescent="0.2">
      <c r="A518" s="125" t="s">
        <v>531</v>
      </c>
      <c r="B518" s="125"/>
      <c r="C518" s="125"/>
      <c r="D518" s="130">
        <v>1</v>
      </c>
      <c r="E518" s="131"/>
      <c r="F518" s="132">
        <v>0.2</v>
      </c>
      <c r="G518" s="132"/>
      <c r="H518" s="131">
        <v>80600</v>
      </c>
      <c r="I518" s="92">
        <f t="shared" si="307"/>
        <v>76731.199999999997</v>
      </c>
      <c r="J518" s="98">
        <f t="shared" si="299"/>
        <v>61384.959999999999</v>
      </c>
      <c r="K518" s="92"/>
      <c r="L518" s="131">
        <v>0</v>
      </c>
      <c r="M518" s="92">
        <f t="shared" si="308"/>
        <v>0</v>
      </c>
      <c r="N518" s="92">
        <f t="shared" si="300"/>
        <v>0</v>
      </c>
      <c r="O518" s="92"/>
      <c r="P518" s="92">
        <v>0</v>
      </c>
      <c r="Q518" s="92">
        <f t="shared" si="309"/>
        <v>0</v>
      </c>
      <c r="R518" s="98">
        <f t="shared" si="301"/>
        <v>0</v>
      </c>
      <c r="S518" s="130">
        <v>15</v>
      </c>
      <c r="T518" s="258" t="s">
        <v>15</v>
      </c>
      <c r="U518" s="78">
        <f>SUMIF('Avoided Costs 2010-2018'!$A:$A,Actuals!T518&amp;Actuals!S518,'Avoided Costs 2010-2018'!$E:$E)*J518</f>
        <v>181415.3926521808</v>
      </c>
      <c r="V518" s="78">
        <f>SUMIF('Avoided Costs 2010-2018'!$A:$A,Actuals!T518&amp;Actuals!S518,'Avoided Costs 2010-2018'!$K:$K)*N518</f>
        <v>0</v>
      </c>
      <c r="W518" s="78">
        <f>SUMIF('Avoided Costs 2010-2018'!$A:$A,Actuals!T518&amp;Actuals!S518,'Avoided Costs 2010-2018'!$M:$M)*R518</f>
        <v>0</v>
      </c>
      <c r="X518" s="78">
        <f t="shared" si="302"/>
        <v>181415.3926521808</v>
      </c>
      <c r="Y518" s="105">
        <v>28860</v>
      </c>
      <c r="Z518" s="105">
        <f t="shared" si="303"/>
        <v>23088</v>
      </c>
      <c r="AA518" s="105"/>
      <c r="AB518" s="105"/>
      <c r="AC518" s="105"/>
      <c r="AD518" s="105">
        <f t="shared" si="304"/>
        <v>23088</v>
      </c>
      <c r="AE518" s="105">
        <f t="shared" si="305"/>
        <v>158327.3926521808</v>
      </c>
      <c r="AF518" s="160">
        <f t="shared" si="306"/>
        <v>920774.4</v>
      </c>
    </row>
    <row r="519" spans="1:32" s="108" customFormat="1" outlineLevel="1" x14ac:dyDescent="0.2">
      <c r="A519" s="125" t="s">
        <v>532</v>
      </c>
      <c r="B519" s="125"/>
      <c r="C519" s="125"/>
      <c r="D519" s="130">
        <v>1</v>
      </c>
      <c r="E519" s="131"/>
      <c r="F519" s="132">
        <v>0.2</v>
      </c>
      <c r="G519" s="132"/>
      <c r="H519" s="131">
        <v>22792</v>
      </c>
      <c r="I519" s="92">
        <f t="shared" si="307"/>
        <v>21697.984</v>
      </c>
      <c r="J519" s="98">
        <f t="shared" si="299"/>
        <v>17358.387200000001</v>
      </c>
      <c r="K519" s="92"/>
      <c r="L519" s="131">
        <v>0</v>
      </c>
      <c r="M519" s="92">
        <f t="shared" si="308"/>
        <v>0</v>
      </c>
      <c r="N519" s="92">
        <f t="shared" si="300"/>
        <v>0</v>
      </c>
      <c r="O519" s="92"/>
      <c r="P519" s="92">
        <v>0</v>
      </c>
      <c r="Q519" s="92">
        <f t="shared" si="309"/>
        <v>0</v>
      </c>
      <c r="R519" s="98">
        <f t="shared" si="301"/>
        <v>0</v>
      </c>
      <c r="S519" s="130">
        <v>8</v>
      </c>
      <c r="T519" s="258" t="s">
        <v>167</v>
      </c>
      <c r="U519" s="78">
        <f>SUMIF('Avoided Costs 2010-2018'!$A:$A,Actuals!T519&amp;Actuals!S519,'Avoided Costs 2010-2018'!$E:$E)*J519</f>
        <v>31065.043101487634</v>
      </c>
      <c r="V519" s="78">
        <f>SUMIF('Avoided Costs 2010-2018'!$A:$A,Actuals!T519&amp;Actuals!S519,'Avoided Costs 2010-2018'!$K:$K)*N519</f>
        <v>0</v>
      </c>
      <c r="W519" s="78">
        <f>SUMIF('Avoided Costs 2010-2018'!$A:$A,Actuals!T519&amp;Actuals!S519,'Avoided Costs 2010-2018'!$M:$M)*R519</f>
        <v>0</v>
      </c>
      <c r="X519" s="78">
        <f t="shared" si="302"/>
        <v>31065.043101487634</v>
      </c>
      <c r="Y519" s="105">
        <v>8268</v>
      </c>
      <c r="Z519" s="105">
        <f t="shared" si="303"/>
        <v>6614.4000000000005</v>
      </c>
      <c r="AA519" s="105"/>
      <c r="AB519" s="105"/>
      <c r="AC519" s="105"/>
      <c r="AD519" s="105">
        <f t="shared" si="304"/>
        <v>6614.4000000000005</v>
      </c>
      <c r="AE519" s="105">
        <f t="shared" si="305"/>
        <v>24450.643101487633</v>
      </c>
      <c r="AF519" s="160">
        <f t="shared" si="306"/>
        <v>138867.09760000001</v>
      </c>
    </row>
    <row r="520" spans="1:32" s="108" customFormat="1" outlineLevel="1" x14ac:dyDescent="0.2">
      <c r="A520" s="125" t="s">
        <v>533</v>
      </c>
      <c r="B520" s="125"/>
      <c r="C520" s="125"/>
      <c r="D520" s="130">
        <v>1</v>
      </c>
      <c r="E520" s="131"/>
      <c r="F520" s="132">
        <v>0.2</v>
      </c>
      <c r="G520" s="132"/>
      <c r="H520" s="131">
        <v>19041</v>
      </c>
      <c r="I520" s="92">
        <f t="shared" si="307"/>
        <v>18127.031999999999</v>
      </c>
      <c r="J520" s="98">
        <f t="shared" si="299"/>
        <v>14501.625599999999</v>
      </c>
      <c r="K520" s="92"/>
      <c r="L520" s="131">
        <v>0</v>
      </c>
      <c r="M520" s="92">
        <f t="shared" si="308"/>
        <v>0</v>
      </c>
      <c r="N520" s="92">
        <f t="shared" si="300"/>
        <v>0</v>
      </c>
      <c r="O520" s="92"/>
      <c r="P520" s="92">
        <v>0</v>
      </c>
      <c r="Q520" s="92">
        <f t="shared" si="309"/>
        <v>0</v>
      </c>
      <c r="R520" s="98">
        <f t="shared" si="301"/>
        <v>0</v>
      </c>
      <c r="S520" s="130">
        <v>11</v>
      </c>
      <c r="T520" s="258" t="s">
        <v>15</v>
      </c>
      <c r="U520" s="78">
        <f>SUMIF('Avoided Costs 2010-2018'!$A:$A,Actuals!T520&amp;Actuals!S520,'Avoided Costs 2010-2018'!$E:$E)*J520</f>
        <v>35487.473102332537</v>
      </c>
      <c r="V520" s="78">
        <f>SUMIF('Avoided Costs 2010-2018'!$A:$A,Actuals!T520&amp;Actuals!S520,'Avoided Costs 2010-2018'!$K:$K)*N520</f>
        <v>0</v>
      </c>
      <c r="W520" s="78">
        <f>SUMIF('Avoided Costs 2010-2018'!$A:$A,Actuals!T520&amp;Actuals!S520,'Avoided Costs 2010-2018'!$M:$M)*R520</f>
        <v>0</v>
      </c>
      <c r="X520" s="78">
        <f t="shared" si="302"/>
        <v>35487.473102332537</v>
      </c>
      <c r="Y520" s="105">
        <v>10248.08</v>
      </c>
      <c r="Z520" s="105">
        <f t="shared" si="303"/>
        <v>8198.4639999999999</v>
      </c>
      <c r="AA520" s="105"/>
      <c r="AB520" s="105"/>
      <c r="AC520" s="105"/>
      <c r="AD520" s="105">
        <f t="shared" si="304"/>
        <v>8198.4639999999999</v>
      </c>
      <c r="AE520" s="105">
        <f t="shared" si="305"/>
        <v>27289.009102332537</v>
      </c>
      <c r="AF520" s="160">
        <f t="shared" si="306"/>
        <v>159517.88159999999</v>
      </c>
    </row>
    <row r="521" spans="1:32" s="108" customFormat="1" outlineLevel="1" x14ac:dyDescent="0.2">
      <c r="A521" s="125" t="s">
        <v>534</v>
      </c>
      <c r="B521" s="125"/>
      <c r="C521" s="125"/>
      <c r="D521" s="130">
        <v>0</v>
      </c>
      <c r="E521" s="131"/>
      <c r="F521" s="132">
        <v>0.2</v>
      </c>
      <c r="G521" s="132"/>
      <c r="H521" s="131">
        <v>7822</v>
      </c>
      <c r="I521" s="92">
        <f t="shared" si="307"/>
        <v>7446.5439999999999</v>
      </c>
      <c r="J521" s="98">
        <f t="shared" si="299"/>
        <v>5957.2352000000001</v>
      </c>
      <c r="K521" s="92"/>
      <c r="L521" s="131">
        <v>0</v>
      </c>
      <c r="M521" s="92">
        <f t="shared" si="308"/>
        <v>0</v>
      </c>
      <c r="N521" s="92">
        <f t="shared" si="300"/>
        <v>0</v>
      </c>
      <c r="O521" s="92"/>
      <c r="P521" s="92">
        <v>0</v>
      </c>
      <c r="Q521" s="92">
        <f t="shared" si="309"/>
        <v>0</v>
      </c>
      <c r="R521" s="98">
        <f t="shared" si="301"/>
        <v>0</v>
      </c>
      <c r="S521" s="130">
        <v>25</v>
      </c>
      <c r="T521" s="258" t="s">
        <v>15</v>
      </c>
      <c r="U521" s="78">
        <f>SUMIF('Avoided Costs 2010-2018'!$A:$A,Actuals!T521&amp;Actuals!S521,'Avoided Costs 2010-2018'!$E:$E)*J521</f>
        <v>22395.344838713059</v>
      </c>
      <c r="V521" s="78">
        <f>SUMIF('Avoided Costs 2010-2018'!$A:$A,Actuals!T521&amp;Actuals!S521,'Avoided Costs 2010-2018'!$K:$K)*N521</f>
        <v>0</v>
      </c>
      <c r="W521" s="78">
        <f>SUMIF('Avoided Costs 2010-2018'!$A:$A,Actuals!T521&amp;Actuals!S521,'Avoided Costs 2010-2018'!$M:$M)*R521</f>
        <v>0</v>
      </c>
      <c r="X521" s="78">
        <f t="shared" si="302"/>
        <v>22395.344838713059</v>
      </c>
      <c r="Y521" s="105">
        <v>8100</v>
      </c>
      <c r="Z521" s="105">
        <f t="shared" si="303"/>
        <v>6480</v>
      </c>
      <c r="AA521" s="105"/>
      <c r="AB521" s="105"/>
      <c r="AC521" s="105"/>
      <c r="AD521" s="105">
        <f t="shared" si="304"/>
        <v>6480</v>
      </c>
      <c r="AE521" s="105">
        <f t="shared" si="305"/>
        <v>15915.344838713059</v>
      </c>
      <c r="AF521" s="160">
        <f t="shared" si="306"/>
        <v>148930.88</v>
      </c>
    </row>
    <row r="522" spans="1:32" s="108" customFormat="1" outlineLevel="1" x14ac:dyDescent="0.2">
      <c r="A522" s="125" t="s">
        <v>535</v>
      </c>
      <c r="B522" s="125"/>
      <c r="C522" s="125"/>
      <c r="D522" s="130">
        <v>1</v>
      </c>
      <c r="E522" s="131"/>
      <c r="F522" s="132">
        <v>0.2</v>
      </c>
      <c r="G522" s="132"/>
      <c r="H522" s="131">
        <v>30162</v>
      </c>
      <c r="I522" s="92">
        <f t="shared" si="307"/>
        <v>28714.223999999998</v>
      </c>
      <c r="J522" s="98">
        <f t="shared" ref="J522:J585" si="310">I522*(1-F522)</f>
        <v>22971.379199999999</v>
      </c>
      <c r="K522" s="92"/>
      <c r="L522" s="131">
        <v>28503</v>
      </c>
      <c r="M522" s="92">
        <f t="shared" si="308"/>
        <v>30213.18</v>
      </c>
      <c r="N522" s="92">
        <f t="shared" ref="N522:N585" si="311">M522*(1-F522)</f>
        <v>24170.544000000002</v>
      </c>
      <c r="O522" s="92"/>
      <c r="P522" s="92">
        <v>0</v>
      </c>
      <c r="Q522" s="92">
        <f t="shared" si="309"/>
        <v>0</v>
      </c>
      <c r="R522" s="98">
        <f t="shared" ref="R522:R585" si="312">Q522*(1-F522)</f>
        <v>0</v>
      </c>
      <c r="S522" s="130">
        <v>15</v>
      </c>
      <c r="T522" s="258" t="s">
        <v>15</v>
      </c>
      <c r="U522" s="78">
        <f>SUMIF('Avoided Costs 2010-2018'!$A:$A,Actuals!T522&amp;Actuals!S522,'Avoided Costs 2010-2018'!$E:$E)*J522</f>
        <v>67888.971131204438</v>
      </c>
      <c r="V522" s="78">
        <f>SUMIF('Avoided Costs 2010-2018'!$A:$A,Actuals!T522&amp;Actuals!S522,'Avoided Costs 2010-2018'!$K:$K)*N522</f>
        <v>19907.340507317334</v>
      </c>
      <c r="W522" s="78">
        <f>SUMIF('Avoided Costs 2010-2018'!$A:$A,Actuals!T522&amp;Actuals!S522,'Avoided Costs 2010-2018'!$M:$M)*R522</f>
        <v>0</v>
      </c>
      <c r="X522" s="78">
        <f t="shared" ref="X522:X585" si="313">SUM(U522:W522)</f>
        <v>87796.311638521773</v>
      </c>
      <c r="Y522" s="105">
        <v>15900</v>
      </c>
      <c r="Z522" s="105">
        <f t="shared" ref="Z522:Z585" si="314">Y522*(1-F522)</f>
        <v>12720</v>
      </c>
      <c r="AA522" s="105"/>
      <c r="AB522" s="105"/>
      <c r="AC522" s="105"/>
      <c r="AD522" s="105">
        <f t="shared" si="304"/>
        <v>12720</v>
      </c>
      <c r="AE522" s="105">
        <f t="shared" si="305"/>
        <v>75076.311638521773</v>
      </c>
      <c r="AF522" s="160">
        <f t="shared" si="306"/>
        <v>344570.68799999997</v>
      </c>
    </row>
    <row r="523" spans="1:32" s="108" customFormat="1" outlineLevel="1" x14ac:dyDescent="0.2">
      <c r="A523" s="125" t="s">
        <v>536</v>
      </c>
      <c r="B523" s="125"/>
      <c r="C523" s="125"/>
      <c r="D523" s="130">
        <v>0</v>
      </c>
      <c r="E523" s="131"/>
      <c r="F523" s="132">
        <v>0.2</v>
      </c>
      <c r="G523" s="132"/>
      <c r="H523" s="131">
        <v>45968</v>
      </c>
      <c r="I523" s="131">
        <f>H523</f>
        <v>45968</v>
      </c>
      <c r="J523" s="98">
        <f t="shared" si="310"/>
        <v>36774.400000000001</v>
      </c>
      <c r="K523" s="92"/>
      <c r="L523" s="131">
        <v>0</v>
      </c>
      <c r="M523" s="131">
        <f t="shared" ref="M523:M524" si="315">L523</f>
        <v>0</v>
      </c>
      <c r="N523" s="92">
        <f t="shared" si="311"/>
        <v>0</v>
      </c>
      <c r="O523" s="92"/>
      <c r="P523" s="92">
        <v>0</v>
      </c>
      <c r="Q523" s="92">
        <v>0</v>
      </c>
      <c r="R523" s="98">
        <f t="shared" si="312"/>
        <v>0</v>
      </c>
      <c r="S523" s="130">
        <v>11</v>
      </c>
      <c r="T523" s="258" t="s">
        <v>15</v>
      </c>
      <c r="U523" s="78">
        <f>SUMIF('Avoided Costs 2010-2018'!$A:$A,Actuals!T523&amp;Actuals!S523,'Avoided Costs 2010-2018'!$E:$E)*J523</f>
        <v>89992.016540160694</v>
      </c>
      <c r="V523" s="78">
        <f>SUMIF('Avoided Costs 2010-2018'!$A:$A,Actuals!T523&amp;Actuals!S523,'Avoided Costs 2010-2018'!$K:$K)*N523</f>
        <v>0</v>
      </c>
      <c r="W523" s="78">
        <f>SUMIF('Avoided Costs 2010-2018'!$A:$A,Actuals!T523&amp;Actuals!S523,'Avoided Costs 2010-2018'!$M:$M)*R523</f>
        <v>0</v>
      </c>
      <c r="X523" s="78">
        <f t="shared" si="313"/>
        <v>89992.016540160694</v>
      </c>
      <c r="Y523" s="105">
        <v>63600</v>
      </c>
      <c r="Z523" s="105">
        <f t="shared" si="314"/>
        <v>50880</v>
      </c>
      <c r="AA523" s="105"/>
      <c r="AB523" s="105"/>
      <c r="AC523" s="105"/>
      <c r="AD523" s="105">
        <f t="shared" si="304"/>
        <v>50880</v>
      </c>
      <c r="AE523" s="105">
        <f t="shared" si="305"/>
        <v>39112.016540160694</v>
      </c>
      <c r="AF523" s="160">
        <f t="shared" si="306"/>
        <v>404518.40000000002</v>
      </c>
    </row>
    <row r="524" spans="1:32" s="108" customFormat="1" outlineLevel="1" x14ac:dyDescent="0.2">
      <c r="A524" s="125" t="s">
        <v>537</v>
      </c>
      <c r="B524" s="125"/>
      <c r="C524" s="125"/>
      <c r="D524" s="130">
        <v>0</v>
      </c>
      <c r="E524" s="131"/>
      <c r="F524" s="132">
        <v>0.2</v>
      </c>
      <c r="G524" s="132"/>
      <c r="H524" s="131">
        <v>69779</v>
      </c>
      <c r="I524" s="131">
        <v>69779</v>
      </c>
      <c r="J524" s="98">
        <f t="shared" si="310"/>
        <v>55823.200000000004</v>
      </c>
      <c r="K524" s="92"/>
      <c r="L524" s="131">
        <v>0</v>
      </c>
      <c r="M524" s="131">
        <f t="shared" si="315"/>
        <v>0</v>
      </c>
      <c r="N524" s="92">
        <f t="shared" si="311"/>
        <v>0</v>
      </c>
      <c r="O524" s="92"/>
      <c r="P524" s="92">
        <v>0</v>
      </c>
      <c r="Q524" s="92">
        <v>0</v>
      </c>
      <c r="R524" s="98">
        <f t="shared" si="312"/>
        <v>0</v>
      </c>
      <c r="S524" s="130">
        <v>9</v>
      </c>
      <c r="T524" s="258" t="s">
        <v>167</v>
      </c>
      <c r="U524" s="78">
        <f>SUMIF('Avoided Costs 2010-2018'!$A:$A,Actuals!T524&amp;Actuals!S524,'Avoided Costs 2010-2018'!$E:$E)*J524</f>
        <v>108601.50769254698</v>
      </c>
      <c r="V524" s="78">
        <f>SUMIF('Avoided Costs 2010-2018'!$A:$A,Actuals!T524&amp;Actuals!S524,'Avoided Costs 2010-2018'!$K:$K)*N524</f>
        <v>0</v>
      </c>
      <c r="W524" s="78">
        <f>SUMIF('Avoided Costs 2010-2018'!$A:$A,Actuals!T524&amp;Actuals!S524,'Avoided Costs 2010-2018'!$M:$M)*R524</f>
        <v>0</v>
      </c>
      <c r="X524" s="78">
        <f t="shared" si="313"/>
        <v>108601.50769254698</v>
      </c>
      <c r="Y524" s="105">
        <v>88200</v>
      </c>
      <c r="Z524" s="105">
        <f t="shared" si="314"/>
        <v>70560</v>
      </c>
      <c r="AA524" s="105"/>
      <c r="AB524" s="105"/>
      <c r="AC524" s="105"/>
      <c r="AD524" s="105">
        <f t="shared" ref="AD524:AD587" si="316">Z524+AB524</f>
        <v>70560</v>
      </c>
      <c r="AE524" s="105">
        <f t="shared" ref="AE524:AE587" si="317">X524-AD524</f>
        <v>38041.507692546977</v>
      </c>
      <c r="AF524" s="160">
        <f t="shared" ref="AF524:AF587" si="318">S524*J524</f>
        <v>502408.80000000005</v>
      </c>
    </row>
    <row r="525" spans="1:32" s="108" customFormat="1" outlineLevel="1" x14ac:dyDescent="0.2">
      <c r="A525" s="125" t="s">
        <v>538</v>
      </c>
      <c r="B525" s="125"/>
      <c r="C525" s="125"/>
      <c r="D525" s="130">
        <v>1</v>
      </c>
      <c r="E525" s="131"/>
      <c r="F525" s="132">
        <v>0.2</v>
      </c>
      <c r="G525" s="132"/>
      <c r="H525" s="131">
        <v>6615</v>
      </c>
      <c r="I525" s="131">
        <f>H525</f>
        <v>6615</v>
      </c>
      <c r="J525" s="98">
        <f t="shared" si="310"/>
        <v>5292</v>
      </c>
      <c r="K525" s="92"/>
      <c r="L525" s="131">
        <v>57097</v>
      </c>
      <c r="M525" s="131">
        <f>L525</f>
        <v>57097</v>
      </c>
      <c r="N525" s="92">
        <f t="shared" si="311"/>
        <v>45677.600000000006</v>
      </c>
      <c r="O525" s="92"/>
      <c r="P525" s="92">
        <v>0</v>
      </c>
      <c r="Q525" s="92">
        <v>0</v>
      </c>
      <c r="R525" s="98">
        <f t="shared" si="312"/>
        <v>0</v>
      </c>
      <c r="S525" s="130">
        <v>15</v>
      </c>
      <c r="T525" s="258" t="s">
        <v>15</v>
      </c>
      <c r="U525" s="78">
        <f>SUMIF('Avoided Costs 2010-2018'!$A:$A,Actuals!T525&amp;Actuals!S525,'Avoided Costs 2010-2018'!$E:$E)*J525</f>
        <v>15639.828679783141</v>
      </c>
      <c r="V525" s="78">
        <f>SUMIF('Avoided Costs 2010-2018'!$A:$A,Actuals!T525&amp;Actuals!S525,'Avoided Costs 2010-2018'!$K:$K)*N525</f>
        <v>37620.979352266062</v>
      </c>
      <c r="W525" s="78">
        <f>SUMIF('Avoided Costs 2010-2018'!$A:$A,Actuals!T525&amp;Actuals!S525,'Avoided Costs 2010-2018'!$M:$M)*R525</f>
        <v>0</v>
      </c>
      <c r="X525" s="78">
        <f t="shared" si="313"/>
        <v>53260.808032049201</v>
      </c>
      <c r="Y525" s="105">
        <v>50000</v>
      </c>
      <c r="Z525" s="105">
        <f t="shared" si="314"/>
        <v>40000</v>
      </c>
      <c r="AA525" s="105"/>
      <c r="AB525" s="105"/>
      <c r="AC525" s="105"/>
      <c r="AD525" s="105">
        <f t="shared" si="316"/>
        <v>40000</v>
      </c>
      <c r="AE525" s="105">
        <f t="shared" si="317"/>
        <v>13260.808032049201</v>
      </c>
      <c r="AF525" s="160">
        <f t="shared" si="318"/>
        <v>79380</v>
      </c>
    </row>
    <row r="526" spans="1:32" s="108" customFormat="1" outlineLevel="1" x14ac:dyDescent="0.2">
      <c r="A526" s="125" t="s">
        <v>539</v>
      </c>
      <c r="B526" s="125"/>
      <c r="C526" s="125"/>
      <c r="D526" s="130">
        <v>0</v>
      </c>
      <c r="E526" s="131"/>
      <c r="F526" s="132">
        <v>0.2</v>
      </c>
      <c r="G526" s="132"/>
      <c r="H526" s="131">
        <v>40741</v>
      </c>
      <c r="I526" s="92">
        <f t="shared" ref="I526:I587" si="319">+$H$78*H526</f>
        <v>38785.432000000001</v>
      </c>
      <c r="J526" s="98">
        <f t="shared" si="310"/>
        <v>31028.345600000001</v>
      </c>
      <c r="K526" s="92"/>
      <c r="L526" s="131">
        <v>0</v>
      </c>
      <c r="M526" s="92">
        <f t="shared" ref="M526:M587" si="320">+$L$78*L526</f>
        <v>0</v>
      </c>
      <c r="N526" s="92">
        <f t="shared" si="311"/>
        <v>0</v>
      </c>
      <c r="O526" s="92"/>
      <c r="P526" s="92">
        <v>0</v>
      </c>
      <c r="Q526" s="92">
        <f t="shared" ref="Q526:Q587" si="321">+P526*$P$78</f>
        <v>0</v>
      </c>
      <c r="R526" s="98">
        <f t="shared" si="312"/>
        <v>0</v>
      </c>
      <c r="S526" s="130">
        <v>11</v>
      </c>
      <c r="T526" s="258" t="s">
        <v>15</v>
      </c>
      <c r="U526" s="78">
        <f>SUMIF('Avoided Costs 2010-2018'!$A:$A,Actuals!T526&amp;Actuals!S526,'Avoided Costs 2010-2018'!$E:$E)*J526</f>
        <v>75930.630831475763</v>
      </c>
      <c r="V526" s="78">
        <f>SUMIF('Avoided Costs 2010-2018'!$A:$A,Actuals!T526&amp;Actuals!S526,'Avoided Costs 2010-2018'!$K:$K)*N526</f>
        <v>0</v>
      </c>
      <c r="W526" s="78">
        <f>SUMIF('Avoided Costs 2010-2018'!$A:$A,Actuals!T526&amp;Actuals!S526,'Avoided Costs 2010-2018'!$M:$M)*R526</f>
        <v>0</v>
      </c>
      <c r="X526" s="78">
        <f t="shared" si="313"/>
        <v>75930.630831475763</v>
      </c>
      <c r="Y526" s="105">
        <v>97918</v>
      </c>
      <c r="Z526" s="105">
        <f t="shared" si="314"/>
        <v>78334.400000000009</v>
      </c>
      <c r="AA526" s="105"/>
      <c r="AB526" s="105"/>
      <c r="AC526" s="105"/>
      <c r="AD526" s="105">
        <f t="shared" si="316"/>
        <v>78334.400000000009</v>
      </c>
      <c r="AE526" s="105">
        <f t="shared" si="317"/>
        <v>-2403.7691685242462</v>
      </c>
      <c r="AF526" s="160">
        <f t="shared" si="318"/>
        <v>341311.80160000001</v>
      </c>
    </row>
    <row r="527" spans="1:32" s="108" customFormat="1" outlineLevel="1" x14ac:dyDescent="0.2">
      <c r="A527" s="125" t="s">
        <v>540</v>
      </c>
      <c r="B527" s="125"/>
      <c r="C527" s="125"/>
      <c r="D527" s="130">
        <v>0</v>
      </c>
      <c r="E527" s="131"/>
      <c r="F527" s="132">
        <v>0.2</v>
      </c>
      <c r="G527" s="132"/>
      <c r="H527" s="131">
        <v>11155</v>
      </c>
      <c r="I527" s="92">
        <f t="shared" si="319"/>
        <v>10619.56</v>
      </c>
      <c r="J527" s="98">
        <f t="shared" si="310"/>
        <v>8495.6479999999992</v>
      </c>
      <c r="K527" s="92"/>
      <c r="L527" s="131">
        <v>34182</v>
      </c>
      <c r="M527" s="92">
        <f t="shared" si="320"/>
        <v>36232.92</v>
      </c>
      <c r="N527" s="92">
        <f t="shared" si="311"/>
        <v>28986.335999999999</v>
      </c>
      <c r="O527" s="92"/>
      <c r="P527" s="92">
        <v>0</v>
      </c>
      <c r="Q527" s="92">
        <f t="shared" si="321"/>
        <v>0</v>
      </c>
      <c r="R527" s="98">
        <f t="shared" si="312"/>
        <v>0</v>
      </c>
      <c r="S527" s="130">
        <v>15</v>
      </c>
      <c r="T527" s="258" t="s">
        <v>15</v>
      </c>
      <c r="U527" s="78">
        <f>SUMIF('Avoided Costs 2010-2018'!$A:$A,Actuals!T527&amp;Actuals!S527,'Avoided Costs 2010-2018'!$E:$E)*J527</f>
        <v>25107.800310608895</v>
      </c>
      <c r="V527" s="78">
        <f>SUMIF('Avoided Costs 2010-2018'!$A:$A,Actuals!T527&amp;Actuals!S527,'Avoided Costs 2010-2018'!$K:$K)*N527</f>
        <v>23873.722528194263</v>
      </c>
      <c r="W527" s="78">
        <f>SUMIF('Avoided Costs 2010-2018'!$A:$A,Actuals!T527&amp;Actuals!S527,'Avoided Costs 2010-2018'!$M:$M)*R527</f>
        <v>0</v>
      </c>
      <c r="X527" s="78">
        <f t="shared" si="313"/>
        <v>48981.522838803154</v>
      </c>
      <c r="Y527" s="105">
        <v>35000</v>
      </c>
      <c r="Z527" s="105">
        <f t="shared" si="314"/>
        <v>28000</v>
      </c>
      <c r="AA527" s="105"/>
      <c r="AB527" s="105"/>
      <c r="AC527" s="105"/>
      <c r="AD527" s="105">
        <f t="shared" si="316"/>
        <v>28000</v>
      </c>
      <c r="AE527" s="105">
        <f t="shared" si="317"/>
        <v>20981.522838803154</v>
      </c>
      <c r="AF527" s="160">
        <f t="shared" si="318"/>
        <v>127434.71999999999</v>
      </c>
    </row>
    <row r="528" spans="1:32" s="108" customFormat="1" outlineLevel="1" x14ac:dyDescent="0.2">
      <c r="A528" s="125" t="s">
        <v>541</v>
      </c>
      <c r="B528" s="125"/>
      <c r="C528" s="125"/>
      <c r="D528" s="130">
        <v>0</v>
      </c>
      <c r="E528" s="131"/>
      <c r="F528" s="132">
        <v>0.2</v>
      </c>
      <c r="G528" s="132"/>
      <c r="H528" s="131">
        <v>29737</v>
      </c>
      <c r="I528" s="92">
        <f t="shared" si="319"/>
        <v>28309.624</v>
      </c>
      <c r="J528" s="98">
        <f t="shared" si="310"/>
        <v>22647.699200000003</v>
      </c>
      <c r="K528" s="92"/>
      <c r="L528" s="131">
        <v>0</v>
      </c>
      <c r="M528" s="92">
        <f t="shared" si="320"/>
        <v>0</v>
      </c>
      <c r="N528" s="92">
        <f t="shared" si="311"/>
        <v>0</v>
      </c>
      <c r="O528" s="92"/>
      <c r="P528" s="92">
        <v>0</v>
      </c>
      <c r="Q528" s="92">
        <f t="shared" si="321"/>
        <v>0</v>
      </c>
      <c r="R528" s="98">
        <f t="shared" si="312"/>
        <v>0</v>
      </c>
      <c r="S528" s="130">
        <v>25</v>
      </c>
      <c r="T528" s="258" t="s">
        <v>15</v>
      </c>
      <c r="U528" s="78">
        <f>SUMIF('Avoided Costs 2010-2018'!$A:$A,Actuals!T528&amp;Actuals!S528,'Avoided Costs 2010-2018'!$E:$E)*J528</f>
        <v>85140.676229712379</v>
      </c>
      <c r="V528" s="78">
        <f>SUMIF('Avoided Costs 2010-2018'!$A:$A,Actuals!T528&amp;Actuals!S528,'Avoided Costs 2010-2018'!$K:$K)*N528</f>
        <v>0</v>
      </c>
      <c r="W528" s="78">
        <f>SUMIF('Avoided Costs 2010-2018'!$A:$A,Actuals!T528&amp;Actuals!S528,'Avoided Costs 2010-2018'!$M:$M)*R528</f>
        <v>0</v>
      </c>
      <c r="X528" s="78">
        <f t="shared" si="313"/>
        <v>85140.676229712379</v>
      </c>
      <c r="Y528" s="105">
        <v>0</v>
      </c>
      <c r="Z528" s="105">
        <f t="shared" si="314"/>
        <v>0</v>
      </c>
      <c r="AA528" s="105"/>
      <c r="AB528" s="105"/>
      <c r="AC528" s="105"/>
      <c r="AD528" s="105">
        <f t="shared" si="316"/>
        <v>0</v>
      </c>
      <c r="AE528" s="105">
        <f t="shared" si="317"/>
        <v>85140.676229712379</v>
      </c>
      <c r="AF528" s="160">
        <f t="shared" si="318"/>
        <v>566192.4800000001</v>
      </c>
    </row>
    <row r="529" spans="1:32" s="108" customFormat="1" outlineLevel="1" x14ac:dyDescent="0.2">
      <c r="A529" s="125" t="s">
        <v>542</v>
      </c>
      <c r="B529" s="125"/>
      <c r="C529" s="125"/>
      <c r="D529" s="130">
        <v>1</v>
      </c>
      <c r="E529" s="131"/>
      <c r="F529" s="132">
        <v>0.2</v>
      </c>
      <c r="G529" s="132"/>
      <c r="H529" s="131">
        <v>17727</v>
      </c>
      <c r="I529" s="92">
        <f t="shared" si="319"/>
        <v>16876.103999999999</v>
      </c>
      <c r="J529" s="98">
        <f t="shared" si="310"/>
        <v>13500.8832</v>
      </c>
      <c r="K529" s="92"/>
      <c r="L529" s="131">
        <v>0</v>
      </c>
      <c r="M529" s="92">
        <f t="shared" si="320"/>
        <v>0</v>
      </c>
      <c r="N529" s="92">
        <f t="shared" si="311"/>
        <v>0</v>
      </c>
      <c r="O529" s="92"/>
      <c r="P529" s="92">
        <v>0</v>
      </c>
      <c r="Q529" s="92">
        <f t="shared" si="321"/>
        <v>0</v>
      </c>
      <c r="R529" s="98">
        <f t="shared" si="312"/>
        <v>0</v>
      </c>
      <c r="S529" s="130">
        <v>9</v>
      </c>
      <c r="T529" s="258" t="s">
        <v>167</v>
      </c>
      <c r="U529" s="78">
        <f>SUMIF('Avoided Costs 2010-2018'!$A:$A,Actuals!T529&amp;Actuals!S529,'Avoided Costs 2010-2018'!$E:$E)*J529</f>
        <v>26265.35688926787</v>
      </c>
      <c r="V529" s="78">
        <f>SUMIF('Avoided Costs 2010-2018'!$A:$A,Actuals!T529&amp;Actuals!S529,'Avoided Costs 2010-2018'!$K:$K)*N529</f>
        <v>0</v>
      </c>
      <c r="W529" s="78">
        <f>SUMIF('Avoided Costs 2010-2018'!$A:$A,Actuals!T529&amp;Actuals!S529,'Avoided Costs 2010-2018'!$M:$M)*R529</f>
        <v>0</v>
      </c>
      <c r="X529" s="78">
        <f t="shared" si="313"/>
        <v>26265.35688926787</v>
      </c>
      <c r="Y529" s="105">
        <v>23310</v>
      </c>
      <c r="Z529" s="105">
        <f t="shared" si="314"/>
        <v>18648</v>
      </c>
      <c r="AA529" s="105"/>
      <c r="AB529" s="105"/>
      <c r="AC529" s="105"/>
      <c r="AD529" s="105">
        <f t="shared" si="316"/>
        <v>18648</v>
      </c>
      <c r="AE529" s="105">
        <f t="shared" si="317"/>
        <v>7617.3568892678704</v>
      </c>
      <c r="AF529" s="160">
        <f t="shared" si="318"/>
        <v>121507.9488</v>
      </c>
    </row>
    <row r="530" spans="1:32" s="108" customFormat="1" outlineLevel="1" x14ac:dyDescent="0.2">
      <c r="A530" s="125" t="s">
        <v>543</v>
      </c>
      <c r="B530" s="125"/>
      <c r="C530" s="125"/>
      <c r="D530" s="130">
        <v>0</v>
      </c>
      <c r="E530" s="131"/>
      <c r="F530" s="132">
        <v>0.2</v>
      </c>
      <c r="G530" s="132"/>
      <c r="H530" s="131">
        <v>0</v>
      </c>
      <c r="I530" s="92">
        <f t="shared" si="319"/>
        <v>0</v>
      </c>
      <c r="J530" s="98">
        <f t="shared" si="310"/>
        <v>0</v>
      </c>
      <c r="K530" s="92"/>
      <c r="L530" s="131">
        <v>0</v>
      </c>
      <c r="M530" s="92">
        <f t="shared" si="320"/>
        <v>0</v>
      </c>
      <c r="N530" s="92">
        <f t="shared" si="311"/>
        <v>0</v>
      </c>
      <c r="O530" s="92"/>
      <c r="P530" s="92">
        <v>0</v>
      </c>
      <c r="Q530" s="92">
        <f t="shared" si="321"/>
        <v>0</v>
      </c>
      <c r="R530" s="98">
        <f t="shared" si="312"/>
        <v>0</v>
      </c>
      <c r="S530" s="130">
        <v>1</v>
      </c>
      <c r="T530" s="258" t="s">
        <v>15</v>
      </c>
      <c r="U530" s="78">
        <f>SUMIF('Avoided Costs 2010-2018'!$A:$A,Actuals!T530&amp;Actuals!S530,'Avoided Costs 2010-2018'!$E:$E)*J530</f>
        <v>0</v>
      </c>
      <c r="V530" s="78">
        <f>SUMIF('Avoided Costs 2010-2018'!$A:$A,Actuals!T530&amp;Actuals!S530,'Avoided Costs 2010-2018'!$K:$K)*N530</f>
        <v>0</v>
      </c>
      <c r="W530" s="78">
        <f>SUMIF('Avoided Costs 2010-2018'!$A:$A,Actuals!T530&amp;Actuals!S530,'Avoided Costs 2010-2018'!$M:$M)*R530</f>
        <v>0</v>
      </c>
      <c r="X530" s="78">
        <f t="shared" si="313"/>
        <v>0</v>
      </c>
      <c r="Y530" s="105">
        <v>0</v>
      </c>
      <c r="Z530" s="105">
        <f t="shared" si="314"/>
        <v>0</v>
      </c>
      <c r="AA530" s="105"/>
      <c r="AB530" s="105"/>
      <c r="AC530" s="105"/>
      <c r="AD530" s="105">
        <f t="shared" si="316"/>
        <v>0</v>
      </c>
      <c r="AE530" s="105">
        <f t="shared" si="317"/>
        <v>0</v>
      </c>
      <c r="AF530" s="160">
        <f t="shared" si="318"/>
        <v>0</v>
      </c>
    </row>
    <row r="531" spans="1:32" s="108" customFormat="1" outlineLevel="1" x14ac:dyDescent="0.2">
      <c r="A531" s="125" t="s">
        <v>544</v>
      </c>
      <c r="B531" s="125"/>
      <c r="C531" s="125"/>
      <c r="D531" s="130">
        <v>0</v>
      </c>
      <c r="E531" s="131"/>
      <c r="F531" s="132">
        <v>0.2</v>
      </c>
      <c r="G531" s="132"/>
      <c r="H531" s="131">
        <v>14055</v>
      </c>
      <c r="I531" s="92">
        <f t="shared" si="319"/>
        <v>13380.359999999999</v>
      </c>
      <c r="J531" s="98">
        <f t="shared" si="310"/>
        <v>10704.288</v>
      </c>
      <c r="K531" s="92"/>
      <c r="L531" s="131">
        <v>0</v>
      </c>
      <c r="M531" s="92">
        <f t="shared" si="320"/>
        <v>0</v>
      </c>
      <c r="N531" s="92">
        <f t="shared" si="311"/>
        <v>0</v>
      </c>
      <c r="O531" s="92"/>
      <c r="P531" s="92">
        <v>0</v>
      </c>
      <c r="Q531" s="92">
        <f t="shared" si="321"/>
        <v>0</v>
      </c>
      <c r="R531" s="98">
        <f t="shared" si="312"/>
        <v>0</v>
      </c>
      <c r="S531" s="130">
        <v>9</v>
      </c>
      <c r="T531" s="258" t="s">
        <v>167</v>
      </c>
      <c r="U531" s="78">
        <f>SUMIF('Avoided Costs 2010-2018'!$A:$A,Actuals!T531&amp;Actuals!S531,'Avoided Costs 2010-2018'!$E:$E)*J531</f>
        <v>20824.707569169059</v>
      </c>
      <c r="V531" s="78">
        <f>SUMIF('Avoided Costs 2010-2018'!$A:$A,Actuals!T531&amp;Actuals!S531,'Avoided Costs 2010-2018'!$K:$K)*N531</f>
        <v>0</v>
      </c>
      <c r="W531" s="78">
        <f>SUMIF('Avoided Costs 2010-2018'!$A:$A,Actuals!T531&amp;Actuals!S531,'Avoided Costs 2010-2018'!$M:$M)*R531</f>
        <v>0</v>
      </c>
      <c r="X531" s="78">
        <f t="shared" si="313"/>
        <v>20824.707569169059</v>
      </c>
      <c r="Y531" s="105">
        <v>14411.25</v>
      </c>
      <c r="Z531" s="105">
        <f t="shared" si="314"/>
        <v>11529</v>
      </c>
      <c r="AA531" s="105"/>
      <c r="AB531" s="105"/>
      <c r="AC531" s="105"/>
      <c r="AD531" s="105">
        <f t="shared" si="316"/>
        <v>11529</v>
      </c>
      <c r="AE531" s="105">
        <f t="shared" si="317"/>
        <v>9295.7075691690588</v>
      </c>
      <c r="AF531" s="160">
        <f t="shared" si="318"/>
        <v>96338.592000000004</v>
      </c>
    </row>
    <row r="532" spans="1:32" s="108" customFormat="1" outlineLevel="1" x14ac:dyDescent="0.2">
      <c r="A532" s="125" t="s">
        <v>545</v>
      </c>
      <c r="B532" s="125"/>
      <c r="C532" s="125"/>
      <c r="D532" s="130">
        <v>0</v>
      </c>
      <c r="E532" s="131"/>
      <c r="F532" s="132">
        <v>0.2</v>
      </c>
      <c r="G532" s="132"/>
      <c r="H532" s="131">
        <v>11995</v>
      </c>
      <c r="I532" s="92">
        <f t="shared" si="319"/>
        <v>11419.24</v>
      </c>
      <c r="J532" s="98">
        <f t="shared" si="310"/>
        <v>9135.3919999999998</v>
      </c>
      <c r="K532" s="92"/>
      <c r="L532" s="131">
        <v>0</v>
      </c>
      <c r="M532" s="92">
        <f t="shared" si="320"/>
        <v>0</v>
      </c>
      <c r="N532" s="92">
        <f t="shared" si="311"/>
        <v>0</v>
      </c>
      <c r="O532" s="92"/>
      <c r="P532" s="92">
        <v>0</v>
      </c>
      <c r="Q532" s="92">
        <f t="shared" si="321"/>
        <v>0</v>
      </c>
      <c r="R532" s="98">
        <f t="shared" si="312"/>
        <v>0</v>
      </c>
      <c r="S532" s="130">
        <v>25</v>
      </c>
      <c r="T532" s="258" t="s">
        <v>15</v>
      </c>
      <c r="U532" s="78">
        <f>SUMIF('Avoided Costs 2010-2018'!$A:$A,Actuals!T532&amp;Actuals!S532,'Avoided Costs 2010-2018'!$E:$E)*J532</f>
        <v>34343.155374630929</v>
      </c>
      <c r="V532" s="78">
        <f>SUMIF('Avoided Costs 2010-2018'!$A:$A,Actuals!T532&amp;Actuals!S532,'Avoided Costs 2010-2018'!$K:$K)*N532</f>
        <v>0</v>
      </c>
      <c r="W532" s="78">
        <f>SUMIF('Avoided Costs 2010-2018'!$A:$A,Actuals!T532&amp;Actuals!S532,'Avoided Costs 2010-2018'!$M:$M)*R532</f>
        <v>0</v>
      </c>
      <c r="X532" s="78">
        <f t="shared" si="313"/>
        <v>34343.155374630929</v>
      </c>
      <c r="Y532" s="105">
        <v>0</v>
      </c>
      <c r="Z532" s="105">
        <f t="shared" si="314"/>
        <v>0</v>
      </c>
      <c r="AA532" s="105"/>
      <c r="AB532" s="105"/>
      <c r="AC532" s="105"/>
      <c r="AD532" s="105">
        <f t="shared" si="316"/>
        <v>0</v>
      </c>
      <c r="AE532" s="105">
        <f t="shared" si="317"/>
        <v>34343.155374630929</v>
      </c>
      <c r="AF532" s="160">
        <f t="shared" si="318"/>
        <v>228384.8</v>
      </c>
    </row>
    <row r="533" spans="1:32" s="108" customFormat="1" outlineLevel="1" x14ac:dyDescent="0.2">
      <c r="A533" s="125" t="s">
        <v>546</v>
      </c>
      <c r="B533" s="125"/>
      <c r="C533" s="125"/>
      <c r="D533" s="130">
        <v>1</v>
      </c>
      <c r="E533" s="131"/>
      <c r="F533" s="132">
        <v>0.2</v>
      </c>
      <c r="G533" s="132"/>
      <c r="H533" s="131">
        <v>35931</v>
      </c>
      <c r="I533" s="92">
        <f t="shared" si="319"/>
        <v>34206.311999999998</v>
      </c>
      <c r="J533" s="98">
        <f t="shared" si="310"/>
        <v>27365.049599999998</v>
      </c>
      <c r="K533" s="92"/>
      <c r="L533" s="131">
        <v>0</v>
      </c>
      <c r="M533" s="92">
        <f t="shared" si="320"/>
        <v>0</v>
      </c>
      <c r="N533" s="92">
        <f t="shared" si="311"/>
        <v>0</v>
      </c>
      <c r="O533" s="92"/>
      <c r="P533" s="92">
        <v>0</v>
      </c>
      <c r="Q533" s="92">
        <f t="shared" si="321"/>
        <v>0</v>
      </c>
      <c r="R533" s="98">
        <f t="shared" si="312"/>
        <v>0</v>
      </c>
      <c r="S533" s="130">
        <v>11</v>
      </c>
      <c r="T533" s="258" t="s">
        <v>15</v>
      </c>
      <c r="U533" s="78">
        <f>SUMIF('Avoided Costs 2010-2018'!$A:$A,Actuals!T533&amp;Actuals!S533,'Avoided Costs 2010-2018'!$E:$E)*J533</f>
        <v>66966.041491513606</v>
      </c>
      <c r="V533" s="78">
        <f>SUMIF('Avoided Costs 2010-2018'!$A:$A,Actuals!T533&amp;Actuals!S533,'Avoided Costs 2010-2018'!$K:$K)*N533</f>
        <v>0</v>
      </c>
      <c r="W533" s="78">
        <f>SUMIF('Avoided Costs 2010-2018'!$A:$A,Actuals!T533&amp;Actuals!S533,'Avoided Costs 2010-2018'!$M:$M)*R533</f>
        <v>0</v>
      </c>
      <c r="X533" s="78">
        <f t="shared" si="313"/>
        <v>66966.041491513606</v>
      </c>
      <c r="Y533" s="105">
        <v>62208.75</v>
      </c>
      <c r="Z533" s="105">
        <f t="shared" si="314"/>
        <v>49767</v>
      </c>
      <c r="AA533" s="105"/>
      <c r="AB533" s="105"/>
      <c r="AC533" s="105"/>
      <c r="AD533" s="105">
        <f t="shared" si="316"/>
        <v>49767</v>
      </c>
      <c r="AE533" s="105">
        <f t="shared" si="317"/>
        <v>17199.041491513606</v>
      </c>
      <c r="AF533" s="160">
        <f t="shared" si="318"/>
        <v>301015.54559999995</v>
      </c>
    </row>
    <row r="534" spans="1:32" s="108" customFormat="1" outlineLevel="1" x14ac:dyDescent="0.2">
      <c r="A534" s="125" t="s">
        <v>547</v>
      </c>
      <c r="B534" s="125"/>
      <c r="C534" s="125"/>
      <c r="D534" s="130">
        <v>1</v>
      </c>
      <c r="E534" s="131"/>
      <c r="F534" s="132">
        <v>0.2</v>
      </c>
      <c r="G534" s="132"/>
      <c r="H534" s="131">
        <v>13092</v>
      </c>
      <c r="I534" s="92">
        <f t="shared" si="319"/>
        <v>12463.583999999999</v>
      </c>
      <c r="J534" s="98">
        <f t="shared" si="310"/>
        <v>9970.8672000000006</v>
      </c>
      <c r="K534" s="92"/>
      <c r="L534" s="131">
        <v>13444</v>
      </c>
      <c r="M534" s="92">
        <f t="shared" si="320"/>
        <v>14250.640000000001</v>
      </c>
      <c r="N534" s="92">
        <f t="shared" si="311"/>
        <v>11400.512000000002</v>
      </c>
      <c r="O534" s="92"/>
      <c r="P534" s="92">
        <v>0</v>
      </c>
      <c r="Q534" s="92">
        <f t="shared" si="321"/>
        <v>0</v>
      </c>
      <c r="R534" s="98">
        <f t="shared" si="312"/>
        <v>0</v>
      </c>
      <c r="S534" s="130">
        <v>15</v>
      </c>
      <c r="T534" s="258" t="s">
        <v>15</v>
      </c>
      <c r="U534" s="78">
        <f>SUMIF('Avoided Costs 2010-2018'!$A:$A,Actuals!T534&amp;Actuals!S534,'Avoided Costs 2010-2018'!$E:$E)*J534</f>
        <v>29467.621843701629</v>
      </c>
      <c r="V534" s="78">
        <f>SUMIF('Avoided Costs 2010-2018'!$A:$A,Actuals!T534&amp;Actuals!S534,'Avoided Costs 2010-2018'!$K:$K)*N534</f>
        <v>9389.6883058055046</v>
      </c>
      <c r="W534" s="78">
        <f>SUMIF('Avoided Costs 2010-2018'!$A:$A,Actuals!T534&amp;Actuals!S534,'Avoided Costs 2010-2018'!$M:$M)*R534</f>
        <v>0</v>
      </c>
      <c r="X534" s="78">
        <f t="shared" si="313"/>
        <v>38857.310149507131</v>
      </c>
      <c r="Y534" s="105">
        <v>5910</v>
      </c>
      <c r="Z534" s="105">
        <f t="shared" si="314"/>
        <v>4728</v>
      </c>
      <c r="AA534" s="105"/>
      <c r="AB534" s="105"/>
      <c r="AC534" s="105"/>
      <c r="AD534" s="105">
        <f t="shared" si="316"/>
        <v>4728</v>
      </c>
      <c r="AE534" s="105">
        <f t="shared" si="317"/>
        <v>34129.310149507131</v>
      </c>
      <c r="AF534" s="160">
        <f t="shared" si="318"/>
        <v>149563.008</v>
      </c>
    </row>
    <row r="535" spans="1:32" s="108" customFormat="1" outlineLevel="1" x14ac:dyDescent="0.2">
      <c r="A535" s="125" t="s">
        <v>548</v>
      </c>
      <c r="B535" s="125"/>
      <c r="C535" s="125"/>
      <c r="D535" s="130">
        <v>1</v>
      </c>
      <c r="E535" s="131"/>
      <c r="F535" s="132">
        <v>0.2</v>
      </c>
      <c r="G535" s="132"/>
      <c r="H535" s="131">
        <v>16394</v>
      </c>
      <c r="I535" s="92">
        <f t="shared" si="319"/>
        <v>15607.088</v>
      </c>
      <c r="J535" s="98">
        <f t="shared" si="310"/>
        <v>12485.670400000001</v>
      </c>
      <c r="K535" s="92"/>
      <c r="L535" s="131">
        <v>11531</v>
      </c>
      <c r="M535" s="92">
        <f t="shared" si="320"/>
        <v>12222.86</v>
      </c>
      <c r="N535" s="92">
        <f t="shared" si="311"/>
        <v>9778.2880000000005</v>
      </c>
      <c r="O535" s="92"/>
      <c r="P535" s="92">
        <v>0</v>
      </c>
      <c r="Q535" s="92">
        <f t="shared" si="321"/>
        <v>0</v>
      </c>
      <c r="R535" s="98">
        <f t="shared" si="312"/>
        <v>0</v>
      </c>
      <c r="S535" s="130">
        <v>15</v>
      </c>
      <c r="T535" s="258" t="s">
        <v>15</v>
      </c>
      <c r="U535" s="78">
        <f>SUMIF('Avoided Costs 2010-2018'!$A:$A,Actuals!T535&amp;Actuals!S535,'Avoided Costs 2010-2018'!$E:$E)*J535</f>
        <v>36899.800833000649</v>
      </c>
      <c r="V535" s="78">
        <f>SUMIF('Avoided Costs 2010-2018'!$A:$A,Actuals!T535&amp;Actuals!S535,'Avoided Costs 2010-2018'!$K:$K)*N535</f>
        <v>8053.5923723775104</v>
      </c>
      <c r="W535" s="78">
        <f>SUMIF('Avoided Costs 2010-2018'!$A:$A,Actuals!T535&amp;Actuals!S535,'Avoided Costs 2010-2018'!$M:$M)*R535</f>
        <v>0</v>
      </c>
      <c r="X535" s="78">
        <f t="shared" si="313"/>
        <v>44953.393205378161</v>
      </c>
      <c r="Y535" s="105">
        <v>4000</v>
      </c>
      <c r="Z535" s="105">
        <f t="shared" si="314"/>
        <v>3200</v>
      </c>
      <c r="AA535" s="105"/>
      <c r="AB535" s="105"/>
      <c r="AC535" s="105"/>
      <c r="AD535" s="105">
        <f t="shared" si="316"/>
        <v>3200</v>
      </c>
      <c r="AE535" s="105">
        <f t="shared" si="317"/>
        <v>41753.393205378161</v>
      </c>
      <c r="AF535" s="160">
        <f t="shared" si="318"/>
        <v>187285.05600000001</v>
      </c>
    </row>
    <row r="536" spans="1:32" s="108" customFormat="1" outlineLevel="1" x14ac:dyDescent="0.2">
      <c r="A536" s="125" t="s">
        <v>549</v>
      </c>
      <c r="B536" s="125"/>
      <c r="C536" s="125"/>
      <c r="D536" s="130">
        <v>1</v>
      </c>
      <c r="E536" s="131"/>
      <c r="F536" s="132">
        <v>0.2</v>
      </c>
      <c r="G536" s="132"/>
      <c r="H536" s="131">
        <v>7951</v>
      </c>
      <c r="I536" s="92">
        <f t="shared" si="319"/>
        <v>7569.3519999999999</v>
      </c>
      <c r="J536" s="98">
        <f t="shared" si="310"/>
        <v>6055.4816000000001</v>
      </c>
      <c r="K536" s="92"/>
      <c r="L536" s="131">
        <v>10635</v>
      </c>
      <c r="M536" s="92">
        <f t="shared" si="320"/>
        <v>11273.1</v>
      </c>
      <c r="N536" s="92">
        <f t="shared" si="311"/>
        <v>9018.4800000000014</v>
      </c>
      <c r="O536" s="92"/>
      <c r="P536" s="92">
        <v>0</v>
      </c>
      <c r="Q536" s="92">
        <f t="shared" si="321"/>
        <v>0</v>
      </c>
      <c r="R536" s="98">
        <f t="shared" si="312"/>
        <v>0</v>
      </c>
      <c r="S536" s="130">
        <v>15</v>
      </c>
      <c r="T536" s="258" t="s">
        <v>15</v>
      </c>
      <c r="U536" s="78">
        <f>SUMIF('Avoided Costs 2010-2018'!$A:$A,Actuals!T536&amp;Actuals!S536,'Avoided Costs 2010-2018'!$E:$E)*J536</f>
        <v>17896.200830986225</v>
      </c>
      <c r="V536" s="78">
        <f>SUMIF('Avoided Costs 2010-2018'!$A:$A,Actuals!T536&amp;Actuals!S536,'Avoided Costs 2010-2018'!$K:$K)*N536</f>
        <v>7427.7993998989532</v>
      </c>
      <c r="W536" s="78">
        <f>SUMIF('Avoided Costs 2010-2018'!$A:$A,Actuals!T536&amp;Actuals!S536,'Avoided Costs 2010-2018'!$M:$M)*R536</f>
        <v>0</v>
      </c>
      <c r="X536" s="78">
        <f t="shared" si="313"/>
        <v>25324.000230885176</v>
      </c>
      <c r="Y536" s="105">
        <v>10500</v>
      </c>
      <c r="Z536" s="105">
        <f t="shared" si="314"/>
        <v>8400</v>
      </c>
      <c r="AA536" s="105"/>
      <c r="AB536" s="105"/>
      <c r="AC536" s="105"/>
      <c r="AD536" s="105">
        <f t="shared" si="316"/>
        <v>8400</v>
      </c>
      <c r="AE536" s="105">
        <f t="shared" si="317"/>
        <v>16924.000230885176</v>
      </c>
      <c r="AF536" s="160">
        <f t="shared" si="318"/>
        <v>90832.224000000002</v>
      </c>
    </row>
    <row r="537" spans="1:32" s="108" customFormat="1" outlineLevel="1" x14ac:dyDescent="0.2">
      <c r="A537" s="125" t="s">
        <v>550</v>
      </c>
      <c r="B537" s="125"/>
      <c r="C537" s="125"/>
      <c r="D537" s="130">
        <v>1</v>
      </c>
      <c r="E537" s="131"/>
      <c r="F537" s="132">
        <v>0.2</v>
      </c>
      <c r="G537" s="132"/>
      <c r="H537" s="131">
        <v>95199</v>
      </c>
      <c r="I537" s="92">
        <f t="shared" si="319"/>
        <v>90629.447999999989</v>
      </c>
      <c r="J537" s="98">
        <f t="shared" si="310"/>
        <v>72503.558399999994</v>
      </c>
      <c r="K537" s="92"/>
      <c r="L537" s="131">
        <v>0</v>
      </c>
      <c r="M537" s="92">
        <f t="shared" si="320"/>
        <v>0</v>
      </c>
      <c r="N537" s="92">
        <f t="shared" si="311"/>
        <v>0</v>
      </c>
      <c r="O537" s="92"/>
      <c r="P537" s="92">
        <v>0</v>
      </c>
      <c r="Q537" s="92">
        <f t="shared" si="321"/>
        <v>0</v>
      </c>
      <c r="R537" s="98">
        <f t="shared" si="312"/>
        <v>0</v>
      </c>
      <c r="S537" s="130">
        <v>11</v>
      </c>
      <c r="T537" s="258" t="s">
        <v>15</v>
      </c>
      <c r="U537" s="78">
        <f>SUMIF('Avoided Costs 2010-2018'!$A:$A,Actuals!T537&amp;Actuals!S537,'Avoided Costs 2010-2018'!$E:$E)*J537</f>
        <v>177426.18307173759</v>
      </c>
      <c r="V537" s="78">
        <f>SUMIF('Avoided Costs 2010-2018'!$A:$A,Actuals!T537&amp;Actuals!S537,'Avoided Costs 2010-2018'!$K:$K)*N537</f>
        <v>0</v>
      </c>
      <c r="W537" s="78">
        <f>SUMIF('Avoided Costs 2010-2018'!$A:$A,Actuals!T537&amp;Actuals!S537,'Avoided Costs 2010-2018'!$M:$M)*R537</f>
        <v>0</v>
      </c>
      <c r="X537" s="78">
        <f t="shared" si="313"/>
        <v>177426.18307173759</v>
      </c>
      <c r="Y537" s="105">
        <v>76214</v>
      </c>
      <c r="Z537" s="105">
        <f t="shared" si="314"/>
        <v>60971.200000000004</v>
      </c>
      <c r="AA537" s="105"/>
      <c r="AB537" s="105"/>
      <c r="AC537" s="105"/>
      <c r="AD537" s="105">
        <f t="shared" si="316"/>
        <v>60971.200000000004</v>
      </c>
      <c r="AE537" s="105">
        <f t="shared" si="317"/>
        <v>116454.98307173757</v>
      </c>
      <c r="AF537" s="160">
        <f t="shared" si="318"/>
        <v>797539.1423999999</v>
      </c>
    </row>
    <row r="538" spans="1:32" s="108" customFormat="1" outlineLevel="1" x14ac:dyDescent="0.2">
      <c r="A538" s="125" t="s">
        <v>551</v>
      </c>
      <c r="B538" s="125"/>
      <c r="C538" s="125"/>
      <c r="D538" s="130">
        <v>0</v>
      </c>
      <c r="E538" s="131"/>
      <c r="F538" s="132">
        <v>0.2</v>
      </c>
      <c r="G538" s="132"/>
      <c r="H538" s="131">
        <v>18426</v>
      </c>
      <c r="I538" s="92">
        <f t="shared" si="319"/>
        <v>17541.552</v>
      </c>
      <c r="J538" s="98">
        <f t="shared" si="310"/>
        <v>14033.241600000001</v>
      </c>
      <c r="K538" s="92"/>
      <c r="L538" s="131">
        <v>0</v>
      </c>
      <c r="M538" s="92">
        <f t="shared" si="320"/>
        <v>0</v>
      </c>
      <c r="N538" s="92">
        <f t="shared" si="311"/>
        <v>0</v>
      </c>
      <c r="O538" s="92"/>
      <c r="P538" s="92">
        <v>0</v>
      </c>
      <c r="Q538" s="92">
        <f t="shared" si="321"/>
        <v>0</v>
      </c>
      <c r="R538" s="98">
        <f t="shared" si="312"/>
        <v>0</v>
      </c>
      <c r="S538" s="130">
        <v>15</v>
      </c>
      <c r="T538" s="258" t="s">
        <v>15</v>
      </c>
      <c r="U538" s="78">
        <f>SUMIF('Avoided Costs 2010-2018'!$A:$A,Actuals!T538&amp;Actuals!S538,'Avoided Costs 2010-2018'!$E:$E)*J538</f>
        <v>41473.449441800047</v>
      </c>
      <c r="V538" s="78">
        <f>SUMIF('Avoided Costs 2010-2018'!$A:$A,Actuals!T538&amp;Actuals!S538,'Avoided Costs 2010-2018'!$K:$K)*N538</f>
        <v>0</v>
      </c>
      <c r="W538" s="78">
        <f>SUMIF('Avoided Costs 2010-2018'!$A:$A,Actuals!T538&amp;Actuals!S538,'Avoided Costs 2010-2018'!$M:$M)*R538</f>
        <v>0</v>
      </c>
      <c r="X538" s="78">
        <f t="shared" si="313"/>
        <v>41473.449441800047</v>
      </c>
      <c r="Y538" s="105">
        <v>41519</v>
      </c>
      <c r="Z538" s="105">
        <f t="shared" si="314"/>
        <v>33215.200000000004</v>
      </c>
      <c r="AA538" s="105"/>
      <c r="AB538" s="105"/>
      <c r="AC538" s="105"/>
      <c r="AD538" s="105">
        <f t="shared" si="316"/>
        <v>33215.200000000004</v>
      </c>
      <c r="AE538" s="105">
        <f t="shared" si="317"/>
        <v>8258.2494418000424</v>
      </c>
      <c r="AF538" s="160">
        <f t="shared" si="318"/>
        <v>210498.62400000001</v>
      </c>
    </row>
    <row r="539" spans="1:32" s="108" customFormat="1" outlineLevel="1" x14ac:dyDescent="0.2">
      <c r="A539" s="125" t="s">
        <v>552</v>
      </c>
      <c r="B539" s="125"/>
      <c r="C539" s="125"/>
      <c r="D539" s="130">
        <v>1</v>
      </c>
      <c r="E539" s="131"/>
      <c r="F539" s="132">
        <v>0.2</v>
      </c>
      <c r="G539" s="132"/>
      <c r="H539" s="131">
        <v>62938</v>
      </c>
      <c r="I539" s="92">
        <f t="shared" si="319"/>
        <v>59916.975999999995</v>
      </c>
      <c r="J539" s="98">
        <f t="shared" si="310"/>
        <v>47933.580799999996</v>
      </c>
      <c r="K539" s="92"/>
      <c r="L539" s="131">
        <v>0</v>
      </c>
      <c r="M539" s="92">
        <f t="shared" si="320"/>
        <v>0</v>
      </c>
      <c r="N539" s="92">
        <f t="shared" si="311"/>
        <v>0</v>
      </c>
      <c r="O539" s="92"/>
      <c r="P539" s="92">
        <v>0</v>
      </c>
      <c r="Q539" s="92">
        <f t="shared" si="321"/>
        <v>0</v>
      </c>
      <c r="R539" s="98">
        <f t="shared" si="312"/>
        <v>0</v>
      </c>
      <c r="S539" s="130">
        <v>8</v>
      </c>
      <c r="T539" s="258" t="s">
        <v>167</v>
      </c>
      <c r="U539" s="78">
        <f>SUMIF('Avoided Costs 2010-2018'!$A:$A,Actuals!T539&amp;Actuals!S539,'Avoided Costs 2010-2018'!$E:$E)*J539</f>
        <v>85783.243362646041</v>
      </c>
      <c r="V539" s="78">
        <f>SUMIF('Avoided Costs 2010-2018'!$A:$A,Actuals!T539&amp;Actuals!S539,'Avoided Costs 2010-2018'!$K:$K)*N539</f>
        <v>0</v>
      </c>
      <c r="W539" s="78">
        <f>SUMIF('Avoided Costs 2010-2018'!$A:$A,Actuals!T539&amp;Actuals!S539,'Avoided Costs 2010-2018'!$M:$M)*R539</f>
        <v>0</v>
      </c>
      <c r="X539" s="78">
        <f t="shared" si="313"/>
        <v>85783.243362646041</v>
      </c>
      <c r="Y539" s="105">
        <v>22710.5</v>
      </c>
      <c r="Z539" s="105">
        <f t="shared" si="314"/>
        <v>18168.400000000001</v>
      </c>
      <c r="AA539" s="105"/>
      <c r="AB539" s="105"/>
      <c r="AC539" s="105"/>
      <c r="AD539" s="105">
        <f t="shared" si="316"/>
        <v>18168.400000000001</v>
      </c>
      <c r="AE539" s="105">
        <f t="shared" si="317"/>
        <v>67614.843362646032</v>
      </c>
      <c r="AF539" s="160">
        <f t="shared" si="318"/>
        <v>383468.64639999997</v>
      </c>
    </row>
    <row r="540" spans="1:32" s="108" customFormat="1" outlineLevel="1" x14ac:dyDescent="0.2">
      <c r="A540" s="125" t="s">
        <v>553</v>
      </c>
      <c r="B540" s="125"/>
      <c r="C540" s="125"/>
      <c r="D540" s="130">
        <v>1</v>
      </c>
      <c r="E540" s="131"/>
      <c r="F540" s="132">
        <v>0.2</v>
      </c>
      <c r="G540" s="132"/>
      <c r="H540" s="131">
        <v>3517</v>
      </c>
      <c r="I540" s="92">
        <f t="shared" si="319"/>
        <v>3348.1839999999997</v>
      </c>
      <c r="J540" s="98">
        <f t="shared" si="310"/>
        <v>2678.5472</v>
      </c>
      <c r="K540" s="92"/>
      <c r="L540" s="131">
        <v>0</v>
      </c>
      <c r="M540" s="92">
        <f t="shared" si="320"/>
        <v>0</v>
      </c>
      <c r="N540" s="92">
        <f t="shared" si="311"/>
        <v>0</v>
      </c>
      <c r="O540" s="92"/>
      <c r="P540" s="92">
        <v>0</v>
      </c>
      <c r="Q540" s="92">
        <f t="shared" si="321"/>
        <v>0</v>
      </c>
      <c r="R540" s="98">
        <f t="shared" si="312"/>
        <v>0</v>
      </c>
      <c r="S540" s="130">
        <v>15</v>
      </c>
      <c r="T540" s="258" t="s">
        <v>15</v>
      </c>
      <c r="U540" s="78">
        <f>SUMIF('Avoided Costs 2010-2018'!$A:$A,Actuals!T540&amp;Actuals!S540,'Avoided Costs 2010-2018'!$E:$E)*J540</f>
        <v>7916.1034237930508</v>
      </c>
      <c r="V540" s="78">
        <f>SUMIF('Avoided Costs 2010-2018'!$A:$A,Actuals!T540&amp;Actuals!S540,'Avoided Costs 2010-2018'!$K:$K)*N540</f>
        <v>0</v>
      </c>
      <c r="W540" s="78">
        <f>SUMIF('Avoided Costs 2010-2018'!$A:$A,Actuals!T540&amp;Actuals!S540,'Avoided Costs 2010-2018'!$M:$M)*R540</f>
        <v>0</v>
      </c>
      <c r="X540" s="78">
        <f t="shared" si="313"/>
        <v>7916.1034237930508</v>
      </c>
      <c r="Y540" s="105">
        <v>7350</v>
      </c>
      <c r="Z540" s="105">
        <f t="shared" si="314"/>
        <v>5880</v>
      </c>
      <c r="AA540" s="105"/>
      <c r="AB540" s="105"/>
      <c r="AC540" s="105"/>
      <c r="AD540" s="105">
        <f t="shared" si="316"/>
        <v>5880</v>
      </c>
      <c r="AE540" s="105">
        <f t="shared" si="317"/>
        <v>2036.1034237930508</v>
      </c>
      <c r="AF540" s="160">
        <f t="shared" si="318"/>
        <v>40178.207999999999</v>
      </c>
    </row>
    <row r="541" spans="1:32" s="108" customFormat="1" outlineLevel="1" x14ac:dyDescent="0.2">
      <c r="A541" s="125" t="s">
        <v>554</v>
      </c>
      <c r="B541" s="125"/>
      <c r="C541" s="125"/>
      <c r="D541" s="130">
        <v>0</v>
      </c>
      <c r="E541" s="131"/>
      <c r="F541" s="132">
        <v>0.2</v>
      </c>
      <c r="G541" s="132"/>
      <c r="H541" s="131">
        <v>31225</v>
      </c>
      <c r="I541" s="92">
        <f t="shared" si="319"/>
        <v>29726.199999999997</v>
      </c>
      <c r="J541" s="98">
        <f t="shared" si="310"/>
        <v>23780.959999999999</v>
      </c>
      <c r="K541" s="92"/>
      <c r="L541" s="131">
        <v>0</v>
      </c>
      <c r="M541" s="92">
        <f t="shared" si="320"/>
        <v>0</v>
      </c>
      <c r="N541" s="92">
        <f t="shared" si="311"/>
        <v>0</v>
      </c>
      <c r="O541" s="92"/>
      <c r="P541" s="92">
        <v>0</v>
      </c>
      <c r="Q541" s="92">
        <f t="shared" si="321"/>
        <v>0</v>
      </c>
      <c r="R541" s="98">
        <f t="shared" si="312"/>
        <v>0</v>
      </c>
      <c r="S541" s="130">
        <v>11</v>
      </c>
      <c r="T541" s="258" t="s">
        <v>15</v>
      </c>
      <c r="U541" s="78">
        <f>SUMIF('Avoided Costs 2010-2018'!$A:$A,Actuals!T541&amp;Actuals!S541,'Avoided Costs 2010-2018'!$E:$E)*J541</f>
        <v>58195.281110253323</v>
      </c>
      <c r="V541" s="78">
        <f>SUMIF('Avoided Costs 2010-2018'!$A:$A,Actuals!T541&amp;Actuals!S541,'Avoided Costs 2010-2018'!$K:$K)*N541</f>
        <v>0</v>
      </c>
      <c r="W541" s="78">
        <f>SUMIF('Avoided Costs 2010-2018'!$A:$A,Actuals!T541&amp;Actuals!S541,'Avoided Costs 2010-2018'!$M:$M)*R541</f>
        <v>0</v>
      </c>
      <c r="X541" s="78">
        <f t="shared" si="313"/>
        <v>58195.281110253323</v>
      </c>
      <c r="Y541" s="105">
        <v>47757.760000000002</v>
      </c>
      <c r="Z541" s="105">
        <f t="shared" si="314"/>
        <v>38206.208000000006</v>
      </c>
      <c r="AA541" s="105"/>
      <c r="AB541" s="105"/>
      <c r="AC541" s="105"/>
      <c r="AD541" s="105">
        <f t="shared" si="316"/>
        <v>38206.208000000006</v>
      </c>
      <c r="AE541" s="105">
        <f t="shared" si="317"/>
        <v>19989.073110253317</v>
      </c>
      <c r="AF541" s="160">
        <f t="shared" si="318"/>
        <v>261590.56</v>
      </c>
    </row>
    <row r="542" spans="1:32" s="108" customFormat="1" outlineLevel="1" x14ac:dyDescent="0.2">
      <c r="A542" s="125" t="s">
        <v>555</v>
      </c>
      <c r="B542" s="125"/>
      <c r="C542" s="125"/>
      <c r="D542" s="130">
        <v>1</v>
      </c>
      <c r="E542" s="131"/>
      <c r="F542" s="132">
        <v>0.2</v>
      </c>
      <c r="G542" s="132"/>
      <c r="H542" s="131">
        <v>43623</v>
      </c>
      <c r="I542" s="92">
        <f t="shared" si="319"/>
        <v>41529.095999999998</v>
      </c>
      <c r="J542" s="98">
        <f t="shared" si="310"/>
        <v>33223.2768</v>
      </c>
      <c r="K542" s="92"/>
      <c r="L542" s="131">
        <v>51292</v>
      </c>
      <c r="M542" s="92">
        <f t="shared" si="320"/>
        <v>54369.520000000004</v>
      </c>
      <c r="N542" s="92">
        <f t="shared" si="311"/>
        <v>43495.616000000009</v>
      </c>
      <c r="O542" s="92"/>
      <c r="P542" s="92">
        <v>0</v>
      </c>
      <c r="Q542" s="92">
        <f t="shared" si="321"/>
        <v>0</v>
      </c>
      <c r="R542" s="98">
        <f t="shared" si="312"/>
        <v>0</v>
      </c>
      <c r="S542" s="130">
        <v>15</v>
      </c>
      <c r="T542" s="258" t="s">
        <v>15</v>
      </c>
      <c r="U542" s="78">
        <f>SUMIF('Avoided Costs 2010-2018'!$A:$A,Actuals!T542&amp;Actuals!S542,'Avoided Costs 2010-2018'!$E:$E)*J542</f>
        <v>98187.142353177216</v>
      </c>
      <c r="V542" s="78">
        <f>SUMIF('Avoided Costs 2010-2018'!$A:$A,Actuals!T542&amp;Actuals!S542,'Avoided Costs 2010-2018'!$K:$K)*N542</f>
        <v>35823.853955770297</v>
      </c>
      <c r="W542" s="78">
        <f>SUMIF('Avoided Costs 2010-2018'!$A:$A,Actuals!T542&amp;Actuals!S542,'Avoided Costs 2010-2018'!$M:$M)*R542</f>
        <v>0</v>
      </c>
      <c r="X542" s="78">
        <f t="shared" si="313"/>
        <v>134010.99630894751</v>
      </c>
      <c r="Y542" s="105">
        <v>26699.29</v>
      </c>
      <c r="Z542" s="105">
        <f t="shared" si="314"/>
        <v>21359.432000000001</v>
      </c>
      <c r="AA542" s="105"/>
      <c r="AB542" s="105"/>
      <c r="AC542" s="105"/>
      <c r="AD542" s="105">
        <f t="shared" si="316"/>
        <v>21359.432000000001</v>
      </c>
      <c r="AE542" s="105">
        <f t="shared" si="317"/>
        <v>112651.56430894751</v>
      </c>
      <c r="AF542" s="160">
        <f t="shared" si="318"/>
        <v>498349.152</v>
      </c>
    </row>
    <row r="543" spans="1:32" s="108" customFormat="1" outlineLevel="1" x14ac:dyDescent="0.2">
      <c r="A543" s="125" t="s">
        <v>556</v>
      </c>
      <c r="B543" s="125"/>
      <c r="C543" s="125"/>
      <c r="D543" s="130">
        <v>1</v>
      </c>
      <c r="E543" s="131"/>
      <c r="F543" s="132">
        <v>0.2</v>
      </c>
      <c r="G543" s="132"/>
      <c r="H543" s="131">
        <v>37308</v>
      </c>
      <c r="I543" s="92">
        <f t="shared" si="319"/>
        <v>35517.216</v>
      </c>
      <c r="J543" s="98">
        <f t="shared" si="310"/>
        <v>28413.772800000002</v>
      </c>
      <c r="K543" s="92"/>
      <c r="L543" s="131">
        <v>26872</v>
      </c>
      <c r="M543" s="92">
        <f t="shared" si="320"/>
        <v>28484.32</v>
      </c>
      <c r="N543" s="92">
        <f t="shared" si="311"/>
        <v>22787.456000000002</v>
      </c>
      <c r="O543" s="92"/>
      <c r="P543" s="92">
        <v>0</v>
      </c>
      <c r="Q543" s="92">
        <f t="shared" si="321"/>
        <v>0</v>
      </c>
      <c r="R543" s="98">
        <f t="shared" si="312"/>
        <v>0</v>
      </c>
      <c r="S543" s="130">
        <v>15</v>
      </c>
      <c r="T543" s="258" t="s">
        <v>15</v>
      </c>
      <c r="U543" s="78">
        <f>SUMIF('Avoided Costs 2010-2018'!$A:$A,Actuals!T543&amp;Actuals!S543,'Avoided Costs 2010-2018'!$E:$E)*J543</f>
        <v>83973.268846992083</v>
      </c>
      <c r="V543" s="78">
        <f>SUMIF('Avoided Costs 2010-2018'!$A:$A,Actuals!T543&amp;Actuals!S543,'Avoided Costs 2010-2018'!$K:$K)*N543</f>
        <v>18768.201737102459</v>
      </c>
      <c r="W543" s="78">
        <f>SUMIF('Avoided Costs 2010-2018'!$A:$A,Actuals!T543&amp;Actuals!S543,'Avoided Costs 2010-2018'!$M:$M)*R543</f>
        <v>0</v>
      </c>
      <c r="X543" s="78">
        <f t="shared" si="313"/>
        <v>102741.47058409454</v>
      </c>
      <c r="Y543" s="105">
        <v>28595</v>
      </c>
      <c r="Z543" s="105">
        <f t="shared" si="314"/>
        <v>22876</v>
      </c>
      <c r="AA543" s="105"/>
      <c r="AB543" s="105"/>
      <c r="AC543" s="105"/>
      <c r="AD543" s="105">
        <f t="shared" si="316"/>
        <v>22876</v>
      </c>
      <c r="AE543" s="105">
        <f t="shared" si="317"/>
        <v>79865.470584094539</v>
      </c>
      <c r="AF543" s="160">
        <f t="shared" si="318"/>
        <v>426206.59200000006</v>
      </c>
    </row>
    <row r="544" spans="1:32" s="108" customFormat="1" outlineLevel="1" x14ac:dyDescent="0.2">
      <c r="A544" s="125" t="s">
        <v>557</v>
      </c>
      <c r="B544" s="125"/>
      <c r="C544" s="125"/>
      <c r="D544" s="130">
        <v>0</v>
      </c>
      <c r="E544" s="131"/>
      <c r="F544" s="132">
        <v>0.2</v>
      </c>
      <c r="G544" s="132"/>
      <c r="H544" s="131">
        <v>91265</v>
      </c>
      <c r="I544" s="92">
        <f t="shared" si="319"/>
        <v>86884.28</v>
      </c>
      <c r="J544" s="98">
        <f t="shared" si="310"/>
        <v>69507.423999999999</v>
      </c>
      <c r="K544" s="92"/>
      <c r="L544" s="131">
        <v>0</v>
      </c>
      <c r="M544" s="92">
        <f t="shared" si="320"/>
        <v>0</v>
      </c>
      <c r="N544" s="92">
        <f t="shared" si="311"/>
        <v>0</v>
      </c>
      <c r="O544" s="92"/>
      <c r="P544" s="92">
        <v>0</v>
      </c>
      <c r="Q544" s="92">
        <f t="shared" si="321"/>
        <v>0</v>
      </c>
      <c r="R544" s="98">
        <f t="shared" si="312"/>
        <v>0</v>
      </c>
      <c r="S544" s="130">
        <v>11</v>
      </c>
      <c r="T544" s="258" t="s">
        <v>15</v>
      </c>
      <c r="U544" s="78">
        <f>SUMIF('Avoided Costs 2010-2018'!$A:$A,Actuals!T544&amp;Actuals!S544,'Avoided Costs 2010-2018'!$E:$E)*J544</f>
        <v>170094.2299608413</v>
      </c>
      <c r="V544" s="78">
        <f>SUMIF('Avoided Costs 2010-2018'!$A:$A,Actuals!T544&amp;Actuals!S544,'Avoided Costs 2010-2018'!$K:$K)*N544</f>
        <v>0</v>
      </c>
      <c r="W544" s="78">
        <f>SUMIF('Avoided Costs 2010-2018'!$A:$A,Actuals!T544&amp;Actuals!S544,'Avoided Costs 2010-2018'!$M:$M)*R544</f>
        <v>0</v>
      </c>
      <c r="X544" s="78">
        <f t="shared" si="313"/>
        <v>170094.2299608413</v>
      </c>
      <c r="Y544" s="105">
        <v>124550</v>
      </c>
      <c r="Z544" s="105">
        <f t="shared" si="314"/>
        <v>99640</v>
      </c>
      <c r="AA544" s="105"/>
      <c r="AB544" s="105"/>
      <c r="AC544" s="105"/>
      <c r="AD544" s="105">
        <f t="shared" si="316"/>
        <v>99640</v>
      </c>
      <c r="AE544" s="105">
        <f t="shared" si="317"/>
        <v>70454.229960841301</v>
      </c>
      <c r="AF544" s="160">
        <f t="shared" si="318"/>
        <v>764581.66399999999</v>
      </c>
    </row>
    <row r="545" spans="1:32" s="108" customFormat="1" outlineLevel="1" x14ac:dyDescent="0.2">
      <c r="A545" s="125" t="s">
        <v>558</v>
      </c>
      <c r="B545" s="125"/>
      <c r="C545" s="125"/>
      <c r="D545" s="130">
        <v>0</v>
      </c>
      <c r="E545" s="131"/>
      <c r="F545" s="132">
        <v>0.2</v>
      </c>
      <c r="G545" s="132"/>
      <c r="H545" s="131">
        <v>88367</v>
      </c>
      <c r="I545" s="92">
        <f t="shared" si="319"/>
        <v>84125.383999999991</v>
      </c>
      <c r="J545" s="98">
        <f t="shared" si="310"/>
        <v>67300.307199999996</v>
      </c>
      <c r="K545" s="92"/>
      <c r="L545" s="131">
        <v>0</v>
      </c>
      <c r="M545" s="92">
        <f t="shared" si="320"/>
        <v>0</v>
      </c>
      <c r="N545" s="92">
        <f t="shared" si="311"/>
        <v>0</v>
      </c>
      <c r="O545" s="92"/>
      <c r="P545" s="92">
        <v>0</v>
      </c>
      <c r="Q545" s="92">
        <f t="shared" si="321"/>
        <v>0</v>
      </c>
      <c r="R545" s="98">
        <f t="shared" si="312"/>
        <v>0</v>
      </c>
      <c r="S545" s="130">
        <v>8</v>
      </c>
      <c r="T545" s="258" t="s">
        <v>167</v>
      </c>
      <c r="U545" s="78">
        <f>SUMIF('Avoided Costs 2010-2018'!$A:$A,Actuals!T545&amp;Actuals!S545,'Avoided Costs 2010-2018'!$E:$E)*J545</f>
        <v>120442.46506445935</v>
      </c>
      <c r="V545" s="78">
        <f>SUMIF('Avoided Costs 2010-2018'!$A:$A,Actuals!T545&amp;Actuals!S545,'Avoided Costs 2010-2018'!$K:$K)*N545</f>
        <v>0</v>
      </c>
      <c r="W545" s="78">
        <f>SUMIF('Avoided Costs 2010-2018'!$A:$A,Actuals!T545&amp;Actuals!S545,'Avoided Costs 2010-2018'!$M:$M)*R545</f>
        <v>0</v>
      </c>
      <c r="X545" s="78">
        <f t="shared" si="313"/>
        <v>120442.46506445935</v>
      </c>
      <c r="Y545" s="105">
        <v>18550</v>
      </c>
      <c r="Z545" s="105">
        <f t="shared" si="314"/>
        <v>14840</v>
      </c>
      <c r="AA545" s="105"/>
      <c r="AB545" s="105"/>
      <c r="AC545" s="105"/>
      <c r="AD545" s="105">
        <f t="shared" si="316"/>
        <v>14840</v>
      </c>
      <c r="AE545" s="105">
        <f t="shared" si="317"/>
        <v>105602.46506445935</v>
      </c>
      <c r="AF545" s="160">
        <f t="shared" si="318"/>
        <v>538402.45759999997</v>
      </c>
    </row>
    <row r="546" spans="1:32" s="108" customFormat="1" outlineLevel="1" x14ac:dyDescent="0.2">
      <c r="A546" s="125" t="s">
        <v>559</v>
      </c>
      <c r="B546" s="125"/>
      <c r="C546" s="125"/>
      <c r="D546" s="130">
        <v>1</v>
      </c>
      <c r="E546" s="131"/>
      <c r="F546" s="132">
        <v>0.2</v>
      </c>
      <c r="G546" s="132"/>
      <c r="H546" s="131">
        <v>35528</v>
      </c>
      <c r="I546" s="92">
        <f t="shared" si="319"/>
        <v>33822.655999999995</v>
      </c>
      <c r="J546" s="98">
        <f t="shared" si="310"/>
        <v>27058.124799999998</v>
      </c>
      <c r="K546" s="92"/>
      <c r="L546" s="131">
        <v>28590</v>
      </c>
      <c r="M546" s="92">
        <f t="shared" si="320"/>
        <v>30305.4</v>
      </c>
      <c r="N546" s="92">
        <f t="shared" si="311"/>
        <v>24244.320000000003</v>
      </c>
      <c r="O546" s="92"/>
      <c r="P546" s="92">
        <v>0</v>
      </c>
      <c r="Q546" s="92">
        <f t="shared" si="321"/>
        <v>0</v>
      </c>
      <c r="R546" s="98">
        <f t="shared" si="312"/>
        <v>0</v>
      </c>
      <c r="S546" s="130">
        <v>15</v>
      </c>
      <c r="T546" s="258" t="s">
        <v>15</v>
      </c>
      <c r="U546" s="78">
        <f>SUMIF('Avoided Costs 2010-2018'!$A:$A,Actuals!T546&amp;Actuals!S546,'Avoided Costs 2010-2018'!$E:$E)*J546</f>
        <v>79966.82469164615</v>
      </c>
      <c r="V546" s="78">
        <f>SUMIF('Avoided Costs 2010-2018'!$A:$A,Actuals!T546&amp;Actuals!S546,'Avoided Costs 2010-2018'!$K:$K)*N546</f>
        <v>19968.103887457553</v>
      </c>
      <c r="W546" s="78">
        <f>SUMIF('Avoided Costs 2010-2018'!$A:$A,Actuals!T546&amp;Actuals!S546,'Avoided Costs 2010-2018'!$M:$M)*R546</f>
        <v>0</v>
      </c>
      <c r="X546" s="78">
        <f t="shared" si="313"/>
        <v>99934.928579103696</v>
      </c>
      <c r="Y546" s="105">
        <v>66000</v>
      </c>
      <c r="Z546" s="105">
        <f t="shared" si="314"/>
        <v>52800</v>
      </c>
      <c r="AA546" s="105"/>
      <c r="AB546" s="105"/>
      <c r="AC546" s="105"/>
      <c r="AD546" s="105">
        <f t="shared" si="316"/>
        <v>52800</v>
      </c>
      <c r="AE546" s="105">
        <f t="shared" si="317"/>
        <v>47134.928579103696</v>
      </c>
      <c r="AF546" s="160">
        <f t="shared" si="318"/>
        <v>405871.87199999997</v>
      </c>
    </row>
    <row r="547" spans="1:32" s="108" customFormat="1" outlineLevel="1" x14ac:dyDescent="0.2">
      <c r="A547" s="125" t="s">
        <v>560</v>
      </c>
      <c r="B547" s="125"/>
      <c r="C547" s="125"/>
      <c r="D547" s="130">
        <v>1</v>
      </c>
      <c r="E547" s="131"/>
      <c r="F547" s="132">
        <v>0.2</v>
      </c>
      <c r="G547" s="132"/>
      <c r="H547" s="131">
        <v>29644</v>
      </c>
      <c r="I547" s="92">
        <f t="shared" si="319"/>
        <v>28221.088</v>
      </c>
      <c r="J547" s="98">
        <f t="shared" si="310"/>
        <v>22576.8704</v>
      </c>
      <c r="K547" s="92"/>
      <c r="L547" s="131">
        <v>0</v>
      </c>
      <c r="M547" s="92">
        <f t="shared" si="320"/>
        <v>0</v>
      </c>
      <c r="N547" s="92">
        <f t="shared" si="311"/>
        <v>0</v>
      </c>
      <c r="O547" s="92"/>
      <c r="P547" s="92">
        <v>0</v>
      </c>
      <c r="Q547" s="92">
        <f t="shared" si="321"/>
        <v>0</v>
      </c>
      <c r="R547" s="98">
        <f t="shared" si="312"/>
        <v>0</v>
      </c>
      <c r="S547" s="130">
        <v>15</v>
      </c>
      <c r="T547" s="258" t="s">
        <v>15</v>
      </c>
      <c r="U547" s="78">
        <f>SUMIF('Avoided Costs 2010-2018'!$A:$A,Actuals!T547&amp;Actuals!S547,'Avoided Costs 2010-2018'!$E:$E)*J547</f>
        <v>66723.050865772311</v>
      </c>
      <c r="V547" s="78">
        <f>SUMIF('Avoided Costs 2010-2018'!$A:$A,Actuals!T547&amp;Actuals!S547,'Avoided Costs 2010-2018'!$K:$K)*N547</f>
        <v>0</v>
      </c>
      <c r="W547" s="78">
        <f>SUMIF('Avoided Costs 2010-2018'!$A:$A,Actuals!T547&amp;Actuals!S547,'Avoided Costs 2010-2018'!$M:$M)*R547</f>
        <v>0</v>
      </c>
      <c r="X547" s="78">
        <f t="shared" si="313"/>
        <v>66723.050865772311</v>
      </c>
      <c r="Y547" s="105">
        <v>10500</v>
      </c>
      <c r="Z547" s="105">
        <f t="shared" si="314"/>
        <v>8400</v>
      </c>
      <c r="AA547" s="105"/>
      <c r="AB547" s="105"/>
      <c r="AC547" s="105"/>
      <c r="AD547" s="105">
        <f t="shared" si="316"/>
        <v>8400</v>
      </c>
      <c r="AE547" s="105">
        <f t="shared" si="317"/>
        <v>58323.050865772311</v>
      </c>
      <c r="AF547" s="160">
        <f t="shared" si="318"/>
        <v>338653.05599999998</v>
      </c>
    </row>
    <row r="548" spans="1:32" s="108" customFormat="1" outlineLevel="1" x14ac:dyDescent="0.2">
      <c r="A548" s="125" t="s">
        <v>561</v>
      </c>
      <c r="B548" s="125"/>
      <c r="C548" s="125"/>
      <c r="D548" s="130">
        <v>1</v>
      </c>
      <c r="E548" s="131"/>
      <c r="F548" s="132">
        <v>0.2</v>
      </c>
      <c r="G548" s="132"/>
      <c r="H548" s="131">
        <v>49944</v>
      </c>
      <c r="I548" s="92">
        <f t="shared" si="319"/>
        <v>47546.687999999995</v>
      </c>
      <c r="J548" s="98">
        <f t="shared" si="310"/>
        <v>38037.350399999996</v>
      </c>
      <c r="K548" s="92"/>
      <c r="L548" s="131">
        <v>71386</v>
      </c>
      <c r="M548" s="92">
        <f t="shared" si="320"/>
        <v>75669.16</v>
      </c>
      <c r="N548" s="92">
        <f t="shared" si="311"/>
        <v>60535.328000000009</v>
      </c>
      <c r="O548" s="92"/>
      <c r="P548" s="92">
        <v>0</v>
      </c>
      <c r="Q548" s="92">
        <f t="shared" si="321"/>
        <v>0</v>
      </c>
      <c r="R548" s="98">
        <f t="shared" si="312"/>
        <v>0</v>
      </c>
      <c r="S548" s="130">
        <v>15</v>
      </c>
      <c r="T548" s="258" t="s">
        <v>15</v>
      </c>
      <c r="U548" s="78">
        <f>SUMIF('Avoided Costs 2010-2018'!$A:$A,Actuals!T548&amp;Actuals!S548,'Avoided Costs 2010-2018'!$E:$E)*J548</f>
        <v>112414.5207273017</v>
      </c>
      <c r="V548" s="78">
        <f>SUMIF('Avoided Costs 2010-2018'!$A:$A,Actuals!T548&amp;Actuals!S548,'Avoided Costs 2010-2018'!$K:$K)*N548</f>
        <v>49858.099479190096</v>
      </c>
      <c r="W548" s="78">
        <f>SUMIF('Avoided Costs 2010-2018'!$A:$A,Actuals!T548&amp;Actuals!S548,'Avoided Costs 2010-2018'!$M:$M)*R548</f>
        <v>0</v>
      </c>
      <c r="X548" s="78">
        <f t="shared" si="313"/>
        <v>162272.62020649179</v>
      </c>
      <c r="Y548" s="105">
        <v>15995</v>
      </c>
      <c r="Z548" s="105">
        <f t="shared" si="314"/>
        <v>12796</v>
      </c>
      <c r="AA548" s="105"/>
      <c r="AB548" s="105"/>
      <c r="AC548" s="105"/>
      <c r="AD548" s="105">
        <f t="shared" si="316"/>
        <v>12796</v>
      </c>
      <c r="AE548" s="105">
        <f t="shared" si="317"/>
        <v>149476.62020649179</v>
      </c>
      <c r="AF548" s="160">
        <f t="shared" si="318"/>
        <v>570560.25599999994</v>
      </c>
    </row>
    <row r="549" spans="1:32" s="108" customFormat="1" outlineLevel="1" x14ac:dyDescent="0.2">
      <c r="A549" s="125" t="s">
        <v>562</v>
      </c>
      <c r="B549" s="125"/>
      <c r="C549" s="125"/>
      <c r="D549" s="130">
        <v>1</v>
      </c>
      <c r="E549" s="131"/>
      <c r="F549" s="132">
        <v>0.2</v>
      </c>
      <c r="G549" s="132"/>
      <c r="H549" s="131">
        <v>49347</v>
      </c>
      <c r="I549" s="92">
        <f t="shared" si="319"/>
        <v>46978.343999999997</v>
      </c>
      <c r="J549" s="98">
        <f t="shared" si="310"/>
        <v>37582.675199999998</v>
      </c>
      <c r="K549" s="92"/>
      <c r="L549" s="131">
        <v>49475</v>
      </c>
      <c r="M549" s="92">
        <f t="shared" si="320"/>
        <v>52443.5</v>
      </c>
      <c r="N549" s="92">
        <f t="shared" si="311"/>
        <v>41954.8</v>
      </c>
      <c r="O549" s="92"/>
      <c r="P549" s="92">
        <v>0</v>
      </c>
      <c r="Q549" s="92">
        <f t="shared" si="321"/>
        <v>0</v>
      </c>
      <c r="R549" s="98">
        <f t="shared" si="312"/>
        <v>0</v>
      </c>
      <c r="S549" s="130">
        <v>15</v>
      </c>
      <c r="T549" s="258" t="s">
        <v>15</v>
      </c>
      <c r="U549" s="78">
        <f>SUMIF('Avoided Costs 2010-2018'!$A:$A,Actuals!T549&amp;Actuals!S549,'Avoided Costs 2010-2018'!$E:$E)*J549</f>
        <v>111070.78636733457</v>
      </c>
      <c r="V549" s="78">
        <f>SUMIF('Avoided Costs 2010-2018'!$A:$A,Actuals!T549&amp;Actuals!S549,'Avoided Costs 2010-2018'!$K:$K)*N549</f>
        <v>34554.807269393576</v>
      </c>
      <c r="W549" s="78">
        <f>SUMIF('Avoided Costs 2010-2018'!$A:$A,Actuals!T549&amp;Actuals!S549,'Avoided Costs 2010-2018'!$M:$M)*R549</f>
        <v>0</v>
      </c>
      <c r="X549" s="78">
        <f t="shared" si="313"/>
        <v>145625.59363672815</v>
      </c>
      <c r="Y549" s="105">
        <v>11408</v>
      </c>
      <c r="Z549" s="105">
        <f t="shared" si="314"/>
        <v>9126.4</v>
      </c>
      <c r="AA549" s="105"/>
      <c r="AB549" s="105"/>
      <c r="AC549" s="105"/>
      <c r="AD549" s="105">
        <f t="shared" si="316"/>
        <v>9126.4</v>
      </c>
      <c r="AE549" s="105">
        <f t="shared" si="317"/>
        <v>136499.19363672816</v>
      </c>
      <c r="AF549" s="160">
        <f t="shared" si="318"/>
        <v>563740.12800000003</v>
      </c>
    </row>
    <row r="550" spans="1:32" s="108" customFormat="1" outlineLevel="1" x14ac:dyDescent="0.2">
      <c r="A550" s="125" t="s">
        <v>563</v>
      </c>
      <c r="B550" s="125"/>
      <c r="C550" s="125"/>
      <c r="D550" s="130">
        <v>1</v>
      </c>
      <c r="E550" s="131"/>
      <c r="F550" s="132">
        <v>0.2</v>
      </c>
      <c r="G550" s="132"/>
      <c r="H550" s="131">
        <v>65889</v>
      </c>
      <c r="I550" s="92">
        <f t="shared" si="319"/>
        <v>62726.327999999994</v>
      </c>
      <c r="J550" s="98">
        <f t="shared" si="310"/>
        <v>50181.062399999995</v>
      </c>
      <c r="K550" s="92"/>
      <c r="L550" s="131">
        <v>0</v>
      </c>
      <c r="M550" s="92">
        <f t="shared" si="320"/>
        <v>0</v>
      </c>
      <c r="N550" s="92">
        <f t="shared" si="311"/>
        <v>0</v>
      </c>
      <c r="O550" s="92"/>
      <c r="P550" s="92">
        <v>0</v>
      </c>
      <c r="Q550" s="92">
        <f t="shared" si="321"/>
        <v>0</v>
      </c>
      <c r="R550" s="98">
        <f t="shared" si="312"/>
        <v>0</v>
      </c>
      <c r="S550" s="130">
        <v>15</v>
      </c>
      <c r="T550" s="258" t="s">
        <v>15</v>
      </c>
      <c r="U550" s="78">
        <f>SUMIF('Avoided Costs 2010-2018'!$A:$A,Actuals!T550&amp;Actuals!S550,'Avoided Costs 2010-2018'!$E:$E)*J550</f>
        <v>148303.70727617297</v>
      </c>
      <c r="V550" s="78">
        <f>SUMIF('Avoided Costs 2010-2018'!$A:$A,Actuals!T550&amp;Actuals!S550,'Avoided Costs 2010-2018'!$K:$K)*N550</f>
        <v>0</v>
      </c>
      <c r="W550" s="78">
        <f>SUMIF('Avoided Costs 2010-2018'!$A:$A,Actuals!T550&amp;Actuals!S550,'Avoided Costs 2010-2018'!$M:$M)*R550</f>
        <v>0</v>
      </c>
      <c r="X550" s="78">
        <f t="shared" si="313"/>
        <v>148303.70727617297</v>
      </c>
      <c r="Y550" s="105">
        <v>12200</v>
      </c>
      <c r="Z550" s="105">
        <f t="shared" si="314"/>
        <v>9760</v>
      </c>
      <c r="AA550" s="105"/>
      <c r="AB550" s="105"/>
      <c r="AC550" s="105"/>
      <c r="AD550" s="105">
        <f t="shared" si="316"/>
        <v>9760</v>
      </c>
      <c r="AE550" s="105">
        <f t="shared" si="317"/>
        <v>138543.70727617297</v>
      </c>
      <c r="AF550" s="160">
        <f t="shared" si="318"/>
        <v>752715.93599999999</v>
      </c>
    </row>
    <row r="551" spans="1:32" s="108" customFormat="1" outlineLevel="1" x14ac:dyDescent="0.2">
      <c r="A551" s="125" t="s">
        <v>564</v>
      </c>
      <c r="B551" s="125"/>
      <c r="C551" s="125"/>
      <c r="D551" s="130">
        <v>0</v>
      </c>
      <c r="E551" s="131"/>
      <c r="F551" s="132">
        <v>0.2</v>
      </c>
      <c r="G551" s="132"/>
      <c r="H551" s="131">
        <v>45098</v>
      </c>
      <c r="I551" s="92">
        <f t="shared" si="319"/>
        <v>42933.295999999995</v>
      </c>
      <c r="J551" s="98">
        <f t="shared" si="310"/>
        <v>34346.6368</v>
      </c>
      <c r="K551" s="92"/>
      <c r="L551" s="131">
        <v>109521</v>
      </c>
      <c r="M551" s="92">
        <f t="shared" si="320"/>
        <v>116092.26000000001</v>
      </c>
      <c r="N551" s="92">
        <f t="shared" si="311"/>
        <v>92873.808000000019</v>
      </c>
      <c r="O551" s="92"/>
      <c r="P551" s="92">
        <v>0</v>
      </c>
      <c r="Q551" s="92">
        <f t="shared" si="321"/>
        <v>0</v>
      </c>
      <c r="R551" s="98">
        <f t="shared" si="312"/>
        <v>0</v>
      </c>
      <c r="S551" s="130">
        <v>15</v>
      </c>
      <c r="T551" s="258" t="s">
        <v>15</v>
      </c>
      <c r="U551" s="78">
        <f>SUMIF('Avoided Costs 2010-2018'!$A:$A,Actuals!T551&amp;Actuals!S551,'Avoided Costs 2010-2018'!$E:$E)*J551</f>
        <v>101507.08905493859</v>
      </c>
      <c r="V551" s="78">
        <f>SUMIF('Avoided Costs 2010-2018'!$A:$A,Actuals!T551&amp;Actuals!S551,'Avoided Costs 2010-2018'!$K:$K)*N551</f>
        <v>76492.714440651936</v>
      </c>
      <c r="W551" s="78">
        <f>SUMIF('Avoided Costs 2010-2018'!$A:$A,Actuals!T551&amp;Actuals!S551,'Avoided Costs 2010-2018'!$M:$M)*R551</f>
        <v>0</v>
      </c>
      <c r="X551" s="78">
        <f t="shared" si="313"/>
        <v>177999.80349559052</v>
      </c>
      <c r="Y551" s="105">
        <v>26394</v>
      </c>
      <c r="Z551" s="105">
        <f t="shared" si="314"/>
        <v>21115.200000000001</v>
      </c>
      <c r="AA551" s="105"/>
      <c r="AB551" s="105"/>
      <c r="AC551" s="105"/>
      <c r="AD551" s="105">
        <f t="shared" si="316"/>
        <v>21115.200000000001</v>
      </c>
      <c r="AE551" s="105">
        <f t="shared" si="317"/>
        <v>156884.60349559051</v>
      </c>
      <c r="AF551" s="160">
        <f t="shared" si="318"/>
        <v>515199.55200000003</v>
      </c>
    </row>
    <row r="552" spans="1:32" s="108" customFormat="1" outlineLevel="1" x14ac:dyDescent="0.2">
      <c r="A552" s="125" t="s">
        <v>565</v>
      </c>
      <c r="B552" s="125"/>
      <c r="C552" s="125"/>
      <c r="D552" s="130">
        <v>1</v>
      </c>
      <c r="E552" s="131"/>
      <c r="F552" s="132">
        <v>0.2</v>
      </c>
      <c r="G552" s="132"/>
      <c r="H552" s="131">
        <v>85643</v>
      </c>
      <c r="I552" s="92">
        <f t="shared" si="319"/>
        <v>81532.135999999999</v>
      </c>
      <c r="J552" s="98">
        <f t="shared" si="310"/>
        <v>65225.7088</v>
      </c>
      <c r="K552" s="92"/>
      <c r="L552" s="131">
        <v>0</v>
      </c>
      <c r="M552" s="92">
        <f t="shared" si="320"/>
        <v>0</v>
      </c>
      <c r="N552" s="92">
        <f t="shared" si="311"/>
        <v>0</v>
      </c>
      <c r="O552" s="92"/>
      <c r="P552" s="92">
        <v>0</v>
      </c>
      <c r="Q552" s="92">
        <f t="shared" si="321"/>
        <v>0</v>
      </c>
      <c r="R552" s="98">
        <f t="shared" si="312"/>
        <v>0</v>
      </c>
      <c r="S552" s="130">
        <v>11</v>
      </c>
      <c r="T552" s="258" t="s">
        <v>15</v>
      </c>
      <c r="U552" s="78">
        <f>SUMIF('Avoided Costs 2010-2018'!$A:$A,Actuals!T552&amp;Actuals!S552,'Avoided Costs 2010-2018'!$E:$E)*J552</f>
        <v>159616.28375101445</v>
      </c>
      <c r="V552" s="78">
        <f>SUMIF('Avoided Costs 2010-2018'!$A:$A,Actuals!T552&amp;Actuals!S552,'Avoided Costs 2010-2018'!$K:$K)*N552</f>
        <v>0</v>
      </c>
      <c r="W552" s="78">
        <f>SUMIF('Avoided Costs 2010-2018'!$A:$A,Actuals!T552&amp;Actuals!S552,'Avoided Costs 2010-2018'!$M:$M)*R552</f>
        <v>0</v>
      </c>
      <c r="X552" s="78">
        <f t="shared" si="313"/>
        <v>159616.28375101445</v>
      </c>
      <c r="Y552" s="105">
        <v>32715.84</v>
      </c>
      <c r="Z552" s="105">
        <f t="shared" si="314"/>
        <v>26172.672000000002</v>
      </c>
      <c r="AA552" s="105"/>
      <c r="AB552" s="105"/>
      <c r="AC552" s="105"/>
      <c r="AD552" s="105">
        <f t="shared" si="316"/>
        <v>26172.672000000002</v>
      </c>
      <c r="AE552" s="105">
        <f t="shared" si="317"/>
        <v>133443.61175101445</v>
      </c>
      <c r="AF552" s="160">
        <f t="shared" si="318"/>
        <v>717482.79680000001</v>
      </c>
    </row>
    <row r="553" spans="1:32" s="108" customFormat="1" outlineLevel="1" x14ac:dyDescent="0.2">
      <c r="A553" s="125" t="s">
        <v>566</v>
      </c>
      <c r="B553" s="125"/>
      <c r="C553" s="125"/>
      <c r="D553" s="130">
        <v>1</v>
      </c>
      <c r="E553" s="131"/>
      <c r="F553" s="132">
        <v>0.2</v>
      </c>
      <c r="G553" s="132"/>
      <c r="H553" s="131">
        <v>24377</v>
      </c>
      <c r="I553" s="92">
        <f t="shared" si="319"/>
        <v>23206.903999999999</v>
      </c>
      <c r="J553" s="98">
        <f t="shared" si="310"/>
        <v>18565.5232</v>
      </c>
      <c r="K553" s="92"/>
      <c r="L553" s="131">
        <v>41465</v>
      </c>
      <c r="M553" s="92">
        <f t="shared" si="320"/>
        <v>43952.9</v>
      </c>
      <c r="N553" s="92">
        <f t="shared" si="311"/>
        <v>35162.32</v>
      </c>
      <c r="O553" s="92"/>
      <c r="P553" s="92">
        <v>0</v>
      </c>
      <c r="Q553" s="92">
        <f t="shared" si="321"/>
        <v>0</v>
      </c>
      <c r="R553" s="98">
        <f t="shared" si="312"/>
        <v>0</v>
      </c>
      <c r="S553" s="130">
        <v>15</v>
      </c>
      <c r="T553" s="258" t="s">
        <v>15</v>
      </c>
      <c r="U553" s="78">
        <f>SUMIF('Avoided Costs 2010-2018'!$A:$A,Actuals!T553&amp;Actuals!S553,'Avoided Costs 2010-2018'!$E:$E)*J553</f>
        <v>54868.027626330171</v>
      </c>
      <c r="V553" s="78">
        <f>SUMIF('Avoided Costs 2010-2018'!$A:$A,Actuals!T553&amp;Actuals!S553,'Avoided Costs 2010-2018'!$K:$K)*N553</f>
        <v>28960.385718552898</v>
      </c>
      <c r="W553" s="78">
        <f>SUMIF('Avoided Costs 2010-2018'!$A:$A,Actuals!T553&amp;Actuals!S553,'Avoided Costs 2010-2018'!$M:$M)*R553</f>
        <v>0</v>
      </c>
      <c r="X553" s="78">
        <f t="shared" si="313"/>
        <v>83828.413344883069</v>
      </c>
      <c r="Y553" s="105">
        <v>8612</v>
      </c>
      <c r="Z553" s="105">
        <f t="shared" si="314"/>
        <v>6889.6</v>
      </c>
      <c r="AA553" s="105"/>
      <c r="AB553" s="105"/>
      <c r="AC553" s="105"/>
      <c r="AD553" s="105">
        <f t="shared" si="316"/>
        <v>6889.6</v>
      </c>
      <c r="AE553" s="105">
        <f t="shared" si="317"/>
        <v>76938.813344883063</v>
      </c>
      <c r="AF553" s="160">
        <f t="shared" si="318"/>
        <v>278482.848</v>
      </c>
    </row>
    <row r="554" spans="1:32" s="108" customFormat="1" outlineLevel="1" x14ac:dyDescent="0.2">
      <c r="A554" s="125" t="s">
        <v>567</v>
      </c>
      <c r="B554" s="125"/>
      <c r="C554" s="125"/>
      <c r="D554" s="130">
        <v>1</v>
      </c>
      <c r="E554" s="131"/>
      <c r="F554" s="132">
        <v>0.2</v>
      </c>
      <c r="G554" s="132"/>
      <c r="H554" s="131">
        <v>20598</v>
      </c>
      <c r="I554" s="92">
        <f t="shared" si="319"/>
        <v>19609.295999999998</v>
      </c>
      <c r="J554" s="98">
        <f t="shared" si="310"/>
        <v>15687.436799999999</v>
      </c>
      <c r="K554" s="92"/>
      <c r="L554" s="131">
        <v>28396</v>
      </c>
      <c r="M554" s="92">
        <f t="shared" si="320"/>
        <v>30099.760000000002</v>
      </c>
      <c r="N554" s="92">
        <f t="shared" si="311"/>
        <v>24079.808000000005</v>
      </c>
      <c r="O554" s="92"/>
      <c r="P554" s="92">
        <v>0</v>
      </c>
      <c r="Q554" s="92">
        <f t="shared" si="321"/>
        <v>0</v>
      </c>
      <c r="R554" s="98">
        <f t="shared" si="312"/>
        <v>0</v>
      </c>
      <c r="S554" s="130">
        <v>15</v>
      </c>
      <c r="T554" s="258" t="s">
        <v>15</v>
      </c>
      <c r="U554" s="78">
        <f>SUMIF('Avoided Costs 2010-2018'!$A:$A,Actuals!T554&amp;Actuals!S554,'Avoided Costs 2010-2018'!$E:$E)*J554</f>
        <v>46362.211635851367</v>
      </c>
      <c r="V554" s="78">
        <f>SUMIF('Avoided Costs 2010-2018'!$A:$A,Actuals!T554&amp;Actuals!S554,'Avoided Costs 2010-2018'!$K:$K)*N554</f>
        <v>19832.608534041439</v>
      </c>
      <c r="W554" s="78">
        <f>SUMIF('Avoided Costs 2010-2018'!$A:$A,Actuals!T554&amp;Actuals!S554,'Avoided Costs 2010-2018'!$M:$M)*R554</f>
        <v>0</v>
      </c>
      <c r="X554" s="78">
        <f t="shared" si="313"/>
        <v>66194.820169892802</v>
      </c>
      <c r="Y554" s="105">
        <v>7568</v>
      </c>
      <c r="Z554" s="105">
        <f t="shared" si="314"/>
        <v>6054.4000000000005</v>
      </c>
      <c r="AA554" s="105"/>
      <c r="AB554" s="105"/>
      <c r="AC554" s="105"/>
      <c r="AD554" s="105">
        <f t="shared" si="316"/>
        <v>6054.4000000000005</v>
      </c>
      <c r="AE554" s="105">
        <f t="shared" si="317"/>
        <v>60140.420169892801</v>
      </c>
      <c r="AF554" s="160">
        <f t="shared" si="318"/>
        <v>235311.552</v>
      </c>
    </row>
    <row r="555" spans="1:32" s="108" customFormat="1" outlineLevel="1" x14ac:dyDescent="0.2">
      <c r="A555" s="125" t="s">
        <v>568</v>
      </c>
      <c r="B555" s="125"/>
      <c r="C555" s="125"/>
      <c r="D555" s="130">
        <v>0</v>
      </c>
      <c r="E555" s="131"/>
      <c r="F555" s="132">
        <v>0.2</v>
      </c>
      <c r="G555" s="132"/>
      <c r="H555" s="131">
        <v>0</v>
      </c>
      <c r="I555" s="92">
        <f t="shared" si="319"/>
        <v>0</v>
      </c>
      <c r="J555" s="98">
        <f t="shared" si="310"/>
        <v>0</v>
      </c>
      <c r="K555" s="92"/>
      <c r="L555" s="131">
        <v>0</v>
      </c>
      <c r="M555" s="92">
        <f t="shared" si="320"/>
        <v>0</v>
      </c>
      <c r="N555" s="92">
        <f t="shared" si="311"/>
        <v>0</v>
      </c>
      <c r="O555" s="92"/>
      <c r="P555" s="92">
        <v>0</v>
      </c>
      <c r="Q555" s="92">
        <f t="shared" si="321"/>
        <v>0</v>
      </c>
      <c r="R555" s="98">
        <f t="shared" si="312"/>
        <v>0</v>
      </c>
      <c r="S555" s="130">
        <v>1</v>
      </c>
      <c r="T555" s="258" t="s">
        <v>167</v>
      </c>
      <c r="U555" s="78">
        <f>SUMIF('Avoided Costs 2010-2018'!$A:$A,Actuals!T555&amp;Actuals!S555,'Avoided Costs 2010-2018'!$E:$E)*J555</f>
        <v>0</v>
      </c>
      <c r="V555" s="78">
        <f>SUMIF('Avoided Costs 2010-2018'!$A:$A,Actuals!T555&amp;Actuals!S555,'Avoided Costs 2010-2018'!$K:$K)*N555</f>
        <v>0</v>
      </c>
      <c r="W555" s="78">
        <f>SUMIF('Avoided Costs 2010-2018'!$A:$A,Actuals!T555&amp;Actuals!S555,'Avoided Costs 2010-2018'!$M:$M)*R555</f>
        <v>0</v>
      </c>
      <c r="X555" s="78">
        <f t="shared" si="313"/>
        <v>0</v>
      </c>
      <c r="Y555" s="105">
        <v>0</v>
      </c>
      <c r="Z555" s="105">
        <f t="shared" si="314"/>
        <v>0</v>
      </c>
      <c r="AA555" s="105"/>
      <c r="AB555" s="105"/>
      <c r="AC555" s="105"/>
      <c r="AD555" s="105">
        <f t="shared" si="316"/>
        <v>0</v>
      </c>
      <c r="AE555" s="105">
        <f t="shared" si="317"/>
        <v>0</v>
      </c>
      <c r="AF555" s="160">
        <f t="shared" si="318"/>
        <v>0</v>
      </c>
    </row>
    <row r="556" spans="1:32" s="108" customFormat="1" outlineLevel="1" x14ac:dyDescent="0.2">
      <c r="A556" s="125" t="s">
        <v>569</v>
      </c>
      <c r="B556" s="125"/>
      <c r="C556" s="125"/>
      <c r="D556" s="130">
        <v>1</v>
      </c>
      <c r="E556" s="131"/>
      <c r="F556" s="132">
        <v>0.2</v>
      </c>
      <c r="G556" s="132"/>
      <c r="H556" s="131">
        <v>43174</v>
      </c>
      <c r="I556" s="92">
        <f t="shared" si="319"/>
        <v>41101.648000000001</v>
      </c>
      <c r="J556" s="98">
        <f t="shared" si="310"/>
        <v>32881.318400000004</v>
      </c>
      <c r="K556" s="92"/>
      <c r="L556" s="131">
        <v>0</v>
      </c>
      <c r="M556" s="92">
        <f t="shared" si="320"/>
        <v>0</v>
      </c>
      <c r="N556" s="92">
        <f t="shared" si="311"/>
        <v>0</v>
      </c>
      <c r="O556" s="92"/>
      <c r="P556" s="92">
        <v>0</v>
      </c>
      <c r="Q556" s="92">
        <f t="shared" si="321"/>
        <v>0</v>
      </c>
      <c r="R556" s="98">
        <f t="shared" si="312"/>
        <v>0</v>
      </c>
      <c r="S556" s="130">
        <v>11</v>
      </c>
      <c r="T556" s="258" t="s">
        <v>15</v>
      </c>
      <c r="U556" s="78">
        <f>SUMIF('Avoided Costs 2010-2018'!$A:$A,Actuals!T556&amp;Actuals!S556,'Avoided Costs 2010-2018'!$E:$E)*J556</f>
        <v>80465.110221107359</v>
      </c>
      <c r="V556" s="78">
        <f>SUMIF('Avoided Costs 2010-2018'!$A:$A,Actuals!T556&amp;Actuals!S556,'Avoided Costs 2010-2018'!$K:$K)*N556</f>
        <v>0</v>
      </c>
      <c r="W556" s="78">
        <f>SUMIF('Avoided Costs 2010-2018'!$A:$A,Actuals!T556&amp;Actuals!S556,'Avoided Costs 2010-2018'!$M:$M)*R556</f>
        <v>0</v>
      </c>
      <c r="X556" s="78">
        <f t="shared" si="313"/>
        <v>80465.110221107359</v>
      </c>
      <c r="Y556" s="105">
        <v>47447.72</v>
      </c>
      <c r="Z556" s="105">
        <f t="shared" si="314"/>
        <v>37958.175999999999</v>
      </c>
      <c r="AA556" s="105"/>
      <c r="AB556" s="105"/>
      <c r="AC556" s="105"/>
      <c r="AD556" s="105">
        <f t="shared" si="316"/>
        <v>37958.175999999999</v>
      </c>
      <c r="AE556" s="105">
        <f t="shared" si="317"/>
        <v>42506.93422110736</v>
      </c>
      <c r="AF556" s="160">
        <f t="shared" si="318"/>
        <v>361694.50240000006</v>
      </c>
    </row>
    <row r="557" spans="1:32" s="108" customFormat="1" outlineLevel="1" x14ac:dyDescent="0.2">
      <c r="A557" s="125" t="s">
        <v>570</v>
      </c>
      <c r="B557" s="125"/>
      <c r="C557" s="125"/>
      <c r="D557" s="130">
        <v>1</v>
      </c>
      <c r="E557" s="131"/>
      <c r="F557" s="132">
        <v>0.2</v>
      </c>
      <c r="G557" s="132"/>
      <c r="H557" s="131">
        <v>40220</v>
      </c>
      <c r="I557" s="92">
        <f t="shared" si="319"/>
        <v>38289.439999999995</v>
      </c>
      <c r="J557" s="98">
        <f t="shared" si="310"/>
        <v>30631.551999999996</v>
      </c>
      <c r="K557" s="92"/>
      <c r="L557" s="131">
        <v>82212</v>
      </c>
      <c r="M557" s="92">
        <f t="shared" si="320"/>
        <v>87144.72</v>
      </c>
      <c r="N557" s="92">
        <f t="shared" si="311"/>
        <v>69715.775999999998</v>
      </c>
      <c r="O557" s="92"/>
      <c r="P557" s="92">
        <v>0</v>
      </c>
      <c r="Q557" s="92">
        <f t="shared" si="321"/>
        <v>0</v>
      </c>
      <c r="R557" s="98">
        <f t="shared" si="312"/>
        <v>0</v>
      </c>
      <c r="S557" s="130">
        <v>15</v>
      </c>
      <c r="T557" s="258" t="s">
        <v>15</v>
      </c>
      <c r="U557" s="78">
        <f>SUMIF('Avoided Costs 2010-2018'!$A:$A,Actuals!T557&amp;Actuals!S557,'Avoided Costs 2010-2018'!$E:$E)*J557</f>
        <v>90527.631420232152</v>
      </c>
      <c r="V557" s="78">
        <f>SUMIF('Avoided Costs 2010-2018'!$A:$A,Actuals!T557&amp;Actuals!S557,'Avoided Costs 2010-2018'!$K:$K)*N557</f>
        <v>57419.298943534806</v>
      </c>
      <c r="W557" s="78">
        <f>SUMIF('Avoided Costs 2010-2018'!$A:$A,Actuals!T557&amp;Actuals!S557,'Avoided Costs 2010-2018'!$M:$M)*R557</f>
        <v>0</v>
      </c>
      <c r="X557" s="78">
        <f t="shared" si="313"/>
        <v>147946.93036376697</v>
      </c>
      <c r="Y557" s="105">
        <v>16101</v>
      </c>
      <c r="Z557" s="105">
        <f t="shared" si="314"/>
        <v>12880.800000000001</v>
      </c>
      <c r="AA557" s="105"/>
      <c r="AB557" s="105"/>
      <c r="AC557" s="105"/>
      <c r="AD557" s="105">
        <f t="shared" si="316"/>
        <v>12880.800000000001</v>
      </c>
      <c r="AE557" s="105">
        <f t="shared" si="317"/>
        <v>135066.13036376698</v>
      </c>
      <c r="AF557" s="160">
        <f t="shared" si="318"/>
        <v>459473.27999999991</v>
      </c>
    </row>
    <row r="558" spans="1:32" s="108" customFormat="1" outlineLevel="1" x14ac:dyDescent="0.2">
      <c r="A558" s="125" t="s">
        <v>571</v>
      </c>
      <c r="B558" s="125"/>
      <c r="C558" s="125"/>
      <c r="D558" s="130">
        <v>1</v>
      </c>
      <c r="E558" s="131"/>
      <c r="F558" s="132">
        <v>0.2</v>
      </c>
      <c r="G558" s="132"/>
      <c r="H558" s="131">
        <v>44648</v>
      </c>
      <c r="I558" s="92">
        <f t="shared" si="319"/>
        <v>42504.896000000001</v>
      </c>
      <c r="J558" s="98">
        <f t="shared" si="310"/>
        <v>34003.916799999999</v>
      </c>
      <c r="K558" s="92"/>
      <c r="L558" s="131">
        <v>86780</v>
      </c>
      <c r="M558" s="92">
        <f t="shared" si="320"/>
        <v>91986.8</v>
      </c>
      <c r="N558" s="92">
        <f t="shared" si="311"/>
        <v>73589.440000000002</v>
      </c>
      <c r="O558" s="92"/>
      <c r="P558" s="92">
        <v>0</v>
      </c>
      <c r="Q558" s="92">
        <f t="shared" si="321"/>
        <v>0</v>
      </c>
      <c r="R558" s="98">
        <f t="shared" si="312"/>
        <v>0</v>
      </c>
      <c r="S558" s="130">
        <v>15</v>
      </c>
      <c r="T558" s="258" t="s">
        <v>15</v>
      </c>
      <c r="U558" s="78">
        <f>SUMIF('Avoided Costs 2010-2018'!$A:$A,Actuals!T558&amp;Actuals!S558,'Avoided Costs 2010-2018'!$E:$E)*J558</f>
        <v>100494.22395948596</v>
      </c>
      <c r="V558" s="78">
        <f>SUMIF('Avoided Costs 2010-2018'!$A:$A,Actuals!T558&amp;Actuals!S558,'Avoided Costs 2010-2018'!$K:$K)*N558</f>
        <v>60609.725615724601</v>
      </c>
      <c r="W558" s="78">
        <f>SUMIF('Avoided Costs 2010-2018'!$A:$A,Actuals!T558&amp;Actuals!S558,'Avoided Costs 2010-2018'!$M:$M)*R558</f>
        <v>0</v>
      </c>
      <c r="X558" s="78">
        <f t="shared" si="313"/>
        <v>161103.94957521057</v>
      </c>
      <c r="Y558" s="105">
        <v>16101</v>
      </c>
      <c r="Z558" s="105">
        <f t="shared" si="314"/>
        <v>12880.800000000001</v>
      </c>
      <c r="AA558" s="105"/>
      <c r="AB558" s="105"/>
      <c r="AC558" s="105"/>
      <c r="AD558" s="105">
        <f t="shared" si="316"/>
        <v>12880.800000000001</v>
      </c>
      <c r="AE558" s="105">
        <f t="shared" si="317"/>
        <v>148223.14957521058</v>
      </c>
      <c r="AF558" s="160">
        <f t="shared" si="318"/>
        <v>510058.75199999998</v>
      </c>
    </row>
    <row r="559" spans="1:32" s="108" customFormat="1" outlineLevel="1" x14ac:dyDescent="0.2">
      <c r="A559" s="125" t="s">
        <v>572</v>
      </c>
      <c r="B559" s="125"/>
      <c r="C559" s="125"/>
      <c r="D559" s="130">
        <v>0</v>
      </c>
      <c r="E559" s="131"/>
      <c r="F559" s="132">
        <v>0.2</v>
      </c>
      <c r="G559" s="132"/>
      <c r="H559" s="131">
        <v>47921</v>
      </c>
      <c r="I559" s="92">
        <f t="shared" si="319"/>
        <v>45620.792000000001</v>
      </c>
      <c r="J559" s="98">
        <f t="shared" si="310"/>
        <v>36496.633600000001</v>
      </c>
      <c r="K559" s="92"/>
      <c r="L559" s="131">
        <v>61470</v>
      </c>
      <c r="M559" s="92">
        <f t="shared" si="320"/>
        <v>65158.200000000004</v>
      </c>
      <c r="N559" s="92">
        <f t="shared" si="311"/>
        <v>52126.560000000005</v>
      </c>
      <c r="O559" s="92"/>
      <c r="P559" s="92">
        <v>0</v>
      </c>
      <c r="Q559" s="92">
        <f t="shared" si="321"/>
        <v>0</v>
      </c>
      <c r="R559" s="98">
        <f t="shared" si="312"/>
        <v>0</v>
      </c>
      <c r="S559" s="130">
        <v>15</v>
      </c>
      <c r="T559" s="258" t="s">
        <v>15</v>
      </c>
      <c r="U559" s="78">
        <f>SUMIF('Avoided Costs 2010-2018'!$A:$A,Actuals!T559&amp;Actuals!S559,'Avoided Costs 2010-2018'!$E:$E)*J559</f>
        <v>107861.12942041138</v>
      </c>
      <c r="V559" s="78">
        <f>SUMIF('Avoided Costs 2010-2018'!$A:$A,Actuals!T559&amp;Actuals!S559,'Avoided Costs 2010-2018'!$K:$K)*N559</f>
        <v>42932.471002518912</v>
      </c>
      <c r="W559" s="78">
        <f>SUMIF('Avoided Costs 2010-2018'!$A:$A,Actuals!T559&amp;Actuals!S559,'Avoided Costs 2010-2018'!$M:$M)*R559</f>
        <v>0</v>
      </c>
      <c r="X559" s="78">
        <f t="shared" si="313"/>
        <v>150793.60042293029</v>
      </c>
      <c r="Y559" s="105">
        <v>9524</v>
      </c>
      <c r="Z559" s="105">
        <f t="shared" si="314"/>
        <v>7619.2000000000007</v>
      </c>
      <c r="AA559" s="105"/>
      <c r="AB559" s="105"/>
      <c r="AC559" s="105"/>
      <c r="AD559" s="105">
        <f t="shared" si="316"/>
        <v>7619.2000000000007</v>
      </c>
      <c r="AE559" s="105">
        <f t="shared" si="317"/>
        <v>143174.40042293028</v>
      </c>
      <c r="AF559" s="160">
        <f t="shared" si="318"/>
        <v>547449.50399999996</v>
      </c>
    </row>
    <row r="560" spans="1:32" s="108" customFormat="1" outlineLevel="1" x14ac:dyDescent="0.2">
      <c r="A560" s="125" t="s">
        <v>573</v>
      </c>
      <c r="B560" s="125"/>
      <c r="C560" s="125"/>
      <c r="D560" s="130">
        <v>1</v>
      </c>
      <c r="E560" s="131"/>
      <c r="F560" s="132">
        <v>0.2</v>
      </c>
      <c r="G560" s="132"/>
      <c r="H560" s="131">
        <v>149960</v>
      </c>
      <c r="I560" s="92">
        <f t="shared" si="319"/>
        <v>142761.91999999998</v>
      </c>
      <c r="J560" s="98">
        <f t="shared" si="310"/>
        <v>114209.53599999999</v>
      </c>
      <c r="K560" s="92"/>
      <c r="L560" s="131">
        <v>0</v>
      </c>
      <c r="M560" s="92">
        <f t="shared" si="320"/>
        <v>0</v>
      </c>
      <c r="N560" s="92">
        <f t="shared" si="311"/>
        <v>0</v>
      </c>
      <c r="O560" s="92"/>
      <c r="P560" s="92">
        <v>0</v>
      </c>
      <c r="Q560" s="92">
        <f t="shared" si="321"/>
        <v>0</v>
      </c>
      <c r="R560" s="98">
        <f t="shared" si="312"/>
        <v>0</v>
      </c>
      <c r="S560" s="130">
        <v>11</v>
      </c>
      <c r="T560" s="258" t="s">
        <v>15</v>
      </c>
      <c r="U560" s="78">
        <f>SUMIF('Avoided Costs 2010-2018'!$A:$A,Actuals!T560&amp;Actuals!S560,'Avoided Costs 2010-2018'!$E:$E)*J560</f>
        <v>279486.44852821738</v>
      </c>
      <c r="V560" s="78">
        <f>SUMIF('Avoided Costs 2010-2018'!$A:$A,Actuals!T560&amp;Actuals!S560,'Avoided Costs 2010-2018'!$K:$K)*N560</f>
        <v>0</v>
      </c>
      <c r="W560" s="78">
        <f>SUMIF('Avoided Costs 2010-2018'!$A:$A,Actuals!T560&amp;Actuals!S560,'Avoided Costs 2010-2018'!$M:$M)*R560</f>
        <v>0</v>
      </c>
      <c r="X560" s="78">
        <f t="shared" si="313"/>
        <v>279486.44852821738</v>
      </c>
      <c r="Y560" s="105">
        <v>60571.43</v>
      </c>
      <c r="Z560" s="105">
        <f t="shared" si="314"/>
        <v>48457.144</v>
      </c>
      <c r="AA560" s="105"/>
      <c r="AB560" s="105"/>
      <c r="AC560" s="105"/>
      <c r="AD560" s="105">
        <f t="shared" si="316"/>
        <v>48457.144</v>
      </c>
      <c r="AE560" s="105">
        <f t="shared" si="317"/>
        <v>231029.30452821738</v>
      </c>
      <c r="AF560" s="160">
        <f t="shared" si="318"/>
        <v>1256304.8959999999</v>
      </c>
    </row>
    <row r="561" spans="1:32" s="108" customFormat="1" outlineLevel="1" x14ac:dyDescent="0.2">
      <c r="A561" s="125" t="s">
        <v>574</v>
      </c>
      <c r="B561" s="125"/>
      <c r="C561" s="125"/>
      <c r="D561" s="130">
        <v>1</v>
      </c>
      <c r="E561" s="131"/>
      <c r="F561" s="132">
        <v>0.2</v>
      </c>
      <c r="G561" s="132"/>
      <c r="H561" s="131">
        <v>22318</v>
      </c>
      <c r="I561" s="92">
        <f t="shared" si="319"/>
        <v>21246.736000000001</v>
      </c>
      <c r="J561" s="98">
        <f t="shared" si="310"/>
        <v>16997.388800000001</v>
      </c>
      <c r="K561" s="92"/>
      <c r="L561" s="131">
        <v>0</v>
      </c>
      <c r="M561" s="92">
        <f t="shared" si="320"/>
        <v>0</v>
      </c>
      <c r="N561" s="92">
        <f t="shared" si="311"/>
        <v>0</v>
      </c>
      <c r="O561" s="92"/>
      <c r="P561" s="92">
        <v>0</v>
      </c>
      <c r="Q561" s="92">
        <f t="shared" si="321"/>
        <v>0</v>
      </c>
      <c r="R561" s="98">
        <f t="shared" si="312"/>
        <v>0</v>
      </c>
      <c r="S561" s="130">
        <v>11</v>
      </c>
      <c r="T561" s="258" t="s">
        <v>15</v>
      </c>
      <c r="U561" s="78">
        <f>SUMIF('Avoided Costs 2010-2018'!$A:$A,Actuals!T561&amp;Actuals!S561,'Avoided Costs 2010-2018'!$E:$E)*J561</f>
        <v>41594.949041429427</v>
      </c>
      <c r="V561" s="78">
        <f>SUMIF('Avoided Costs 2010-2018'!$A:$A,Actuals!T561&amp;Actuals!S561,'Avoided Costs 2010-2018'!$K:$K)*N561</f>
        <v>0</v>
      </c>
      <c r="W561" s="78">
        <f>SUMIF('Avoided Costs 2010-2018'!$A:$A,Actuals!T561&amp;Actuals!S561,'Avoided Costs 2010-2018'!$M:$M)*R561</f>
        <v>0</v>
      </c>
      <c r="X561" s="78">
        <f t="shared" si="313"/>
        <v>41594.949041429427</v>
      </c>
      <c r="Y561" s="105">
        <v>15635</v>
      </c>
      <c r="Z561" s="105">
        <f t="shared" si="314"/>
        <v>12508</v>
      </c>
      <c r="AA561" s="105"/>
      <c r="AB561" s="105"/>
      <c r="AC561" s="105"/>
      <c r="AD561" s="105">
        <f t="shared" si="316"/>
        <v>12508</v>
      </c>
      <c r="AE561" s="105">
        <f t="shared" si="317"/>
        <v>29086.949041429427</v>
      </c>
      <c r="AF561" s="160">
        <f t="shared" si="318"/>
        <v>186971.27679999999</v>
      </c>
    </row>
    <row r="562" spans="1:32" s="108" customFormat="1" outlineLevel="1" x14ac:dyDescent="0.2">
      <c r="A562" s="125" t="s">
        <v>575</v>
      </c>
      <c r="B562" s="125"/>
      <c r="C562" s="125"/>
      <c r="D562" s="130">
        <v>0</v>
      </c>
      <c r="E562" s="131"/>
      <c r="F562" s="132">
        <v>0.2</v>
      </c>
      <c r="G562" s="132"/>
      <c r="H562" s="131">
        <v>27179</v>
      </c>
      <c r="I562" s="92">
        <f>H562</f>
        <v>27179</v>
      </c>
      <c r="J562" s="98">
        <f t="shared" si="310"/>
        <v>21743.200000000001</v>
      </c>
      <c r="K562" s="92"/>
      <c r="L562" s="131">
        <v>0</v>
      </c>
      <c r="M562" s="92">
        <f>L562</f>
        <v>0</v>
      </c>
      <c r="N562" s="92">
        <f t="shared" si="311"/>
        <v>0</v>
      </c>
      <c r="O562" s="92"/>
      <c r="P562" s="92">
        <v>0</v>
      </c>
      <c r="Q562" s="92">
        <f>P562</f>
        <v>0</v>
      </c>
      <c r="R562" s="98">
        <f t="shared" si="312"/>
        <v>0</v>
      </c>
      <c r="S562" s="130">
        <v>8</v>
      </c>
      <c r="T562" s="258" t="s">
        <v>167</v>
      </c>
      <c r="U562" s="78">
        <f>SUMIF('Avoided Costs 2010-2018'!$A:$A,Actuals!T562&amp;Actuals!S562,'Avoided Costs 2010-2018'!$E:$E)*J562</f>
        <v>38912.223663513272</v>
      </c>
      <c r="V562" s="78">
        <f>SUMIF('Avoided Costs 2010-2018'!$A:$A,Actuals!T562&amp;Actuals!S562,'Avoided Costs 2010-2018'!$K:$K)*N562</f>
        <v>0</v>
      </c>
      <c r="W562" s="78">
        <f>SUMIF('Avoided Costs 2010-2018'!$A:$A,Actuals!T562&amp;Actuals!S562,'Avoided Costs 2010-2018'!$M:$M)*R562</f>
        <v>0</v>
      </c>
      <c r="X562" s="78">
        <f t="shared" si="313"/>
        <v>38912.223663513272</v>
      </c>
      <c r="Y562" s="105">
        <v>20316.490000000002</v>
      </c>
      <c r="Z562" s="105">
        <f t="shared" si="314"/>
        <v>16253.192000000003</v>
      </c>
      <c r="AA562" s="105"/>
      <c r="AB562" s="105"/>
      <c r="AC562" s="105"/>
      <c r="AD562" s="105">
        <f t="shared" si="316"/>
        <v>16253.192000000003</v>
      </c>
      <c r="AE562" s="105">
        <f t="shared" si="317"/>
        <v>22659.031663513269</v>
      </c>
      <c r="AF562" s="160">
        <f t="shared" si="318"/>
        <v>173945.60000000001</v>
      </c>
    </row>
    <row r="563" spans="1:32" s="108" customFormat="1" ht="12" outlineLevel="1" x14ac:dyDescent="0.2">
      <c r="A563" s="125" t="s">
        <v>576</v>
      </c>
      <c r="B563" s="125"/>
      <c r="C563" s="125"/>
      <c r="D563" s="130">
        <v>1</v>
      </c>
      <c r="E563" s="131"/>
      <c r="F563" s="132">
        <v>0.2</v>
      </c>
      <c r="G563" s="132"/>
      <c r="H563" s="131">
        <v>28964</v>
      </c>
      <c r="I563" s="124">
        <v>28720</v>
      </c>
      <c r="J563" s="98">
        <f t="shared" si="310"/>
        <v>22976</v>
      </c>
      <c r="K563" s="92"/>
      <c r="L563" s="131">
        <v>0</v>
      </c>
      <c r="M563" s="92">
        <f>L563</f>
        <v>0</v>
      </c>
      <c r="N563" s="92">
        <f t="shared" si="311"/>
        <v>0</v>
      </c>
      <c r="O563" s="92"/>
      <c r="P563" s="92">
        <v>0</v>
      </c>
      <c r="Q563" s="92">
        <f>P563</f>
        <v>0</v>
      </c>
      <c r="R563" s="98">
        <f t="shared" si="312"/>
        <v>0</v>
      </c>
      <c r="S563" s="130">
        <v>11</v>
      </c>
      <c r="T563" s="258" t="s">
        <v>15</v>
      </c>
      <c r="U563" s="78">
        <f>SUMIF('Avoided Costs 2010-2018'!$A:$A,Actuals!T563&amp;Actuals!S563,'Avoided Costs 2010-2018'!$E:$E)*J563</f>
        <v>56225.433236891215</v>
      </c>
      <c r="V563" s="78">
        <f>SUMIF('Avoided Costs 2010-2018'!$A:$A,Actuals!T563&amp;Actuals!S563,'Avoided Costs 2010-2018'!$K:$K)*N563</f>
        <v>0</v>
      </c>
      <c r="W563" s="78">
        <f>SUMIF('Avoided Costs 2010-2018'!$A:$A,Actuals!T563&amp;Actuals!S563,'Avoided Costs 2010-2018'!$M:$M)*R563</f>
        <v>0</v>
      </c>
      <c r="X563" s="78">
        <f t="shared" si="313"/>
        <v>56225.433236891215</v>
      </c>
      <c r="Y563" s="105">
        <v>40633.51</v>
      </c>
      <c r="Z563" s="105">
        <f t="shared" si="314"/>
        <v>32506.808000000005</v>
      </c>
      <c r="AA563" s="105"/>
      <c r="AB563" s="105"/>
      <c r="AC563" s="105"/>
      <c r="AD563" s="105">
        <f t="shared" si="316"/>
        <v>32506.808000000005</v>
      </c>
      <c r="AE563" s="105">
        <f t="shared" si="317"/>
        <v>23718.62523689121</v>
      </c>
      <c r="AF563" s="160">
        <f t="shared" si="318"/>
        <v>252736</v>
      </c>
    </row>
    <row r="564" spans="1:32" s="108" customFormat="1" outlineLevel="1" x14ac:dyDescent="0.2">
      <c r="A564" s="125" t="s">
        <v>577</v>
      </c>
      <c r="B564" s="125"/>
      <c r="C564" s="125"/>
      <c r="D564" s="130">
        <v>0</v>
      </c>
      <c r="E564" s="131"/>
      <c r="F564" s="132">
        <v>0.2</v>
      </c>
      <c r="G564" s="132"/>
      <c r="H564" s="131">
        <v>13082</v>
      </c>
      <c r="I564" s="92">
        <f t="shared" si="319"/>
        <v>12454.064</v>
      </c>
      <c r="J564" s="98">
        <f t="shared" si="310"/>
        <v>9963.2512000000006</v>
      </c>
      <c r="K564" s="92"/>
      <c r="L564" s="131">
        <v>0</v>
      </c>
      <c r="M564" s="92">
        <f t="shared" si="320"/>
        <v>0</v>
      </c>
      <c r="N564" s="92">
        <f t="shared" si="311"/>
        <v>0</v>
      </c>
      <c r="O564" s="92"/>
      <c r="P564" s="92">
        <v>0</v>
      </c>
      <c r="Q564" s="92">
        <f t="shared" si="321"/>
        <v>0</v>
      </c>
      <c r="R564" s="98">
        <f t="shared" si="312"/>
        <v>0</v>
      </c>
      <c r="S564" s="130">
        <v>9</v>
      </c>
      <c r="T564" s="258" t="s">
        <v>167</v>
      </c>
      <c r="U564" s="78">
        <f>SUMIF('Avoided Costs 2010-2018'!$A:$A,Actuals!T564&amp;Actuals!S564,'Avoided Costs 2010-2018'!$E:$E)*J564</f>
        <v>19383.0540320078</v>
      </c>
      <c r="V564" s="78">
        <f>SUMIF('Avoided Costs 2010-2018'!$A:$A,Actuals!T564&amp;Actuals!S564,'Avoided Costs 2010-2018'!$K:$K)*N564</f>
        <v>0</v>
      </c>
      <c r="W564" s="78">
        <f>SUMIF('Avoided Costs 2010-2018'!$A:$A,Actuals!T564&amp;Actuals!S564,'Avoided Costs 2010-2018'!$M:$M)*R564</f>
        <v>0</v>
      </c>
      <c r="X564" s="78">
        <f t="shared" si="313"/>
        <v>19383.0540320078</v>
      </c>
      <c r="Y564" s="105">
        <v>4104.8500000000004</v>
      </c>
      <c r="Z564" s="105">
        <f t="shared" si="314"/>
        <v>3283.8800000000006</v>
      </c>
      <c r="AA564" s="105"/>
      <c r="AB564" s="105"/>
      <c r="AC564" s="105"/>
      <c r="AD564" s="105">
        <f t="shared" si="316"/>
        <v>3283.8800000000006</v>
      </c>
      <c r="AE564" s="105">
        <f t="shared" si="317"/>
        <v>16099.174032007799</v>
      </c>
      <c r="AF564" s="160">
        <f t="shared" si="318"/>
        <v>89669.260800000004</v>
      </c>
    </row>
    <row r="565" spans="1:32" s="108" customFormat="1" outlineLevel="1" x14ac:dyDescent="0.2">
      <c r="A565" s="125" t="s">
        <v>578</v>
      </c>
      <c r="B565" s="125"/>
      <c r="C565" s="125"/>
      <c r="D565" s="130">
        <v>1</v>
      </c>
      <c r="E565" s="131"/>
      <c r="F565" s="132">
        <v>0.2</v>
      </c>
      <c r="G565" s="132"/>
      <c r="H565" s="131">
        <v>23352</v>
      </c>
      <c r="I565" s="92">
        <f t="shared" si="319"/>
        <v>22231.103999999999</v>
      </c>
      <c r="J565" s="98">
        <f t="shared" si="310"/>
        <v>17784.8832</v>
      </c>
      <c r="K565" s="92"/>
      <c r="L565" s="131">
        <v>0</v>
      </c>
      <c r="M565" s="92">
        <f t="shared" si="320"/>
        <v>0</v>
      </c>
      <c r="N565" s="92">
        <f t="shared" si="311"/>
        <v>0</v>
      </c>
      <c r="O565" s="92"/>
      <c r="P565" s="92">
        <v>0</v>
      </c>
      <c r="Q565" s="92">
        <f t="shared" si="321"/>
        <v>0</v>
      </c>
      <c r="R565" s="98">
        <f t="shared" si="312"/>
        <v>0</v>
      </c>
      <c r="S565" s="130">
        <v>11</v>
      </c>
      <c r="T565" s="258" t="s">
        <v>15</v>
      </c>
      <c r="U565" s="78">
        <f>SUMIF('Avoided Costs 2010-2018'!$A:$A,Actuals!T565&amp;Actuals!S565,'Avoided Costs 2010-2018'!$E:$E)*J565</f>
        <v>43522.056188523158</v>
      </c>
      <c r="V565" s="78">
        <f>SUMIF('Avoided Costs 2010-2018'!$A:$A,Actuals!T565&amp;Actuals!S565,'Avoided Costs 2010-2018'!$K:$K)*N565</f>
        <v>0</v>
      </c>
      <c r="W565" s="78">
        <f>SUMIF('Avoided Costs 2010-2018'!$A:$A,Actuals!T565&amp;Actuals!S565,'Avoided Costs 2010-2018'!$M:$M)*R565</f>
        <v>0</v>
      </c>
      <c r="X565" s="78">
        <f t="shared" si="313"/>
        <v>43522.056188523158</v>
      </c>
      <c r="Y565" s="105">
        <v>11339.35</v>
      </c>
      <c r="Z565" s="105">
        <f t="shared" si="314"/>
        <v>9071.4800000000014</v>
      </c>
      <c r="AA565" s="105"/>
      <c r="AB565" s="105"/>
      <c r="AC565" s="105"/>
      <c r="AD565" s="105">
        <f t="shared" si="316"/>
        <v>9071.4800000000014</v>
      </c>
      <c r="AE565" s="105">
        <f t="shared" si="317"/>
        <v>34450.576188523155</v>
      </c>
      <c r="AF565" s="160">
        <f t="shared" si="318"/>
        <v>195633.71520000001</v>
      </c>
    </row>
    <row r="566" spans="1:32" s="108" customFormat="1" outlineLevel="1" x14ac:dyDescent="0.2">
      <c r="A566" s="125" t="s">
        <v>579</v>
      </c>
      <c r="B566" s="125"/>
      <c r="C566" s="125"/>
      <c r="D566" s="130">
        <v>0</v>
      </c>
      <c r="E566" s="131"/>
      <c r="F566" s="132">
        <v>0.2</v>
      </c>
      <c r="G566" s="132"/>
      <c r="H566" s="131">
        <v>30925</v>
      </c>
      <c r="I566" s="92">
        <f t="shared" si="319"/>
        <v>29440.6</v>
      </c>
      <c r="J566" s="98">
        <f t="shared" si="310"/>
        <v>23552.48</v>
      </c>
      <c r="K566" s="92"/>
      <c r="L566" s="131">
        <v>28432</v>
      </c>
      <c r="M566" s="92">
        <f t="shared" si="320"/>
        <v>30137.920000000002</v>
      </c>
      <c r="N566" s="92">
        <f t="shared" si="311"/>
        <v>24110.336000000003</v>
      </c>
      <c r="O566" s="92"/>
      <c r="P566" s="92">
        <v>0</v>
      </c>
      <c r="Q566" s="92">
        <f t="shared" si="321"/>
        <v>0</v>
      </c>
      <c r="R566" s="98">
        <f t="shared" si="312"/>
        <v>0</v>
      </c>
      <c r="S566" s="130">
        <v>15</v>
      </c>
      <c r="T566" s="258" t="s">
        <v>15</v>
      </c>
      <c r="U566" s="78">
        <f>SUMIF('Avoided Costs 2010-2018'!$A:$A,Actuals!T566&amp;Actuals!S566,'Avoided Costs 2010-2018'!$E:$E)*J566</f>
        <v>69606.340170827432</v>
      </c>
      <c r="V566" s="78">
        <f>SUMIF('Avoided Costs 2010-2018'!$A:$A,Actuals!T566&amp;Actuals!S566,'Avoided Costs 2010-2018'!$K:$K)*N566</f>
        <v>19857.752001685665</v>
      </c>
      <c r="W566" s="78">
        <f>SUMIF('Avoided Costs 2010-2018'!$A:$A,Actuals!T566&amp;Actuals!S566,'Avoided Costs 2010-2018'!$M:$M)*R566</f>
        <v>0</v>
      </c>
      <c r="X566" s="78">
        <f t="shared" si="313"/>
        <v>89464.092172513105</v>
      </c>
      <c r="Y566" s="105">
        <v>17576</v>
      </c>
      <c r="Z566" s="105">
        <f t="shared" si="314"/>
        <v>14060.800000000001</v>
      </c>
      <c r="AA566" s="105"/>
      <c r="AB566" s="105"/>
      <c r="AC566" s="105"/>
      <c r="AD566" s="105">
        <f t="shared" si="316"/>
        <v>14060.800000000001</v>
      </c>
      <c r="AE566" s="105">
        <f t="shared" si="317"/>
        <v>75403.292172513102</v>
      </c>
      <c r="AF566" s="160">
        <f t="shared" si="318"/>
        <v>353287.2</v>
      </c>
    </row>
    <row r="567" spans="1:32" s="108" customFormat="1" outlineLevel="1" x14ac:dyDescent="0.2">
      <c r="A567" s="125" t="s">
        <v>580</v>
      </c>
      <c r="B567" s="125"/>
      <c r="C567" s="125"/>
      <c r="D567" s="130">
        <v>1</v>
      </c>
      <c r="E567" s="131"/>
      <c r="F567" s="132">
        <v>0.2</v>
      </c>
      <c r="G567" s="132"/>
      <c r="H567" s="131">
        <v>142151</v>
      </c>
      <c r="I567" s="92">
        <f t="shared" si="319"/>
        <v>135327.75200000001</v>
      </c>
      <c r="J567" s="98">
        <f t="shared" si="310"/>
        <v>108262.20160000001</v>
      </c>
      <c r="K567" s="92"/>
      <c r="L567" s="131">
        <v>0</v>
      </c>
      <c r="M567" s="92">
        <f t="shared" si="320"/>
        <v>0</v>
      </c>
      <c r="N567" s="92">
        <f t="shared" si="311"/>
        <v>0</v>
      </c>
      <c r="O567" s="92"/>
      <c r="P567" s="92">
        <v>0</v>
      </c>
      <c r="Q567" s="92">
        <f t="shared" si="321"/>
        <v>0</v>
      </c>
      <c r="R567" s="98">
        <f t="shared" si="312"/>
        <v>0</v>
      </c>
      <c r="S567" s="130">
        <v>11</v>
      </c>
      <c r="T567" s="258" t="s">
        <v>15</v>
      </c>
      <c r="U567" s="78">
        <f>SUMIF('Avoided Costs 2010-2018'!$A:$A,Actuals!T567&amp;Actuals!S567,'Avoided Costs 2010-2018'!$E:$E)*J567</f>
        <v>264932.50296568847</v>
      </c>
      <c r="V567" s="78">
        <f>SUMIF('Avoided Costs 2010-2018'!$A:$A,Actuals!T567&amp;Actuals!S567,'Avoided Costs 2010-2018'!$K:$K)*N567</f>
        <v>0</v>
      </c>
      <c r="W567" s="78">
        <f>SUMIF('Avoided Costs 2010-2018'!$A:$A,Actuals!T567&amp;Actuals!S567,'Avoided Costs 2010-2018'!$M:$M)*R567</f>
        <v>0</v>
      </c>
      <c r="X567" s="78">
        <f t="shared" si="313"/>
        <v>264932.50296568847</v>
      </c>
      <c r="Y567" s="105">
        <v>132553</v>
      </c>
      <c r="Z567" s="105">
        <f t="shared" si="314"/>
        <v>106042.40000000001</v>
      </c>
      <c r="AA567" s="105"/>
      <c r="AB567" s="105"/>
      <c r="AC567" s="105"/>
      <c r="AD567" s="105">
        <f t="shared" si="316"/>
        <v>106042.40000000001</v>
      </c>
      <c r="AE567" s="105">
        <f t="shared" si="317"/>
        <v>158890.10296568845</v>
      </c>
      <c r="AF567" s="160">
        <f t="shared" si="318"/>
        <v>1190884.2176000001</v>
      </c>
    </row>
    <row r="568" spans="1:32" s="108" customFormat="1" outlineLevel="1" x14ac:dyDescent="0.2">
      <c r="A568" s="125" t="s">
        <v>581</v>
      </c>
      <c r="B568" s="125"/>
      <c r="C568" s="125"/>
      <c r="D568" s="130">
        <v>0</v>
      </c>
      <c r="E568" s="131"/>
      <c r="F568" s="132">
        <v>0.2</v>
      </c>
      <c r="G568" s="132"/>
      <c r="H568" s="131">
        <v>23527</v>
      </c>
      <c r="I568" s="92">
        <f t="shared" si="319"/>
        <v>22397.703999999998</v>
      </c>
      <c r="J568" s="98">
        <f t="shared" si="310"/>
        <v>17918.163199999999</v>
      </c>
      <c r="K568" s="92"/>
      <c r="L568" s="131">
        <v>0</v>
      </c>
      <c r="M568" s="92">
        <f t="shared" si="320"/>
        <v>0</v>
      </c>
      <c r="N568" s="92">
        <f t="shared" si="311"/>
        <v>0</v>
      </c>
      <c r="O568" s="92"/>
      <c r="P568" s="92">
        <v>0</v>
      </c>
      <c r="Q568" s="92">
        <f t="shared" si="321"/>
        <v>0</v>
      </c>
      <c r="R568" s="98">
        <f t="shared" si="312"/>
        <v>0</v>
      </c>
      <c r="S568" s="130">
        <v>8</v>
      </c>
      <c r="T568" s="258" t="s">
        <v>167</v>
      </c>
      <c r="U568" s="78">
        <f>SUMIF('Avoided Costs 2010-2018'!$A:$A,Actuals!T568&amp;Actuals!S568,'Avoided Costs 2010-2018'!$E:$E)*J568</f>
        <v>32066.833496345185</v>
      </c>
      <c r="V568" s="78">
        <f>SUMIF('Avoided Costs 2010-2018'!$A:$A,Actuals!T568&amp;Actuals!S568,'Avoided Costs 2010-2018'!$K:$K)*N568</f>
        <v>0</v>
      </c>
      <c r="W568" s="78">
        <f>SUMIF('Avoided Costs 2010-2018'!$A:$A,Actuals!T568&amp;Actuals!S568,'Avoided Costs 2010-2018'!$M:$M)*R568</f>
        <v>0</v>
      </c>
      <c r="X568" s="78">
        <f t="shared" si="313"/>
        <v>32066.833496345185</v>
      </c>
      <c r="Y568" s="105">
        <v>21200</v>
      </c>
      <c r="Z568" s="105">
        <f t="shared" si="314"/>
        <v>16960</v>
      </c>
      <c r="AA568" s="105"/>
      <c r="AB568" s="105"/>
      <c r="AC568" s="105"/>
      <c r="AD568" s="105">
        <f t="shared" si="316"/>
        <v>16960</v>
      </c>
      <c r="AE568" s="105">
        <f t="shared" si="317"/>
        <v>15106.833496345185</v>
      </c>
      <c r="AF568" s="160">
        <f t="shared" si="318"/>
        <v>143345.30559999999</v>
      </c>
    </row>
    <row r="569" spans="1:32" s="108" customFormat="1" outlineLevel="1" x14ac:dyDescent="0.2">
      <c r="A569" s="125" t="s">
        <v>582</v>
      </c>
      <c r="B569" s="125"/>
      <c r="C569" s="125"/>
      <c r="D569" s="130">
        <v>1</v>
      </c>
      <c r="E569" s="131"/>
      <c r="F569" s="132">
        <v>0.2</v>
      </c>
      <c r="G569" s="132"/>
      <c r="H569" s="131">
        <v>50771</v>
      </c>
      <c r="I569" s="92">
        <f t="shared" si="319"/>
        <v>48333.991999999998</v>
      </c>
      <c r="J569" s="98">
        <f t="shared" si="310"/>
        <v>38667.193599999999</v>
      </c>
      <c r="K569" s="92"/>
      <c r="L569" s="131">
        <v>0</v>
      </c>
      <c r="M569" s="92">
        <f t="shared" si="320"/>
        <v>0</v>
      </c>
      <c r="N569" s="92">
        <f t="shared" si="311"/>
        <v>0</v>
      </c>
      <c r="O569" s="92"/>
      <c r="P569" s="92">
        <v>0</v>
      </c>
      <c r="Q569" s="92">
        <f t="shared" si="321"/>
        <v>0</v>
      </c>
      <c r="R569" s="98">
        <f t="shared" si="312"/>
        <v>0</v>
      </c>
      <c r="S569" s="130">
        <v>11</v>
      </c>
      <c r="T569" s="258" t="s">
        <v>15</v>
      </c>
      <c r="U569" s="78">
        <f>SUMIF('Avoided Costs 2010-2018'!$A:$A,Actuals!T569&amp;Actuals!S569,'Avoided Costs 2010-2018'!$E:$E)*J569</f>
        <v>94623.942906282507</v>
      </c>
      <c r="V569" s="78">
        <f>SUMIF('Avoided Costs 2010-2018'!$A:$A,Actuals!T569&amp;Actuals!S569,'Avoided Costs 2010-2018'!$K:$K)*N569</f>
        <v>0</v>
      </c>
      <c r="W569" s="78">
        <f>SUMIF('Avoided Costs 2010-2018'!$A:$A,Actuals!T569&amp;Actuals!S569,'Avoided Costs 2010-2018'!$M:$M)*R569</f>
        <v>0</v>
      </c>
      <c r="X569" s="78">
        <f t="shared" si="313"/>
        <v>94623.942906282507</v>
      </c>
      <c r="Y569" s="105">
        <v>39750</v>
      </c>
      <c r="Z569" s="105">
        <f t="shared" si="314"/>
        <v>31800</v>
      </c>
      <c r="AA569" s="105"/>
      <c r="AB569" s="105"/>
      <c r="AC569" s="105"/>
      <c r="AD569" s="105">
        <f t="shared" si="316"/>
        <v>31800</v>
      </c>
      <c r="AE569" s="105">
        <f t="shared" si="317"/>
        <v>62823.942906282507</v>
      </c>
      <c r="AF569" s="160">
        <f t="shared" si="318"/>
        <v>425339.12959999999</v>
      </c>
    </row>
    <row r="570" spans="1:32" s="108" customFormat="1" outlineLevel="1" x14ac:dyDescent="0.2">
      <c r="A570" s="125" t="s">
        <v>583</v>
      </c>
      <c r="B570" s="125"/>
      <c r="C570" s="125"/>
      <c r="D570" s="130">
        <v>0</v>
      </c>
      <c r="E570" s="131"/>
      <c r="F570" s="132">
        <v>0.2</v>
      </c>
      <c r="G570" s="132"/>
      <c r="H570" s="131">
        <v>23831</v>
      </c>
      <c r="I570" s="92">
        <f>H570</f>
        <v>23831</v>
      </c>
      <c r="J570" s="98">
        <f t="shared" si="310"/>
        <v>19064.8</v>
      </c>
      <c r="K570" s="92"/>
      <c r="L570" s="131">
        <v>0</v>
      </c>
      <c r="M570" s="92">
        <f>L570</f>
        <v>0</v>
      </c>
      <c r="N570" s="92">
        <f t="shared" si="311"/>
        <v>0</v>
      </c>
      <c r="O570" s="92"/>
      <c r="P570" s="92">
        <v>0</v>
      </c>
      <c r="Q570" s="92">
        <f>P570</f>
        <v>0</v>
      </c>
      <c r="R570" s="98">
        <f t="shared" si="312"/>
        <v>0</v>
      </c>
      <c r="S570" s="130">
        <v>8</v>
      </c>
      <c r="T570" s="258" t="s">
        <v>167</v>
      </c>
      <c r="U570" s="78">
        <f>SUMIF('Avoided Costs 2010-2018'!$A:$A,Actuals!T570&amp;Actuals!S570,'Avoided Costs 2010-2018'!$E:$E)*J570</f>
        <v>34118.885982750828</v>
      </c>
      <c r="V570" s="78">
        <f>SUMIF('Avoided Costs 2010-2018'!$A:$A,Actuals!T570&amp;Actuals!S570,'Avoided Costs 2010-2018'!$K:$K)*N570</f>
        <v>0</v>
      </c>
      <c r="W570" s="78">
        <f>SUMIF('Avoided Costs 2010-2018'!$A:$A,Actuals!T570&amp;Actuals!S570,'Avoided Costs 2010-2018'!$M:$M)*R570</f>
        <v>0</v>
      </c>
      <c r="X570" s="78">
        <f t="shared" si="313"/>
        <v>34118.885982750828</v>
      </c>
      <c r="Y570" s="105">
        <v>21200</v>
      </c>
      <c r="Z570" s="105">
        <f t="shared" si="314"/>
        <v>16960</v>
      </c>
      <c r="AA570" s="105"/>
      <c r="AB570" s="105"/>
      <c r="AC570" s="105"/>
      <c r="AD570" s="105">
        <f t="shared" si="316"/>
        <v>16960</v>
      </c>
      <c r="AE570" s="105">
        <f t="shared" si="317"/>
        <v>17158.885982750828</v>
      </c>
      <c r="AF570" s="160">
        <f t="shared" si="318"/>
        <v>152518.39999999999</v>
      </c>
    </row>
    <row r="571" spans="1:32" s="108" customFormat="1" ht="12" outlineLevel="1" x14ac:dyDescent="0.2">
      <c r="A571" s="125" t="s">
        <v>584</v>
      </c>
      <c r="B571" s="125"/>
      <c r="C571" s="125"/>
      <c r="D571" s="130">
        <v>1</v>
      </c>
      <c r="E571" s="131"/>
      <c r="F571" s="132">
        <v>0.2</v>
      </c>
      <c r="G571" s="132"/>
      <c r="H571" s="131">
        <v>53810</v>
      </c>
      <c r="I571" s="124">
        <v>53521</v>
      </c>
      <c r="J571" s="98">
        <f t="shared" si="310"/>
        <v>42816.800000000003</v>
      </c>
      <c r="K571" s="92"/>
      <c r="L571" s="131">
        <v>0</v>
      </c>
      <c r="M571" s="92">
        <f>L571</f>
        <v>0</v>
      </c>
      <c r="N571" s="92">
        <f t="shared" si="311"/>
        <v>0</v>
      </c>
      <c r="O571" s="92"/>
      <c r="P571" s="92">
        <v>0</v>
      </c>
      <c r="Q571" s="92">
        <f>P571</f>
        <v>0</v>
      </c>
      <c r="R571" s="98">
        <f t="shared" si="312"/>
        <v>0</v>
      </c>
      <c r="S571" s="130">
        <v>11</v>
      </c>
      <c r="T571" s="258" t="s">
        <v>15</v>
      </c>
      <c r="U571" s="78">
        <f>SUMIF('Avoided Costs 2010-2018'!$A:$A,Actuals!T571&amp;Actuals!S571,'Avoided Costs 2010-2018'!$E:$E)*J571</f>
        <v>104778.60070583755</v>
      </c>
      <c r="V571" s="78">
        <f>SUMIF('Avoided Costs 2010-2018'!$A:$A,Actuals!T571&amp;Actuals!S571,'Avoided Costs 2010-2018'!$K:$K)*N571</f>
        <v>0</v>
      </c>
      <c r="W571" s="78">
        <f>SUMIF('Avoided Costs 2010-2018'!$A:$A,Actuals!T571&amp;Actuals!S571,'Avoided Costs 2010-2018'!$M:$M)*R571</f>
        <v>0</v>
      </c>
      <c r="X571" s="78">
        <f t="shared" si="313"/>
        <v>104778.60070583755</v>
      </c>
      <c r="Y571" s="105">
        <v>39750</v>
      </c>
      <c r="Z571" s="105">
        <f t="shared" si="314"/>
        <v>31800</v>
      </c>
      <c r="AA571" s="105"/>
      <c r="AB571" s="105"/>
      <c r="AC571" s="105"/>
      <c r="AD571" s="105">
        <f t="shared" si="316"/>
        <v>31800</v>
      </c>
      <c r="AE571" s="105">
        <f t="shared" si="317"/>
        <v>72978.600705837554</v>
      </c>
      <c r="AF571" s="160">
        <f t="shared" si="318"/>
        <v>470984.80000000005</v>
      </c>
    </row>
    <row r="572" spans="1:32" s="108" customFormat="1" outlineLevel="1" x14ac:dyDescent="0.2">
      <c r="A572" s="125" t="s">
        <v>585</v>
      </c>
      <c r="B572" s="125"/>
      <c r="C572" s="125"/>
      <c r="D572" s="130">
        <v>1</v>
      </c>
      <c r="E572" s="131"/>
      <c r="F572" s="132">
        <v>0.2</v>
      </c>
      <c r="G572" s="132"/>
      <c r="H572" s="131">
        <v>12004</v>
      </c>
      <c r="I572" s="92">
        <f t="shared" si="319"/>
        <v>11427.807999999999</v>
      </c>
      <c r="J572" s="98">
        <f t="shared" si="310"/>
        <v>9142.2464</v>
      </c>
      <c r="K572" s="92"/>
      <c r="L572" s="131">
        <v>10265</v>
      </c>
      <c r="M572" s="92">
        <f t="shared" si="320"/>
        <v>10880.900000000001</v>
      </c>
      <c r="N572" s="92">
        <f t="shared" si="311"/>
        <v>8704.7200000000012</v>
      </c>
      <c r="O572" s="92"/>
      <c r="P572" s="92">
        <v>0</v>
      </c>
      <c r="Q572" s="92">
        <f t="shared" si="321"/>
        <v>0</v>
      </c>
      <c r="R572" s="98">
        <f t="shared" si="312"/>
        <v>0</v>
      </c>
      <c r="S572" s="130">
        <v>15</v>
      </c>
      <c r="T572" s="258" t="s">
        <v>15</v>
      </c>
      <c r="U572" s="78">
        <f>SUMIF('Avoided Costs 2010-2018'!$A:$A,Actuals!T572&amp;Actuals!S572,'Avoided Costs 2010-2018'!$E:$E)*J572</f>
        <v>27018.739124029511</v>
      </c>
      <c r="V572" s="78">
        <f>SUMIF('Avoided Costs 2010-2018'!$A:$A,Actuals!T572&amp;Actuals!S572,'Avoided Costs 2010-2018'!$K:$K)*N572</f>
        <v>7169.3804268888343</v>
      </c>
      <c r="W572" s="78">
        <f>SUMIF('Avoided Costs 2010-2018'!$A:$A,Actuals!T572&amp;Actuals!S572,'Avoided Costs 2010-2018'!$M:$M)*R572</f>
        <v>0</v>
      </c>
      <c r="X572" s="78">
        <f t="shared" si="313"/>
        <v>34188.119550918345</v>
      </c>
      <c r="Y572" s="105">
        <v>6900</v>
      </c>
      <c r="Z572" s="105">
        <f t="shared" si="314"/>
        <v>5520</v>
      </c>
      <c r="AA572" s="105"/>
      <c r="AB572" s="105"/>
      <c r="AC572" s="105"/>
      <c r="AD572" s="105">
        <f t="shared" si="316"/>
        <v>5520</v>
      </c>
      <c r="AE572" s="105">
        <f t="shared" si="317"/>
        <v>28668.119550918345</v>
      </c>
      <c r="AF572" s="160">
        <f t="shared" si="318"/>
        <v>137133.696</v>
      </c>
    </row>
    <row r="573" spans="1:32" s="108" customFormat="1" outlineLevel="1" x14ac:dyDescent="0.2">
      <c r="A573" s="125" t="s">
        <v>586</v>
      </c>
      <c r="B573" s="125"/>
      <c r="C573" s="125"/>
      <c r="D573" s="130">
        <v>1</v>
      </c>
      <c r="E573" s="131"/>
      <c r="F573" s="132">
        <v>0.2</v>
      </c>
      <c r="G573" s="132"/>
      <c r="H573" s="131">
        <v>27260</v>
      </c>
      <c r="I573" s="92">
        <f t="shared" si="319"/>
        <v>25951.52</v>
      </c>
      <c r="J573" s="98">
        <f t="shared" si="310"/>
        <v>20761.216</v>
      </c>
      <c r="K573" s="92"/>
      <c r="L573" s="131">
        <v>27598</v>
      </c>
      <c r="M573" s="92">
        <f t="shared" si="320"/>
        <v>29253.88</v>
      </c>
      <c r="N573" s="92">
        <f t="shared" si="311"/>
        <v>23403.104000000003</v>
      </c>
      <c r="O573" s="92"/>
      <c r="P573" s="92">
        <v>0</v>
      </c>
      <c r="Q573" s="92">
        <f t="shared" si="321"/>
        <v>0</v>
      </c>
      <c r="R573" s="98">
        <f t="shared" si="312"/>
        <v>0</v>
      </c>
      <c r="S573" s="130">
        <v>15</v>
      </c>
      <c r="T573" s="258" t="s">
        <v>15</v>
      </c>
      <c r="U573" s="78">
        <f>SUMIF('Avoided Costs 2010-2018'!$A:$A,Actuals!T573&amp;Actuals!S573,'Avoided Costs 2010-2018'!$E:$E)*J573</f>
        <v>61357.116671196636</v>
      </c>
      <c r="V573" s="78">
        <f>SUMIF('Avoided Costs 2010-2018'!$A:$A,Actuals!T573&amp;Actuals!S573,'Avoided Costs 2010-2018'!$K:$K)*N573</f>
        <v>19275.26166792772</v>
      </c>
      <c r="W573" s="78">
        <f>SUMIF('Avoided Costs 2010-2018'!$A:$A,Actuals!T573&amp;Actuals!S573,'Avoided Costs 2010-2018'!$M:$M)*R573</f>
        <v>0</v>
      </c>
      <c r="X573" s="78">
        <f t="shared" si="313"/>
        <v>80632.378339124349</v>
      </c>
      <c r="Y573" s="105">
        <v>5900</v>
      </c>
      <c r="Z573" s="105">
        <f t="shared" si="314"/>
        <v>4720</v>
      </c>
      <c r="AA573" s="105"/>
      <c r="AB573" s="105"/>
      <c r="AC573" s="105"/>
      <c r="AD573" s="105">
        <f t="shared" si="316"/>
        <v>4720</v>
      </c>
      <c r="AE573" s="105">
        <f t="shared" si="317"/>
        <v>75912.378339124349</v>
      </c>
      <c r="AF573" s="160">
        <f t="shared" si="318"/>
        <v>311418.23999999999</v>
      </c>
    </row>
    <row r="574" spans="1:32" s="108" customFormat="1" outlineLevel="1" x14ac:dyDescent="0.2">
      <c r="A574" s="125" t="s">
        <v>587</v>
      </c>
      <c r="B574" s="125"/>
      <c r="C574" s="125"/>
      <c r="D574" s="130">
        <v>0</v>
      </c>
      <c r="E574" s="131"/>
      <c r="F574" s="132">
        <v>0.2</v>
      </c>
      <c r="G574" s="132"/>
      <c r="H574" s="131">
        <v>0</v>
      </c>
      <c r="I574" s="92">
        <f t="shared" si="319"/>
        <v>0</v>
      </c>
      <c r="J574" s="98">
        <f t="shared" si="310"/>
        <v>0</v>
      </c>
      <c r="K574" s="92"/>
      <c r="L574" s="131">
        <v>0</v>
      </c>
      <c r="M574" s="92">
        <f t="shared" si="320"/>
        <v>0</v>
      </c>
      <c r="N574" s="92">
        <f t="shared" si="311"/>
        <v>0</v>
      </c>
      <c r="O574" s="92"/>
      <c r="P574" s="92">
        <v>0</v>
      </c>
      <c r="Q574" s="92">
        <f t="shared" si="321"/>
        <v>0</v>
      </c>
      <c r="R574" s="98">
        <f t="shared" si="312"/>
        <v>0</v>
      </c>
      <c r="S574" s="130">
        <v>1</v>
      </c>
      <c r="T574" s="258" t="s">
        <v>15</v>
      </c>
      <c r="U574" s="78">
        <f>SUMIF('Avoided Costs 2010-2018'!$A:$A,Actuals!T574&amp;Actuals!S574,'Avoided Costs 2010-2018'!$E:$E)*J574</f>
        <v>0</v>
      </c>
      <c r="V574" s="78">
        <f>SUMIF('Avoided Costs 2010-2018'!$A:$A,Actuals!T574&amp;Actuals!S574,'Avoided Costs 2010-2018'!$K:$K)*N574</f>
        <v>0</v>
      </c>
      <c r="W574" s="78">
        <f>SUMIF('Avoided Costs 2010-2018'!$A:$A,Actuals!T574&amp;Actuals!S574,'Avoided Costs 2010-2018'!$M:$M)*R574</f>
        <v>0</v>
      </c>
      <c r="X574" s="78">
        <f t="shared" si="313"/>
        <v>0</v>
      </c>
      <c r="Y574" s="105">
        <v>0</v>
      </c>
      <c r="Z574" s="105">
        <f t="shared" si="314"/>
        <v>0</v>
      </c>
      <c r="AA574" s="105"/>
      <c r="AB574" s="105"/>
      <c r="AC574" s="105"/>
      <c r="AD574" s="105">
        <f t="shared" si="316"/>
        <v>0</v>
      </c>
      <c r="AE574" s="105">
        <f t="shared" si="317"/>
        <v>0</v>
      </c>
      <c r="AF574" s="160">
        <f t="shared" si="318"/>
        <v>0</v>
      </c>
    </row>
    <row r="575" spans="1:32" s="108" customFormat="1" outlineLevel="1" x14ac:dyDescent="0.2">
      <c r="A575" s="125" t="s">
        <v>588</v>
      </c>
      <c r="B575" s="125"/>
      <c r="C575" s="125"/>
      <c r="D575" s="130">
        <v>1</v>
      </c>
      <c r="E575" s="131"/>
      <c r="F575" s="132">
        <v>0.2</v>
      </c>
      <c r="G575" s="132"/>
      <c r="H575" s="131">
        <v>47431</v>
      </c>
      <c r="I575" s="92">
        <f t="shared" si="319"/>
        <v>45154.311999999998</v>
      </c>
      <c r="J575" s="98">
        <f t="shared" si="310"/>
        <v>36123.4496</v>
      </c>
      <c r="K575" s="92"/>
      <c r="L575" s="131">
        <v>65122</v>
      </c>
      <c r="M575" s="92">
        <f t="shared" si="320"/>
        <v>69029.320000000007</v>
      </c>
      <c r="N575" s="92">
        <f t="shared" si="311"/>
        <v>55223.456000000006</v>
      </c>
      <c r="O575" s="92"/>
      <c r="P575" s="92">
        <v>0</v>
      </c>
      <c r="Q575" s="92">
        <f t="shared" si="321"/>
        <v>0</v>
      </c>
      <c r="R575" s="98">
        <f t="shared" si="312"/>
        <v>0</v>
      </c>
      <c r="S575" s="130">
        <v>15</v>
      </c>
      <c r="T575" s="258" t="s">
        <v>15</v>
      </c>
      <c r="U575" s="78">
        <f>SUMIF('Avoided Costs 2010-2018'!$A:$A,Actuals!T575&amp;Actuals!S575,'Avoided Costs 2010-2018'!$E:$E)*J575</f>
        <v>106758.23187202963</v>
      </c>
      <c r="V575" s="78">
        <f>SUMIF('Avoided Costs 2010-2018'!$A:$A,Actuals!T575&amp;Actuals!S575,'Avoided Costs 2010-2018'!$K:$K)*N575</f>
        <v>45483.136109094463</v>
      </c>
      <c r="W575" s="78">
        <f>SUMIF('Avoided Costs 2010-2018'!$A:$A,Actuals!T575&amp;Actuals!S575,'Avoided Costs 2010-2018'!$M:$M)*R575</f>
        <v>0</v>
      </c>
      <c r="X575" s="78">
        <f t="shared" si="313"/>
        <v>152241.36798112409</v>
      </c>
      <c r="Y575" s="105">
        <v>7250</v>
      </c>
      <c r="Z575" s="105">
        <f t="shared" si="314"/>
        <v>5800</v>
      </c>
      <c r="AA575" s="105"/>
      <c r="AB575" s="105"/>
      <c r="AC575" s="105"/>
      <c r="AD575" s="105">
        <f t="shared" si="316"/>
        <v>5800</v>
      </c>
      <c r="AE575" s="105">
        <f t="shared" si="317"/>
        <v>146441.36798112409</v>
      </c>
      <c r="AF575" s="160">
        <f t="shared" si="318"/>
        <v>541851.74399999995</v>
      </c>
    </row>
    <row r="576" spans="1:32" s="108" customFormat="1" outlineLevel="1" x14ac:dyDescent="0.2">
      <c r="A576" s="125" t="s">
        <v>589</v>
      </c>
      <c r="B576" s="125"/>
      <c r="C576" s="125"/>
      <c r="D576" s="130">
        <v>1</v>
      </c>
      <c r="E576" s="131"/>
      <c r="F576" s="132">
        <v>0.2</v>
      </c>
      <c r="G576" s="132"/>
      <c r="H576" s="131">
        <v>57959</v>
      </c>
      <c r="I576" s="92">
        <f t="shared" si="319"/>
        <v>55176.968000000001</v>
      </c>
      <c r="J576" s="98">
        <f t="shared" si="310"/>
        <v>44141.574400000005</v>
      </c>
      <c r="K576" s="92"/>
      <c r="L576" s="131">
        <v>48941</v>
      </c>
      <c r="M576" s="92">
        <f t="shared" si="320"/>
        <v>51877.46</v>
      </c>
      <c r="N576" s="92">
        <f t="shared" si="311"/>
        <v>41501.968000000001</v>
      </c>
      <c r="O576" s="92"/>
      <c r="P576" s="92">
        <v>0</v>
      </c>
      <c r="Q576" s="92">
        <f t="shared" si="321"/>
        <v>0</v>
      </c>
      <c r="R576" s="98">
        <f t="shared" si="312"/>
        <v>0</v>
      </c>
      <c r="S576" s="130">
        <v>15</v>
      </c>
      <c r="T576" s="258" t="s">
        <v>15</v>
      </c>
      <c r="U576" s="78">
        <f>SUMIF('Avoided Costs 2010-2018'!$A:$A,Actuals!T576&amp;Actuals!S576,'Avoided Costs 2010-2018'!$E:$E)*J576</f>
        <v>130454.77348297455</v>
      </c>
      <c r="V576" s="78">
        <f>SUMIF('Avoided Costs 2010-2018'!$A:$A,Actuals!T576&amp;Actuals!S576,'Avoided Costs 2010-2018'!$K:$K)*N576</f>
        <v>34181.845832670864</v>
      </c>
      <c r="W576" s="78">
        <f>SUMIF('Avoided Costs 2010-2018'!$A:$A,Actuals!T576&amp;Actuals!S576,'Avoided Costs 2010-2018'!$M:$M)*R576</f>
        <v>0</v>
      </c>
      <c r="X576" s="78">
        <f t="shared" si="313"/>
        <v>164636.61931564542</v>
      </c>
      <c r="Y576" s="105">
        <v>23770</v>
      </c>
      <c r="Z576" s="105">
        <f t="shared" si="314"/>
        <v>19016</v>
      </c>
      <c r="AA576" s="105"/>
      <c r="AB576" s="105"/>
      <c r="AC576" s="105"/>
      <c r="AD576" s="105">
        <f t="shared" si="316"/>
        <v>19016</v>
      </c>
      <c r="AE576" s="105">
        <f t="shared" si="317"/>
        <v>145620.61931564542</v>
      </c>
      <c r="AF576" s="160">
        <f t="shared" si="318"/>
        <v>662123.61600000004</v>
      </c>
    </row>
    <row r="577" spans="1:32" s="108" customFormat="1" outlineLevel="1" x14ac:dyDescent="0.2">
      <c r="A577" s="125" t="s">
        <v>590</v>
      </c>
      <c r="B577" s="125"/>
      <c r="C577" s="125"/>
      <c r="D577" s="130">
        <v>1</v>
      </c>
      <c r="E577" s="131"/>
      <c r="F577" s="132">
        <v>0.2</v>
      </c>
      <c r="G577" s="132"/>
      <c r="H577" s="131">
        <v>15263</v>
      </c>
      <c r="I577" s="92">
        <f t="shared" si="319"/>
        <v>14530.376</v>
      </c>
      <c r="J577" s="98">
        <f t="shared" si="310"/>
        <v>11624.300800000001</v>
      </c>
      <c r="K577" s="92"/>
      <c r="L577" s="131">
        <v>19868</v>
      </c>
      <c r="M577" s="92">
        <f t="shared" si="320"/>
        <v>21060.080000000002</v>
      </c>
      <c r="N577" s="92">
        <f t="shared" si="311"/>
        <v>16848.064000000002</v>
      </c>
      <c r="O577" s="92"/>
      <c r="P577" s="92">
        <v>0</v>
      </c>
      <c r="Q577" s="92">
        <f t="shared" si="321"/>
        <v>0</v>
      </c>
      <c r="R577" s="98">
        <f t="shared" si="312"/>
        <v>0</v>
      </c>
      <c r="S577" s="130">
        <v>15</v>
      </c>
      <c r="T577" s="258" t="s">
        <v>15</v>
      </c>
      <c r="U577" s="78">
        <f>SUMIF('Avoided Costs 2010-2018'!$A:$A,Actuals!T577&amp;Actuals!S577,'Avoided Costs 2010-2018'!$E:$E)*J577</f>
        <v>34354.133226429723</v>
      </c>
      <c r="V577" s="78">
        <f>SUMIF('Avoided Costs 2010-2018'!$A:$A,Actuals!T577&amp;Actuals!S577,'Avoided Costs 2010-2018'!$K:$K)*N577</f>
        <v>13876.400420986593</v>
      </c>
      <c r="W577" s="78">
        <f>SUMIF('Avoided Costs 2010-2018'!$A:$A,Actuals!T577&amp;Actuals!S577,'Avoided Costs 2010-2018'!$M:$M)*R577</f>
        <v>0</v>
      </c>
      <c r="X577" s="78">
        <f t="shared" si="313"/>
        <v>48230.53364741632</v>
      </c>
      <c r="Y577" s="105">
        <v>6275</v>
      </c>
      <c r="Z577" s="105">
        <f t="shared" si="314"/>
        <v>5020</v>
      </c>
      <c r="AA577" s="105"/>
      <c r="AB577" s="105"/>
      <c r="AC577" s="105"/>
      <c r="AD577" s="105">
        <f t="shared" si="316"/>
        <v>5020</v>
      </c>
      <c r="AE577" s="105">
        <f t="shared" si="317"/>
        <v>43210.53364741632</v>
      </c>
      <c r="AF577" s="160">
        <f t="shared" si="318"/>
        <v>174364.51200000002</v>
      </c>
    </row>
    <row r="578" spans="1:32" s="108" customFormat="1" outlineLevel="1" x14ac:dyDescent="0.2">
      <c r="A578" s="125" t="s">
        <v>591</v>
      </c>
      <c r="B578" s="125"/>
      <c r="C578" s="125"/>
      <c r="D578" s="130">
        <v>0</v>
      </c>
      <c r="E578" s="131"/>
      <c r="F578" s="132">
        <v>0.2</v>
      </c>
      <c r="G578" s="132"/>
      <c r="H578" s="131">
        <v>19888</v>
      </c>
      <c r="I578" s="92">
        <f t="shared" si="319"/>
        <v>18933.376</v>
      </c>
      <c r="J578" s="98">
        <f t="shared" si="310"/>
        <v>15146.700800000001</v>
      </c>
      <c r="K578" s="92"/>
      <c r="L578" s="131">
        <v>0</v>
      </c>
      <c r="M578" s="92">
        <f t="shared" si="320"/>
        <v>0</v>
      </c>
      <c r="N578" s="92">
        <f t="shared" si="311"/>
        <v>0</v>
      </c>
      <c r="O578" s="92"/>
      <c r="P578" s="92">
        <v>0</v>
      </c>
      <c r="Q578" s="92">
        <f t="shared" si="321"/>
        <v>0</v>
      </c>
      <c r="R578" s="98">
        <f t="shared" si="312"/>
        <v>0</v>
      </c>
      <c r="S578" s="130">
        <v>25</v>
      </c>
      <c r="T578" s="258" t="s">
        <v>167</v>
      </c>
      <c r="U578" s="78">
        <f>SUMIF('Avoided Costs 2010-2018'!$A:$A,Actuals!T578&amp;Actuals!S578,'Avoided Costs 2010-2018'!$E:$E)*J578</f>
        <v>51763.877800003356</v>
      </c>
      <c r="V578" s="78">
        <f>SUMIF('Avoided Costs 2010-2018'!$A:$A,Actuals!T578&amp;Actuals!S578,'Avoided Costs 2010-2018'!$K:$K)*N578</f>
        <v>0</v>
      </c>
      <c r="W578" s="78">
        <f>SUMIF('Avoided Costs 2010-2018'!$A:$A,Actuals!T578&amp;Actuals!S578,'Avoided Costs 2010-2018'!$M:$M)*R578</f>
        <v>0</v>
      </c>
      <c r="X578" s="78">
        <f t="shared" si="313"/>
        <v>51763.877800003356</v>
      </c>
      <c r="Y578" s="105">
        <v>64426</v>
      </c>
      <c r="Z578" s="105">
        <f t="shared" si="314"/>
        <v>51540.800000000003</v>
      </c>
      <c r="AA578" s="105"/>
      <c r="AB578" s="105"/>
      <c r="AC578" s="105"/>
      <c r="AD578" s="105">
        <f t="shared" si="316"/>
        <v>51540.800000000003</v>
      </c>
      <c r="AE578" s="105">
        <f t="shared" si="317"/>
        <v>223.07780000335333</v>
      </c>
      <c r="AF578" s="160">
        <f t="shared" si="318"/>
        <v>378667.52000000002</v>
      </c>
    </row>
    <row r="579" spans="1:32" s="108" customFormat="1" outlineLevel="1" x14ac:dyDescent="0.2">
      <c r="A579" s="125" t="s">
        <v>592</v>
      </c>
      <c r="B579" s="125"/>
      <c r="C579" s="125"/>
      <c r="D579" s="130">
        <v>0</v>
      </c>
      <c r="E579" s="131"/>
      <c r="F579" s="132">
        <v>0.2</v>
      </c>
      <c r="G579" s="132"/>
      <c r="H579" s="131">
        <v>54287</v>
      </c>
      <c r="I579" s="92">
        <f t="shared" si="319"/>
        <v>51681.223999999995</v>
      </c>
      <c r="J579" s="98">
        <f t="shared" si="310"/>
        <v>41344.979200000002</v>
      </c>
      <c r="K579" s="92"/>
      <c r="L579" s="131">
        <v>70627</v>
      </c>
      <c r="M579" s="92">
        <f t="shared" si="320"/>
        <v>74864.62000000001</v>
      </c>
      <c r="N579" s="92">
        <f t="shared" si="311"/>
        <v>59891.696000000011</v>
      </c>
      <c r="O579" s="92"/>
      <c r="P579" s="92">
        <v>0</v>
      </c>
      <c r="Q579" s="92">
        <f t="shared" si="321"/>
        <v>0</v>
      </c>
      <c r="R579" s="98">
        <f t="shared" si="312"/>
        <v>0</v>
      </c>
      <c r="S579" s="130">
        <v>15</v>
      </c>
      <c r="T579" s="258" t="s">
        <v>15</v>
      </c>
      <c r="U579" s="78">
        <f>SUMIF('Avoided Costs 2010-2018'!$A:$A,Actuals!T579&amp;Actuals!S579,'Avoided Costs 2010-2018'!$E:$E)*J579</f>
        <v>122189.79430408114</v>
      </c>
      <c r="V579" s="78">
        <f>SUMIF('Avoided Costs 2010-2018'!$A:$A,Actuals!T579&amp;Actuals!S579,'Avoided Costs 2010-2018'!$K:$K)*N579</f>
        <v>49327.991369690964</v>
      </c>
      <c r="W579" s="78">
        <f>SUMIF('Avoided Costs 2010-2018'!$A:$A,Actuals!T579&amp;Actuals!S579,'Avoided Costs 2010-2018'!$M:$M)*R579</f>
        <v>0</v>
      </c>
      <c r="X579" s="78">
        <f t="shared" si="313"/>
        <v>171517.7856737721</v>
      </c>
      <c r="Y579" s="105">
        <v>19984</v>
      </c>
      <c r="Z579" s="105">
        <f t="shared" si="314"/>
        <v>15987.2</v>
      </c>
      <c r="AA579" s="105"/>
      <c r="AB579" s="105"/>
      <c r="AC579" s="105"/>
      <c r="AD579" s="105">
        <f t="shared" si="316"/>
        <v>15987.2</v>
      </c>
      <c r="AE579" s="105">
        <f t="shared" si="317"/>
        <v>155530.58567377209</v>
      </c>
      <c r="AF579" s="160">
        <f t="shared" si="318"/>
        <v>620174.68800000008</v>
      </c>
    </row>
    <row r="580" spans="1:32" s="108" customFormat="1" outlineLevel="1" x14ac:dyDescent="0.2">
      <c r="A580" s="125" t="s">
        <v>593</v>
      </c>
      <c r="B580" s="125"/>
      <c r="C580" s="125"/>
      <c r="D580" s="130">
        <v>1</v>
      </c>
      <c r="E580" s="131"/>
      <c r="F580" s="132">
        <v>0.2</v>
      </c>
      <c r="G580" s="132"/>
      <c r="H580" s="131">
        <v>31917</v>
      </c>
      <c r="I580" s="92">
        <f t="shared" si="319"/>
        <v>30384.984</v>
      </c>
      <c r="J580" s="98">
        <f t="shared" si="310"/>
        <v>24307.987200000003</v>
      </c>
      <c r="K580" s="92"/>
      <c r="L580" s="131">
        <v>0</v>
      </c>
      <c r="M580" s="92">
        <f t="shared" si="320"/>
        <v>0</v>
      </c>
      <c r="N580" s="92">
        <f t="shared" si="311"/>
        <v>0</v>
      </c>
      <c r="O580" s="92"/>
      <c r="P580" s="92">
        <v>0</v>
      </c>
      <c r="Q580" s="92">
        <f t="shared" si="321"/>
        <v>0</v>
      </c>
      <c r="R580" s="98">
        <f t="shared" si="312"/>
        <v>0</v>
      </c>
      <c r="S580" s="130">
        <v>25</v>
      </c>
      <c r="T580" s="258" t="s">
        <v>15</v>
      </c>
      <c r="U580" s="78">
        <f>SUMIF('Avoided Costs 2010-2018'!$A:$A,Actuals!T580&amp;Actuals!S580,'Avoided Costs 2010-2018'!$E:$E)*J580</f>
        <v>91382.283459115919</v>
      </c>
      <c r="V580" s="78">
        <f>SUMIF('Avoided Costs 2010-2018'!$A:$A,Actuals!T580&amp;Actuals!S580,'Avoided Costs 2010-2018'!$K:$K)*N580</f>
        <v>0</v>
      </c>
      <c r="W580" s="78">
        <f>SUMIF('Avoided Costs 2010-2018'!$A:$A,Actuals!T580&amp;Actuals!S580,'Avoided Costs 2010-2018'!$M:$M)*R580</f>
        <v>0</v>
      </c>
      <c r="X580" s="78">
        <f t="shared" si="313"/>
        <v>91382.283459115919</v>
      </c>
      <c r="Y580" s="105">
        <v>86639</v>
      </c>
      <c r="Z580" s="105">
        <f t="shared" si="314"/>
        <v>69311.199999999997</v>
      </c>
      <c r="AA580" s="105"/>
      <c r="AB580" s="105"/>
      <c r="AC580" s="105"/>
      <c r="AD580" s="105">
        <f t="shared" si="316"/>
        <v>69311.199999999997</v>
      </c>
      <c r="AE580" s="105">
        <f t="shared" si="317"/>
        <v>22071.083459115922</v>
      </c>
      <c r="AF580" s="160">
        <f t="shared" si="318"/>
        <v>607699.68000000005</v>
      </c>
    </row>
    <row r="581" spans="1:32" s="108" customFormat="1" outlineLevel="1" x14ac:dyDescent="0.2">
      <c r="A581" s="125" t="s">
        <v>594</v>
      </c>
      <c r="B581" s="125"/>
      <c r="C581" s="125"/>
      <c r="D581" s="130">
        <v>0</v>
      </c>
      <c r="E581" s="131"/>
      <c r="F581" s="132">
        <v>0.2</v>
      </c>
      <c r="G581" s="132"/>
      <c r="H581" s="131">
        <v>20666</v>
      </c>
      <c r="I581" s="92">
        <f t="shared" si="319"/>
        <v>19674.031999999999</v>
      </c>
      <c r="J581" s="98">
        <f t="shared" si="310"/>
        <v>15739.2256</v>
      </c>
      <c r="K581" s="92"/>
      <c r="L581" s="131">
        <v>0</v>
      </c>
      <c r="M581" s="92">
        <f t="shared" si="320"/>
        <v>0</v>
      </c>
      <c r="N581" s="92">
        <f t="shared" si="311"/>
        <v>0</v>
      </c>
      <c r="O581" s="92"/>
      <c r="P581" s="92">
        <v>0</v>
      </c>
      <c r="Q581" s="92">
        <f t="shared" si="321"/>
        <v>0</v>
      </c>
      <c r="R581" s="98">
        <f t="shared" si="312"/>
        <v>0</v>
      </c>
      <c r="S581" s="130">
        <v>8</v>
      </c>
      <c r="T581" s="258" t="s">
        <v>167</v>
      </c>
      <c r="U581" s="78">
        <f>SUMIF('Avoided Costs 2010-2018'!$A:$A,Actuals!T581&amp;Actuals!S581,'Avoided Costs 2010-2018'!$E:$E)*J581</f>
        <v>28167.347347110539</v>
      </c>
      <c r="V581" s="78">
        <f>SUMIF('Avoided Costs 2010-2018'!$A:$A,Actuals!T581&amp;Actuals!S581,'Avoided Costs 2010-2018'!$K:$K)*N581</f>
        <v>0</v>
      </c>
      <c r="W581" s="78">
        <f>SUMIF('Avoided Costs 2010-2018'!$A:$A,Actuals!T581&amp;Actuals!S581,'Avoided Costs 2010-2018'!$M:$M)*R581</f>
        <v>0</v>
      </c>
      <c r="X581" s="78">
        <f t="shared" si="313"/>
        <v>28167.347347110539</v>
      </c>
      <c r="Y581" s="105">
        <v>23405.33</v>
      </c>
      <c r="Z581" s="105">
        <f t="shared" si="314"/>
        <v>18724.264000000003</v>
      </c>
      <c r="AA581" s="105"/>
      <c r="AB581" s="105"/>
      <c r="AC581" s="105"/>
      <c r="AD581" s="105">
        <f t="shared" si="316"/>
        <v>18724.264000000003</v>
      </c>
      <c r="AE581" s="105">
        <f t="shared" si="317"/>
        <v>9443.0833471105361</v>
      </c>
      <c r="AF581" s="160">
        <f t="shared" si="318"/>
        <v>125913.8048</v>
      </c>
    </row>
    <row r="582" spans="1:32" s="108" customFormat="1" outlineLevel="1" x14ac:dyDescent="0.2">
      <c r="A582" s="125" t="s">
        <v>595</v>
      </c>
      <c r="B582" s="125"/>
      <c r="C582" s="125"/>
      <c r="D582" s="130">
        <v>1</v>
      </c>
      <c r="E582" s="131"/>
      <c r="F582" s="132">
        <v>0.2</v>
      </c>
      <c r="G582" s="132"/>
      <c r="H582" s="131">
        <v>23614</v>
      </c>
      <c r="I582" s="92">
        <f t="shared" si="319"/>
        <v>22480.527999999998</v>
      </c>
      <c r="J582" s="98">
        <f t="shared" si="310"/>
        <v>17984.422399999999</v>
      </c>
      <c r="K582" s="92"/>
      <c r="L582" s="131">
        <v>0</v>
      </c>
      <c r="M582" s="92">
        <f t="shared" si="320"/>
        <v>0</v>
      </c>
      <c r="N582" s="92">
        <f t="shared" si="311"/>
        <v>0</v>
      </c>
      <c r="O582" s="92"/>
      <c r="P582" s="92">
        <v>0</v>
      </c>
      <c r="Q582" s="92">
        <f t="shared" si="321"/>
        <v>0</v>
      </c>
      <c r="R582" s="98">
        <f t="shared" si="312"/>
        <v>0</v>
      </c>
      <c r="S582" s="130">
        <v>11</v>
      </c>
      <c r="T582" s="258" t="s">
        <v>15</v>
      </c>
      <c r="U582" s="78">
        <f>SUMIF('Avoided Costs 2010-2018'!$A:$A,Actuals!T582&amp;Actuals!S582,'Avoided Costs 2010-2018'!$E:$E)*J582</f>
        <v>44010.356065252905</v>
      </c>
      <c r="V582" s="78">
        <f>SUMIF('Avoided Costs 2010-2018'!$A:$A,Actuals!T582&amp;Actuals!S582,'Avoided Costs 2010-2018'!$K:$K)*N582</f>
        <v>0</v>
      </c>
      <c r="W582" s="78">
        <f>SUMIF('Avoided Costs 2010-2018'!$A:$A,Actuals!T582&amp;Actuals!S582,'Avoided Costs 2010-2018'!$M:$M)*R582</f>
        <v>0</v>
      </c>
      <c r="X582" s="78">
        <f t="shared" si="313"/>
        <v>44010.356065252905</v>
      </c>
      <c r="Y582" s="105">
        <v>34738.85</v>
      </c>
      <c r="Z582" s="105">
        <f t="shared" si="314"/>
        <v>27791.08</v>
      </c>
      <c r="AA582" s="105"/>
      <c r="AB582" s="105"/>
      <c r="AC582" s="105"/>
      <c r="AD582" s="105">
        <f t="shared" si="316"/>
        <v>27791.08</v>
      </c>
      <c r="AE582" s="105">
        <f t="shared" si="317"/>
        <v>16219.276065252903</v>
      </c>
      <c r="AF582" s="160">
        <f t="shared" si="318"/>
        <v>197828.6464</v>
      </c>
    </row>
    <row r="583" spans="1:32" s="108" customFormat="1" outlineLevel="1" x14ac:dyDescent="0.2">
      <c r="A583" s="125" t="s">
        <v>596</v>
      </c>
      <c r="B583" s="125"/>
      <c r="C583" s="125"/>
      <c r="D583" s="130">
        <v>1</v>
      </c>
      <c r="E583" s="131"/>
      <c r="F583" s="132">
        <v>0.2</v>
      </c>
      <c r="G583" s="132"/>
      <c r="H583" s="131">
        <v>104273</v>
      </c>
      <c r="I583" s="92">
        <f t="shared" si="319"/>
        <v>99267.895999999993</v>
      </c>
      <c r="J583" s="98">
        <f t="shared" si="310"/>
        <v>79414.316800000001</v>
      </c>
      <c r="K583" s="92"/>
      <c r="L583" s="131">
        <v>0</v>
      </c>
      <c r="M583" s="92">
        <f t="shared" si="320"/>
        <v>0</v>
      </c>
      <c r="N583" s="92">
        <f t="shared" si="311"/>
        <v>0</v>
      </c>
      <c r="O583" s="92"/>
      <c r="P583" s="92">
        <v>0</v>
      </c>
      <c r="Q583" s="92">
        <f t="shared" si="321"/>
        <v>0</v>
      </c>
      <c r="R583" s="98">
        <f t="shared" si="312"/>
        <v>0</v>
      </c>
      <c r="S583" s="130">
        <v>11</v>
      </c>
      <c r="T583" s="258" t="s">
        <v>15</v>
      </c>
      <c r="U583" s="78">
        <f>SUMIF('Avoided Costs 2010-2018'!$A:$A,Actuals!T583&amp;Actuals!S583,'Avoided Costs 2010-2018'!$E:$E)*J583</f>
        <v>194337.75971847703</v>
      </c>
      <c r="V583" s="78">
        <f>SUMIF('Avoided Costs 2010-2018'!$A:$A,Actuals!T583&amp;Actuals!S583,'Avoided Costs 2010-2018'!$K:$K)*N583</f>
        <v>0</v>
      </c>
      <c r="W583" s="78">
        <f>SUMIF('Avoided Costs 2010-2018'!$A:$A,Actuals!T583&amp;Actuals!S583,'Avoided Costs 2010-2018'!$M:$M)*R583</f>
        <v>0</v>
      </c>
      <c r="X583" s="78">
        <f t="shared" si="313"/>
        <v>194337.75971847703</v>
      </c>
      <c r="Y583" s="105">
        <v>126071.1</v>
      </c>
      <c r="Z583" s="105">
        <f t="shared" si="314"/>
        <v>100856.88</v>
      </c>
      <c r="AA583" s="105"/>
      <c r="AB583" s="105"/>
      <c r="AC583" s="105"/>
      <c r="AD583" s="105">
        <f t="shared" si="316"/>
        <v>100856.88</v>
      </c>
      <c r="AE583" s="105">
        <f t="shared" si="317"/>
        <v>93480.879718477023</v>
      </c>
      <c r="AF583" s="160">
        <f t="shared" si="318"/>
        <v>873557.48479999998</v>
      </c>
    </row>
    <row r="584" spans="1:32" s="108" customFormat="1" outlineLevel="1" x14ac:dyDescent="0.2">
      <c r="A584" s="125" t="s">
        <v>597</v>
      </c>
      <c r="B584" s="125"/>
      <c r="C584" s="125"/>
      <c r="D584" s="130">
        <v>1</v>
      </c>
      <c r="E584" s="131"/>
      <c r="F584" s="132">
        <v>0.2</v>
      </c>
      <c r="G584" s="132"/>
      <c r="H584" s="131">
        <v>15299</v>
      </c>
      <c r="I584" s="92">
        <f t="shared" si="319"/>
        <v>14564.647999999999</v>
      </c>
      <c r="J584" s="98">
        <f t="shared" si="310"/>
        <v>11651.7184</v>
      </c>
      <c r="K584" s="92"/>
      <c r="L584" s="131">
        <v>0</v>
      </c>
      <c r="M584" s="92">
        <f t="shared" si="320"/>
        <v>0</v>
      </c>
      <c r="N584" s="92">
        <f t="shared" si="311"/>
        <v>0</v>
      </c>
      <c r="O584" s="92"/>
      <c r="P584" s="92">
        <v>0</v>
      </c>
      <c r="Q584" s="92">
        <f t="shared" si="321"/>
        <v>0</v>
      </c>
      <c r="R584" s="98">
        <f t="shared" si="312"/>
        <v>0</v>
      </c>
      <c r="S584" s="130">
        <v>9</v>
      </c>
      <c r="T584" s="258" t="s">
        <v>167</v>
      </c>
      <c r="U584" s="78">
        <f>SUMIF('Avoided Costs 2010-2018'!$A:$A,Actuals!T584&amp;Actuals!S584,'Avoided Costs 2010-2018'!$E:$E)*J584</f>
        <v>22667.890508766803</v>
      </c>
      <c r="V584" s="78">
        <f>SUMIF('Avoided Costs 2010-2018'!$A:$A,Actuals!T584&amp;Actuals!S584,'Avoided Costs 2010-2018'!$K:$K)*N584</f>
        <v>0</v>
      </c>
      <c r="W584" s="78">
        <f>SUMIF('Avoided Costs 2010-2018'!$A:$A,Actuals!T584&amp;Actuals!S584,'Avoided Costs 2010-2018'!$M:$M)*R584</f>
        <v>0</v>
      </c>
      <c r="X584" s="78">
        <f t="shared" si="313"/>
        <v>22667.890508766803</v>
      </c>
      <c r="Y584" s="105">
        <v>11844</v>
      </c>
      <c r="Z584" s="105">
        <f t="shared" si="314"/>
        <v>9475.2000000000007</v>
      </c>
      <c r="AA584" s="105"/>
      <c r="AB584" s="105"/>
      <c r="AC584" s="105"/>
      <c r="AD584" s="105">
        <f t="shared" si="316"/>
        <v>9475.2000000000007</v>
      </c>
      <c r="AE584" s="105">
        <f t="shared" si="317"/>
        <v>13192.690508766802</v>
      </c>
      <c r="AF584" s="160">
        <f t="shared" si="318"/>
        <v>104865.4656</v>
      </c>
    </row>
    <row r="585" spans="1:32" s="108" customFormat="1" outlineLevel="1" x14ac:dyDescent="0.2">
      <c r="A585" s="125" t="s">
        <v>598</v>
      </c>
      <c r="B585" s="125"/>
      <c r="C585" s="125"/>
      <c r="D585" s="130">
        <v>0</v>
      </c>
      <c r="E585" s="131"/>
      <c r="F585" s="132">
        <v>0.2</v>
      </c>
      <c r="G585" s="132"/>
      <c r="H585" s="131">
        <v>1950</v>
      </c>
      <c r="I585" s="92">
        <f t="shared" si="319"/>
        <v>1856.3999999999999</v>
      </c>
      <c r="J585" s="98">
        <f t="shared" si="310"/>
        <v>1485.12</v>
      </c>
      <c r="K585" s="92"/>
      <c r="L585" s="131">
        <v>0</v>
      </c>
      <c r="M585" s="92">
        <f t="shared" si="320"/>
        <v>0</v>
      </c>
      <c r="N585" s="92">
        <f t="shared" si="311"/>
        <v>0</v>
      </c>
      <c r="O585" s="92"/>
      <c r="P585" s="92">
        <v>0</v>
      </c>
      <c r="Q585" s="92">
        <f t="shared" si="321"/>
        <v>0</v>
      </c>
      <c r="R585" s="98">
        <f t="shared" si="312"/>
        <v>0</v>
      </c>
      <c r="S585" s="130">
        <v>15</v>
      </c>
      <c r="T585" s="258" t="s">
        <v>167</v>
      </c>
      <c r="U585" s="78">
        <f>SUMIF('Avoided Costs 2010-2018'!$A:$A,Actuals!T585&amp;Actuals!S585,'Avoided Costs 2010-2018'!$E:$E)*J585</f>
        <v>3992.3180218043426</v>
      </c>
      <c r="V585" s="78">
        <f>SUMIF('Avoided Costs 2010-2018'!$A:$A,Actuals!T585&amp;Actuals!S585,'Avoided Costs 2010-2018'!$K:$K)*N585</f>
        <v>0</v>
      </c>
      <c r="W585" s="78">
        <f>SUMIF('Avoided Costs 2010-2018'!$A:$A,Actuals!T585&amp;Actuals!S585,'Avoided Costs 2010-2018'!$M:$M)*R585</f>
        <v>0</v>
      </c>
      <c r="X585" s="78">
        <f t="shared" si="313"/>
        <v>3992.3180218043426</v>
      </c>
      <c r="Y585" s="105">
        <v>3275</v>
      </c>
      <c r="Z585" s="105">
        <f t="shared" si="314"/>
        <v>2620</v>
      </c>
      <c r="AA585" s="105"/>
      <c r="AB585" s="105"/>
      <c r="AC585" s="105"/>
      <c r="AD585" s="105">
        <f t="shared" si="316"/>
        <v>2620</v>
      </c>
      <c r="AE585" s="105">
        <f t="shared" si="317"/>
        <v>1372.3180218043426</v>
      </c>
      <c r="AF585" s="160">
        <f t="shared" si="318"/>
        <v>22276.799999999999</v>
      </c>
    </row>
    <row r="586" spans="1:32" s="108" customFormat="1" outlineLevel="1" x14ac:dyDescent="0.2">
      <c r="A586" s="125" t="s">
        <v>599</v>
      </c>
      <c r="B586" s="125"/>
      <c r="C586" s="125"/>
      <c r="D586" s="130">
        <v>0</v>
      </c>
      <c r="E586" s="131"/>
      <c r="F586" s="132">
        <v>0.2</v>
      </c>
      <c r="G586" s="132"/>
      <c r="H586" s="131">
        <v>64195</v>
      </c>
      <c r="I586" s="92">
        <f t="shared" si="319"/>
        <v>61113.64</v>
      </c>
      <c r="J586" s="98">
        <f t="shared" ref="J586:J649" si="322">I586*(1-F586)</f>
        <v>48890.912000000004</v>
      </c>
      <c r="K586" s="92"/>
      <c r="L586" s="131">
        <v>84297</v>
      </c>
      <c r="M586" s="92">
        <f t="shared" si="320"/>
        <v>89354.82</v>
      </c>
      <c r="N586" s="92">
        <f t="shared" ref="N586:N649" si="323">M586*(1-F586)</f>
        <v>71483.856000000014</v>
      </c>
      <c r="O586" s="92"/>
      <c r="P586" s="92">
        <v>0</v>
      </c>
      <c r="Q586" s="92">
        <f t="shared" si="321"/>
        <v>0</v>
      </c>
      <c r="R586" s="98">
        <f t="shared" ref="R586:R649" si="324">Q586*(1-F586)</f>
        <v>0</v>
      </c>
      <c r="S586" s="130">
        <v>15</v>
      </c>
      <c r="T586" s="258" t="s">
        <v>15</v>
      </c>
      <c r="U586" s="78">
        <f>SUMIF('Avoided Costs 2010-2018'!$A:$A,Actuals!T586&amp;Actuals!S586,'Avoided Costs 2010-2018'!$E:$E)*J586</f>
        <v>144490.83289462468</v>
      </c>
      <c r="V586" s="78">
        <f>SUMIF('Avoided Costs 2010-2018'!$A:$A,Actuals!T586&amp;Actuals!S586,'Avoided Costs 2010-2018'!$K:$K)*N586</f>
        <v>58875.524777929677</v>
      </c>
      <c r="W586" s="78">
        <f>SUMIF('Avoided Costs 2010-2018'!$A:$A,Actuals!T586&amp;Actuals!S586,'Avoided Costs 2010-2018'!$M:$M)*R586</f>
        <v>0</v>
      </c>
      <c r="X586" s="78">
        <f t="shared" ref="X586:X649" si="325">SUM(U586:W586)</f>
        <v>203366.35767255435</v>
      </c>
      <c r="Y586" s="105">
        <v>11000</v>
      </c>
      <c r="Z586" s="105">
        <f t="shared" ref="Z586:Z649" si="326">Y586*(1-F586)</f>
        <v>8800</v>
      </c>
      <c r="AA586" s="105"/>
      <c r="AB586" s="105"/>
      <c r="AC586" s="105"/>
      <c r="AD586" s="105">
        <f t="shared" si="316"/>
        <v>8800</v>
      </c>
      <c r="AE586" s="105">
        <f t="shared" si="317"/>
        <v>194566.35767255435</v>
      </c>
      <c r="AF586" s="160">
        <f t="shared" si="318"/>
        <v>733363.68</v>
      </c>
    </row>
    <row r="587" spans="1:32" s="108" customFormat="1" outlineLevel="1" x14ac:dyDescent="0.2">
      <c r="A587" s="125" t="s">
        <v>600</v>
      </c>
      <c r="B587" s="125"/>
      <c r="C587" s="125"/>
      <c r="D587" s="130">
        <v>1</v>
      </c>
      <c r="E587" s="131"/>
      <c r="F587" s="132">
        <v>0.2</v>
      </c>
      <c r="G587" s="132"/>
      <c r="H587" s="131">
        <v>7252</v>
      </c>
      <c r="I587" s="92">
        <f t="shared" si="319"/>
        <v>6903.9039999999995</v>
      </c>
      <c r="J587" s="98">
        <f t="shared" si="322"/>
        <v>5523.1232</v>
      </c>
      <c r="K587" s="92"/>
      <c r="L587" s="131">
        <v>0</v>
      </c>
      <c r="M587" s="92">
        <f t="shared" si="320"/>
        <v>0</v>
      </c>
      <c r="N587" s="92">
        <f t="shared" si="323"/>
        <v>0</v>
      </c>
      <c r="O587" s="92"/>
      <c r="P587" s="92">
        <v>0</v>
      </c>
      <c r="Q587" s="92">
        <f t="shared" si="321"/>
        <v>0</v>
      </c>
      <c r="R587" s="98">
        <f t="shared" si="324"/>
        <v>0</v>
      </c>
      <c r="S587" s="130">
        <v>15</v>
      </c>
      <c r="T587" s="258" t="s">
        <v>15</v>
      </c>
      <c r="U587" s="78">
        <f>SUMIF('Avoided Costs 2010-2018'!$A:$A,Actuals!T587&amp;Actuals!S587,'Avoided Costs 2010-2018'!$E:$E)*J587</f>
        <v>16322.883716049817</v>
      </c>
      <c r="V587" s="78">
        <f>SUMIF('Avoided Costs 2010-2018'!$A:$A,Actuals!T587&amp;Actuals!S587,'Avoided Costs 2010-2018'!$K:$K)*N587</f>
        <v>0</v>
      </c>
      <c r="W587" s="78">
        <f>SUMIF('Avoided Costs 2010-2018'!$A:$A,Actuals!T587&amp;Actuals!S587,'Avoided Costs 2010-2018'!$M:$M)*R587</f>
        <v>0</v>
      </c>
      <c r="X587" s="78">
        <f t="shared" si="325"/>
        <v>16322.883716049817</v>
      </c>
      <c r="Y587" s="105">
        <v>3275</v>
      </c>
      <c r="Z587" s="105">
        <f t="shared" si="326"/>
        <v>2620</v>
      </c>
      <c r="AA587" s="105"/>
      <c r="AB587" s="105"/>
      <c r="AC587" s="105"/>
      <c r="AD587" s="105">
        <f t="shared" si="316"/>
        <v>2620</v>
      </c>
      <c r="AE587" s="105">
        <f t="shared" si="317"/>
        <v>13702.883716049817</v>
      </c>
      <c r="AF587" s="160">
        <f t="shared" si="318"/>
        <v>82846.847999999998</v>
      </c>
    </row>
    <row r="588" spans="1:32" s="108" customFormat="1" outlineLevel="1" x14ac:dyDescent="0.2">
      <c r="A588" s="125" t="s">
        <v>601</v>
      </c>
      <c r="B588" s="125"/>
      <c r="C588" s="125"/>
      <c r="D588" s="130">
        <v>0</v>
      </c>
      <c r="E588" s="131"/>
      <c r="F588" s="132">
        <v>0.2</v>
      </c>
      <c r="G588" s="132"/>
      <c r="H588" s="131">
        <v>107073</v>
      </c>
      <c r="I588" s="92">
        <f>H588</f>
        <v>107073</v>
      </c>
      <c r="J588" s="98">
        <f t="shared" si="322"/>
        <v>85658.400000000009</v>
      </c>
      <c r="K588" s="92"/>
      <c r="L588" s="131">
        <v>0</v>
      </c>
      <c r="M588" s="92">
        <f>L588</f>
        <v>0</v>
      </c>
      <c r="N588" s="92">
        <f t="shared" si="323"/>
        <v>0</v>
      </c>
      <c r="O588" s="92"/>
      <c r="P588" s="92">
        <v>0</v>
      </c>
      <c r="Q588" s="92">
        <f>P588</f>
        <v>0</v>
      </c>
      <c r="R588" s="98">
        <f t="shared" si="324"/>
        <v>0</v>
      </c>
      <c r="S588" s="130">
        <v>9</v>
      </c>
      <c r="T588" s="258" t="s">
        <v>167</v>
      </c>
      <c r="U588" s="78">
        <f>SUMIF('Avoided Costs 2010-2018'!$A:$A,Actuals!T588&amp;Actuals!S588,'Avoided Costs 2010-2018'!$E:$E)*J588</f>
        <v>166644.53823018505</v>
      </c>
      <c r="V588" s="78">
        <f>SUMIF('Avoided Costs 2010-2018'!$A:$A,Actuals!T588&amp;Actuals!S588,'Avoided Costs 2010-2018'!$K:$K)*N588</f>
        <v>0</v>
      </c>
      <c r="W588" s="78">
        <f>SUMIF('Avoided Costs 2010-2018'!$A:$A,Actuals!T588&amp;Actuals!S588,'Avoided Costs 2010-2018'!$M:$M)*R588</f>
        <v>0</v>
      </c>
      <c r="X588" s="78">
        <f t="shared" si="325"/>
        <v>166644.53823018505</v>
      </c>
      <c r="Y588" s="105">
        <v>94268.160000000003</v>
      </c>
      <c r="Z588" s="105">
        <f t="shared" si="326"/>
        <v>75414.528000000006</v>
      </c>
      <c r="AA588" s="105"/>
      <c r="AB588" s="105"/>
      <c r="AC588" s="105"/>
      <c r="AD588" s="105">
        <f t="shared" ref="AD588:AD651" si="327">Z588+AB588</f>
        <v>75414.528000000006</v>
      </c>
      <c r="AE588" s="105">
        <f t="shared" ref="AE588:AE651" si="328">X588-AD588</f>
        <v>91230.010230185042</v>
      </c>
      <c r="AF588" s="160">
        <f t="shared" ref="AF588:AF651" si="329">S588*J588</f>
        <v>770925.60000000009</v>
      </c>
    </row>
    <row r="589" spans="1:32" s="108" customFormat="1" outlineLevel="1" x14ac:dyDescent="0.2">
      <c r="A589" s="125" t="s">
        <v>602</v>
      </c>
      <c r="B589" s="125"/>
      <c r="C589" s="125"/>
      <c r="D589" s="130">
        <v>0</v>
      </c>
      <c r="E589" s="131"/>
      <c r="F589" s="132">
        <v>0.2</v>
      </c>
      <c r="G589" s="132"/>
      <c r="H589" s="131">
        <v>61195</v>
      </c>
      <c r="I589" s="92">
        <f t="shared" ref="I589:I590" si="330">H589</f>
        <v>61195</v>
      </c>
      <c r="J589" s="98">
        <f t="shared" si="322"/>
        <v>48956</v>
      </c>
      <c r="K589" s="92"/>
      <c r="L589" s="131">
        <v>0</v>
      </c>
      <c r="M589" s="92">
        <f t="shared" ref="M589" si="331">L589</f>
        <v>0</v>
      </c>
      <c r="N589" s="92">
        <f t="shared" si="323"/>
        <v>0</v>
      </c>
      <c r="O589" s="92"/>
      <c r="P589" s="92">
        <v>0</v>
      </c>
      <c r="Q589" s="92">
        <f t="shared" ref="Q589:Q590" si="332">P589</f>
        <v>0</v>
      </c>
      <c r="R589" s="98">
        <f t="shared" si="324"/>
        <v>0</v>
      </c>
      <c r="S589" s="130">
        <v>11</v>
      </c>
      <c r="T589" s="258" t="s">
        <v>15</v>
      </c>
      <c r="U589" s="78">
        <f>SUMIF('Avoided Costs 2010-2018'!$A:$A,Actuals!T589&amp;Actuals!S589,'Avoided Costs 2010-2018'!$E:$E)*J589</f>
        <v>119802.06779009601</v>
      </c>
      <c r="V589" s="78">
        <f>SUMIF('Avoided Costs 2010-2018'!$A:$A,Actuals!T589&amp;Actuals!S589,'Avoided Costs 2010-2018'!$K:$K)*N589</f>
        <v>0</v>
      </c>
      <c r="W589" s="78">
        <f>SUMIF('Avoided Costs 2010-2018'!$A:$A,Actuals!T589&amp;Actuals!S589,'Avoided Costs 2010-2018'!$M:$M)*R589</f>
        <v>0</v>
      </c>
      <c r="X589" s="78">
        <f t="shared" si="325"/>
        <v>119802.06779009601</v>
      </c>
      <c r="Y589" s="105">
        <v>135649.26</v>
      </c>
      <c r="Z589" s="105">
        <f t="shared" si="326"/>
        <v>108519.40800000001</v>
      </c>
      <c r="AA589" s="105"/>
      <c r="AB589" s="105"/>
      <c r="AC589" s="105"/>
      <c r="AD589" s="105">
        <f t="shared" si="327"/>
        <v>108519.40800000001</v>
      </c>
      <c r="AE589" s="105">
        <f t="shared" si="328"/>
        <v>11282.659790096004</v>
      </c>
      <c r="AF589" s="160">
        <f t="shared" si="329"/>
        <v>538516</v>
      </c>
    </row>
    <row r="590" spans="1:32" s="108" customFormat="1" ht="12" outlineLevel="1" x14ac:dyDescent="0.2">
      <c r="A590" s="125" t="s">
        <v>603</v>
      </c>
      <c r="B590" s="125"/>
      <c r="C590" s="125"/>
      <c r="D590" s="130">
        <v>1</v>
      </c>
      <c r="E590" s="131"/>
      <c r="F590" s="132">
        <v>0.2</v>
      </c>
      <c r="G590" s="132"/>
      <c r="H590" s="131">
        <v>165082</v>
      </c>
      <c r="I590" s="92">
        <f t="shared" si="330"/>
        <v>165082</v>
      </c>
      <c r="J590" s="98">
        <f t="shared" si="322"/>
        <v>132065.60000000001</v>
      </c>
      <c r="K590" s="92"/>
      <c r="L590" s="131">
        <v>162702</v>
      </c>
      <c r="M590" s="133">
        <v>162702</v>
      </c>
      <c r="N590" s="92">
        <f t="shared" si="323"/>
        <v>130161.60000000001</v>
      </c>
      <c r="O590" s="92"/>
      <c r="P590" s="92">
        <v>0</v>
      </c>
      <c r="Q590" s="92">
        <f t="shared" si="332"/>
        <v>0</v>
      </c>
      <c r="R590" s="98">
        <f t="shared" si="324"/>
        <v>0</v>
      </c>
      <c r="S590" s="130">
        <v>15</v>
      </c>
      <c r="T590" s="258" t="s">
        <v>15</v>
      </c>
      <c r="U590" s="78">
        <f>SUMIF('Avoided Costs 2010-2018'!$A:$A,Actuals!T590&amp;Actuals!S590,'Avoided Costs 2010-2018'!$E:$E)*J590</f>
        <v>390302.9777953077</v>
      </c>
      <c r="V590" s="78">
        <f>SUMIF('Avoided Costs 2010-2018'!$A:$A,Actuals!T590&amp;Actuals!S590,'Avoided Costs 2010-2018'!$K:$K)*N590</f>
        <v>107203.68114913904</v>
      </c>
      <c r="W590" s="78">
        <f>SUMIF('Avoided Costs 2010-2018'!$A:$A,Actuals!T590&amp;Actuals!S590,'Avoided Costs 2010-2018'!$M:$M)*R590</f>
        <v>0</v>
      </c>
      <c r="X590" s="78">
        <f t="shared" si="325"/>
        <v>497506.65894444671</v>
      </c>
      <c r="Y590" s="105">
        <v>82000</v>
      </c>
      <c r="Z590" s="105">
        <f t="shared" si="326"/>
        <v>65600</v>
      </c>
      <c r="AA590" s="105"/>
      <c r="AB590" s="105"/>
      <c r="AC590" s="105"/>
      <c r="AD590" s="105">
        <f t="shared" si="327"/>
        <v>65600</v>
      </c>
      <c r="AE590" s="105">
        <f t="shared" si="328"/>
        <v>431906.65894444671</v>
      </c>
      <c r="AF590" s="160">
        <f t="shared" si="329"/>
        <v>1980984</v>
      </c>
    </row>
    <row r="591" spans="1:32" s="108" customFormat="1" outlineLevel="1" x14ac:dyDescent="0.2">
      <c r="A591" s="125" t="s">
        <v>604</v>
      </c>
      <c r="B591" s="125"/>
      <c r="C591" s="125"/>
      <c r="D591" s="130">
        <v>1</v>
      </c>
      <c r="E591" s="131"/>
      <c r="F591" s="132">
        <v>0.2</v>
      </c>
      <c r="G591" s="132"/>
      <c r="H591" s="131">
        <v>27619</v>
      </c>
      <c r="I591" s="92">
        <f t="shared" ref="I591:I654" si="333">+$H$78*H591</f>
        <v>26293.288</v>
      </c>
      <c r="J591" s="98">
        <f t="shared" si="322"/>
        <v>21034.630400000002</v>
      </c>
      <c r="K591" s="92"/>
      <c r="L591" s="131">
        <v>29290</v>
      </c>
      <c r="M591" s="92">
        <f t="shared" ref="M591:M654" si="334">+$L$78*L591</f>
        <v>31047.4</v>
      </c>
      <c r="N591" s="92">
        <f t="shared" si="323"/>
        <v>24837.920000000002</v>
      </c>
      <c r="O591" s="92"/>
      <c r="P591" s="92">
        <v>0</v>
      </c>
      <c r="Q591" s="92">
        <f t="shared" ref="Q591:Q654" si="335">+P591*$P$78</f>
        <v>0</v>
      </c>
      <c r="R591" s="98">
        <f t="shared" si="324"/>
        <v>0</v>
      </c>
      <c r="S591" s="130">
        <v>15</v>
      </c>
      <c r="T591" s="258" t="s">
        <v>15</v>
      </c>
      <c r="U591" s="78">
        <f>SUMIF('Avoided Costs 2010-2018'!$A:$A,Actuals!T591&amp;Actuals!S591,'Avoided Costs 2010-2018'!$E:$E)*J591</f>
        <v>62165.157936235511</v>
      </c>
      <c r="V591" s="78">
        <f>SUMIF('Avoided Costs 2010-2018'!$A:$A,Actuals!T591&amp;Actuals!S591,'Avoided Costs 2010-2018'!$K:$K)*N591</f>
        <v>20457.004647206424</v>
      </c>
      <c r="W591" s="78">
        <f>SUMIF('Avoided Costs 2010-2018'!$A:$A,Actuals!T591&amp;Actuals!S591,'Avoided Costs 2010-2018'!$M:$M)*R591</f>
        <v>0</v>
      </c>
      <c r="X591" s="78">
        <f t="shared" si="325"/>
        <v>82622.162583441939</v>
      </c>
      <c r="Y591" s="105">
        <v>10121</v>
      </c>
      <c r="Z591" s="105">
        <f t="shared" si="326"/>
        <v>8096.8</v>
      </c>
      <c r="AA591" s="105"/>
      <c r="AB591" s="105"/>
      <c r="AC591" s="105"/>
      <c r="AD591" s="105">
        <f t="shared" si="327"/>
        <v>8096.8</v>
      </c>
      <c r="AE591" s="105">
        <f t="shared" si="328"/>
        <v>74525.362583441936</v>
      </c>
      <c r="AF591" s="160">
        <f t="shared" si="329"/>
        <v>315519.45600000001</v>
      </c>
    </row>
    <row r="592" spans="1:32" s="108" customFormat="1" outlineLevel="1" x14ac:dyDescent="0.2">
      <c r="A592" s="125" t="s">
        <v>605</v>
      </c>
      <c r="B592" s="125"/>
      <c r="C592" s="125"/>
      <c r="D592" s="130">
        <v>1</v>
      </c>
      <c r="E592" s="131"/>
      <c r="F592" s="132">
        <v>0.2</v>
      </c>
      <c r="G592" s="132"/>
      <c r="H592" s="131">
        <v>124052</v>
      </c>
      <c r="I592" s="92">
        <f t="shared" si="333"/>
        <v>118097.504</v>
      </c>
      <c r="J592" s="98">
        <f t="shared" si="322"/>
        <v>94478.003200000006</v>
      </c>
      <c r="K592" s="92"/>
      <c r="L592" s="131">
        <v>0</v>
      </c>
      <c r="M592" s="92">
        <f t="shared" si="334"/>
        <v>0</v>
      </c>
      <c r="N592" s="92">
        <f t="shared" si="323"/>
        <v>0</v>
      </c>
      <c r="O592" s="92"/>
      <c r="P592" s="92">
        <v>0</v>
      </c>
      <c r="Q592" s="92">
        <f t="shared" si="335"/>
        <v>0</v>
      </c>
      <c r="R592" s="98">
        <f t="shared" si="324"/>
        <v>0</v>
      </c>
      <c r="S592" s="130">
        <v>11</v>
      </c>
      <c r="T592" s="258" t="s">
        <v>15</v>
      </c>
      <c r="U592" s="78">
        <f>SUMIF('Avoided Costs 2010-2018'!$A:$A,Actuals!T592&amp;Actuals!S592,'Avoided Costs 2010-2018'!$E:$E)*J592</f>
        <v>231200.67293159795</v>
      </c>
      <c r="V592" s="78">
        <f>SUMIF('Avoided Costs 2010-2018'!$A:$A,Actuals!T592&amp;Actuals!S592,'Avoided Costs 2010-2018'!$K:$K)*N592</f>
        <v>0</v>
      </c>
      <c r="W592" s="78">
        <f>SUMIF('Avoided Costs 2010-2018'!$A:$A,Actuals!T592&amp;Actuals!S592,'Avoided Costs 2010-2018'!$M:$M)*R592</f>
        <v>0</v>
      </c>
      <c r="X592" s="78">
        <f t="shared" si="325"/>
        <v>231200.67293159795</v>
      </c>
      <c r="Y592" s="105">
        <v>82861.789999999994</v>
      </c>
      <c r="Z592" s="105">
        <f t="shared" si="326"/>
        <v>66289.432000000001</v>
      </c>
      <c r="AA592" s="105"/>
      <c r="AB592" s="105"/>
      <c r="AC592" s="105"/>
      <c r="AD592" s="105">
        <f t="shared" si="327"/>
        <v>66289.432000000001</v>
      </c>
      <c r="AE592" s="105">
        <f t="shared" si="328"/>
        <v>164911.24093159795</v>
      </c>
      <c r="AF592" s="160">
        <f t="shared" si="329"/>
        <v>1039258.0352</v>
      </c>
    </row>
    <row r="593" spans="1:32" s="108" customFormat="1" outlineLevel="1" x14ac:dyDescent="0.2">
      <c r="A593" s="125" t="s">
        <v>606</v>
      </c>
      <c r="B593" s="125"/>
      <c r="C593" s="125"/>
      <c r="D593" s="130">
        <v>1</v>
      </c>
      <c r="E593" s="131"/>
      <c r="F593" s="132">
        <v>0.2</v>
      </c>
      <c r="G593" s="132"/>
      <c r="H593" s="131">
        <v>106302</v>
      </c>
      <c r="I593" s="92">
        <f t="shared" si="333"/>
        <v>101199.504</v>
      </c>
      <c r="J593" s="98">
        <f t="shared" si="322"/>
        <v>80959.603200000012</v>
      </c>
      <c r="K593" s="92"/>
      <c r="L593" s="131">
        <v>0</v>
      </c>
      <c r="M593" s="92">
        <f t="shared" si="334"/>
        <v>0</v>
      </c>
      <c r="N593" s="92">
        <f t="shared" si="323"/>
        <v>0</v>
      </c>
      <c r="O593" s="92"/>
      <c r="P593" s="92">
        <v>0</v>
      </c>
      <c r="Q593" s="92">
        <f t="shared" si="335"/>
        <v>0</v>
      </c>
      <c r="R593" s="98">
        <f t="shared" si="324"/>
        <v>0</v>
      </c>
      <c r="S593" s="130">
        <v>11</v>
      </c>
      <c r="T593" s="258" t="s">
        <v>15</v>
      </c>
      <c r="U593" s="78">
        <f>SUMIF('Avoided Costs 2010-2018'!$A:$A,Actuals!T593&amp;Actuals!S593,'Avoided Costs 2010-2018'!$E:$E)*J593</f>
        <v>198119.28815315131</v>
      </c>
      <c r="V593" s="78">
        <f>SUMIF('Avoided Costs 2010-2018'!$A:$A,Actuals!T593&amp;Actuals!S593,'Avoided Costs 2010-2018'!$K:$K)*N593</f>
        <v>0</v>
      </c>
      <c r="W593" s="78">
        <f>SUMIF('Avoided Costs 2010-2018'!$A:$A,Actuals!T593&amp;Actuals!S593,'Avoided Costs 2010-2018'!$M:$M)*R593</f>
        <v>0</v>
      </c>
      <c r="X593" s="78">
        <f t="shared" si="325"/>
        <v>198119.28815315131</v>
      </c>
      <c r="Y593" s="105">
        <v>80214.44</v>
      </c>
      <c r="Z593" s="105">
        <f t="shared" si="326"/>
        <v>64171.552000000003</v>
      </c>
      <c r="AA593" s="105"/>
      <c r="AB593" s="105"/>
      <c r="AC593" s="105"/>
      <c r="AD593" s="105">
        <f t="shared" si="327"/>
        <v>64171.552000000003</v>
      </c>
      <c r="AE593" s="105">
        <f t="shared" si="328"/>
        <v>133947.73615315132</v>
      </c>
      <c r="AF593" s="160">
        <f t="shared" si="329"/>
        <v>890555.63520000014</v>
      </c>
    </row>
    <row r="594" spans="1:32" s="108" customFormat="1" outlineLevel="1" x14ac:dyDescent="0.2">
      <c r="A594" s="125" t="s">
        <v>607</v>
      </c>
      <c r="B594" s="125"/>
      <c r="C594" s="125"/>
      <c r="D594" s="130">
        <v>1</v>
      </c>
      <c r="E594" s="131"/>
      <c r="F594" s="132">
        <v>0.2</v>
      </c>
      <c r="G594" s="132"/>
      <c r="H594" s="131">
        <v>22000</v>
      </c>
      <c r="I594" s="92">
        <f t="shared" si="333"/>
        <v>20944</v>
      </c>
      <c r="J594" s="98">
        <f t="shared" si="322"/>
        <v>16755.2</v>
      </c>
      <c r="K594" s="92"/>
      <c r="L594" s="131">
        <v>14963</v>
      </c>
      <c r="M594" s="92">
        <f t="shared" si="334"/>
        <v>15860.78</v>
      </c>
      <c r="N594" s="92">
        <f t="shared" si="323"/>
        <v>12688.624000000002</v>
      </c>
      <c r="O594" s="92"/>
      <c r="P594" s="92">
        <v>0</v>
      </c>
      <c r="Q594" s="92">
        <f t="shared" si="335"/>
        <v>0</v>
      </c>
      <c r="R594" s="98">
        <f t="shared" si="324"/>
        <v>0</v>
      </c>
      <c r="S594" s="130">
        <v>15</v>
      </c>
      <c r="T594" s="258" t="s">
        <v>15</v>
      </c>
      <c r="U594" s="78">
        <f>SUMIF('Avoided Costs 2010-2018'!$A:$A,Actuals!T594&amp;Actuals!S594,'Avoided Costs 2010-2018'!$E:$E)*J594</f>
        <v>49517.849111017094</v>
      </c>
      <c r="V594" s="78">
        <f>SUMIF('Avoided Costs 2010-2018'!$A:$A,Actuals!T594&amp;Actuals!S594,'Avoided Costs 2010-2018'!$K:$K)*N594</f>
        <v>10450.602954460559</v>
      </c>
      <c r="W594" s="78">
        <f>SUMIF('Avoided Costs 2010-2018'!$A:$A,Actuals!T594&amp;Actuals!S594,'Avoided Costs 2010-2018'!$M:$M)*R594</f>
        <v>0</v>
      </c>
      <c r="X594" s="78">
        <f t="shared" si="325"/>
        <v>59968.452065477657</v>
      </c>
      <c r="Y594" s="105">
        <v>9150</v>
      </c>
      <c r="Z594" s="105">
        <f t="shared" si="326"/>
        <v>7320</v>
      </c>
      <c r="AA594" s="105"/>
      <c r="AB594" s="105"/>
      <c r="AC594" s="105"/>
      <c r="AD594" s="105">
        <f t="shared" si="327"/>
        <v>7320</v>
      </c>
      <c r="AE594" s="105">
        <f t="shared" si="328"/>
        <v>52648.452065477657</v>
      </c>
      <c r="AF594" s="160">
        <f t="shared" si="329"/>
        <v>251328</v>
      </c>
    </row>
    <row r="595" spans="1:32" s="108" customFormat="1" outlineLevel="1" x14ac:dyDescent="0.2">
      <c r="A595" s="125" t="s">
        <v>608</v>
      </c>
      <c r="B595" s="125"/>
      <c r="C595" s="125"/>
      <c r="D595" s="130">
        <v>1</v>
      </c>
      <c r="E595" s="131"/>
      <c r="F595" s="132">
        <v>0.2</v>
      </c>
      <c r="G595" s="132"/>
      <c r="H595" s="131">
        <v>23125</v>
      </c>
      <c r="I595" s="92">
        <f t="shared" si="333"/>
        <v>22015</v>
      </c>
      <c r="J595" s="98">
        <f t="shared" si="322"/>
        <v>17612</v>
      </c>
      <c r="K595" s="92"/>
      <c r="L595" s="131">
        <v>4826</v>
      </c>
      <c r="M595" s="92">
        <f t="shared" si="334"/>
        <v>5115.5600000000004</v>
      </c>
      <c r="N595" s="92">
        <f t="shared" si="323"/>
        <v>4092.4480000000003</v>
      </c>
      <c r="O595" s="92"/>
      <c r="P595" s="92">
        <v>0</v>
      </c>
      <c r="Q595" s="92">
        <f t="shared" si="335"/>
        <v>0</v>
      </c>
      <c r="R595" s="98">
        <f t="shared" si="324"/>
        <v>0</v>
      </c>
      <c r="S595" s="130">
        <v>15</v>
      </c>
      <c r="T595" s="258" t="s">
        <v>15</v>
      </c>
      <c r="U595" s="78">
        <f>SUMIF('Avoided Costs 2010-2018'!$A:$A,Actuals!T595&amp;Actuals!S595,'Avoided Costs 2010-2018'!$E:$E)*J595</f>
        <v>52050.011849648654</v>
      </c>
      <c r="V595" s="78">
        <f>SUMIF('Avoided Costs 2010-2018'!$A:$A,Actuals!T595&amp;Actuals!S595,'Avoided Costs 2010-2018'!$K:$K)*N595</f>
        <v>3370.621523640089</v>
      </c>
      <c r="W595" s="78">
        <f>SUMIF('Avoided Costs 2010-2018'!$A:$A,Actuals!T595&amp;Actuals!S595,'Avoided Costs 2010-2018'!$M:$M)*R595</f>
        <v>0</v>
      </c>
      <c r="X595" s="78">
        <f t="shared" si="325"/>
        <v>55420.633373288743</v>
      </c>
      <c r="Y595" s="105">
        <v>8800</v>
      </c>
      <c r="Z595" s="105">
        <f t="shared" si="326"/>
        <v>7040</v>
      </c>
      <c r="AA595" s="105"/>
      <c r="AB595" s="105"/>
      <c r="AC595" s="105"/>
      <c r="AD595" s="105">
        <f t="shared" si="327"/>
        <v>7040</v>
      </c>
      <c r="AE595" s="105">
        <f t="shared" si="328"/>
        <v>48380.633373288743</v>
      </c>
      <c r="AF595" s="160">
        <f t="shared" si="329"/>
        <v>264180</v>
      </c>
    </row>
    <row r="596" spans="1:32" s="108" customFormat="1" outlineLevel="1" x14ac:dyDescent="0.2">
      <c r="A596" s="125" t="s">
        <v>609</v>
      </c>
      <c r="B596" s="125"/>
      <c r="C596" s="125"/>
      <c r="D596" s="130">
        <v>1</v>
      </c>
      <c r="E596" s="131"/>
      <c r="F596" s="132">
        <v>0.2</v>
      </c>
      <c r="G596" s="132"/>
      <c r="H596" s="131">
        <v>43493</v>
      </c>
      <c r="I596" s="92">
        <f t="shared" si="333"/>
        <v>41405.335999999996</v>
      </c>
      <c r="J596" s="98">
        <f t="shared" si="322"/>
        <v>33124.268799999998</v>
      </c>
      <c r="K596" s="92"/>
      <c r="L596" s="131">
        <v>53579</v>
      </c>
      <c r="M596" s="92">
        <f t="shared" si="334"/>
        <v>56793.740000000005</v>
      </c>
      <c r="N596" s="92">
        <f t="shared" si="323"/>
        <v>45434.992000000006</v>
      </c>
      <c r="O596" s="92"/>
      <c r="P596" s="92">
        <v>0</v>
      </c>
      <c r="Q596" s="92">
        <f t="shared" si="335"/>
        <v>0</v>
      </c>
      <c r="R596" s="98">
        <f t="shared" si="324"/>
        <v>0</v>
      </c>
      <c r="S596" s="130">
        <v>15</v>
      </c>
      <c r="T596" s="258" t="s">
        <v>15</v>
      </c>
      <c r="U596" s="78">
        <f>SUMIF('Avoided Costs 2010-2018'!$A:$A,Actuals!T596&amp;Actuals!S596,'Avoided Costs 2010-2018'!$E:$E)*J596</f>
        <v>97894.536881157561</v>
      </c>
      <c r="V596" s="78">
        <f>SUMIF('Avoided Costs 2010-2018'!$A:$A,Actuals!T596&amp;Actuals!S596,'Avoided Costs 2010-2018'!$K:$K)*N596</f>
        <v>37421.162580835546</v>
      </c>
      <c r="W596" s="78">
        <f>SUMIF('Avoided Costs 2010-2018'!$A:$A,Actuals!T596&amp;Actuals!S596,'Avoided Costs 2010-2018'!$M:$M)*R596</f>
        <v>0</v>
      </c>
      <c r="X596" s="78">
        <f t="shared" si="325"/>
        <v>135315.69946199312</v>
      </c>
      <c r="Y596" s="105">
        <v>19500</v>
      </c>
      <c r="Z596" s="105">
        <f t="shared" si="326"/>
        <v>15600</v>
      </c>
      <c r="AA596" s="105"/>
      <c r="AB596" s="105"/>
      <c r="AC596" s="105"/>
      <c r="AD596" s="105">
        <f t="shared" si="327"/>
        <v>15600</v>
      </c>
      <c r="AE596" s="105">
        <f t="shared" si="328"/>
        <v>119715.69946199312</v>
      </c>
      <c r="AF596" s="160">
        <f t="shared" si="329"/>
        <v>496864.03199999995</v>
      </c>
    </row>
    <row r="597" spans="1:32" s="108" customFormat="1" outlineLevel="1" x14ac:dyDescent="0.2">
      <c r="A597" s="125" t="s">
        <v>610</v>
      </c>
      <c r="B597" s="125"/>
      <c r="C597" s="125"/>
      <c r="D597" s="130">
        <v>1</v>
      </c>
      <c r="E597" s="131"/>
      <c r="F597" s="132">
        <v>0.2</v>
      </c>
      <c r="G597" s="132"/>
      <c r="H597" s="131">
        <v>16197</v>
      </c>
      <c r="I597" s="92">
        <f t="shared" si="333"/>
        <v>15419.544</v>
      </c>
      <c r="J597" s="98">
        <f t="shared" si="322"/>
        <v>12335.635200000001</v>
      </c>
      <c r="K597" s="92"/>
      <c r="L597" s="131">
        <v>18608</v>
      </c>
      <c r="M597" s="92">
        <f t="shared" si="334"/>
        <v>19724.48</v>
      </c>
      <c r="N597" s="92">
        <f t="shared" si="323"/>
        <v>15779.584000000001</v>
      </c>
      <c r="O597" s="92"/>
      <c r="P597" s="92">
        <v>0</v>
      </c>
      <c r="Q597" s="92">
        <f t="shared" si="335"/>
        <v>0</v>
      </c>
      <c r="R597" s="98">
        <f t="shared" si="324"/>
        <v>0</v>
      </c>
      <c r="S597" s="130">
        <v>15</v>
      </c>
      <c r="T597" s="258" t="s">
        <v>15</v>
      </c>
      <c r="U597" s="78">
        <f>SUMIF('Avoided Costs 2010-2018'!$A:$A,Actuals!T597&amp;Actuals!S597,'Avoided Costs 2010-2018'!$E:$E)*J597</f>
        <v>36456.391002324723</v>
      </c>
      <c r="V597" s="78">
        <f>SUMIF('Avoided Costs 2010-2018'!$A:$A,Actuals!T597&amp;Actuals!S597,'Avoided Costs 2010-2018'!$K:$K)*N597</f>
        <v>12996.379053438619</v>
      </c>
      <c r="W597" s="78">
        <f>SUMIF('Avoided Costs 2010-2018'!$A:$A,Actuals!T597&amp;Actuals!S597,'Avoided Costs 2010-2018'!$M:$M)*R597</f>
        <v>0</v>
      </c>
      <c r="X597" s="78">
        <f t="shared" si="325"/>
        <v>49452.770055763343</v>
      </c>
      <c r="Y597" s="105">
        <v>8200</v>
      </c>
      <c r="Z597" s="105">
        <f t="shared" si="326"/>
        <v>6560</v>
      </c>
      <c r="AA597" s="105"/>
      <c r="AB597" s="105"/>
      <c r="AC597" s="105"/>
      <c r="AD597" s="105">
        <f t="shared" si="327"/>
        <v>6560</v>
      </c>
      <c r="AE597" s="105">
        <f t="shared" si="328"/>
        <v>42892.770055763343</v>
      </c>
      <c r="AF597" s="160">
        <f t="shared" si="329"/>
        <v>185034.52800000002</v>
      </c>
    </row>
    <row r="598" spans="1:32" s="108" customFormat="1" outlineLevel="1" x14ac:dyDescent="0.2">
      <c r="A598" s="125" t="s">
        <v>611</v>
      </c>
      <c r="B598" s="125"/>
      <c r="C598" s="125"/>
      <c r="D598" s="130">
        <v>1</v>
      </c>
      <c r="E598" s="131"/>
      <c r="F598" s="132">
        <v>0.2</v>
      </c>
      <c r="G598" s="132"/>
      <c r="H598" s="131">
        <v>21712</v>
      </c>
      <c r="I598" s="92">
        <f t="shared" ref="I598:I601" si="336">H598</f>
        <v>21712</v>
      </c>
      <c r="J598" s="98">
        <f t="shared" si="322"/>
        <v>17369.600000000002</v>
      </c>
      <c r="K598" s="92"/>
      <c r="L598" s="131">
        <v>0</v>
      </c>
      <c r="M598" s="92">
        <f t="shared" ref="M598:M601" si="337">L598</f>
        <v>0</v>
      </c>
      <c r="N598" s="92">
        <f t="shared" si="323"/>
        <v>0</v>
      </c>
      <c r="O598" s="92"/>
      <c r="P598" s="92">
        <v>0</v>
      </c>
      <c r="Q598" s="92">
        <f>+P598</f>
        <v>0</v>
      </c>
      <c r="R598" s="98">
        <f t="shared" si="324"/>
        <v>0</v>
      </c>
      <c r="S598" s="130">
        <v>25</v>
      </c>
      <c r="T598" s="258" t="s">
        <v>15</v>
      </c>
      <c r="U598" s="78">
        <f>SUMIF('Avoided Costs 2010-2018'!$A:$A,Actuals!T598&amp;Actuals!S598,'Avoided Costs 2010-2018'!$E:$E)*J598</f>
        <v>65298.442759236765</v>
      </c>
      <c r="V598" s="78">
        <f>SUMIF('Avoided Costs 2010-2018'!$A:$A,Actuals!T598&amp;Actuals!S598,'Avoided Costs 2010-2018'!$K:$K)*N598</f>
        <v>0</v>
      </c>
      <c r="W598" s="78">
        <f>SUMIF('Avoided Costs 2010-2018'!$A:$A,Actuals!T598&amp;Actuals!S598,'Avoided Costs 2010-2018'!$M:$M)*R598</f>
        <v>0</v>
      </c>
      <c r="X598" s="78">
        <f t="shared" si="325"/>
        <v>65298.442759236765</v>
      </c>
      <c r="Y598" s="105">
        <v>20600</v>
      </c>
      <c r="Z598" s="105">
        <f t="shared" si="326"/>
        <v>16480</v>
      </c>
      <c r="AA598" s="105"/>
      <c r="AB598" s="105"/>
      <c r="AC598" s="105"/>
      <c r="AD598" s="105">
        <f t="shared" si="327"/>
        <v>16480</v>
      </c>
      <c r="AE598" s="105">
        <f t="shared" si="328"/>
        <v>48818.442759236765</v>
      </c>
      <c r="AF598" s="160">
        <f t="shared" si="329"/>
        <v>434240.00000000006</v>
      </c>
    </row>
    <row r="599" spans="1:32" s="108" customFormat="1" outlineLevel="1" x14ac:dyDescent="0.2">
      <c r="A599" s="125" t="s">
        <v>612</v>
      </c>
      <c r="B599" s="125"/>
      <c r="C599" s="125"/>
      <c r="D599" s="130">
        <v>0</v>
      </c>
      <c r="E599" s="131"/>
      <c r="F599" s="132">
        <v>0.2</v>
      </c>
      <c r="G599" s="132"/>
      <c r="H599" s="131">
        <v>2290</v>
      </c>
      <c r="I599" s="92">
        <f t="shared" si="336"/>
        <v>2290</v>
      </c>
      <c r="J599" s="98">
        <f t="shared" si="322"/>
        <v>1832</v>
      </c>
      <c r="K599" s="92"/>
      <c r="L599" s="131">
        <v>0</v>
      </c>
      <c r="M599" s="92">
        <f t="shared" si="337"/>
        <v>0</v>
      </c>
      <c r="N599" s="92">
        <f t="shared" si="323"/>
        <v>0</v>
      </c>
      <c r="O599" s="92"/>
      <c r="P599" s="92">
        <v>0</v>
      </c>
      <c r="Q599" s="92">
        <f t="shared" ref="Q599:Q601" si="338">+P599</f>
        <v>0</v>
      </c>
      <c r="R599" s="98">
        <f t="shared" si="324"/>
        <v>0</v>
      </c>
      <c r="S599" s="130">
        <v>25</v>
      </c>
      <c r="T599" s="258" t="s">
        <v>167</v>
      </c>
      <c r="U599" s="78">
        <f>SUMIF('Avoided Costs 2010-2018'!$A:$A,Actuals!T599&amp;Actuals!S599,'Avoided Costs 2010-2018'!$E:$E)*J599</f>
        <v>6260.8633643576131</v>
      </c>
      <c r="V599" s="78">
        <f>SUMIF('Avoided Costs 2010-2018'!$A:$A,Actuals!T599&amp;Actuals!S599,'Avoided Costs 2010-2018'!$K:$K)*N599</f>
        <v>0</v>
      </c>
      <c r="W599" s="78">
        <f>SUMIF('Avoided Costs 2010-2018'!$A:$A,Actuals!T599&amp;Actuals!S599,'Avoided Costs 2010-2018'!$M:$M)*R599</f>
        <v>0</v>
      </c>
      <c r="X599" s="78">
        <f t="shared" si="325"/>
        <v>6260.8633643576131</v>
      </c>
      <c r="Y599" s="105">
        <v>6000</v>
      </c>
      <c r="Z599" s="105">
        <f t="shared" si="326"/>
        <v>4800</v>
      </c>
      <c r="AA599" s="105"/>
      <c r="AB599" s="105"/>
      <c r="AC599" s="105"/>
      <c r="AD599" s="105">
        <f t="shared" si="327"/>
        <v>4800</v>
      </c>
      <c r="AE599" s="105">
        <f t="shared" si="328"/>
        <v>1460.8633643576131</v>
      </c>
      <c r="AF599" s="160">
        <f t="shared" si="329"/>
        <v>45800</v>
      </c>
    </row>
    <row r="600" spans="1:32" s="108" customFormat="1" outlineLevel="1" x14ac:dyDescent="0.2">
      <c r="A600" s="125" t="s">
        <v>613</v>
      </c>
      <c r="B600" s="125"/>
      <c r="C600" s="125"/>
      <c r="D600" s="130">
        <v>1</v>
      </c>
      <c r="E600" s="131"/>
      <c r="F600" s="132">
        <v>0.2</v>
      </c>
      <c r="G600" s="132"/>
      <c r="H600" s="131">
        <v>21712</v>
      </c>
      <c r="I600" s="92">
        <f t="shared" si="336"/>
        <v>21712</v>
      </c>
      <c r="J600" s="98">
        <f t="shared" si="322"/>
        <v>17369.600000000002</v>
      </c>
      <c r="K600" s="92"/>
      <c r="L600" s="131">
        <v>0</v>
      </c>
      <c r="M600" s="92">
        <f t="shared" si="337"/>
        <v>0</v>
      </c>
      <c r="N600" s="92">
        <f t="shared" si="323"/>
        <v>0</v>
      </c>
      <c r="O600" s="92"/>
      <c r="P600" s="92">
        <v>0</v>
      </c>
      <c r="Q600" s="92">
        <f t="shared" si="338"/>
        <v>0</v>
      </c>
      <c r="R600" s="98">
        <f t="shared" si="324"/>
        <v>0</v>
      </c>
      <c r="S600" s="130">
        <v>25</v>
      </c>
      <c r="T600" s="258" t="s">
        <v>15</v>
      </c>
      <c r="U600" s="78">
        <f>SUMIF('Avoided Costs 2010-2018'!$A:$A,Actuals!T600&amp;Actuals!S600,'Avoided Costs 2010-2018'!$E:$E)*J600</f>
        <v>65298.442759236765</v>
      </c>
      <c r="V600" s="78">
        <f>SUMIF('Avoided Costs 2010-2018'!$A:$A,Actuals!T600&amp;Actuals!S600,'Avoided Costs 2010-2018'!$K:$K)*N600</f>
        <v>0</v>
      </c>
      <c r="W600" s="78">
        <f>SUMIF('Avoided Costs 2010-2018'!$A:$A,Actuals!T600&amp;Actuals!S600,'Avoided Costs 2010-2018'!$M:$M)*R600</f>
        <v>0</v>
      </c>
      <c r="X600" s="78">
        <f t="shared" si="325"/>
        <v>65298.442759236765</v>
      </c>
      <c r="Y600" s="105">
        <v>20600</v>
      </c>
      <c r="Z600" s="105">
        <f t="shared" si="326"/>
        <v>16480</v>
      </c>
      <c r="AA600" s="105"/>
      <c r="AB600" s="105"/>
      <c r="AC600" s="105"/>
      <c r="AD600" s="105">
        <f t="shared" si="327"/>
        <v>16480</v>
      </c>
      <c r="AE600" s="105">
        <f t="shared" si="328"/>
        <v>48818.442759236765</v>
      </c>
      <c r="AF600" s="160">
        <f t="shared" si="329"/>
        <v>434240.00000000006</v>
      </c>
    </row>
    <row r="601" spans="1:32" s="108" customFormat="1" outlineLevel="1" x14ac:dyDescent="0.2">
      <c r="A601" s="125" t="s">
        <v>614</v>
      </c>
      <c r="B601" s="125"/>
      <c r="C601" s="125"/>
      <c r="D601" s="130">
        <v>0</v>
      </c>
      <c r="E601" s="131"/>
      <c r="F601" s="132">
        <v>0.2</v>
      </c>
      <c r="G601" s="132"/>
      <c r="H601" s="131">
        <v>0</v>
      </c>
      <c r="I601" s="92">
        <f t="shared" si="336"/>
        <v>0</v>
      </c>
      <c r="J601" s="98">
        <f t="shared" si="322"/>
        <v>0</v>
      </c>
      <c r="K601" s="92"/>
      <c r="L601" s="131">
        <v>0</v>
      </c>
      <c r="M601" s="92">
        <f t="shared" si="337"/>
        <v>0</v>
      </c>
      <c r="N601" s="92">
        <f t="shared" si="323"/>
        <v>0</v>
      </c>
      <c r="O601" s="92"/>
      <c r="P601" s="92">
        <v>0</v>
      </c>
      <c r="Q601" s="92">
        <f t="shared" si="338"/>
        <v>0</v>
      </c>
      <c r="R601" s="98">
        <f t="shared" si="324"/>
        <v>0</v>
      </c>
      <c r="S601" s="130">
        <v>1</v>
      </c>
      <c r="T601" s="258" t="s">
        <v>167</v>
      </c>
      <c r="U601" s="78">
        <f>SUMIF('Avoided Costs 2010-2018'!$A:$A,Actuals!T601&amp;Actuals!S601,'Avoided Costs 2010-2018'!$E:$E)*J601</f>
        <v>0</v>
      </c>
      <c r="V601" s="78">
        <f>SUMIF('Avoided Costs 2010-2018'!$A:$A,Actuals!T601&amp;Actuals!S601,'Avoided Costs 2010-2018'!$K:$K)*N601</f>
        <v>0</v>
      </c>
      <c r="W601" s="78">
        <f>SUMIF('Avoided Costs 2010-2018'!$A:$A,Actuals!T601&amp;Actuals!S601,'Avoided Costs 2010-2018'!$M:$M)*R601</f>
        <v>0</v>
      </c>
      <c r="X601" s="78">
        <f t="shared" si="325"/>
        <v>0</v>
      </c>
      <c r="Y601" s="105">
        <v>0</v>
      </c>
      <c r="Z601" s="105">
        <f t="shared" si="326"/>
        <v>0</v>
      </c>
      <c r="AA601" s="105"/>
      <c r="AB601" s="105"/>
      <c r="AC601" s="105"/>
      <c r="AD601" s="105">
        <f t="shared" si="327"/>
        <v>0</v>
      </c>
      <c r="AE601" s="105">
        <f t="shared" si="328"/>
        <v>0</v>
      </c>
      <c r="AF601" s="160">
        <f t="shared" si="329"/>
        <v>0</v>
      </c>
    </row>
    <row r="602" spans="1:32" s="108" customFormat="1" outlineLevel="1" x14ac:dyDescent="0.2">
      <c r="A602" s="125" t="s">
        <v>615</v>
      </c>
      <c r="B602" s="125"/>
      <c r="C602" s="125"/>
      <c r="D602" s="130">
        <v>1</v>
      </c>
      <c r="E602" s="131"/>
      <c r="F602" s="132">
        <v>0.2</v>
      </c>
      <c r="G602" s="132"/>
      <c r="H602" s="131">
        <v>17261</v>
      </c>
      <c r="I602" s="92">
        <f t="shared" si="333"/>
        <v>16432.471999999998</v>
      </c>
      <c r="J602" s="98">
        <f t="shared" si="322"/>
        <v>13145.977599999998</v>
      </c>
      <c r="K602" s="92"/>
      <c r="L602" s="131">
        <v>0</v>
      </c>
      <c r="M602" s="92">
        <f t="shared" si="334"/>
        <v>0</v>
      </c>
      <c r="N602" s="92">
        <f t="shared" si="323"/>
        <v>0</v>
      </c>
      <c r="O602" s="92"/>
      <c r="P602" s="92">
        <v>0</v>
      </c>
      <c r="Q602" s="92">
        <f t="shared" si="335"/>
        <v>0</v>
      </c>
      <c r="R602" s="98">
        <f t="shared" si="324"/>
        <v>0</v>
      </c>
      <c r="S602" s="130">
        <v>8</v>
      </c>
      <c r="T602" s="258" t="s">
        <v>167</v>
      </c>
      <c r="U602" s="78">
        <f>SUMIF('Avoided Costs 2010-2018'!$A:$A,Actuals!T602&amp;Actuals!S602,'Avoided Costs 2010-2018'!$E:$E)*J602</f>
        <v>23526.400007668391</v>
      </c>
      <c r="V602" s="78">
        <f>SUMIF('Avoided Costs 2010-2018'!$A:$A,Actuals!T602&amp;Actuals!S602,'Avoided Costs 2010-2018'!$K:$K)*N602</f>
        <v>0</v>
      </c>
      <c r="W602" s="78">
        <f>SUMIF('Avoided Costs 2010-2018'!$A:$A,Actuals!T602&amp;Actuals!S602,'Avoided Costs 2010-2018'!$M:$M)*R602</f>
        <v>0</v>
      </c>
      <c r="X602" s="78">
        <f t="shared" si="325"/>
        <v>23526.400007668391</v>
      </c>
      <c r="Y602" s="105">
        <v>16589</v>
      </c>
      <c r="Z602" s="105">
        <f t="shared" si="326"/>
        <v>13271.2</v>
      </c>
      <c r="AA602" s="105"/>
      <c r="AB602" s="105"/>
      <c r="AC602" s="105"/>
      <c r="AD602" s="105">
        <f t="shared" si="327"/>
        <v>13271.2</v>
      </c>
      <c r="AE602" s="105">
        <f t="shared" si="328"/>
        <v>10255.200007668391</v>
      </c>
      <c r="AF602" s="160">
        <f t="shared" si="329"/>
        <v>105167.82079999999</v>
      </c>
    </row>
    <row r="603" spans="1:32" s="108" customFormat="1" outlineLevel="1" x14ac:dyDescent="0.2">
      <c r="A603" s="125" t="s">
        <v>616</v>
      </c>
      <c r="B603" s="125"/>
      <c r="C603" s="125"/>
      <c r="D603" s="130">
        <v>1</v>
      </c>
      <c r="E603" s="131"/>
      <c r="F603" s="132">
        <v>0.2</v>
      </c>
      <c r="G603" s="132"/>
      <c r="H603" s="131">
        <v>60467</v>
      </c>
      <c r="I603" s="92">
        <f t="shared" si="333"/>
        <v>57564.583999999995</v>
      </c>
      <c r="J603" s="98">
        <f t="shared" si="322"/>
        <v>46051.667199999996</v>
      </c>
      <c r="K603" s="92"/>
      <c r="L603" s="131">
        <v>64506</v>
      </c>
      <c r="M603" s="92">
        <f t="shared" si="334"/>
        <v>68376.36</v>
      </c>
      <c r="N603" s="92">
        <f t="shared" si="323"/>
        <v>54701.088000000003</v>
      </c>
      <c r="O603" s="92"/>
      <c r="P603" s="92">
        <v>0</v>
      </c>
      <c r="Q603" s="92">
        <f t="shared" si="335"/>
        <v>0</v>
      </c>
      <c r="R603" s="98">
        <f t="shared" si="324"/>
        <v>0</v>
      </c>
      <c r="S603" s="130">
        <v>15</v>
      </c>
      <c r="T603" s="258" t="s">
        <v>15</v>
      </c>
      <c r="U603" s="78">
        <f>SUMIF('Avoided Costs 2010-2018'!$A:$A,Actuals!T603&amp;Actuals!S603,'Avoided Costs 2010-2018'!$E:$E)*J603</f>
        <v>136099.80828163048</v>
      </c>
      <c r="V603" s="78">
        <f>SUMIF('Avoided Costs 2010-2018'!$A:$A,Actuals!T603&amp;Actuals!S603,'Avoided Costs 2010-2018'!$K:$K)*N603</f>
        <v>45052.903440515453</v>
      </c>
      <c r="W603" s="78">
        <f>SUMIF('Avoided Costs 2010-2018'!$A:$A,Actuals!T603&amp;Actuals!S603,'Avoided Costs 2010-2018'!$M:$M)*R603</f>
        <v>0</v>
      </c>
      <c r="X603" s="78">
        <f t="shared" si="325"/>
        <v>181152.71172214593</v>
      </c>
      <c r="Y603" s="105">
        <v>9580</v>
      </c>
      <c r="Z603" s="105">
        <f t="shared" si="326"/>
        <v>7664</v>
      </c>
      <c r="AA603" s="105"/>
      <c r="AB603" s="105"/>
      <c r="AC603" s="105"/>
      <c r="AD603" s="105">
        <f t="shared" si="327"/>
        <v>7664</v>
      </c>
      <c r="AE603" s="105">
        <f t="shared" si="328"/>
        <v>173488.71172214593</v>
      </c>
      <c r="AF603" s="160">
        <f t="shared" si="329"/>
        <v>690775.00799999991</v>
      </c>
    </row>
    <row r="604" spans="1:32" s="108" customFormat="1" outlineLevel="1" x14ac:dyDescent="0.2">
      <c r="A604" s="125" t="s">
        <v>617</v>
      </c>
      <c r="B604" s="125"/>
      <c r="C604" s="125"/>
      <c r="D604" s="130">
        <v>1</v>
      </c>
      <c r="E604" s="131"/>
      <c r="F604" s="132">
        <v>0.2</v>
      </c>
      <c r="G604" s="132"/>
      <c r="H604" s="131">
        <v>26114</v>
      </c>
      <c r="I604" s="92">
        <f t="shared" si="333"/>
        <v>24860.527999999998</v>
      </c>
      <c r="J604" s="98">
        <f t="shared" si="322"/>
        <v>19888.422399999999</v>
      </c>
      <c r="K604" s="92"/>
      <c r="L604" s="131">
        <v>47475</v>
      </c>
      <c r="M604" s="92">
        <f t="shared" si="334"/>
        <v>50323.5</v>
      </c>
      <c r="N604" s="92">
        <f t="shared" si="323"/>
        <v>40258.800000000003</v>
      </c>
      <c r="O604" s="92"/>
      <c r="P604" s="92">
        <v>0</v>
      </c>
      <c r="Q604" s="92">
        <f t="shared" si="335"/>
        <v>0</v>
      </c>
      <c r="R604" s="98">
        <f t="shared" si="324"/>
        <v>0</v>
      </c>
      <c r="S604" s="130">
        <v>15</v>
      </c>
      <c r="T604" s="258" t="s">
        <v>15</v>
      </c>
      <c r="U604" s="78">
        <f>SUMIF('Avoided Costs 2010-2018'!$A:$A,Actuals!T604&amp;Actuals!S604,'Avoided Costs 2010-2018'!$E:$E)*J604</f>
        <v>58777.686894777289</v>
      </c>
      <c r="V604" s="78">
        <f>SUMIF('Avoided Costs 2010-2018'!$A:$A,Actuals!T604&amp;Actuals!S604,'Avoided Costs 2010-2018'!$K:$K)*N604</f>
        <v>33157.947955825366</v>
      </c>
      <c r="W604" s="78">
        <f>SUMIF('Avoided Costs 2010-2018'!$A:$A,Actuals!T604&amp;Actuals!S604,'Avoided Costs 2010-2018'!$M:$M)*R604</f>
        <v>0</v>
      </c>
      <c r="X604" s="78">
        <f t="shared" si="325"/>
        <v>91935.634850602655</v>
      </c>
      <c r="Y604" s="105">
        <v>14613</v>
      </c>
      <c r="Z604" s="105">
        <f t="shared" si="326"/>
        <v>11690.400000000001</v>
      </c>
      <c r="AA604" s="105"/>
      <c r="AB604" s="105"/>
      <c r="AC604" s="105"/>
      <c r="AD604" s="105">
        <f t="shared" si="327"/>
        <v>11690.400000000001</v>
      </c>
      <c r="AE604" s="105">
        <f t="shared" si="328"/>
        <v>80245.234850602661</v>
      </c>
      <c r="AF604" s="160">
        <f t="shared" si="329"/>
        <v>298326.33600000001</v>
      </c>
    </row>
    <row r="605" spans="1:32" s="108" customFormat="1" outlineLevel="1" x14ac:dyDescent="0.2">
      <c r="A605" s="125" t="s">
        <v>618</v>
      </c>
      <c r="B605" s="125"/>
      <c r="C605" s="125"/>
      <c r="D605" s="130">
        <v>0</v>
      </c>
      <c r="E605" s="131"/>
      <c r="F605" s="132">
        <v>0.2</v>
      </c>
      <c r="G605" s="132"/>
      <c r="H605" s="131">
        <v>2196</v>
      </c>
      <c r="I605" s="92">
        <f t="shared" si="333"/>
        <v>2090.5920000000001</v>
      </c>
      <c r="J605" s="98">
        <f t="shared" si="322"/>
        <v>1672.4736000000003</v>
      </c>
      <c r="K605" s="92"/>
      <c r="L605" s="131">
        <v>0</v>
      </c>
      <c r="M605" s="92">
        <f t="shared" si="334"/>
        <v>0</v>
      </c>
      <c r="N605" s="92">
        <f t="shared" si="323"/>
        <v>0</v>
      </c>
      <c r="O605" s="92"/>
      <c r="P605" s="92">
        <v>0</v>
      </c>
      <c r="Q605" s="92">
        <f t="shared" si="335"/>
        <v>0</v>
      </c>
      <c r="R605" s="98">
        <f t="shared" si="324"/>
        <v>0</v>
      </c>
      <c r="S605" s="130">
        <v>15</v>
      </c>
      <c r="T605" s="258" t="s">
        <v>167</v>
      </c>
      <c r="U605" s="78">
        <f>SUMIF('Avoided Costs 2010-2018'!$A:$A,Actuals!T605&amp;Actuals!S605,'Avoided Costs 2010-2018'!$E:$E)*J605</f>
        <v>4495.9642953242756</v>
      </c>
      <c r="V605" s="78">
        <f>SUMIF('Avoided Costs 2010-2018'!$A:$A,Actuals!T605&amp;Actuals!S605,'Avoided Costs 2010-2018'!$K:$K)*N605</f>
        <v>0</v>
      </c>
      <c r="W605" s="78">
        <f>SUMIF('Avoided Costs 2010-2018'!$A:$A,Actuals!T605&amp;Actuals!S605,'Avoided Costs 2010-2018'!$M:$M)*R605</f>
        <v>0</v>
      </c>
      <c r="X605" s="78">
        <f t="shared" si="325"/>
        <v>4495.9642953242756</v>
      </c>
      <c r="Y605" s="105">
        <v>3942</v>
      </c>
      <c r="Z605" s="105">
        <f t="shared" si="326"/>
        <v>3153.6000000000004</v>
      </c>
      <c r="AA605" s="105"/>
      <c r="AB605" s="105"/>
      <c r="AC605" s="105"/>
      <c r="AD605" s="105">
        <f t="shared" si="327"/>
        <v>3153.6000000000004</v>
      </c>
      <c r="AE605" s="105">
        <f t="shared" si="328"/>
        <v>1342.3642953242752</v>
      </c>
      <c r="AF605" s="160">
        <f t="shared" si="329"/>
        <v>25087.104000000003</v>
      </c>
    </row>
    <row r="606" spans="1:32" s="108" customFormat="1" outlineLevel="1" x14ac:dyDescent="0.2">
      <c r="A606" s="125" t="s">
        <v>619</v>
      </c>
      <c r="B606" s="125"/>
      <c r="C606" s="125"/>
      <c r="D606" s="130">
        <v>1</v>
      </c>
      <c r="E606" s="131"/>
      <c r="F606" s="132">
        <v>0.2</v>
      </c>
      <c r="G606" s="132"/>
      <c r="H606" s="131">
        <v>80101</v>
      </c>
      <c r="I606" s="92">
        <f t="shared" si="333"/>
        <v>76256.152000000002</v>
      </c>
      <c r="J606" s="98">
        <f t="shared" si="322"/>
        <v>61004.921600000001</v>
      </c>
      <c r="K606" s="92"/>
      <c r="L606" s="131">
        <v>101531</v>
      </c>
      <c r="M606" s="92">
        <f t="shared" si="334"/>
        <v>107622.86</v>
      </c>
      <c r="N606" s="92">
        <f t="shared" si="323"/>
        <v>86098.288</v>
      </c>
      <c r="O606" s="92"/>
      <c r="P606" s="92">
        <v>0</v>
      </c>
      <c r="Q606" s="92">
        <f t="shared" si="335"/>
        <v>0</v>
      </c>
      <c r="R606" s="98">
        <f t="shared" si="324"/>
        <v>0</v>
      </c>
      <c r="S606" s="130">
        <v>15</v>
      </c>
      <c r="T606" s="258" t="s">
        <v>15</v>
      </c>
      <c r="U606" s="78">
        <f>SUMIF('Avoided Costs 2010-2018'!$A:$A,Actuals!T606&amp;Actuals!S606,'Avoided Costs 2010-2018'!$E:$E)*J606</f>
        <v>180292.23780189001</v>
      </c>
      <c r="V606" s="78">
        <f>SUMIF('Avoided Costs 2010-2018'!$A:$A,Actuals!T606&amp;Actuals!S606,'Avoided Costs 2010-2018'!$K:$K)*N606</f>
        <v>70912.261482946924</v>
      </c>
      <c r="W606" s="78">
        <f>SUMIF('Avoided Costs 2010-2018'!$A:$A,Actuals!T606&amp;Actuals!S606,'Avoided Costs 2010-2018'!$M:$M)*R606</f>
        <v>0</v>
      </c>
      <c r="X606" s="78">
        <f t="shared" si="325"/>
        <v>251204.49928483693</v>
      </c>
      <c r="Y606" s="105">
        <v>23950</v>
      </c>
      <c r="Z606" s="105">
        <f t="shared" si="326"/>
        <v>19160</v>
      </c>
      <c r="AA606" s="105"/>
      <c r="AB606" s="105"/>
      <c r="AC606" s="105"/>
      <c r="AD606" s="105">
        <f t="shared" si="327"/>
        <v>19160</v>
      </c>
      <c r="AE606" s="105">
        <f t="shared" si="328"/>
        <v>232044.49928483693</v>
      </c>
      <c r="AF606" s="160">
        <f t="shared" si="329"/>
        <v>915073.82400000002</v>
      </c>
    </row>
    <row r="607" spans="1:32" s="108" customFormat="1" outlineLevel="1" x14ac:dyDescent="0.2">
      <c r="A607" s="125" t="s">
        <v>620</v>
      </c>
      <c r="B607" s="125"/>
      <c r="C607" s="125"/>
      <c r="D607" s="130">
        <v>0</v>
      </c>
      <c r="E607" s="131"/>
      <c r="F607" s="132">
        <v>0.2</v>
      </c>
      <c r="G607" s="132"/>
      <c r="H607" s="131">
        <v>12638</v>
      </c>
      <c r="I607" s="92">
        <f>H607</f>
        <v>12638</v>
      </c>
      <c r="J607" s="98">
        <f t="shared" si="322"/>
        <v>10110.400000000001</v>
      </c>
      <c r="K607" s="92"/>
      <c r="L607" s="131">
        <v>0</v>
      </c>
      <c r="M607" s="92">
        <f>L607</f>
        <v>0</v>
      </c>
      <c r="N607" s="92">
        <f t="shared" si="323"/>
        <v>0</v>
      </c>
      <c r="O607" s="92"/>
      <c r="P607" s="92">
        <v>0</v>
      </c>
      <c r="Q607" s="92">
        <f>P607</f>
        <v>0</v>
      </c>
      <c r="R607" s="98">
        <f t="shared" si="324"/>
        <v>0</v>
      </c>
      <c r="S607" s="130">
        <v>15</v>
      </c>
      <c r="T607" s="258" t="s">
        <v>167</v>
      </c>
      <c r="U607" s="78">
        <f>SUMIF('Avoided Costs 2010-2018'!$A:$A,Actuals!T607&amp;Actuals!S607,'Avoided Costs 2010-2018'!$E:$E)*J607</f>
        <v>27178.902800885204</v>
      </c>
      <c r="V607" s="78">
        <f>SUMIF('Avoided Costs 2010-2018'!$A:$A,Actuals!T607&amp;Actuals!S607,'Avoided Costs 2010-2018'!$K:$K)*N607</f>
        <v>0</v>
      </c>
      <c r="W607" s="78">
        <f>SUMIF('Avoided Costs 2010-2018'!$A:$A,Actuals!T607&amp;Actuals!S607,'Avoided Costs 2010-2018'!$M:$M)*R607</f>
        <v>0</v>
      </c>
      <c r="X607" s="78">
        <f t="shared" si="325"/>
        <v>27178.902800885204</v>
      </c>
      <c r="Y607" s="105">
        <v>3433</v>
      </c>
      <c r="Z607" s="105">
        <f t="shared" si="326"/>
        <v>2746.4</v>
      </c>
      <c r="AA607" s="105"/>
      <c r="AB607" s="105"/>
      <c r="AC607" s="105"/>
      <c r="AD607" s="105">
        <f t="shared" si="327"/>
        <v>2746.4</v>
      </c>
      <c r="AE607" s="105">
        <f t="shared" si="328"/>
        <v>24432.502800885202</v>
      </c>
      <c r="AF607" s="160">
        <f t="shared" si="329"/>
        <v>151656.00000000003</v>
      </c>
    </row>
    <row r="608" spans="1:32" s="108" customFormat="1" outlineLevel="1" x14ac:dyDescent="0.2">
      <c r="A608" s="125" t="s">
        <v>621</v>
      </c>
      <c r="B608" s="125"/>
      <c r="C608" s="125"/>
      <c r="D608" s="130">
        <v>1</v>
      </c>
      <c r="E608" s="131"/>
      <c r="F608" s="132">
        <v>0.2</v>
      </c>
      <c r="G608" s="132"/>
      <c r="H608" s="131">
        <v>117634</v>
      </c>
      <c r="I608" s="92">
        <f>H608</f>
        <v>117634</v>
      </c>
      <c r="J608" s="98">
        <f t="shared" si="322"/>
        <v>94107.200000000012</v>
      </c>
      <c r="K608" s="92"/>
      <c r="L608" s="131">
        <v>143222</v>
      </c>
      <c r="M608" s="92">
        <f>L608</f>
        <v>143222</v>
      </c>
      <c r="N608" s="92">
        <f t="shared" si="323"/>
        <v>114577.60000000001</v>
      </c>
      <c r="O608" s="92"/>
      <c r="P608" s="92">
        <v>0</v>
      </c>
      <c r="Q608" s="92">
        <f>P608</f>
        <v>0</v>
      </c>
      <c r="R608" s="98">
        <f t="shared" si="324"/>
        <v>0</v>
      </c>
      <c r="S608" s="130">
        <v>15</v>
      </c>
      <c r="T608" s="258" t="s">
        <v>15</v>
      </c>
      <c r="U608" s="78">
        <f>SUMIF('Avoided Costs 2010-2018'!$A:$A,Actuals!T608&amp;Actuals!S608,'Avoided Costs 2010-2018'!$E:$E)*J608</f>
        <v>278121.784870387</v>
      </c>
      <c r="V608" s="78">
        <f>SUMIF('Avoided Costs 2010-2018'!$A:$A,Actuals!T608&amp;Actuals!S608,'Avoided Costs 2010-2018'!$K:$K)*N608</f>
        <v>94368.388965974562</v>
      </c>
      <c r="W608" s="78">
        <f>SUMIF('Avoided Costs 2010-2018'!$A:$A,Actuals!T608&amp;Actuals!S608,'Avoided Costs 2010-2018'!$M:$M)*R608</f>
        <v>0</v>
      </c>
      <c r="X608" s="78">
        <f t="shared" si="325"/>
        <v>372490.17383636156</v>
      </c>
      <c r="Y608" s="105">
        <v>24862</v>
      </c>
      <c r="Z608" s="105">
        <f t="shared" si="326"/>
        <v>19889.600000000002</v>
      </c>
      <c r="AA608" s="105"/>
      <c r="AB608" s="105"/>
      <c r="AC608" s="105"/>
      <c r="AD608" s="105">
        <f t="shared" si="327"/>
        <v>19889.600000000002</v>
      </c>
      <c r="AE608" s="105">
        <f t="shared" si="328"/>
        <v>352600.57383636158</v>
      </c>
      <c r="AF608" s="160">
        <f t="shared" si="329"/>
        <v>1411608.0000000002</v>
      </c>
    </row>
    <row r="609" spans="1:32" s="108" customFormat="1" outlineLevel="1" x14ac:dyDescent="0.2">
      <c r="A609" s="125" t="s">
        <v>622</v>
      </c>
      <c r="B609" s="125"/>
      <c r="C609" s="125"/>
      <c r="D609" s="130">
        <v>1</v>
      </c>
      <c r="E609" s="131"/>
      <c r="F609" s="132">
        <v>0.2</v>
      </c>
      <c r="G609" s="132"/>
      <c r="H609" s="131">
        <v>46078</v>
      </c>
      <c r="I609" s="92">
        <f t="shared" si="333"/>
        <v>43866.256000000001</v>
      </c>
      <c r="J609" s="98">
        <f t="shared" si="322"/>
        <v>35093.004800000002</v>
      </c>
      <c r="K609" s="92"/>
      <c r="L609" s="131">
        <v>49996</v>
      </c>
      <c r="M609" s="92">
        <f t="shared" si="334"/>
        <v>52995.76</v>
      </c>
      <c r="N609" s="92">
        <f t="shared" si="323"/>
        <v>42396.608000000007</v>
      </c>
      <c r="O609" s="92"/>
      <c r="P609" s="92">
        <v>0</v>
      </c>
      <c r="Q609" s="92">
        <f t="shared" si="335"/>
        <v>0</v>
      </c>
      <c r="R609" s="98">
        <f t="shared" si="324"/>
        <v>0</v>
      </c>
      <c r="S609" s="130">
        <v>15</v>
      </c>
      <c r="T609" s="258" t="s">
        <v>15</v>
      </c>
      <c r="U609" s="78">
        <f>SUMIF('Avoided Costs 2010-2018'!$A:$A,Actuals!T609&amp;Actuals!S609,'Avoided Costs 2010-2018'!$E:$E)*J609</f>
        <v>103712.88415170208</v>
      </c>
      <c r="V609" s="78">
        <f>SUMIF('Avoided Costs 2010-2018'!$A:$A,Actuals!T609&amp;Actuals!S609,'Avoided Costs 2010-2018'!$K:$K)*N609</f>
        <v>34918.689120578099</v>
      </c>
      <c r="W609" s="78">
        <f>SUMIF('Avoided Costs 2010-2018'!$A:$A,Actuals!T609&amp;Actuals!S609,'Avoided Costs 2010-2018'!$M:$M)*R609</f>
        <v>0</v>
      </c>
      <c r="X609" s="78">
        <f t="shared" si="325"/>
        <v>138631.57327228016</v>
      </c>
      <c r="Y609" s="105">
        <v>14900</v>
      </c>
      <c r="Z609" s="105">
        <f t="shared" si="326"/>
        <v>11920</v>
      </c>
      <c r="AA609" s="105"/>
      <c r="AB609" s="105"/>
      <c r="AC609" s="105"/>
      <c r="AD609" s="105">
        <f t="shared" si="327"/>
        <v>11920</v>
      </c>
      <c r="AE609" s="105">
        <f t="shared" si="328"/>
        <v>126711.57327228016</v>
      </c>
      <c r="AF609" s="160">
        <f t="shared" si="329"/>
        <v>526395.07200000004</v>
      </c>
    </row>
    <row r="610" spans="1:32" s="108" customFormat="1" outlineLevel="1" x14ac:dyDescent="0.2">
      <c r="A610" s="125" t="s">
        <v>623</v>
      </c>
      <c r="B610" s="125"/>
      <c r="C610" s="125"/>
      <c r="D610" s="130">
        <v>1</v>
      </c>
      <c r="E610" s="131"/>
      <c r="F610" s="132">
        <v>0.2</v>
      </c>
      <c r="G610" s="132"/>
      <c r="H610" s="131">
        <v>58979</v>
      </c>
      <c r="I610" s="92">
        <f t="shared" si="333"/>
        <v>56148.007999999994</v>
      </c>
      <c r="J610" s="98">
        <f t="shared" si="322"/>
        <v>44918.4064</v>
      </c>
      <c r="K610" s="92"/>
      <c r="L610" s="131">
        <v>64506</v>
      </c>
      <c r="M610" s="92">
        <f t="shared" si="334"/>
        <v>68376.36</v>
      </c>
      <c r="N610" s="92">
        <f t="shared" si="323"/>
        <v>54701.088000000003</v>
      </c>
      <c r="O610" s="92"/>
      <c r="P610" s="92">
        <v>0</v>
      </c>
      <c r="Q610" s="92">
        <f t="shared" si="335"/>
        <v>0</v>
      </c>
      <c r="R610" s="98">
        <f t="shared" si="324"/>
        <v>0</v>
      </c>
      <c r="S610" s="130">
        <v>15</v>
      </c>
      <c r="T610" s="258" t="s">
        <v>15</v>
      </c>
      <c r="U610" s="78">
        <f>SUMIF('Avoided Costs 2010-2018'!$A:$A,Actuals!T610&amp;Actuals!S610,'Avoided Costs 2010-2018'!$E:$E)*J610</f>
        <v>132750.60103266715</v>
      </c>
      <c r="V610" s="78">
        <f>SUMIF('Avoided Costs 2010-2018'!$A:$A,Actuals!T610&amp;Actuals!S610,'Avoided Costs 2010-2018'!$K:$K)*N610</f>
        <v>45052.903440515453</v>
      </c>
      <c r="W610" s="78">
        <f>SUMIF('Avoided Costs 2010-2018'!$A:$A,Actuals!T610&amp;Actuals!S610,'Avoided Costs 2010-2018'!$M:$M)*R610</f>
        <v>0</v>
      </c>
      <c r="X610" s="78">
        <f t="shared" si="325"/>
        <v>177803.50447318261</v>
      </c>
      <c r="Y610" s="105">
        <v>16370</v>
      </c>
      <c r="Z610" s="105">
        <f t="shared" si="326"/>
        <v>13096</v>
      </c>
      <c r="AA610" s="105"/>
      <c r="AB610" s="105"/>
      <c r="AC610" s="105"/>
      <c r="AD610" s="105">
        <f t="shared" si="327"/>
        <v>13096</v>
      </c>
      <c r="AE610" s="105">
        <f t="shared" si="328"/>
        <v>164707.50447318261</v>
      </c>
      <c r="AF610" s="160">
        <f t="shared" si="329"/>
        <v>673776.09600000002</v>
      </c>
    </row>
    <row r="611" spans="1:32" s="108" customFormat="1" outlineLevel="1" x14ac:dyDescent="0.2">
      <c r="A611" s="125" t="s">
        <v>624</v>
      </c>
      <c r="B611" s="125"/>
      <c r="C611" s="125"/>
      <c r="D611" s="130">
        <v>0</v>
      </c>
      <c r="E611" s="131"/>
      <c r="F611" s="132">
        <v>0.2</v>
      </c>
      <c r="G611" s="132"/>
      <c r="H611" s="131">
        <v>11252</v>
      </c>
      <c r="I611" s="92">
        <f t="shared" si="333"/>
        <v>10711.903999999999</v>
      </c>
      <c r="J611" s="98">
        <f t="shared" si="322"/>
        <v>8569.5231999999996</v>
      </c>
      <c r="K611" s="92"/>
      <c r="L611" s="131">
        <v>0</v>
      </c>
      <c r="M611" s="92">
        <f t="shared" si="334"/>
        <v>0</v>
      </c>
      <c r="N611" s="92">
        <f t="shared" si="323"/>
        <v>0</v>
      </c>
      <c r="O611" s="92"/>
      <c r="P611" s="92">
        <v>0</v>
      </c>
      <c r="Q611" s="92">
        <f t="shared" si="335"/>
        <v>0</v>
      </c>
      <c r="R611" s="98">
        <f t="shared" si="324"/>
        <v>0</v>
      </c>
      <c r="S611" s="130">
        <v>9</v>
      </c>
      <c r="T611" s="258" t="s">
        <v>167</v>
      </c>
      <c r="U611" s="78">
        <f>SUMIF('Avoided Costs 2010-2018'!$A:$A,Actuals!T611&amp;Actuals!S611,'Avoided Costs 2010-2018'!$E:$E)*J611</f>
        <v>16671.619321827835</v>
      </c>
      <c r="V611" s="78">
        <f>SUMIF('Avoided Costs 2010-2018'!$A:$A,Actuals!T611&amp;Actuals!S611,'Avoided Costs 2010-2018'!$K:$K)*N611</f>
        <v>0</v>
      </c>
      <c r="W611" s="78">
        <f>SUMIF('Avoided Costs 2010-2018'!$A:$A,Actuals!T611&amp;Actuals!S611,'Avoided Costs 2010-2018'!$M:$M)*R611</f>
        <v>0</v>
      </c>
      <c r="X611" s="78">
        <f t="shared" si="325"/>
        <v>16671.619321827835</v>
      </c>
      <c r="Y611" s="105">
        <v>24916.5</v>
      </c>
      <c r="Z611" s="105">
        <f t="shared" si="326"/>
        <v>19933.2</v>
      </c>
      <c r="AA611" s="105"/>
      <c r="AB611" s="105"/>
      <c r="AC611" s="105"/>
      <c r="AD611" s="105">
        <f t="shared" si="327"/>
        <v>19933.2</v>
      </c>
      <c r="AE611" s="105">
        <f t="shared" si="328"/>
        <v>-3261.5806781721658</v>
      </c>
      <c r="AF611" s="160">
        <f t="shared" si="329"/>
        <v>77125.708799999993</v>
      </c>
    </row>
    <row r="612" spans="1:32" s="108" customFormat="1" outlineLevel="1" x14ac:dyDescent="0.2">
      <c r="A612" s="125" t="s">
        <v>625</v>
      </c>
      <c r="B612" s="125"/>
      <c r="C612" s="125"/>
      <c r="D612" s="130">
        <v>0</v>
      </c>
      <c r="E612" s="131"/>
      <c r="F612" s="132">
        <v>0.2</v>
      </c>
      <c r="G612" s="132"/>
      <c r="H612" s="131">
        <v>16186</v>
      </c>
      <c r="I612" s="92">
        <f t="shared" si="333"/>
        <v>15409.072</v>
      </c>
      <c r="J612" s="98">
        <f t="shared" si="322"/>
        <v>12327.257600000001</v>
      </c>
      <c r="K612" s="92"/>
      <c r="L612" s="131">
        <v>16591</v>
      </c>
      <c r="M612" s="92">
        <f t="shared" si="334"/>
        <v>17586.46</v>
      </c>
      <c r="N612" s="92">
        <f t="shared" si="323"/>
        <v>14069.168</v>
      </c>
      <c r="O612" s="92"/>
      <c r="P612" s="92">
        <v>0</v>
      </c>
      <c r="Q612" s="92">
        <f t="shared" si="335"/>
        <v>0</v>
      </c>
      <c r="R612" s="98">
        <f t="shared" si="324"/>
        <v>0</v>
      </c>
      <c r="S612" s="130">
        <v>15</v>
      </c>
      <c r="T612" s="258" t="s">
        <v>15</v>
      </c>
      <c r="U612" s="78">
        <f>SUMIF('Avoided Costs 2010-2018'!$A:$A,Actuals!T612&amp;Actuals!S612,'Avoided Costs 2010-2018'!$E:$E)*J612</f>
        <v>36431.632077769216</v>
      </c>
      <c r="V612" s="78">
        <f>SUMIF('Avoided Costs 2010-2018'!$A:$A,Actuals!T612&amp;Actuals!S612,'Avoided Costs 2010-2018'!$K:$K)*N612</f>
        <v>11587.646435705079</v>
      </c>
      <c r="W612" s="78">
        <f>SUMIF('Avoided Costs 2010-2018'!$A:$A,Actuals!T612&amp;Actuals!S612,'Avoided Costs 2010-2018'!$M:$M)*R612</f>
        <v>0</v>
      </c>
      <c r="X612" s="78">
        <f t="shared" si="325"/>
        <v>48019.278513474295</v>
      </c>
      <c r="Y612" s="105">
        <v>34980</v>
      </c>
      <c r="Z612" s="105">
        <f t="shared" si="326"/>
        <v>27984</v>
      </c>
      <c r="AA612" s="105"/>
      <c r="AB612" s="105"/>
      <c r="AC612" s="105"/>
      <c r="AD612" s="105">
        <f t="shared" si="327"/>
        <v>27984</v>
      </c>
      <c r="AE612" s="105">
        <f t="shared" si="328"/>
        <v>20035.278513474295</v>
      </c>
      <c r="AF612" s="160">
        <f t="shared" si="329"/>
        <v>184908.864</v>
      </c>
    </row>
    <row r="613" spans="1:32" s="108" customFormat="1" outlineLevel="1" x14ac:dyDescent="0.2">
      <c r="A613" s="125" t="s">
        <v>626</v>
      </c>
      <c r="B613" s="125"/>
      <c r="C613" s="125"/>
      <c r="D613" s="130">
        <v>1</v>
      </c>
      <c r="E613" s="131"/>
      <c r="F613" s="132">
        <v>0.2</v>
      </c>
      <c r="G613" s="132"/>
      <c r="H613" s="131">
        <v>44315</v>
      </c>
      <c r="I613" s="92">
        <f t="shared" si="333"/>
        <v>42187.88</v>
      </c>
      <c r="J613" s="98">
        <f t="shared" si="322"/>
        <v>33750.303999999996</v>
      </c>
      <c r="K613" s="92"/>
      <c r="L613" s="131">
        <v>0</v>
      </c>
      <c r="M613" s="92">
        <f t="shared" si="334"/>
        <v>0</v>
      </c>
      <c r="N613" s="92">
        <f t="shared" si="323"/>
        <v>0</v>
      </c>
      <c r="O613" s="92"/>
      <c r="P613" s="92">
        <v>0</v>
      </c>
      <c r="Q613" s="92">
        <f t="shared" si="335"/>
        <v>0</v>
      </c>
      <c r="R613" s="98">
        <f t="shared" si="324"/>
        <v>0</v>
      </c>
      <c r="S613" s="130">
        <v>11</v>
      </c>
      <c r="T613" s="258" t="s">
        <v>15</v>
      </c>
      <c r="U613" s="78">
        <f>SUMIF('Avoided Costs 2010-2018'!$A:$A,Actuals!T613&amp;Actuals!S613,'Avoided Costs 2010-2018'!$E:$E)*J613</f>
        <v>82591.637546865517</v>
      </c>
      <c r="V613" s="78">
        <f>SUMIF('Avoided Costs 2010-2018'!$A:$A,Actuals!T613&amp;Actuals!S613,'Avoided Costs 2010-2018'!$K:$K)*N613</f>
        <v>0</v>
      </c>
      <c r="W613" s="78">
        <f>SUMIF('Avoided Costs 2010-2018'!$A:$A,Actuals!T613&amp;Actuals!S613,'Avoided Costs 2010-2018'!$M:$M)*R613</f>
        <v>0</v>
      </c>
      <c r="X613" s="78">
        <f t="shared" si="325"/>
        <v>82591.637546865517</v>
      </c>
      <c r="Y613" s="105">
        <v>35828</v>
      </c>
      <c r="Z613" s="105">
        <f t="shared" si="326"/>
        <v>28662.400000000001</v>
      </c>
      <c r="AA613" s="105"/>
      <c r="AB613" s="105"/>
      <c r="AC613" s="105"/>
      <c r="AD613" s="105">
        <f t="shared" si="327"/>
        <v>28662.400000000001</v>
      </c>
      <c r="AE613" s="105">
        <f t="shared" si="328"/>
        <v>53929.237546865515</v>
      </c>
      <c r="AF613" s="160">
        <f t="shared" si="329"/>
        <v>371253.34399999998</v>
      </c>
    </row>
    <row r="614" spans="1:32" s="108" customFormat="1" outlineLevel="1" x14ac:dyDescent="0.2">
      <c r="A614" s="125" t="s">
        <v>627</v>
      </c>
      <c r="B614" s="125"/>
      <c r="C614" s="125"/>
      <c r="D614" s="130">
        <v>0</v>
      </c>
      <c r="E614" s="131"/>
      <c r="F614" s="132">
        <v>0.2</v>
      </c>
      <c r="G614" s="132"/>
      <c r="H614" s="131">
        <v>93448</v>
      </c>
      <c r="I614" s="92">
        <f t="shared" si="333"/>
        <v>88962.495999999999</v>
      </c>
      <c r="J614" s="98">
        <f t="shared" si="322"/>
        <v>71169.996800000008</v>
      </c>
      <c r="K614" s="92"/>
      <c r="L614" s="131">
        <v>110992</v>
      </c>
      <c r="M614" s="92">
        <f t="shared" si="334"/>
        <v>117651.52</v>
      </c>
      <c r="N614" s="92">
        <f t="shared" si="323"/>
        <v>94121.216000000015</v>
      </c>
      <c r="O614" s="92"/>
      <c r="P614" s="92">
        <v>0</v>
      </c>
      <c r="Q614" s="92">
        <f t="shared" si="335"/>
        <v>0</v>
      </c>
      <c r="R614" s="98">
        <f t="shared" si="324"/>
        <v>0</v>
      </c>
      <c r="S614" s="130">
        <v>15</v>
      </c>
      <c r="T614" s="258" t="s">
        <v>15</v>
      </c>
      <c r="U614" s="78">
        <f>SUMIF('Avoided Costs 2010-2018'!$A:$A,Actuals!T614&amp;Actuals!S614,'Avoided Costs 2010-2018'!$E:$E)*J614</f>
        <v>210333.81653301482</v>
      </c>
      <c r="V614" s="78">
        <f>SUMIF('Avoided Costs 2010-2018'!$A:$A,Actuals!T614&amp;Actuals!S614,'Avoided Costs 2010-2018'!$K:$K)*N614</f>
        <v>77520.104465781347</v>
      </c>
      <c r="W614" s="78">
        <f>SUMIF('Avoided Costs 2010-2018'!$A:$A,Actuals!T614&amp;Actuals!S614,'Avoided Costs 2010-2018'!$M:$M)*R614</f>
        <v>0</v>
      </c>
      <c r="X614" s="78">
        <f t="shared" si="325"/>
        <v>287853.92099879618</v>
      </c>
      <c r="Y614" s="105">
        <v>35874</v>
      </c>
      <c r="Z614" s="105">
        <f t="shared" si="326"/>
        <v>28699.200000000001</v>
      </c>
      <c r="AA614" s="105"/>
      <c r="AB614" s="105"/>
      <c r="AC614" s="105"/>
      <c r="AD614" s="105">
        <f t="shared" si="327"/>
        <v>28699.200000000001</v>
      </c>
      <c r="AE614" s="105">
        <f t="shared" si="328"/>
        <v>259154.72099879617</v>
      </c>
      <c r="AF614" s="160">
        <f t="shared" si="329"/>
        <v>1067549.952</v>
      </c>
    </row>
    <row r="615" spans="1:32" s="108" customFormat="1" outlineLevel="1" x14ac:dyDescent="0.2">
      <c r="A615" s="125" t="s">
        <v>628</v>
      </c>
      <c r="B615" s="125"/>
      <c r="C615" s="125"/>
      <c r="D615" s="130">
        <v>1</v>
      </c>
      <c r="E615" s="131"/>
      <c r="F615" s="132">
        <v>0.2</v>
      </c>
      <c r="G615" s="132"/>
      <c r="H615" s="131">
        <v>13477</v>
      </c>
      <c r="I615" s="92">
        <f t="shared" si="333"/>
        <v>12830.103999999999</v>
      </c>
      <c r="J615" s="98">
        <f t="shared" si="322"/>
        <v>10264.083200000001</v>
      </c>
      <c r="K615" s="92"/>
      <c r="L615" s="131">
        <v>0</v>
      </c>
      <c r="M615" s="92">
        <f t="shared" si="334"/>
        <v>0</v>
      </c>
      <c r="N615" s="92">
        <f t="shared" si="323"/>
        <v>0</v>
      </c>
      <c r="O615" s="92"/>
      <c r="P615" s="92">
        <v>0</v>
      </c>
      <c r="Q615" s="92">
        <f t="shared" si="335"/>
        <v>0</v>
      </c>
      <c r="R615" s="98">
        <f t="shared" si="324"/>
        <v>0</v>
      </c>
      <c r="S615" s="130">
        <v>15</v>
      </c>
      <c r="T615" s="258" t="s">
        <v>167</v>
      </c>
      <c r="U615" s="78">
        <f>SUMIF('Avoided Costs 2010-2018'!$A:$A,Actuals!T615&amp;Actuals!S615,'Avoided Costs 2010-2018'!$E:$E)*J615</f>
        <v>27592.035887106224</v>
      </c>
      <c r="V615" s="78">
        <f>SUMIF('Avoided Costs 2010-2018'!$A:$A,Actuals!T615&amp;Actuals!S615,'Avoided Costs 2010-2018'!$K:$K)*N615</f>
        <v>0</v>
      </c>
      <c r="W615" s="78">
        <f>SUMIF('Avoided Costs 2010-2018'!$A:$A,Actuals!T615&amp;Actuals!S615,'Avoided Costs 2010-2018'!$M:$M)*R615</f>
        <v>0</v>
      </c>
      <c r="X615" s="78">
        <f t="shared" si="325"/>
        <v>27592.035887106224</v>
      </c>
      <c r="Y615" s="105">
        <v>1200</v>
      </c>
      <c r="Z615" s="105">
        <f t="shared" si="326"/>
        <v>960</v>
      </c>
      <c r="AA615" s="105"/>
      <c r="AB615" s="105"/>
      <c r="AC615" s="105"/>
      <c r="AD615" s="105">
        <f t="shared" si="327"/>
        <v>960</v>
      </c>
      <c r="AE615" s="105">
        <f t="shared" si="328"/>
        <v>26632.035887106224</v>
      </c>
      <c r="AF615" s="160">
        <f t="shared" si="329"/>
        <v>153961.24800000002</v>
      </c>
    </row>
    <row r="616" spans="1:32" s="108" customFormat="1" outlineLevel="1" x14ac:dyDescent="0.2">
      <c r="A616" s="125" t="s">
        <v>629</v>
      </c>
      <c r="B616" s="125"/>
      <c r="C616" s="125"/>
      <c r="D616" s="130">
        <v>0</v>
      </c>
      <c r="E616" s="131"/>
      <c r="F616" s="132">
        <v>0.2</v>
      </c>
      <c r="G616" s="132"/>
      <c r="H616" s="131">
        <v>87852</v>
      </c>
      <c r="I616" s="92">
        <f t="shared" si="333"/>
        <v>83635.103999999992</v>
      </c>
      <c r="J616" s="98">
        <f t="shared" si="322"/>
        <v>66908.083199999994</v>
      </c>
      <c r="K616" s="92"/>
      <c r="L616" s="131">
        <v>120871</v>
      </c>
      <c r="M616" s="92">
        <f t="shared" si="334"/>
        <v>128123.26000000001</v>
      </c>
      <c r="N616" s="92">
        <f t="shared" si="323"/>
        <v>102498.60800000001</v>
      </c>
      <c r="O616" s="92"/>
      <c r="P616" s="92">
        <v>0</v>
      </c>
      <c r="Q616" s="92">
        <f t="shared" si="335"/>
        <v>0</v>
      </c>
      <c r="R616" s="98">
        <f t="shared" si="324"/>
        <v>0</v>
      </c>
      <c r="S616" s="130">
        <v>15</v>
      </c>
      <c r="T616" s="258" t="s">
        <v>15</v>
      </c>
      <c r="U616" s="78">
        <f>SUMIF('Avoided Costs 2010-2018'!$A:$A,Actuals!T616&amp;Actuals!S616,'Avoided Costs 2010-2018'!$E:$E)*J616</f>
        <v>197738.27636823061</v>
      </c>
      <c r="V616" s="78">
        <f>SUMIF('Avoided Costs 2010-2018'!$A:$A,Actuals!T616&amp;Actuals!S616,'Avoided Costs 2010-2018'!$K:$K)*N616</f>
        <v>84419.891045151511</v>
      </c>
      <c r="W616" s="78">
        <f>SUMIF('Avoided Costs 2010-2018'!$A:$A,Actuals!T616&amp;Actuals!S616,'Avoided Costs 2010-2018'!$M:$M)*R616</f>
        <v>0</v>
      </c>
      <c r="X616" s="78">
        <f t="shared" si="325"/>
        <v>282158.16741338209</v>
      </c>
      <c r="Y616" s="105">
        <v>30720</v>
      </c>
      <c r="Z616" s="105">
        <f t="shared" si="326"/>
        <v>24576</v>
      </c>
      <c r="AA616" s="105"/>
      <c r="AB616" s="105"/>
      <c r="AC616" s="105"/>
      <c r="AD616" s="105">
        <f t="shared" si="327"/>
        <v>24576</v>
      </c>
      <c r="AE616" s="105">
        <f t="shared" si="328"/>
        <v>257582.16741338209</v>
      </c>
      <c r="AF616" s="160">
        <f t="shared" si="329"/>
        <v>1003621.2479999999</v>
      </c>
    </row>
    <row r="617" spans="1:32" s="108" customFormat="1" outlineLevel="1" x14ac:dyDescent="0.2">
      <c r="A617" s="125" t="s">
        <v>630</v>
      </c>
      <c r="B617" s="125"/>
      <c r="C617" s="125"/>
      <c r="D617" s="130">
        <v>1</v>
      </c>
      <c r="E617" s="131"/>
      <c r="F617" s="132">
        <v>0.2</v>
      </c>
      <c r="G617" s="132"/>
      <c r="H617" s="131">
        <v>13477</v>
      </c>
      <c r="I617" s="92">
        <f t="shared" si="333"/>
        <v>12830.103999999999</v>
      </c>
      <c r="J617" s="98">
        <f t="shared" si="322"/>
        <v>10264.083200000001</v>
      </c>
      <c r="K617" s="92"/>
      <c r="L617" s="131">
        <v>0</v>
      </c>
      <c r="M617" s="92">
        <f t="shared" si="334"/>
        <v>0</v>
      </c>
      <c r="N617" s="92">
        <f t="shared" si="323"/>
        <v>0</v>
      </c>
      <c r="O617" s="92"/>
      <c r="P617" s="92">
        <v>0</v>
      </c>
      <c r="Q617" s="92">
        <f t="shared" si="335"/>
        <v>0</v>
      </c>
      <c r="R617" s="98">
        <f t="shared" si="324"/>
        <v>0</v>
      </c>
      <c r="S617" s="130">
        <v>15</v>
      </c>
      <c r="T617" s="258" t="s">
        <v>167</v>
      </c>
      <c r="U617" s="78">
        <f>SUMIF('Avoided Costs 2010-2018'!$A:$A,Actuals!T617&amp;Actuals!S617,'Avoided Costs 2010-2018'!$E:$E)*J617</f>
        <v>27592.035887106224</v>
      </c>
      <c r="V617" s="78">
        <f>SUMIF('Avoided Costs 2010-2018'!$A:$A,Actuals!T617&amp;Actuals!S617,'Avoided Costs 2010-2018'!$K:$K)*N617</f>
        <v>0</v>
      </c>
      <c r="W617" s="78">
        <f>SUMIF('Avoided Costs 2010-2018'!$A:$A,Actuals!T617&amp;Actuals!S617,'Avoided Costs 2010-2018'!$M:$M)*R617</f>
        <v>0</v>
      </c>
      <c r="X617" s="78">
        <f t="shared" si="325"/>
        <v>27592.035887106224</v>
      </c>
      <c r="Y617" s="105">
        <v>1200</v>
      </c>
      <c r="Z617" s="105">
        <f t="shared" si="326"/>
        <v>960</v>
      </c>
      <c r="AA617" s="105"/>
      <c r="AB617" s="105"/>
      <c r="AC617" s="105"/>
      <c r="AD617" s="105">
        <f t="shared" si="327"/>
        <v>960</v>
      </c>
      <c r="AE617" s="105">
        <f t="shared" si="328"/>
        <v>26632.035887106224</v>
      </c>
      <c r="AF617" s="160">
        <f t="shared" si="329"/>
        <v>153961.24800000002</v>
      </c>
    </row>
    <row r="618" spans="1:32" s="108" customFormat="1" outlineLevel="1" x14ac:dyDescent="0.2">
      <c r="A618" s="125" t="s">
        <v>631</v>
      </c>
      <c r="B618" s="125"/>
      <c r="C618" s="125"/>
      <c r="D618" s="130">
        <v>0</v>
      </c>
      <c r="E618" s="131"/>
      <c r="F618" s="132">
        <v>0.2</v>
      </c>
      <c r="G618" s="132"/>
      <c r="H618" s="131">
        <v>17161</v>
      </c>
      <c r="I618" s="92">
        <f t="shared" si="333"/>
        <v>16337.271999999999</v>
      </c>
      <c r="J618" s="98">
        <f t="shared" si="322"/>
        <v>13069.8176</v>
      </c>
      <c r="K618" s="92"/>
      <c r="L618" s="131">
        <v>0</v>
      </c>
      <c r="M618" s="92">
        <f t="shared" si="334"/>
        <v>0</v>
      </c>
      <c r="N618" s="92">
        <f t="shared" si="323"/>
        <v>0</v>
      </c>
      <c r="O618" s="92"/>
      <c r="P618" s="92">
        <v>0</v>
      </c>
      <c r="Q618" s="92">
        <f t="shared" si="335"/>
        <v>0</v>
      </c>
      <c r="R618" s="98">
        <f t="shared" si="324"/>
        <v>0</v>
      </c>
      <c r="S618" s="130">
        <v>9</v>
      </c>
      <c r="T618" s="258" t="s">
        <v>167</v>
      </c>
      <c r="U618" s="78">
        <f>SUMIF('Avoided Costs 2010-2018'!$A:$A,Actuals!T618&amp;Actuals!S618,'Avoided Costs 2010-2018'!$E:$E)*J618</f>
        <v>25426.738284917126</v>
      </c>
      <c r="V618" s="78">
        <f>SUMIF('Avoided Costs 2010-2018'!$A:$A,Actuals!T618&amp;Actuals!S618,'Avoided Costs 2010-2018'!$K:$K)*N618</f>
        <v>0</v>
      </c>
      <c r="W618" s="78">
        <f>SUMIF('Avoided Costs 2010-2018'!$A:$A,Actuals!T618&amp;Actuals!S618,'Avoided Costs 2010-2018'!$M:$M)*R618</f>
        <v>0</v>
      </c>
      <c r="X618" s="78">
        <f t="shared" si="325"/>
        <v>25426.738284917126</v>
      </c>
      <c r="Y618" s="105">
        <v>24316.74</v>
      </c>
      <c r="Z618" s="105">
        <f t="shared" si="326"/>
        <v>19453.392000000003</v>
      </c>
      <c r="AA618" s="105"/>
      <c r="AB618" s="105"/>
      <c r="AC618" s="105"/>
      <c r="AD618" s="105">
        <f t="shared" si="327"/>
        <v>19453.392000000003</v>
      </c>
      <c r="AE618" s="105">
        <f t="shared" si="328"/>
        <v>5973.3462849171228</v>
      </c>
      <c r="AF618" s="160">
        <f t="shared" si="329"/>
        <v>117628.3584</v>
      </c>
    </row>
    <row r="619" spans="1:32" s="108" customFormat="1" outlineLevel="1" x14ac:dyDescent="0.2">
      <c r="A619" s="125" t="s">
        <v>632</v>
      </c>
      <c r="B619" s="125"/>
      <c r="C619" s="125"/>
      <c r="D619" s="130">
        <v>0</v>
      </c>
      <c r="E619" s="131"/>
      <c r="F619" s="132">
        <v>0.2</v>
      </c>
      <c r="G619" s="132"/>
      <c r="H619" s="131">
        <v>70775</v>
      </c>
      <c r="I619" s="92">
        <f t="shared" si="333"/>
        <v>67377.8</v>
      </c>
      <c r="J619" s="98">
        <f t="shared" si="322"/>
        <v>53902.240000000005</v>
      </c>
      <c r="K619" s="92"/>
      <c r="L619" s="131">
        <v>98474</v>
      </c>
      <c r="M619" s="92">
        <f t="shared" si="334"/>
        <v>104382.44</v>
      </c>
      <c r="N619" s="92">
        <f t="shared" si="323"/>
        <v>83505.952000000005</v>
      </c>
      <c r="O619" s="92"/>
      <c r="P619" s="92">
        <v>0</v>
      </c>
      <c r="Q619" s="92">
        <f t="shared" si="335"/>
        <v>0</v>
      </c>
      <c r="R619" s="98">
        <f t="shared" si="324"/>
        <v>0</v>
      </c>
      <c r="S619" s="130">
        <v>15</v>
      </c>
      <c r="T619" s="258" t="s">
        <v>15</v>
      </c>
      <c r="U619" s="78">
        <f>SUMIF('Avoided Costs 2010-2018'!$A:$A,Actuals!T619&amp;Actuals!S619,'Avoided Costs 2010-2018'!$E:$E)*J619</f>
        <v>159301.17140146522</v>
      </c>
      <c r="V619" s="78">
        <f>SUMIF('Avoided Costs 2010-2018'!$A:$A,Actuals!T619&amp;Actuals!S619,'Avoided Costs 2010-2018'!$K:$K)*N619</f>
        <v>68777.162022157921</v>
      </c>
      <c r="W619" s="78">
        <f>SUMIF('Avoided Costs 2010-2018'!$A:$A,Actuals!T619&amp;Actuals!S619,'Avoided Costs 2010-2018'!$M:$M)*R619</f>
        <v>0</v>
      </c>
      <c r="X619" s="78">
        <f t="shared" si="325"/>
        <v>228078.33342362315</v>
      </c>
      <c r="Y619" s="105">
        <v>61330</v>
      </c>
      <c r="Z619" s="105">
        <f t="shared" si="326"/>
        <v>49064</v>
      </c>
      <c r="AA619" s="105"/>
      <c r="AB619" s="105"/>
      <c r="AC619" s="105"/>
      <c r="AD619" s="105">
        <f t="shared" si="327"/>
        <v>49064</v>
      </c>
      <c r="AE619" s="105">
        <f t="shared" si="328"/>
        <v>179014.33342362315</v>
      </c>
      <c r="AF619" s="160">
        <f t="shared" si="329"/>
        <v>808533.60000000009</v>
      </c>
    </row>
    <row r="620" spans="1:32" s="108" customFormat="1" outlineLevel="1" x14ac:dyDescent="0.2">
      <c r="A620" s="125" t="s">
        <v>633</v>
      </c>
      <c r="B620" s="125"/>
      <c r="C620" s="125"/>
      <c r="D620" s="130">
        <v>1</v>
      </c>
      <c r="E620" s="131"/>
      <c r="F620" s="132">
        <v>0.2</v>
      </c>
      <c r="G620" s="132"/>
      <c r="H620" s="131">
        <v>26619</v>
      </c>
      <c r="I620" s="92">
        <f t="shared" si="333"/>
        <v>25341.288</v>
      </c>
      <c r="J620" s="98">
        <f t="shared" si="322"/>
        <v>20273.030400000003</v>
      </c>
      <c r="K620" s="92"/>
      <c r="L620" s="131">
        <v>0</v>
      </c>
      <c r="M620" s="92">
        <f t="shared" si="334"/>
        <v>0</v>
      </c>
      <c r="N620" s="92">
        <f t="shared" si="323"/>
        <v>0</v>
      </c>
      <c r="O620" s="92"/>
      <c r="P620" s="92">
        <v>0</v>
      </c>
      <c r="Q620" s="92">
        <f t="shared" si="335"/>
        <v>0</v>
      </c>
      <c r="R620" s="98">
        <f t="shared" si="324"/>
        <v>0</v>
      </c>
      <c r="S620" s="130">
        <v>11</v>
      </c>
      <c r="T620" s="258" t="s">
        <v>15</v>
      </c>
      <c r="U620" s="78">
        <f>SUMIF('Avoided Costs 2010-2018'!$A:$A,Actuals!T620&amp;Actuals!S620,'Avoided Costs 2010-2018'!$E:$E)*J620</f>
        <v>49610.894727744868</v>
      </c>
      <c r="V620" s="78">
        <f>SUMIF('Avoided Costs 2010-2018'!$A:$A,Actuals!T620&amp;Actuals!S620,'Avoided Costs 2010-2018'!$K:$K)*N620</f>
        <v>0</v>
      </c>
      <c r="W620" s="78">
        <f>SUMIF('Avoided Costs 2010-2018'!$A:$A,Actuals!T620&amp;Actuals!S620,'Avoided Costs 2010-2018'!$M:$M)*R620</f>
        <v>0</v>
      </c>
      <c r="X620" s="78">
        <f t="shared" si="325"/>
        <v>49610.894727744868</v>
      </c>
      <c r="Y620" s="105">
        <v>59650.44</v>
      </c>
      <c r="Z620" s="105">
        <f t="shared" si="326"/>
        <v>47720.352000000006</v>
      </c>
      <c r="AA620" s="105"/>
      <c r="AB620" s="105"/>
      <c r="AC620" s="105"/>
      <c r="AD620" s="105">
        <f t="shared" si="327"/>
        <v>47720.352000000006</v>
      </c>
      <c r="AE620" s="105">
        <f t="shared" si="328"/>
        <v>1890.5427277448616</v>
      </c>
      <c r="AF620" s="160">
        <f t="shared" si="329"/>
        <v>223003.33440000005</v>
      </c>
    </row>
    <row r="621" spans="1:32" s="108" customFormat="1" outlineLevel="1" x14ac:dyDescent="0.2">
      <c r="A621" s="125" t="s">
        <v>634</v>
      </c>
      <c r="B621" s="125"/>
      <c r="C621" s="125"/>
      <c r="D621" s="130">
        <v>0</v>
      </c>
      <c r="E621" s="131"/>
      <c r="F621" s="132">
        <v>0.2</v>
      </c>
      <c r="G621" s="132"/>
      <c r="H621" s="131">
        <v>19172</v>
      </c>
      <c r="I621" s="92">
        <f t="shared" si="333"/>
        <v>18251.743999999999</v>
      </c>
      <c r="J621" s="98">
        <f t="shared" si="322"/>
        <v>14601.395199999999</v>
      </c>
      <c r="K621" s="92"/>
      <c r="L621" s="131">
        <v>23017</v>
      </c>
      <c r="M621" s="92">
        <f t="shared" si="334"/>
        <v>24398.02</v>
      </c>
      <c r="N621" s="92">
        <f t="shared" si="323"/>
        <v>19518.416000000001</v>
      </c>
      <c r="O621" s="92"/>
      <c r="P621" s="92">
        <v>0</v>
      </c>
      <c r="Q621" s="92">
        <f t="shared" si="335"/>
        <v>0</v>
      </c>
      <c r="R621" s="98">
        <f t="shared" si="324"/>
        <v>0</v>
      </c>
      <c r="S621" s="130">
        <v>15</v>
      </c>
      <c r="T621" s="258" t="s">
        <v>15</v>
      </c>
      <c r="U621" s="78">
        <f>SUMIF('Avoided Costs 2010-2018'!$A:$A,Actuals!T621&amp;Actuals!S621,'Avoided Costs 2010-2018'!$E:$E)*J621</f>
        <v>43152.554688928169</v>
      </c>
      <c r="V621" s="78">
        <f>SUMIF('Avoided Costs 2010-2018'!$A:$A,Actuals!T621&amp;Actuals!S621,'Avoided Costs 2010-2018'!$K:$K)*N621</f>
        <v>16075.755410199736</v>
      </c>
      <c r="W621" s="78">
        <f>SUMIF('Avoided Costs 2010-2018'!$A:$A,Actuals!T621&amp;Actuals!S621,'Avoided Costs 2010-2018'!$M:$M)*R621</f>
        <v>0</v>
      </c>
      <c r="X621" s="78">
        <f t="shared" si="325"/>
        <v>59228.310099127906</v>
      </c>
      <c r="Y621" s="105">
        <v>11405</v>
      </c>
      <c r="Z621" s="105">
        <f t="shared" si="326"/>
        <v>9124</v>
      </c>
      <c r="AA621" s="105"/>
      <c r="AB621" s="105"/>
      <c r="AC621" s="105"/>
      <c r="AD621" s="105">
        <f t="shared" si="327"/>
        <v>9124</v>
      </c>
      <c r="AE621" s="105">
        <f t="shared" si="328"/>
        <v>50104.310099127906</v>
      </c>
      <c r="AF621" s="160">
        <f t="shared" si="329"/>
        <v>219020.92799999999</v>
      </c>
    </row>
    <row r="622" spans="1:32" s="108" customFormat="1" outlineLevel="1" x14ac:dyDescent="0.2">
      <c r="A622" s="125" t="s">
        <v>635</v>
      </c>
      <c r="B622" s="125"/>
      <c r="C622" s="125"/>
      <c r="D622" s="130">
        <v>1</v>
      </c>
      <c r="E622" s="131"/>
      <c r="F622" s="132">
        <v>0.2</v>
      </c>
      <c r="G622" s="132"/>
      <c r="H622" s="131">
        <v>82574</v>
      </c>
      <c r="I622" s="92">
        <f t="shared" si="333"/>
        <v>78610.447999999989</v>
      </c>
      <c r="J622" s="98">
        <f t="shared" si="322"/>
        <v>62888.358399999997</v>
      </c>
      <c r="K622" s="92"/>
      <c r="L622" s="131">
        <v>0</v>
      </c>
      <c r="M622" s="92">
        <f t="shared" si="334"/>
        <v>0</v>
      </c>
      <c r="N622" s="92">
        <f t="shared" si="323"/>
        <v>0</v>
      </c>
      <c r="O622" s="92"/>
      <c r="P622" s="92">
        <v>0</v>
      </c>
      <c r="Q622" s="92">
        <f t="shared" si="335"/>
        <v>0</v>
      </c>
      <c r="R622" s="98">
        <f t="shared" si="324"/>
        <v>0</v>
      </c>
      <c r="S622" s="130">
        <v>11</v>
      </c>
      <c r="T622" s="258" t="s">
        <v>15</v>
      </c>
      <c r="U622" s="78">
        <f>SUMIF('Avoided Costs 2010-2018'!$A:$A,Actuals!T622&amp;Actuals!S622,'Avoided Costs 2010-2018'!$E:$E)*J622</f>
        <v>153896.46572932132</v>
      </c>
      <c r="V622" s="78">
        <f>SUMIF('Avoided Costs 2010-2018'!$A:$A,Actuals!T622&amp;Actuals!S622,'Avoided Costs 2010-2018'!$K:$K)*N622</f>
        <v>0</v>
      </c>
      <c r="W622" s="78">
        <f>SUMIF('Avoided Costs 2010-2018'!$A:$A,Actuals!T622&amp;Actuals!S622,'Avoided Costs 2010-2018'!$M:$M)*R622</f>
        <v>0</v>
      </c>
      <c r="X622" s="78">
        <f t="shared" si="325"/>
        <v>153896.46572932132</v>
      </c>
      <c r="Y622" s="105">
        <v>31969.599999999999</v>
      </c>
      <c r="Z622" s="105">
        <f t="shared" si="326"/>
        <v>25575.68</v>
      </c>
      <c r="AA622" s="105"/>
      <c r="AB622" s="105"/>
      <c r="AC622" s="105"/>
      <c r="AD622" s="105">
        <f t="shared" si="327"/>
        <v>25575.68</v>
      </c>
      <c r="AE622" s="105">
        <f t="shared" si="328"/>
        <v>128320.78572932133</v>
      </c>
      <c r="AF622" s="160">
        <f t="shared" si="329"/>
        <v>691771.94239999994</v>
      </c>
    </row>
    <row r="623" spans="1:32" s="108" customFormat="1" outlineLevel="1" x14ac:dyDescent="0.2">
      <c r="A623" s="125" t="s">
        <v>636</v>
      </c>
      <c r="B623" s="125"/>
      <c r="C623" s="125"/>
      <c r="D623" s="130">
        <v>0</v>
      </c>
      <c r="E623" s="131"/>
      <c r="F623" s="132">
        <v>0.2</v>
      </c>
      <c r="G623" s="132"/>
      <c r="H623" s="131">
        <v>8720</v>
      </c>
      <c r="I623" s="92">
        <f t="shared" si="333"/>
        <v>8301.44</v>
      </c>
      <c r="J623" s="98">
        <f t="shared" si="322"/>
        <v>6641.152000000001</v>
      </c>
      <c r="K623" s="92"/>
      <c r="L623" s="131">
        <v>0</v>
      </c>
      <c r="M623" s="92">
        <f t="shared" si="334"/>
        <v>0</v>
      </c>
      <c r="N623" s="92">
        <f t="shared" si="323"/>
        <v>0</v>
      </c>
      <c r="O623" s="92"/>
      <c r="P623" s="92">
        <v>0</v>
      </c>
      <c r="Q623" s="92">
        <f t="shared" si="335"/>
        <v>0</v>
      </c>
      <c r="R623" s="98">
        <f t="shared" si="324"/>
        <v>0</v>
      </c>
      <c r="S623" s="130">
        <v>8</v>
      </c>
      <c r="T623" s="258" t="s">
        <v>167</v>
      </c>
      <c r="U623" s="78">
        <f>SUMIF('Avoided Costs 2010-2018'!$A:$A,Actuals!T623&amp;Actuals!S623,'Avoided Costs 2010-2018'!$E:$E)*J623</f>
        <v>11885.18672538488</v>
      </c>
      <c r="V623" s="78">
        <f>SUMIF('Avoided Costs 2010-2018'!$A:$A,Actuals!T623&amp;Actuals!S623,'Avoided Costs 2010-2018'!$K:$K)*N623</f>
        <v>0</v>
      </c>
      <c r="W623" s="78">
        <f>SUMIF('Avoided Costs 2010-2018'!$A:$A,Actuals!T623&amp;Actuals!S623,'Avoided Costs 2010-2018'!$M:$M)*R623</f>
        <v>0</v>
      </c>
      <c r="X623" s="78">
        <f t="shared" si="325"/>
        <v>11885.18672538488</v>
      </c>
      <c r="Y623" s="105">
        <v>16642</v>
      </c>
      <c r="Z623" s="105">
        <f t="shared" si="326"/>
        <v>13313.6</v>
      </c>
      <c r="AA623" s="105"/>
      <c r="AB623" s="105"/>
      <c r="AC623" s="105"/>
      <c r="AD623" s="105">
        <f t="shared" si="327"/>
        <v>13313.6</v>
      </c>
      <c r="AE623" s="105">
        <f t="shared" si="328"/>
        <v>-1428.4132746151208</v>
      </c>
      <c r="AF623" s="160">
        <f t="shared" si="329"/>
        <v>53129.216000000008</v>
      </c>
    </row>
    <row r="624" spans="1:32" s="108" customFormat="1" outlineLevel="1" x14ac:dyDescent="0.2">
      <c r="A624" s="125" t="s">
        <v>637</v>
      </c>
      <c r="B624" s="125"/>
      <c r="C624" s="125"/>
      <c r="D624" s="130">
        <v>1</v>
      </c>
      <c r="E624" s="131"/>
      <c r="F624" s="132">
        <v>0.2</v>
      </c>
      <c r="G624" s="132"/>
      <c r="H624" s="131">
        <v>24465</v>
      </c>
      <c r="I624" s="92">
        <f t="shared" si="333"/>
        <v>23290.68</v>
      </c>
      <c r="J624" s="98">
        <f t="shared" si="322"/>
        <v>18632.544000000002</v>
      </c>
      <c r="K624" s="92"/>
      <c r="L624" s="131">
        <v>0</v>
      </c>
      <c r="M624" s="92">
        <f t="shared" si="334"/>
        <v>0</v>
      </c>
      <c r="N624" s="92">
        <f t="shared" si="323"/>
        <v>0</v>
      </c>
      <c r="O624" s="92"/>
      <c r="P624" s="92">
        <v>0</v>
      </c>
      <c r="Q624" s="92">
        <f t="shared" si="335"/>
        <v>0</v>
      </c>
      <c r="R624" s="98">
        <f t="shared" si="324"/>
        <v>0</v>
      </c>
      <c r="S624" s="130">
        <v>11</v>
      </c>
      <c r="T624" s="258" t="s">
        <v>15</v>
      </c>
      <c r="U624" s="78">
        <f>SUMIF('Avoided Costs 2010-2018'!$A:$A,Actuals!T624&amp;Actuals!S624,'Avoided Costs 2010-2018'!$E:$E)*J624</f>
        <v>45596.398794630833</v>
      </c>
      <c r="V624" s="78">
        <f>SUMIF('Avoided Costs 2010-2018'!$A:$A,Actuals!T624&amp;Actuals!S624,'Avoided Costs 2010-2018'!$K:$K)*N624</f>
        <v>0</v>
      </c>
      <c r="W624" s="78">
        <f>SUMIF('Avoided Costs 2010-2018'!$A:$A,Actuals!T624&amp;Actuals!S624,'Avoided Costs 2010-2018'!$M:$M)*R624</f>
        <v>0</v>
      </c>
      <c r="X624" s="78">
        <f t="shared" si="325"/>
        <v>45596.398794630833</v>
      </c>
      <c r="Y624" s="105">
        <v>24963</v>
      </c>
      <c r="Z624" s="105">
        <f t="shared" si="326"/>
        <v>19970.400000000001</v>
      </c>
      <c r="AA624" s="105"/>
      <c r="AB624" s="105"/>
      <c r="AC624" s="105"/>
      <c r="AD624" s="105">
        <f t="shared" si="327"/>
        <v>19970.400000000001</v>
      </c>
      <c r="AE624" s="105">
        <f t="shared" si="328"/>
        <v>25625.998794630832</v>
      </c>
      <c r="AF624" s="160">
        <f t="shared" si="329"/>
        <v>204957.98400000003</v>
      </c>
    </row>
    <row r="625" spans="1:32" s="108" customFormat="1" outlineLevel="1" x14ac:dyDescent="0.2">
      <c r="A625" s="125" t="s">
        <v>638</v>
      </c>
      <c r="B625" s="125"/>
      <c r="C625" s="125"/>
      <c r="D625" s="130">
        <v>0</v>
      </c>
      <c r="E625" s="131"/>
      <c r="F625" s="132">
        <v>0.2</v>
      </c>
      <c r="G625" s="132"/>
      <c r="H625" s="131">
        <v>26533</v>
      </c>
      <c r="I625" s="92">
        <f t="shared" si="333"/>
        <v>25259.415999999997</v>
      </c>
      <c r="J625" s="98">
        <f t="shared" si="322"/>
        <v>20207.532800000001</v>
      </c>
      <c r="K625" s="92"/>
      <c r="L625" s="131">
        <v>0</v>
      </c>
      <c r="M625" s="92">
        <f t="shared" si="334"/>
        <v>0</v>
      </c>
      <c r="N625" s="92">
        <f t="shared" si="323"/>
        <v>0</v>
      </c>
      <c r="O625" s="92"/>
      <c r="P625" s="92">
        <v>0</v>
      </c>
      <c r="Q625" s="92">
        <f t="shared" si="335"/>
        <v>0</v>
      </c>
      <c r="R625" s="98">
        <f t="shared" si="324"/>
        <v>0</v>
      </c>
      <c r="S625" s="130">
        <v>8</v>
      </c>
      <c r="T625" s="258" t="s">
        <v>167</v>
      </c>
      <c r="U625" s="78">
        <f>SUMIF('Avoided Costs 2010-2018'!$A:$A,Actuals!T625&amp;Actuals!S625,'Avoided Costs 2010-2018'!$E:$E)*J625</f>
        <v>36163.951764293233</v>
      </c>
      <c r="V625" s="78">
        <f>SUMIF('Avoided Costs 2010-2018'!$A:$A,Actuals!T625&amp;Actuals!S625,'Avoided Costs 2010-2018'!$K:$K)*N625</f>
        <v>0</v>
      </c>
      <c r="W625" s="78">
        <f>SUMIF('Avoided Costs 2010-2018'!$A:$A,Actuals!T625&amp;Actuals!S625,'Avoided Costs 2010-2018'!$M:$M)*R625</f>
        <v>0</v>
      </c>
      <c r="X625" s="78">
        <f t="shared" si="325"/>
        <v>36163.951764293233</v>
      </c>
      <c r="Y625" s="105">
        <v>22896</v>
      </c>
      <c r="Z625" s="105">
        <f t="shared" si="326"/>
        <v>18316.8</v>
      </c>
      <c r="AA625" s="105"/>
      <c r="AB625" s="105"/>
      <c r="AC625" s="105"/>
      <c r="AD625" s="105">
        <f t="shared" si="327"/>
        <v>18316.8</v>
      </c>
      <c r="AE625" s="105">
        <f t="shared" si="328"/>
        <v>17847.151764293234</v>
      </c>
      <c r="AF625" s="160">
        <f t="shared" si="329"/>
        <v>161660.26240000001</v>
      </c>
    </row>
    <row r="626" spans="1:32" s="108" customFormat="1" outlineLevel="1" x14ac:dyDescent="0.2">
      <c r="A626" s="125" t="s">
        <v>639</v>
      </c>
      <c r="B626" s="125"/>
      <c r="C626" s="125"/>
      <c r="D626" s="130">
        <v>0</v>
      </c>
      <c r="E626" s="131"/>
      <c r="F626" s="132">
        <v>0.2</v>
      </c>
      <c r="G626" s="132"/>
      <c r="H626" s="131">
        <v>65819</v>
      </c>
      <c r="I626" s="92">
        <f t="shared" si="333"/>
        <v>62659.687999999995</v>
      </c>
      <c r="J626" s="98">
        <f t="shared" si="322"/>
        <v>50127.750399999997</v>
      </c>
      <c r="K626" s="92"/>
      <c r="L626" s="131">
        <v>85083</v>
      </c>
      <c r="M626" s="92">
        <f t="shared" si="334"/>
        <v>90187.98000000001</v>
      </c>
      <c r="N626" s="92">
        <f t="shared" si="323"/>
        <v>72150.384000000005</v>
      </c>
      <c r="O626" s="92"/>
      <c r="P626" s="92">
        <v>0</v>
      </c>
      <c r="Q626" s="92">
        <f t="shared" si="335"/>
        <v>0</v>
      </c>
      <c r="R626" s="98">
        <f t="shared" si="324"/>
        <v>0</v>
      </c>
      <c r="S626" s="130">
        <v>15</v>
      </c>
      <c r="T626" s="258" t="s">
        <v>15</v>
      </c>
      <c r="U626" s="78">
        <f>SUMIF('Avoided Costs 2010-2018'!$A:$A,Actuals!T626&amp;Actuals!S626,'Avoided Costs 2010-2018'!$E:$E)*J626</f>
        <v>148146.15048354701</v>
      </c>
      <c r="V626" s="78">
        <f>SUMIF('Avoided Costs 2010-2018'!$A:$A,Actuals!T626&amp;Actuals!S626,'Avoided Costs 2010-2018'!$K:$K)*N626</f>
        <v>59424.490488161973</v>
      </c>
      <c r="W626" s="78">
        <f>SUMIF('Avoided Costs 2010-2018'!$A:$A,Actuals!T626&amp;Actuals!S626,'Avoided Costs 2010-2018'!$M:$M)*R626</f>
        <v>0</v>
      </c>
      <c r="X626" s="78">
        <f t="shared" si="325"/>
        <v>207570.64097170898</v>
      </c>
      <c r="Y626" s="105">
        <v>16473</v>
      </c>
      <c r="Z626" s="105">
        <f t="shared" si="326"/>
        <v>13178.400000000001</v>
      </c>
      <c r="AA626" s="105"/>
      <c r="AB626" s="105"/>
      <c r="AC626" s="105"/>
      <c r="AD626" s="105">
        <f t="shared" si="327"/>
        <v>13178.400000000001</v>
      </c>
      <c r="AE626" s="105">
        <f t="shared" si="328"/>
        <v>194392.24097170899</v>
      </c>
      <c r="AF626" s="160">
        <f t="shared" si="329"/>
        <v>751916.25599999994</v>
      </c>
    </row>
    <row r="627" spans="1:32" s="108" customFormat="1" outlineLevel="1" x14ac:dyDescent="0.2">
      <c r="A627" s="125" t="s">
        <v>640</v>
      </c>
      <c r="B627" s="125"/>
      <c r="C627" s="125"/>
      <c r="D627" s="130">
        <v>1</v>
      </c>
      <c r="E627" s="131"/>
      <c r="F627" s="132">
        <v>0.2</v>
      </c>
      <c r="G627" s="132"/>
      <c r="H627" s="131">
        <v>107953</v>
      </c>
      <c r="I627" s="92">
        <f t="shared" si="333"/>
        <v>102771.25599999999</v>
      </c>
      <c r="J627" s="98">
        <f t="shared" si="322"/>
        <v>82217.004799999995</v>
      </c>
      <c r="K627" s="92"/>
      <c r="L627" s="131">
        <v>0</v>
      </c>
      <c r="M627" s="92">
        <f t="shared" si="334"/>
        <v>0</v>
      </c>
      <c r="N627" s="92">
        <f t="shared" si="323"/>
        <v>0</v>
      </c>
      <c r="O627" s="92"/>
      <c r="P627" s="92">
        <v>0</v>
      </c>
      <c r="Q627" s="92">
        <f t="shared" si="335"/>
        <v>0</v>
      </c>
      <c r="R627" s="98">
        <f t="shared" si="324"/>
        <v>0</v>
      </c>
      <c r="S627" s="130">
        <v>11</v>
      </c>
      <c r="T627" s="258" t="s">
        <v>15</v>
      </c>
      <c r="U627" s="78">
        <f>SUMIF('Avoided Costs 2010-2018'!$A:$A,Actuals!T627&amp;Actuals!S627,'Avoided Costs 2010-2018'!$E:$E)*J627</f>
        <v>201196.32287254371</v>
      </c>
      <c r="V627" s="78">
        <f>SUMIF('Avoided Costs 2010-2018'!$A:$A,Actuals!T627&amp;Actuals!S627,'Avoided Costs 2010-2018'!$K:$K)*N627</f>
        <v>0</v>
      </c>
      <c r="W627" s="78">
        <f>SUMIF('Avoided Costs 2010-2018'!$A:$A,Actuals!T627&amp;Actuals!S627,'Avoided Costs 2010-2018'!$M:$M)*R627</f>
        <v>0</v>
      </c>
      <c r="X627" s="78">
        <f t="shared" si="325"/>
        <v>201196.32287254371</v>
      </c>
      <c r="Y627" s="105">
        <v>53530</v>
      </c>
      <c r="Z627" s="105">
        <f t="shared" si="326"/>
        <v>42824</v>
      </c>
      <c r="AA627" s="105"/>
      <c r="AB627" s="105"/>
      <c r="AC627" s="105"/>
      <c r="AD627" s="105">
        <f t="shared" si="327"/>
        <v>42824</v>
      </c>
      <c r="AE627" s="105">
        <f t="shared" si="328"/>
        <v>158372.32287254371</v>
      </c>
      <c r="AF627" s="160">
        <f t="shared" si="329"/>
        <v>904387.05279999995</v>
      </c>
    </row>
    <row r="628" spans="1:32" s="108" customFormat="1" outlineLevel="1" x14ac:dyDescent="0.2">
      <c r="A628" s="125" t="s">
        <v>641</v>
      </c>
      <c r="B628" s="125"/>
      <c r="C628" s="125"/>
      <c r="D628" s="130">
        <v>0</v>
      </c>
      <c r="E628" s="131"/>
      <c r="F628" s="132">
        <v>0.2</v>
      </c>
      <c r="G628" s="132"/>
      <c r="H628" s="131">
        <v>33836</v>
      </c>
      <c r="I628" s="92">
        <f t="shared" si="333"/>
        <v>32211.871999999999</v>
      </c>
      <c r="J628" s="98">
        <f t="shared" si="322"/>
        <v>25769.497600000002</v>
      </c>
      <c r="K628" s="92"/>
      <c r="L628" s="131">
        <v>0</v>
      </c>
      <c r="M628" s="92">
        <f t="shared" si="334"/>
        <v>0</v>
      </c>
      <c r="N628" s="92">
        <f t="shared" si="323"/>
        <v>0</v>
      </c>
      <c r="O628" s="92"/>
      <c r="P628" s="92">
        <v>0</v>
      </c>
      <c r="Q628" s="92">
        <f t="shared" si="335"/>
        <v>0</v>
      </c>
      <c r="R628" s="98">
        <f t="shared" si="324"/>
        <v>0</v>
      </c>
      <c r="S628" s="130">
        <v>8</v>
      </c>
      <c r="T628" s="258" t="s">
        <v>167</v>
      </c>
      <c r="U628" s="78">
        <f>SUMIF('Avoided Costs 2010-2018'!$A:$A,Actuals!T628&amp;Actuals!S628,'Avoided Costs 2010-2018'!$E:$E)*J628</f>
        <v>46117.795646803068</v>
      </c>
      <c r="V628" s="78">
        <f>SUMIF('Avoided Costs 2010-2018'!$A:$A,Actuals!T628&amp;Actuals!S628,'Avoided Costs 2010-2018'!$K:$K)*N628</f>
        <v>0</v>
      </c>
      <c r="W628" s="78">
        <f>SUMIF('Avoided Costs 2010-2018'!$A:$A,Actuals!T628&amp;Actuals!S628,'Avoided Costs 2010-2018'!$M:$M)*R628</f>
        <v>0</v>
      </c>
      <c r="X628" s="78">
        <f t="shared" si="325"/>
        <v>46117.795646803068</v>
      </c>
      <c r="Y628" s="105">
        <v>29591.49</v>
      </c>
      <c r="Z628" s="105">
        <f t="shared" si="326"/>
        <v>23673.192000000003</v>
      </c>
      <c r="AA628" s="105"/>
      <c r="AB628" s="105"/>
      <c r="AC628" s="105"/>
      <c r="AD628" s="105">
        <f t="shared" si="327"/>
        <v>23673.192000000003</v>
      </c>
      <c r="AE628" s="105">
        <f t="shared" si="328"/>
        <v>22444.603646803065</v>
      </c>
      <c r="AF628" s="160">
        <f t="shared" si="329"/>
        <v>206155.98080000002</v>
      </c>
    </row>
    <row r="629" spans="1:32" s="108" customFormat="1" outlineLevel="1" x14ac:dyDescent="0.2">
      <c r="A629" s="125" t="s">
        <v>642</v>
      </c>
      <c r="B629" s="125"/>
      <c r="C629" s="125"/>
      <c r="D629" s="130">
        <v>1</v>
      </c>
      <c r="E629" s="131"/>
      <c r="F629" s="132">
        <v>0.2</v>
      </c>
      <c r="G629" s="132"/>
      <c r="H629" s="131">
        <v>72320</v>
      </c>
      <c r="I629" s="92">
        <f t="shared" si="333"/>
        <v>68848.639999999999</v>
      </c>
      <c r="J629" s="98">
        <f t="shared" si="322"/>
        <v>55078.912000000004</v>
      </c>
      <c r="K629" s="92"/>
      <c r="L629" s="131">
        <v>0</v>
      </c>
      <c r="M629" s="92">
        <f t="shared" si="334"/>
        <v>0</v>
      </c>
      <c r="N629" s="92">
        <f t="shared" si="323"/>
        <v>0</v>
      </c>
      <c r="O629" s="92"/>
      <c r="P629" s="92">
        <v>0</v>
      </c>
      <c r="Q629" s="92">
        <f t="shared" si="335"/>
        <v>0</v>
      </c>
      <c r="R629" s="98">
        <f t="shared" si="324"/>
        <v>0</v>
      </c>
      <c r="S629" s="130">
        <v>11</v>
      </c>
      <c r="T629" s="258" t="s">
        <v>15</v>
      </c>
      <c r="U629" s="78">
        <f>SUMIF('Avoided Costs 2010-2018'!$A:$A,Actuals!T629&amp;Actuals!S629,'Avoided Costs 2010-2018'!$E:$E)*J629</f>
        <v>134785.67589731052</v>
      </c>
      <c r="V629" s="78">
        <f>SUMIF('Avoided Costs 2010-2018'!$A:$A,Actuals!T629&amp;Actuals!S629,'Avoided Costs 2010-2018'!$K:$K)*N629</f>
        <v>0</v>
      </c>
      <c r="W629" s="78">
        <f>SUMIF('Avoided Costs 2010-2018'!$A:$A,Actuals!T629&amp;Actuals!S629,'Avoided Costs 2010-2018'!$M:$M)*R629</f>
        <v>0</v>
      </c>
      <c r="X629" s="78">
        <f t="shared" si="325"/>
        <v>134785.67589731052</v>
      </c>
      <c r="Y629" s="105">
        <v>59183.51</v>
      </c>
      <c r="Z629" s="105">
        <f t="shared" si="326"/>
        <v>47346.808000000005</v>
      </c>
      <c r="AA629" s="105"/>
      <c r="AB629" s="105"/>
      <c r="AC629" s="105"/>
      <c r="AD629" s="105">
        <f t="shared" si="327"/>
        <v>47346.808000000005</v>
      </c>
      <c r="AE629" s="105">
        <f t="shared" si="328"/>
        <v>87438.867897310512</v>
      </c>
      <c r="AF629" s="160">
        <f t="shared" si="329"/>
        <v>605868.03200000001</v>
      </c>
    </row>
    <row r="630" spans="1:32" s="108" customFormat="1" outlineLevel="1" x14ac:dyDescent="0.2">
      <c r="A630" s="125" t="s">
        <v>643</v>
      </c>
      <c r="B630" s="125"/>
      <c r="C630" s="125"/>
      <c r="D630" s="130">
        <v>0</v>
      </c>
      <c r="E630" s="131"/>
      <c r="F630" s="132">
        <v>0.2</v>
      </c>
      <c r="G630" s="132"/>
      <c r="H630" s="131">
        <v>37877</v>
      </c>
      <c r="I630" s="92">
        <f t="shared" si="333"/>
        <v>36058.903999999995</v>
      </c>
      <c r="J630" s="98">
        <f t="shared" si="322"/>
        <v>28847.123199999998</v>
      </c>
      <c r="K630" s="92"/>
      <c r="L630" s="131">
        <v>0</v>
      </c>
      <c r="M630" s="92">
        <f t="shared" si="334"/>
        <v>0</v>
      </c>
      <c r="N630" s="92">
        <f t="shared" si="323"/>
        <v>0</v>
      </c>
      <c r="O630" s="92"/>
      <c r="P630" s="92">
        <v>0</v>
      </c>
      <c r="Q630" s="92">
        <f t="shared" si="335"/>
        <v>0</v>
      </c>
      <c r="R630" s="98">
        <f t="shared" si="324"/>
        <v>0</v>
      </c>
      <c r="S630" s="130">
        <v>8</v>
      </c>
      <c r="T630" s="258" t="s">
        <v>167</v>
      </c>
      <c r="U630" s="78">
        <f>SUMIF('Avoided Costs 2010-2018'!$A:$A,Actuals!T630&amp;Actuals!S630,'Avoided Costs 2010-2018'!$E:$E)*J630</f>
        <v>51625.598348326035</v>
      </c>
      <c r="V630" s="78">
        <f>SUMIF('Avoided Costs 2010-2018'!$A:$A,Actuals!T630&amp;Actuals!S630,'Avoided Costs 2010-2018'!$K:$K)*N630</f>
        <v>0</v>
      </c>
      <c r="W630" s="78">
        <f>SUMIF('Avoided Costs 2010-2018'!$A:$A,Actuals!T630&amp;Actuals!S630,'Avoided Costs 2010-2018'!$M:$M)*R630</f>
        <v>0</v>
      </c>
      <c r="X630" s="78">
        <f t="shared" si="325"/>
        <v>51625.598348326035</v>
      </c>
      <c r="Y630" s="105">
        <v>29591.49</v>
      </c>
      <c r="Z630" s="105">
        <f t="shared" si="326"/>
        <v>23673.192000000003</v>
      </c>
      <c r="AA630" s="105"/>
      <c r="AB630" s="105"/>
      <c r="AC630" s="105"/>
      <c r="AD630" s="105">
        <f t="shared" si="327"/>
        <v>23673.192000000003</v>
      </c>
      <c r="AE630" s="105">
        <f t="shared" si="328"/>
        <v>27952.406348326032</v>
      </c>
      <c r="AF630" s="160">
        <f t="shared" si="329"/>
        <v>230776.98559999999</v>
      </c>
    </row>
    <row r="631" spans="1:32" s="108" customFormat="1" outlineLevel="1" x14ac:dyDescent="0.2">
      <c r="A631" s="125" t="s">
        <v>644</v>
      </c>
      <c r="B631" s="125"/>
      <c r="C631" s="125"/>
      <c r="D631" s="130">
        <v>1</v>
      </c>
      <c r="E631" s="131"/>
      <c r="F631" s="132">
        <v>0.2</v>
      </c>
      <c r="G631" s="132"/>
      <c r="H631" s="131">
        <v>65790</v>
      </c>
      <c r="I631" s="92">
        <f t="shared" si="333"/>
        <v>62632.079999999994</v>
      </c>
      <c r="J631" s="98">
        <f t="shared" si="322"/>
        <v>50105.663999999997</v>
      </c>
      <c r="K631" s="92"/>
      <c r="L631" s="131">
        <v>0</v>
      </c>
      <c r="M631" s="92">
        <f t="shared" si="334"/>
        <v>0</v>
      </c>
      <c r="N631" s="92">
        <f t="shared" si="323"/>
        <v>0</v>
      </c>
      <c r="O631" s="92"/>
      <c r="P631" s="92">
        <v>0</v>
      </c>
      <c r="Q631" s="92">
        <f t="shared" si="335"/>
        <v>0</v>
      </c>
      <c r="R631" s="98">
        <f t="shared" si="324"/>
        <v>0</v>
      </c>
      <c r="S631" s="130">
        <v>11</v>
      </c>
      <c r="T631" s="258" t="s">
        <v>15</v>
      </c>
      <c r="U631" s="78">
        <f>SUMIF('Avoided Costs 2010-2018'!$A:$A,Actuals!T631&amp;Actuals!S631,'Avoided Costs 2010-2018'!$E:$E)*J631</f>
        <v>122615.45377881717</v>
      </c>
      <c r="V631" s="78">
        <f>SUMIF('Avoided Costs 2010-2018'!$A:$A,Actuals!T631&amp;Actuals!S631,'Avoided Costs 2010-2018'!$K:$K)*N631</f>
        <v>0</v>
      </c>
      <c r="W631" s="78">
        <f>SUMIF('Avoided Costs 2010-2018'!$A:$A,Actuals!T631&amp;Actuals!S631,'Avoided Costs 2010-2018'!$M:$M)*R631</f>
        <v>0</v>
      </c>
      <c r="X631" s="78">
        <f t="shared" si="325"/>
        <v>122615.45377881717</v>
      </c>
      <c r="Y631" s="105">
        <v>59183.51</v>
      </c>
      <c r="Z631" s="105">
        <f t="shared" si="326"/>
        <v>47346.808000000005</v>
      </c>
      <c r="AA631" s="105"/>
      <c r="AB631" s="105"/>
      <c r="AC631" s="105"/>
      <c r="AD631" s="105">
        <f t="shared" si="327"/>
        <v>47346.808000000005</v>
      </c>
      <c r="AE631" s="105">
        <f t="shared" si="328"/>
        <v>75268.645778817168</v>
      </c>
      <c r="AF631" s="160">
        <f t="shared" si="329"/>
        <v>551162.304</v>
      </c>
    </row>
    <row r="632" spans="1:32" s="108" customFormat="1" outlineLevel="1" x14ac:dyDescent="0.2">
      <c r="A632" s="125" t="s">
        <v>645</v>
      </c>
      <c r="B632" s="125"/>
      <c r="C632" s="125"/>
      <c r="D632" s="130">
        <v>0</v>
      </c>
      <c r="E632" s="131"/>
      <c r="F632" s="132">
        <v>0.2</v>
      </c>
      <c r="G632" s="132"/>
      <c r="H632" s="131">
        <v>14064</v>
      </c>
      <c r="I632" s="92">
        <f t="shared" si="333"/>
        <v>13388.928</v>
      </c>
      <c r="J632" s="98">
        <f t="shared" si="322"/>
        <v>10711.142400000001</v>
      </c>
      <c r="K632" s="92"/>
      <c r="L632" s="131">
        <v>16608</v>
      </c>
      <c r="M632" s="92">
        <f t="shared" si="334"/>
        <v>17604.48</v>
      </c>
      <c r="N632" s="92">
        <f t="shared" si="323"/>
        <v>14083.584000000001</v>
      </c>
      <c r="O632" s="92"/>
      <c r="P632" s="92">
        <v>0</v>
      </c>
      <c r="Q632" s="92">
        <f t="shared" si="335"/>
        <v>0</v>
      </c>
      <c r="R632" s="98">
        <f t="shared" si="324"/>
        <v>0</v>
      </c>
      <c r="S632" s="130">
        <v>15</v>
      </c>
      <c r="T632" s="258" t="s">
        <v>15</v>
      </c>
      <c r="U632" s="78">
        <f>SUMIF('Avoided Costs 2010-2018'!$A:$A,Actuals!T632&amp;Actuals!S632,'Avoided Costs 2010-2018'!$E:$E)*J632</f>
        <v>31655.410449879295</v>
      </c>
      <c r="V632" s="78">
        <f>SUMIF('Avoided Costs 2010-2018'!$A:$A,Actuals!T632&amp;Actuals!S632,'Avoided Costs 2010-2018'!$K:$K)*N632</f>
        <v>11599.519739870409</v>
      </c>
      <c r="W632" s="78">
        <f>SUMIF('Avoided Costs 2010-2018'!$A:$A,Actuals!T632&amp;Actuals!S632,'Avoided Costs 2010-2018'!$M:$M)*R632</f>
        <v>0</v>
      </c>
      <c r="X632" s="78">
        <f t="shared" si="325"/>
        <v>43254.930189749706</v>
      </c>
      <c r="Y632" s="105">
        <v>6425</v>
      </c>
      <c r="Z632" s="105">
        <f t="shared" si="326"/>
        <v>5140</v>
      </c>
      <c r="AA632" s="105"/>
      <c r="AB632" s="105"/>
      <c r="AC632" s="105"/>
      <c r="AD632" s="105">
        <f t="shared" si="327"/>
        <v>5140</v>
      </c>
      <c r="AE632" s="105">
        <f t="shared" si="328"/>
        <v>38114.930189749706</v>
      </c>
      <c r="AF632" s="160">
        <f t="shared" si="329"/>
        <v>160667.136</v>
      </c>
    </row>
    <row r="633" spans="1:32" s="108" customFormat="1" outlineLevel="1" x14ac:dyDescent="0.2">
      <c r="A633" s="125" t="s">
        <v>646</v>
      </c>
      <c r="B633" s="125"/>
      <c r="C633" s="125"/>
      <c r="D633" s="130">
        <v>1</v>
      </c>
      <c r="E633" s="131"/>
      <c r="F633" s="132">
        <v>0.2</v>
      </c>
      <c r="G633" s="132"/>
      <c r="H633" s="131">
        <v>2726</v>
      </c>
      <c r="I633" s="92">
        <f t="shared" si="333"/>
        <v>2595.152</v>
      </c>
      <c r="J633" s="98">
        <f t="shared" si="322"/>
        <v>2076.1215999999999</v>
      </c>
      <c r="K633" s="92"/>
      <c r="L633" s="131">
        <v>0</v>
      </c>
      <c r="M633" s="92">
        <f t="shared" si="334"/>
        <v>0</v>
      </c>
      <c r="N633" s="92">
        <f t="shared" si="323"/>
        <v>0</v>
      </c>
      <c r="O633" s="92"/>
      <c r="P633" s="92">
        <v>0</v>
      </c>
      <c r="Q633" s="92">
        <f t="shared" si="335"/>
        <v>0</v>
      </c>
      <c r="R633" s="98">
        <f t="shared" si="324"/>
        <v>0</v>
      </c>
      <c r="S633" s="130">
        <v>15</v>
      </c>
      <c r="T633" s="258" t="s">
        <v>15</v>
      </c>
      <c r="U633" s="78">
        <f>SUMIF('Avoided Costs 2010-2018'!$A:$A,Actuals!T633&amp;Actuals!S633,'Avoided Costs 2010-2018'!$E:$E)*J633</f>
        <v>6135.7116671196636</v>
      </c>
      <c r="V633" s="78">
        <f>SUMIF('Avoided Costs 2010-2018'!$A:$A,Actuals!T633&amp;Actuals!S633,'Avoided Costs 2010-2018'!$K:$K)*N633</f>
        <v>0</v>
      </c>
      <c r="W633" s="78">
        <f>SUMIF('Avoided Costs 2010-2018'!$A:$A,Actuals!T633&amp;Actuals!S633,'Avoided Costs 2010-2018'!$M:$M)*R633</f>
        <v>0</v>
      </c>
      <c r="X633" s="78">
        <f t="shared" si="325"/>
        <v>6135.7116671196636</v>
      </c>
      <c r="Y633" s="105">
        <v>4700</v>
      </c>
      <c r="Z633" s="105">
        <f t="shared" si="326"/>
        <v>3760</v>
      </c>
      <c r="AA633" s="105"/>
      <c r="AB633" s="105"/>
      <c r="AC633" s="105"/>
      <c r="AD633" s="105">
        <f t="shared" si="327"/>
        <v>3760</v>
      </c>
      <c r="AE633" s="105">
        <f t="shared" si="328"/>
        <v>2375.7116671196636</v>
      </c>
      <c r="AF633" s="160">
        <f t="shared" si="329"/>
        <v>31141.824000000001</v>
      </c>
    </row>
    <row r="634" spans="1:32" s="108" customFormat="1" outlineLevel="1" x14ac:dyDescent="0.2">
      <c r="A634" s="125" t="s">
        <v>647</v>
      </c>
      <c r="B634" s="125"/>
      <c r="C634" s="125"/>
      <c r="D634" s="130">
        <v>0</v>
      </c>
      <c r="E634" s="131"/>
      <c r="F634" s="132">
        <v>0.2</v>
      </c>
      <c r="G634" s="132"/>
      <c r="H634" s="131">
        <v>27891</v>
      </c>
      <c r="I634" s="92">
        <f t="shared" si="333"/>
        <v>26552.232</v>
      </c>
      <c r="J634" s="98">
        <f t="shared" si="322"/>
        <v>21241.785600000003</v>
      </c>
      <c r="K634" s="92"/>
      <c r="L634" s="131">
        <v>0</v>
      </c>
      <c r="M634" s="92">
        <f t="shared" si="334"/>
        <v>0</v>
      </c>
      <c r="N634" s="92">
        <f t="shared" si="323"/>
        <v>0</v>
      </c>
      <c r="O634" s="92"/>
      <c r="P634" s="92">
        <v>0</v>
      </c>
      <c r="Q634" s="92">
        <f t="shared" si="335"/>
        <v>0</v>
      </c>
      <c r="R634" s="98">
        <f t="shared" si="324"/>
        <v>0</v>
      </c>
      <c r="S634" s="130">
        <v>8</v>
      </c>
      <c r="T634" s="258" t="s">
        <v>167</v>
      </c>
      <c r="U634" s="78">
        <f>SUMIF('Avoided Costs 2010-2018'!$A:$A,Actuals!T634&amp;Actuals!S634,'Avoided Costs 2010-2018'!$E:$E)*J634</f>
        <v>38014.878779553866</v>
      </c>
      <c r="V634" s="78">
        <f>SUMIF('Avoided Costs 2010-2018'!$A:$A,Actuals!T634&amp;Actuals!S634,'Avoided Costs 2010-2018'!$K:$K)*N634</f>
        <v>0</v>
      </c>
      <c r="W634" s="78">
        <f>SUMIF('Avoided Costs 2010-2018'!$A:$A,Actuals!T634&amp;Actuals!S634,'Avoided Costs 2010-2018'!$M:$M)*R634</f>
        <v>0</v>
      </c>
      <c r="X634" s="78">
        <f t="shared" si="325"/>
        <v>38014.878779553866</v>
      </c>
      <c r="Y634" s="105">
        <v>22896</v>
      </c>
      <c r="Z634" s="105">
        <f t="shared" si="326"/>
        <v>18316.8</v>
      </c>
      <c r="AA634" s="105"/>
      <c r="AB634" s="105"/>
      <c r="AC634" s="105"/>
      <c r="AD634" s="105">
        <f t="shared" si="327"/>
        <v>18316.8</v>
      </c>
      <c r="AE634" s="105">
        <f t="shared" si="328"/>
        <v>19698.078779553867</v>
      </c>
      <c r="AF634" s="160">
        <f t="shared" si="329"/>
        <v>169934.28480000002</v>
      </c>
    </row>
    <row r="635" spans="1:32" s="108" customFormat="1" outlineLevel="1" x14ac:dyDescent="0.2">
      <c r="A635" s="125" t="s">
        <v>648</v>
      </c>
      <c r="B635" s="125"/>
      <c r="C635" s="125"/>
      <c r="D635" s="130">
        <v>0</v>
      </c>
      <c r="E635" s="131"/>
      <c r="F635" s="132">
        <v>0.2</v>
      </c>
      <c r="G635" s="132"/>
      <c r="H635" s="131">
        <v>28826</v>
      </c>
      <c r="I635" s="92">
        <f t="shared" si="333"/>
        <v>27442.351999999999</v>
      </c>
      <c r="J635" s="98">
        <f t="shared" si="322"/>
        <v>21953.881600000001</v>
      </c>
      <c r="K635" s="92"/>
      <c r="L635" s="131">
        <v>61457</v>
      </c>
      <c r="M635" s="92">
        <f t="shared" si="334"/>
        <v>65144.420000000006</v>
      </c>
      <c r="N635" s="92">
        <f t="shared" si="323"/>
        <v>52115.536000000007</v>
      </c>
      <c r="O635" s="92"/>
      <c r="P635" s="92">
        <v>0</v>
      </c>
      <c r="Q635" s="92">
        <f t="shared" si="335"/>
        <v>0</v>
      </c>
      <c r="R635" s="98">
        <f t="shared" si="324"/>
        <v>0</v>
      </c>
      <c r="S635" s="130">
        <v>15</v>
      </c>
      <c r="T635" s="258" t="s">
        <v>15</v>
      </c>
      <c r="U635" s="78">
        <f>SUMIF('Avoided Costs 2010-2018'!$A:$A,Actuals!T635&amp;Actuals!S635,'Avoided Costs 2010-2018'!$E:$E)*J635</f>
        <v>64881.887203371763</v>
      </c>
      <c r="V635" s="78">
        <f>SUMIF('Avoided Costs 2010-2018'!$A:$A,Actuals!T635&amp;Actuals!S635,'Avoided Costs 2010-2018'!$K:$K)*N635</f>
        <v>42923.391416980725</v>
      </c>
      <c r="W635" s="78">
        <f>SUMIF('Avoided Costs 2010-2018'!$A:$A,Actuals!T635&amp;Actuals!S635,'Avoided Costs 2010-2018'!$M:$M)*R635</f>
        <v>0</v>
      </c>
      <c r="X635" s="78">
        <f t="shared" si="325"/>
        <v>107805.27862035249</v>
      </c>
      <c r="Y635" s="105">
        <v>11849</v>
      </c>
      <c r="Z635" s="105">
        <f t="shared" si="326"/>
        <v>9479.2000000000007</v>
      </c>
      <c r="AA635" s="105"/>
      <c r="AB635" s="105"/>
      <c r="AC635" s="105"/>
      <c r="AD635" s="105">
        <f t="shared" si="327"/>
        <v>9479.2000000000007</v>
      </c>
      <c r="AE635" s="105">
        <f t="shared" si="328"/>
        <v>98326.078620352491</v>
      </c>
      <c r="AF635" s="160">
        <f t="shared" si="329"/>
        <v>329308.22399999999</v>
      </c>
    </row>
    <row r="636" spans="1:32" s="108" customFormat="1" outlineLevel="1" x14ac:dyDescent="0.2">
      <c r="A636" s="125" t="s">
        <v>649</v>
      </c>
      <c r="B636" s="125"/>
      <c r="C636" s="125"/>
      <c r="D636" s="130">
        <v>1</v>
      </c>
      <c r="E636" s="131"/>
      <c r="F636" s="132">
        <v>0.2</v>
      </c>
      <c r="G636" s="132"/>
      <c r="H636" s="131">
        <v>100459</v>
      </c>
      <c r="I636" s="92">
        <f t="shared" si="333"/>
        <v>95636.967999999993</v>
      </c>
      <c r="J636" s="98">
        <f t="shared" si="322"/>
        <v>76509.574399999998</v>
      </c>
      <c r="K636" s="92"/>
      <c r="L636" s="131">
        <v>0</v>
      </c>
      <c r="M636" s="92">
        <f t="shared" si="334"/>
        <v>0</v>
      </c>
      <c r="N636" s="92">
        <f t="shared" si="323"/>
        <v>0</v>
      </c>
      <c r="O636" s="92"/>
      <c r="P636" s="92">
        <v>0</v>
      </c>
      <c r="Q636" s="92">
        <f t="shared" si="335"/>
        <v>0</v>
      </c>
      <c r="R636" s="98">
        <f t="shared" si="324"/>
        <v>0</v>
      </c>
      <c r="S636" s="130">
        <v>11</v>
      </c>
      <c r="T636" s="258" t="s">
        <v>15</v>
      </c>
      <c r="U636" s="78">
        <f>SUMIF('Avoided Costs 2010-2018'!$A:$A,Actuals!T636&amp;Actuals!S636,'Avoided Costs 2010-2018'!$E:$E)*J636</f>
        <v>187229.45540608291</v>
      </c>
      <c r="V636" s="78">
        <f>SUMIF('Avoided Costs 2010-2018'!$A:$A,Actuals!T636&amp;Actuals!S636,'Avoided Costs 2010-2018'!$K:$K)*N636</f>
        <v>0</v>
      </c>
      <c r="W636" s="78">
        <f>SUMIF('Avoided Costs 2010-2018'!$A:$A,Actuals!T636&amp;Actuals!S636,'Avoided Costs 2010-2018'!$M:$M)*R636</f>
        <v>0</v>
      </c>
      <c r="X636" s="78">
        <f t="shared" si="325"/>
        <v>187229.45540608291</v>
      </c>
      <c r="Y636" s="105">
        <v>62339.13</v>
      </c>
      <c r="Z636" s="105">
        <f t="shared" si="326"/>
        <v>49871.304000000004</v>
      </c>
      <c r="AA636" s="105"/>
      <c r="AB636" s="105"/>
      <c r="AC636" s="105"/>
      <c r="AD636" s="105">
        <f t="shared" si="327"/>
        <v>49871.304000000004</v>
      </c>
      <c r="AE636" s="105">
        <f t="shared" si="328"/>
        <v>137358.15140608291</v>
      </c>
      <c r="AF636" s="160">
        <f t="shared" si="329"/>
        <v>841605.31839999999</v>
      </c>
    </row>
    <row r="637" spans="1:32" s="108" customFormat="1" outlineLevel="1" x14ac:dyDescent="0.2">
      <c r="A637" s="125" t="s">
        <v>650</v>
      </c>
      <c r="B637" s="125"/>
      <c r="C637" s="125"/>
      <c r="D637" s="130">
        <v>0</v>
      </c>
      <c r="E637" s="131"/>
      <c r="F637" s="132">
        <v>0.2</v>
      </c>
      <c r="G637" s="132"/>
      <c r="H637" s="131">
        <v>46767</v>
      </c>
      <c r="I637" s="92">
        <f t="shared" si="333"/>
        <v>44522.184000000001</v>
      </c>
      <c r="J637" s="98">
        <f t="shared" si="322"/>
        <v>35617.747200000005</v>
      </c>
      <c r="K637" s="92"/>
      <c r="L637" s="131">
        <v>22007</v>
      </c>
      <c r="M637" s="92">
        <f t="shared" si="334"/>
        <v>23327.420000000002</v>
      </c>
      <c r="N637" s="92">
        <f t="shared" si="323"/>
        <v>18661.936000000002</v>
      </c>
      <c r="O637" s="92"/>
      <c r="P637" s="92">
        <v>0</v>
      </c>
      <c r="Q637" s="92">
        <f t="shared" si="335"/>
        <v>0</v>
      </c>
      <c r="R637" s="98">
        <f t="shared" si="324"/>
        <v>0</v>
      </c>
      <c r="S637" s="130">
        <v>15</v>
      </c>
      <c r="T637" s="258" t="s">
        <v>15</v>
      </c>
      <c r="U637" s="78">
        <f>SUMIF('Avoided Costs 2010-2018'!$A:$A,Actuals!T637&amp;Actuals!S637,'Avoided Costs 2010-2018'!$E:$E)*J637</f>
        <v>105263.69315340622</v>
      </c>
      <c r="V637" s="78">
        <f>SUMIF('Avoided Costs 2010-2018'!$A:$A,Actuals!T637&amp;Actuals!S637,'Avoided Costs 2010-2018'!$K:$K)*N637</f>
        <v>15370.341456847791</v>
      </c>
      <c r="W637" s="78">
        <f>SUMIF('Avoided Costs 2010-2018'!$A:$A,Actuals!T637&amp;Actuals!S637,'Avoided Costs 2010-2018'!$M:$M)*R637</f>
        <v>0</v>
      </c>
      <c r="X637" s="78">
        <f t="shared" si="325"/>
        <v>120634.03461025401</v>
      </c>
      <c r="Y637" s="105">
        <v>72069</v>
      </c>
      <c r="Z637" s="105">
        <f t="shared" si="326"/>
        <v>57655.200000000004</v>
      </c>
      <c r="AA637" s="105"/>
      <c r="AB637" s="105"/>
      <c r="AC637" s="105"/>
      <c r="AD637" s="105">
        <f t="shared" si="327"/>
        <v>57655.200000000004</v>
      </c>
      <c r="AE637" s="105">
        <f t="shared" si="328"/>
        <v>62978.834610254002</v>
      </c>
      <c r="AF637" s="160">
        <f t="shared" si="329"/>
        <v>534266.2080000001</v>
      </c>
    </row>
    <row r="638" spans="1:32" s="108" customFormat="1" outlineLevel="1" x14ac:dyDescent="0.2">
      <c r="A638" s="125" t="s">
        <v>651</v>
      </c>
      <c r="B638" s="125"/>
      <c r="C638" s="125"/>
      <c r="D638" s="130">
        <v>0</v>
      </c>
      <c r="E638" s="131"/>
      <c r="F638" s="132">
        <v>0.2</v>
      </c>
      <c r="G638" s="132"/>
      <c r="H638" s="131">
        <v>52624</v>
      </c>
      <c r="I638" s="92">
        <f t="shared" si="333"/>
        <v>50098.047999999995</v>
      </c>
      <c r="J638" s="98">
        <f t="shared" si="322"/>
        <v>40078.438399999999</v>
      </c>
      <c r="K638" s="92"/>
      <c r="L638" s="131">
        <v>0</v>
      </c>
      <c r="M638" s="92">
        <f t="shared" si="334"/>
        <v>0</v>
      </c>
      <c r="N638" s="92">
        <f t="shared" si="323"/>
        <v>0</v>
      </c>
      <c r="O638" s="92"/>
      <c r="P638" s="92">
        <v>0</v>
      </c>
      <c r="Q638" s="92">
        <f t="shared" si="335"/>
        <v>0</v>
      </c>
      <c r="R638" s="98">
        <f t="shared" si="324"/>
        <v>0</v>
      </c>
      <c r="S638" s="130">
        <v>8</v>
      </c>
      <c r="T638" s="258" t="s">
        <v>167</v>
      </c>
      <c r="U638" s="78">
        <f>SUMIF('Avoided Costs 2010-2018'!$A:$A,Actuals!T638&amp;Actuals!S638,'Avoided Costs 2010-2018'!$E:$E)*J638</f>
        <v>71725.46631154287</v>
      </c>
      <c r="V638" s="78">
        <f>SUMIF('Avoided Costs 2010-2018'!$A:$A,Actuals!T638&amp;Actuals!S638,'Avoided Costs 2010-2018'!$K:$K)*N638</f>
        <v>0</v>
      </c>
      <c r="W638" s="78">
        <f>SUMIF('Avoided Costs 2010-2018'!$A:$A,Actuals!T638&amp;Actuals!S638,'Avoided Costs 2010-2018'!$M:$M)*R638</f>
        <v>0</v>
      </c>
      <c r="X638" s="78">
        <f t="shared" si="325"/>
        <v>71725.46631154287</v>
      </c>
      <c r="Y638" s="105">
        <v>20140</v>
      </c>
      <c r="Z638" s="105">
        <f t="shared" si="326"/>
        <v>16112</v>
      </c>
      <c r="AA638" s="105"/>
      <c r="AB638" s="105"/>
      <c r="AC638" s="105"/>
      <c r="AD638" s="105">
        <f t="shared" si="327"/>
        <v>16112</v>
      </c>
      <c r="AE638" s="105">
        <f t="shared" si="328"/>
        <v>55613.46631154287</v>
      </c>
      <c r="AF638" s="160">
        <f t="shared" si="329"/>
        <v>320627.50719999999</v>
      </c>
    </row>
    <row r="639" spans="1:32" s="108" customFormat="1" outlineLevel="1" x14ac:dyDescent="0.2">
      <c r="A639" s="125" t="s">
        <v>652</v>
      </c>
      <c r="B639" s="125"/>
      <c r="C639" s="125"/>
      <c r="D639" s="130">
        <v>1</v>
      </c>
      <c r="E639" s="131"/>
      <c r="F639" s="132">
        <v>0.2</v>
      </c>
      <c r="G639" s="132"/>
      <c r="H639" s="131">
        <v>40778</v>
      </c>
      <c r="I639" s="92">
        <f t="shared" si="333"/>
        <v>38820.655999999995</v>
      </c>
      <c r="J639" s="98">
        <f t="shared" si="322"/>
        <v>31056.524799999999</v>
      </c>
      <c r="K639" s="92"/>
      <c r="L639" s="131">
        <v>0</v>
      </c>
      <c r="M639" s="92">
        <f t="shared" si="334"/>
        <v>0</v>
      </c>
      <c r="N639" s="92">
        <f t="shared" si="323"/>
        <v>0</v>
      </c>
      <c r="O639" s="92"/>
      <c r="P639" s="92">
        <v>0</v>
      </c>
      <c r="Q639" s="92">
        <f t="shared" si="335"/>
        <v>0</v>
      </c>
      <c r="R639" s="98">
        <f t="shared" si="324"/>
        <v>0</v>
      </c>
      <c r="S639" s="130">
        <v>11</v>
      </c>
      <c r="T639" s="258" t="s">
        <v>15</v>
      </c>
      <c r="U639" s="78">
        <f>SUMIF('Avoided Costs 2010-2018'!$A:$A,Actuals!T639&amp;Actuals!S639,'Avoided Costs 2010-2018'!$E:$E)*J639</f>
        <v>75999.589211013939</v>
      </c>
      <c r="V639" s="78">
        <f>SUMIF('Avoided Costs 2010-2018'!$A:$A,Actuals!T639&amp;Actuals!S639,'Avoided Costs 2010-2018'!$K:$K)*N639</f>
        <v>0</v>
      </c>
      <c r="W639" s="78">
        <f>SUMIF('Avoided Costs 2010-2018'!$A:$A,Actuals!T639&amp;Actuals!S639,'Avoided Costs 2010-2018'!$M:$M)*R639</f>
        <v>0</v>
      </c>
      <c r="X639" s="78">
        <f t="shared" si="325"/>
        <v>75999.589211013939</v>
      </c>
      <c r="Y639" s="105">
        <v>32860</v>
      </c>
      <c r="Z639" s="105">
        <f t="shared" si="326"/>
        <v>26288</v>
      </c>
      <c r="AA639" s="105"/>
      <c r="AB639" s="105"/>
      <c r="AC639" s="105"/>
      <c r="AD639" s="105">
        <f t="shared" si="327"/>
        <v>26288</v>
      </c>
      <c r="AE639" s="105">
        <f t="shared" si="328"/>
        <v>49711.589211013939</v>
      </c>
      <c r="AF639" s="160">
        <f t="shared" si="329"/>
        <v>341621.77279999998</v>
      </c>
    </row>
    <row r="640" spans="1:32" s="108" customFormat="1" outlineLevel="1" x14ac:dyDescent="0.2">
      <c r="A640" s="125" t="s">
        <v>653</v>
      </c>
      <c r="B640" s="125"/>
      <c r="C640" s="125"/>
      <c r="D640" s="130">
        <v>1</v>
      </c>
      <c r="E640" s="131"/>
      <c r="F640" s="132">
        <v>0.2</v>
      </c>
      <c r="G640" s="132"/>
      <c r="H640" s="131">
        <v>10856</v>
      </c>
      <c r="I640" s="92">
        <f t="shared" ref="I640" si="339">H640</f>
        <v>10856</v>
      </c>
      <c r="J640" s="98">
        <f t="shared" si="322"/>
        <v>8684.8000000000011</v>
      </c>
      <c r="K640" s="92"/>
      <c r="L640" s="131">
        <v>0</v>
      </c>
      <c r="M640" s="92">
        <f t="shared" ref="M640" si="340">L640</f>
        <v>0</v>
      </c>
      <c r="N640" s="92">
        <f t="shared" si="323"/>
        <v>0</v>
      </c>
      <c r="O640" s="92"/>
      <c r="P640" s="92">
        <v>0</v>
      </c>
      <c r="Q640" s="92">
        <f t="shared" ref="Q640" si="341">+P640</f>
        <v>0</v>
      </c>
      <c r="R640" s="98">
        <f t="shared" si="324"/>
        <v>0</v>
      </c>
      <c r="S640" s="130">
        <v>25</v>
      </c>
      <c r="T640" s="258" t="s">
        <v>15</v>
      </c>
      <c r="U640" s="78">
        <f>SUMIF('Avoided Costs 2010-2018'!$A:$A,Actuals!T640&amp;Actuals!S640,'Avoided Costs 2010-2018'!$E:$E)*J640</f>
        <v>32649.221379618382</v>
      </c>
      <c r="V640" s="78">
        <f>SUMIF('Avoided Costs 2010-2018'!$A:$A,Actuals!T640&amp;Actuals!S640,'Avoided Costs 2010-2018'!$K:$K)*N640</f>
        <v>0</v>
      </c>
      <c r="W640" s="78">
        <f>SUMIF('Avoided Costs 2010-2018'!$A:$A,Actuals!T640&amp;Actuals!S640,'Avoided Costs 2010-2018'!$M:$M)*R640</f>
        <v>0</v>
      </c>
      <c r="X640" s="78">
        <f t="shared" si="325"/>
        <v>32649.221379618382</v>
      </c>
      <c r="Y640" s="105">
        <v>10300</v>
      </c>
      <c r="Z640" s="105">
        <f t="shared" si="326"/>
        <v>8240</v>
      </c>
      <c r="AA640" s="105"/>
      <c r="AB640" s="105"/>
      <c r="AC640" s="105"/>
      <c r="AD640" s="105">
        <f t="shared" si="327"/>
        <v>8240</v>
      </c>
      <c r="AE640" s="105">
        <f t="shared" si="328"/>
        <v>24409.221379618382</v>
      </c>
      <c r="AF640" s="160">
        <f t="shared" si="329"/>
        <v>217120.00000000003</v>
      </c>
    </row>
    <row r="641" spans="1:32" s="108" customFormat="1" outlineLevel="1" x14ac:dyDescent="0.2">
      <c r="A641" s="125" t="s">
        <v>654</v>
      </c>
      <c r="B641" s="125"/>
      <c r="C641" s="125"/>
      <c r="D641" s="130">
        <v>1</v>
      </c>
      <c r="E641" s="131"/>
      <c r="F641" s="132">
        <v>0.2</v>
      </c>
      <c r="G641" s="132"/>
      <c r="H641" s="131">
        <v>55577</v>
      </c>
      <c r="I641" s="92">
        <f t="shared" si="333"/>
        <v>52909.303999999996</v>
      </c>
      <c r="J641" s="98">
        <f t="shared" si="322"/>
        <v>42327.443200000002</v>
      </c>
      <c r="K641" s="92"/>
      <c r="L641" s="131">
        <v>74447</v>
      </c>
      <c r="M641" s="92">
        <f t="shared" si="334"/>
        <v>78913.820000000007</v>
      </c>
      <c r="N641" s="92">
        <f t="shared" si="323"/>
        <v>63131.056000000011</v>
      </c>
      <c r="O641" s="92"/>
      <c r="P641" s="92">
        <v>0</v>
      </c>
      <c r="Q641" s="92">
        <f t="shared" si="335"/>
        <v>0</v>
      </c>
      <c r="R641" s="98">
        <f t="shared" si="324"/>
        <v>0</v>
      </c>
      <c r="S641" s="130">
        <v>15</v>
      </c>
      <c r="T641" s="258" t="s">
        <v>15</v>
      </c>
      <c r="U641" s="78">
        <f>SUMIF('Avoided Costs 2010-2018'!$A:$A,Actuals!T641&amp;Actuals!S641,'Avoided Costs 2010-2018'!$E:$E)*J641</f>
        <v>125093.34091104532</v>
      </c>
      <c r="V641" s="78">
        <f>SUMIF('Avoided Costs 2010-2018'!$A:$A,Actuals!T641&amp;Actuals!S641,'Avoided Costs 2010-2018'!$K:$K)*N641</f>
        <v>51995.992658606243</v>
      </c>
      <c r="W641" s="78">
        <f>SUMIF('Avoided Costs 2010-2018'!$A:$A,Actuals!T641&amp;Actuals!S641,'Avoided Costs 2010-2018'!$M:$M)*R641</f>
        <v>0</v>
      </c>
      <c r="X641" s="78">
        <f t="shared" si="325"/>
        <v>177089.33356965156</v>
      </c>
      <c r="Y641" s="105">
        <v>13469</v>
      </c>
      <c r="Z641" s="105">
        <f t="shared" si="326"/>
        <v>10775.2</v>
      </c>
      <c r="AA641" s="105"/>
      <c r="AB641" s="105"/>
      <c r="AC641" s="105"/>
      <c r="AD641" s="105">
        <f t="shared" si="327"/>
        <v>10775.2</v>
      </c>
      <c r="AE641" s="105">
        <f t="shared" si="328"/>
        <v>166314.13356965155</v>
      </c>
      <c r="AF641" s="160">
        <f t="shared" si="329"/>
        <v>634911.64800000004</v>
      </c>
    </row>
    <row r="642" spans="1:32" s="108" customFormat="1" outlineLevel="1" x14ac:dyDescent="0.2">
      <c r="A642" s="125" t="s">
        <v>655</v>
      </c>
      <c r="B642" s="125"/>
      <c r="C642" s="125"/>
      <c r="D642" s="130">
        <v>0</v>
      </c>
      <c r="E642" s="131"/>
      <c r="F642" s="132">
        <v>0.2</v>
      </c>
      <c r="G642" s="132"/>
      <c r="H642" s="131">
        <v>29404</v>
      </c>
      <c r="I642" s="92">
        <f t="shared" si="333"/>
        <v>27992.608</v>
      </c>
      <c r="J642" s="98">
        <f t="shared" si="322"/>
        <v>22394.0864</v>
      </c>
      <c r="K642" s="92"/>
      <c r="L642" s="131">
        <v>68312</v>
      </c>
      <c r="M642" s="92">
        <f t="shared" si="334"/>
        <v>72410.720000000001</v>
      </c>
      <c r="N642" s="92">
        <f t="shared" si="323"/>
        <v>57928.576000000001</v>
      </c>
      <c r="O642" s="92"/>
      <c r="P642" s="92">
        <v>0</v>
      </c>
      <c r="Q642" s="92">
        <f t="shared" si="335"/>
        <v>0</v>
      </c>
      <c r="R642" s="98">
        <f t="shared" si="324"/>
        <v>0</v>
      </c>
      <c r="S642" s="130">
        <v>15</v>
      </c>
      <c r="T642" s="258" t="s">
        <v>15</v>
      </c>
      <c r="U642" s="78">
        <f>SUMIF('Avoided Costs 2010-2018'!$A:$A,Actuals!T642&amp;Actuals!S642,'Avoided Costs 2010-2018'!$E:$E)*J642</f>
        <v>66182.856148197578</v>
      </c>
      <c r="V642" s="78">
        <f>SUMIF('Avoided Costs 2010-2018'!$A:$A,Actuals!T642&amp;Actuals!S642,'Avoided Costs 2010-2018'!$K:$K)*N642</f>
        <v>47711.126714235754</v>
      </c>
      <c r="W642" s="78">
        <f>SUMIF('Avoided Costs 2010-2018'!$A:$A,Actuals!T642&amp;Actuals!S642,'Avoided Costs 2010-2018'!$M:$M)*R642</f>
        <v>0</v>
      </c>
      <c r="X642" s="78">
        <f t="shared" si="325"/>
        <v>113893.98286243333</v>
      </c>
      <c r="Y642" s="105">
        <v>11795</v>
      </c>
      <c r="Z642" s="105">
        <f t="shared" si="326"/>
        <v>9436</v>
      </c>
      <c r="AA642" s="105"/>
      <c r="AB642" s="105"/>
      <c r="AC642" s="105"/>
      <c r="AD642" s="105">
        <f t="shared" si="327"/>
        <v>9436</v>
      </c>
      <c r="AE642" s="105">
        <f t="shared" si="328"/>
        <v>104457.98286243333</v>
      </c>
      <c r="AF642" s="160">
        <f t="shared" si="329"/>
        <v>335911.29599999997</v>
      </c>
    </row>
    <row r="643" spans="1:32" s="108" customFormat="1" outlineLevel="1" x14ac:dyDescent="0.2">
      <c r="A643" s="125" t="s">
        <v>656</v>
      </c>
      <c r="B643" s="125"/>
      <c r="C643" s="125"/>
      <c r="D643" s="130">
        <v>1</v>
      </c>
      <c r="E643" s="131"/>
      <c r="F643" s="132">
        <v>0.2</v>
      </c>
      <c r="G643" s="132"/>
      <c r="H643" s="131">
        <v>3463</v>
      </c>
      <c r="I643" s="92">
        <f t="shared" si="333"/>
        <v>3296.7759999999998</v>
      </c>
      <c r="J643" s="98">
        <f t="shared" si="322"/>
        <v>2637.4207999999999</v>
      </c>
      <c r="K643" s="92"/>
      <c r="L643" s="131">
        <v>0</v>
      </c>
      <c r="M643" s="92">
        <f t="shared" si="334"/>
        <v>0</v>
      </c>
      <c r="N643" s="92">
        <f t="shared" si="323"/>
        <v>0</v>
      </c>
      <c r="O643" s="92"/>
      <c r="P643" s="92">
        <v>0</v>
      </c>
      <c r="Q643" s="92">
        <f t="shared" si="335"/>
        <v>0</v>
      </c>
      <c r="R643" s="98">
        <f t="shared" si="324"/>
        <v>0</v>
      </c>
      <c r="S643" s="130">
        <v>15</v>
      </c>
      <c r="T643" s="258" t="s">
        <v>167</v>
      </c>
      <c r="U643" s="78">
        <f>SUMIF('Avoided Costs 2010-2018'!$A:$A,Actuals!T643&amp;Actuals!S643,'Avoided Costs 2010-2018'!$E:$E)*J643</f>
        <v>7089.9473382094557</v>
      </c>
      <c r="V643" s="78">
        <f>SUMIF('Avoided Costs 2010-2018'!$A:$A,Actuals!T643&amp;Actuals!S643,'Avoided Costs 2010-2018'!$K:$K)*N643</f>
        <v>0</v>
      </c>
      <c r="W643" s="78">
        <f>SUMIF('Avoided Costs 2010-2018'!$A:$A,Actuals!T643&amp;Actuals!S643,'Avoided Costs 2010-2018'!$M:$M)*R643</f>
        <v>0</v>
      </c>
      <c r="X643" s="78">
        <f t="shared" si="325"/>
        <v>7089.9473382094557</v>
      </c>
      <c r="Y643" s="105">
        <v>4351</v>
      </c>
      <c r="Z643" s="105">
        <f t="shared" si="326"/>
        <v>3480.8</v>
      </c>
      <c r="AA643" s="105"/>
      <c r="AB643" s="105"/>
      <c r="AC643" s="105"/>
      <c r="AD643" s="105">
        <f t="shared" si="327"/>
        <v>3480.8</v>
      </c>
      <c r="AE643" s="105">
        <f t="shared" si="328"/>
        <v>3609.1473382094555</v>
      </c>
      <c r="AF643" s="160">
        <f t="shared" si="329"/>
        <v>39561.311999999998</v>
      </c>
    </row>
    <row r="644" spans="1:32" s="108" customFormat="1" outlineLevel="1" x14ac:dyDescent="0.2">
      <c r="A644" s="125" t="s">
        <v>657</v>
      </c>
      <c r="B644" s="125"/>
      <c r="C644" s="125"/>
      <c r="D644" s="130">
        <v>0</v>
      </c>
      <c r="E644" s="131"/>
      <c r="F644" s="132">
        <v>0.2</v>
      </c>
      <c r="G644" s="132"/>
      <c r="H644" s="131">
        <v>105422</v>
      </c>
      <c r="I644" s="92">
        <f>H644</f>
        <v>105422</v>
      </c>
      <c r="J644" s="98">
        <f t="shared" si="322"/>
        <v>84337.600000000006</v>
      </c>
      <c r="K644" s="92"/>
      <c r="L644" s="131">
        <v>148894</v>
      </c>
      <c r="M644" s="92">
        <f>L644</f>
        <v>148894</v>
      </c>
      <c r="N644" s="92">
        <f t="shared" si="323"/>
        <v>119115.20000000001</v>
      </c>
      <c r="O644" s="92"/>
      <c r="P644" s="92">
        <v>0</v>
      </c>
      <c r="Q644" s="92">
        <f>P644</f>
        <v>0</v>
      </c>
      <c r="R644" s="98">
        <f t="shared" si="324"/>
        <v>0</v>
      </c>
      <c r="S644" s="130">
        <v>15</v>
      </c>
      <c r="T644" s="258" t="s">
        <v>15</v>
      </c>
      <c r="U644" s="78">
        <f>SUMIF('Avoided Costs 2010-2018'!$A:$A,Actuals!T644&amp;Actuals!S644,'Avoided Costs 2010-2018'!$E:$E)*J644</f>
        <v>249248.98247620533</v>
      </c>
      <c r="V644" s="78">
        <f>SUMIF('Avoided Costs 2010-2018'!$A:$A,Actuals!T644&amp;Actuals!S644,'Avoided Costs 2010-2018'!$K:$K)*N644</f>
        <v>98105.646525672157</v>
      </c>
      <c r="W644" s="78">
        <f>SUMIF('Avoided Costs 2010-2018'!$A:$A,Actuals!T644&amp;Actuals!S644,'Avoided Costs 2010-2018'!$M:$M)*R644</f>
        <v>0</v>
      </c>
      <c r="X644" s="78">
        <f t="shared" si="325"/>
        <v>347354.6290018775</v>
      </c>
      <c r="Y644" s="105">
        <v>27630</v>
      </c>
      <c r="Z644" s="105">
        <f t="shared" si="326"/>
        <v>22104</v>
      </c>
      <c r="AA644" s="105"/>
      <c r="AB644" s="105"/>
      <c r="AC644" s="105"/>
      <c r="AD644" s="105">
        <f t="shared" si="327"/>
        <v>22104</v>
      </c>
      <c r="AE644" s="105">
        <f t="shared" si="328"/>
        <v>325250.6290018775</v>
      </c>
      <c r="AF644" s="160">
        <f t="shared" si="329"/>
        <v>1265064</v>
      </c>
    </row>
    <row r="645" spans="1:32" s="108" customFormat="1" outlineLevel="1" x14ac:dyDescent="0.2">
      <c r="A645" s="125" t="s">
        <v>658</v>
      </c>
      <c r="B645" s="125"/>
      <c r="C645" s="125"/>
      <c r="D645" s="130">
        <v>0</v>
      </c>
      <c r="E645" s="131"/>
      <c r="F645" s="132">
        <v>0.2</v>
      </c>
      <c r="G645" s="132"/>
      <c r="H645" s="131">
        <v>11707</v>
      </c>
      <c r="I645" s="92">
        <f t="shared" ref="I645" si="342">H645</f>
        <v>11707</v>
      </c>
      <c r="J645" s="98">
        <f t="shared" si="322"/>
        <v>9365.6</v>
      </c>
      <c r="K645" s="92"/>
      <c r="L645" s="131">
        <v>0</v>
      </c>
      <c r="M645" s="92">
        <f t="shared" ref="M645:M646" si="343">L645</f>
        <v>0</v>
      </c>
      <c r="N645" s="92">
        <f t="shared" si="323"/>
        <v>0</v>
      </c>
      <c r="O645" s="92"/>
      <c r="P645" s="92">
        <v>0</v>
      </c>
      <c r="Q645" s="92">
        <f t="shared" ref="Q645:Q646" si="344">P645</f>
        <v>0</v>
      </c>
      <c r="R645" s="98">
        <f t="shared" si="324"/>
        <v>0</v>
      </c>
      <c r="S645" s="130">
        <v>15</v>
      </c>
      <c r="T645" s="258" t="s">
        <v>167</v>
      </c>
      <c r="U645" s="78">
        <f>SUMIF('Avoided Costs 2010-2018'!$A:$A,Actuals!T645&amp;Actuals!S645,'Avoided Costs 2010-2018'!$E:$E)*J645</f>
        <v>25176.72219417337</v>
      </c>
      <c r="V645" s="78">
        <f>SUMIF('Avoided Costs 2010-2018'!$A:$A,Actuals!T645&amp;Actuals!S645,'Avoided Costs 2010-2018'!$K:$K)*N645</f>
        <v>0</v>
      </c>
      <c r="W645" s="78">
        <f>SUMIF('Avoided Costs 2010-2018'!$A:$A,Actuals!T645&amp;Actuals!S645,'Avoided Costs 2010-2018'!$M:$M)*R645</f>
        <v>0</v>
      </c>
      <c r="X645" s="78">
        <f t="shared" si="325"/>
        <v>25176.72219417337</v>
      </c>
      <c r="Y645" s="105">
        <v>3068</v>
      </c>
      <c r="Z645" s="105">
        <f t="shared" si="326"/>
        <v>2454.4</v>
      </c>
      <c r="AA645" s="105"/>
      <c r="AB645" s="105"/>
      <c r="AC645" s="105"/>
      <c r="AD645" s="105">
        <f t="shared" si="327"/>
        <v>2454.4</v>
      </c>
      <c r="AE645" s="105">
        <f t="shared" si="328"/>
        <v>22722.322194173368</v>
      </c>
      <c r="AF645" s="160">
        <f t="shared" si="329"/>
        <v>140484</v>
      </c>
    </row>
    <row r="646" spans="1:32" s="108" customFormat="1" ht="12" outlineLevel="1" x14ac:dyDescent="0.2">
      <c r="A646" s="125" t="s">
        <v>659</v>
      </c>
      <c r="B646" s="125"/>
      <c r="C646" s="125"/>
      <c r="D646" s="130">
        <v>1</v>
      </c>
      <c r="E646" s="131"/>
      <c r="F646" s="132">
        <v>0.2</v>
      </c>
      <c r="G646" s="132"/>
      <c r="H646" s="131">
        <v>20244</v>
      </c>
      <c r="I646" s="133">
        <f>H646-2747</f>
        <v>17497</v>
      </c>
      <c r="J646" s="98">
        <f t="shared" si="322"/>
        <v>13997.6</v>
      </c>
      <c r="K646" s="92"/>
      <c r="L646" s="131">
        <v>0</v>
      </c>
      <c r="M646" s="92">
        <f t="shared" si="343"/>
        <v>0</v>
      </c>
      <c r="N646" s="92">
        <f t="shared" si="323"/>
        <v>0</v>
      </c>
      <c r="O646" s="92"/>
      <c r="P646" s="92">
        <v>0</v>
      </c>
      <c r="Q646" s="92">
        <f t="shared" si="344"/>
        <v>0</v>
      </c>
      <c r="R646" s="98">
        <f t="shared" si="324"/>
        <v>0</v>
      </c>
      <c r="S646" s="130">
        <v>15</v>
      </c>
      <c r="T646" s="258" t="s">
        <v>15</v>
      </c>
      <c r="U646" s="78">
        <f>SUMIF('Avoided Costs 2010-2018'!$A:$A,Actuals!T646&amp;Actuals!S646,'Avoided Costs 2010-2018'!$E:$E)*J646</f>
        <v>41368.115254749144</v>
      </c>
      <c r="V646" s="78">
        <f>SUMIF('Avoided Costs 2010-2018'!$A:$A,Actuals!T646&amp;Actuals!S646,'Avoided Costs 2010-2018'!$K:$K)*N646</f>
        <v>0</v>
      </c>
      <c r="W646" s="78">
        <f>SUMIF('Avoided Costs 2010-2018'!$A:$A,Actuals!T646&amp;Actuals!S646,'Avoided Costs 2010-2018'!$M:$M)*R646</f>
        <v>0</v>
      </c>
      <c r="X646" s="78">
        <f t="shared" si="325"/>
        <v>41368.115254749144</v>
      </c>
      <c r="Y646" s="105">
        <v>5305.66</v>
      </c>
      <c r="Z646" s="105">
        <f t="shared" si="326"/>
        <v>4244.5280000000002</v>
      </c>
      <c r="AA646" s="105"/>
      <c r="AB646" s="105"/>
      <c r="AC646" s="105"/>
      <c r="AD646" s="105">
        <f t="shared" si="327"/>
        <v>4244.5280000000002</v>
      </c>
      <c r="AE646" s="105">
        <f t="shared" si="328"/>
        <v>37123.587254749145</v>
      </c>
      <c r="AF646" s="160">
        <f t="shared" si="329"/>
        <v>209964</v>
      </c>
    </row>
    <row r="647" spans="1:32" s="108" customFormat="1" outlineLevel="1" x14ac:dyDescent="0.2">
      <c r="A647" s="125" t="s">
        <v>660</v>
      </c>
      <c r="B647" s="125"/>
      <c r="C647" s="125"/>
      <c r="D647" s="130">
        <v>1</v>
      </c>
      <c r="E647" s="131"/>
      <c r="F647" s="132">
        <v>0.2</v>
      </c>
      <c r="G647" s="132"/>
      <c r="H647" s="131">
        <v>59915</v>
      </c>
      <c r="I647" s="92">
        <f t="shared" si="333"/>
        <v>57039.079999999994</v>
      </c>
      <c r="J647" s="98">
        <f t="shared" si="322"/>
        <v>45631.263999999996</v>
      </c>
      <c r="K647" s="92"/>
      <c r="L647" s="131">
        <v>94546</v>
      </c>
      <c r="M647" s="92">
        <f t="shared" si="334"/>
        <v>100218.76000000001</v>
      </c>
      <c r="N647" s="92">
        <f t="shared" si="323"/>
        <v>80175.008000000016</v>
      </c>
      <c r="O647" s="92"/>
      <c r="P647" s="92">
        <v>0</v>
      </c>
      <c r="Q647" s="92">
        <f t="shared" si="335"/>
        <v>0</v>
      </c>
      <c r="R647" s="98">
        <f t="shared" si="324"/>
        <v>0</v>
      </c>
      <c r="S647" s="130">
        <v>15</v>
      </c>
      <c r="T647" s="258" t="s">
        <v>15</v>
      </c>
      <c r="U647" s="78">
        <f>SUMIF('Avoided Costs 2010-2018'!$A:$A,Actuals!T647&amp;Actuals!S647,'Avoided Costs 2010-2018'!$E:$E)*J647</f>
        <v>134857.3604312086</v>
      </c>
      <c r="V647" s="78">
        <f>SUMIF('Avoided Costs 2010-2018'!$A:$A,Actuals!T647&amp;Actuals!S647,'Avoided Costs 2010-2018'!$K:$K)*N647</f>
        <v>66033.730330309962</v>
      </c>
      <c r="W647" s="78">
        <f>SUMIF('Avoided Costs 2010-2018'!$A:$A,Actuals!T647&amp;Actuals!S647,'Avoided Costs 2010-2018'!$M:$M)*R647</f>
        <v>0</v>
      </c>
      <c r="X647" s="78">
        <f t="shared" si="325"/>
        <v>200891.09076151857</v>
      </c>
      <c r="Y647" s="105">
        <v>11000</v>
      </c>
      <c r="Z647" s="105">
        <f t="shared" si="326"/>
        <v>8800</v>
      </c>
      <c r="AA647" s="105"/>
      <c r="AB647" s="105"/>
      <c r="AC647" s="105"/>
      <c r="AD647" s="105">
        <f t="shared" si="327"/>
        <v>8800</v>
      </c>
      <c r="AE647" s="105">
        <f t="shared" si="328"/>
        <v>192091.09076151857</v>
      </c>
      <c r="AF647" s="160">
        <f t="shared" si="329"/>
        <v>684468.96</v>
      </c>
    </row>
    <row r="648" spans="1:32" s="108" customFormat="1" outlineLevel="1" x14ac:dyDescent="0.2">
      <c r="A648" s="125" t="s">
        <v>661</v>
      </c>
      <c r="B648" s="125"/>
      <c r="C648" s="125"/>
      <c r="D648" s="130">
        <v>1</v>
      </c>
      <c r="E648" s="131"/>
      <c r="F648" s="132">
        <v>0.2</v>
      </c>
      <c r="G648" s="132"/>
      <c r="H648" s="131">
        <v>34113</v>
      </c>
      <c r="I648" s="92">
        <f t="shared" si="333"/>
        <v>32475.575999999997</v>
      </c>
      <c r="J648" s="98">
        <f t="shared" si="322"/>
        <v>25980.460800000001</v>
      </c>
      <c r="K648" s="92"/>
      <c r="L648" s="131">
        <v>35380</v>
      </c>
      <c r="M648" s="92">
        <f t="shared" si="334"/>
        <v>37502.800000000003</v>
      </c>
      <c r="N648" s="92">
        <f t="shared" si="323"/>
        <v>30002.240000000005</v>
      </c>
      <c r="O648" s="92"/>
      <c r="P648" s="92">
        <v>0</v>
      </c>
      <c r="Q648" s="92">
        <f t="shared" si="335"/>
        <v>0</v>
      </c>
      <c r="R648" s="98">
        <f t="shared" si="324"/>
        <v>0</v>
      </c>
      <c r="S648" s="130">
        <v>15</v>
      </c>
      <c r="T648" s="258" t="s">
        <v>15</v>
      </c>
      <c r="U648" s="78">
        <f>SUMIF('Avoided Costs 2010-2018'!$A:$A,Actuals!T648&amp;Actuals!S648,'Avoided Costs 2010-2018'!$E:$E)*J648</f>
        <v>76781.926669278459</v>
      </c>
      <c r="V648" s="78">
        <f>SUMIF('Avoided Costs 2010-2018'!$A:$A,Actuals!T648&amp;Actuals!S648,'Avoided Costs 2010-2018'!$K:$K)*N648</f>
        <v>24710.441257021626</v>
      </c>
      <c r="W648" s="78">
        <f>SUMIF('Avoided Costs 2010-2018'!$A:$A,Actuals!T648&amp;Actuals!S648,'Avoided Costs 2010-2018'!$M:$M)*R648</f>
        <v>0</v>
      </c>
      <c r="X648" s="78">
        <f t="shared" si="325"/>
        <v>101492.36792630008</v>
      </c>
      <c r="Y648" s="105">
        <v>15000</v>
      </c>
      <c r="Z648" s="105">
        <f t="shared" si="326"/>
        <v>12000</v>
      </c>
      <c r="AA648" s="105"/>
      <c r="AB648" s="105"/>
      <c r="AC648" s="105"/>
      <c r="AD648" s="105">
        <f t="shared" si="327"/>
        <v>12000</v>
      </c>
      <c r="AE648" s="105">
        <f t="shared" si="328"/>
        <v>89492.367926300081</v>
      </c>
      <c r="AF648" s="160">
        <f t="shared" si="329"/>
        <v>389706.91200000001</v>
      </c>
    </row>
    <row r="649" spans="1:32" s="108" customFormat="1" outlineLevel="1" x14ac:dyDescent="0.2">
      <c r="A649" s="125" t="s">
        <v>662</v>
      </c>
      <c r="B649" s="125"/>
      <c r="C649" s="125"/>
      <c r="D649" s="130">
        <v>1</v>
      </c>
      <c r="E649" s="131"/>
      <c r="F649" s="132">
        <v>0.2</v>
      </c>
      <c r="G649" s="132"/>
      <c r="H649" s="131">
        <v>20154</v>
      </c>
      <c r="I649" s="92">
        <f t="shared" si="333"/>
        <v>19186.608</v>
      </c>
      <c r="J649" s="98">
        <f t="shared" si="322"/>
        <v>15349.286400000001</v>
      </c>
      <c r="K649" s="92"/>
      <c r="L649" s="131">
        <v>22262</v>
      </c>
      <c r="M649" s="92">
        <f t="shared" si="334"/>
        <v>23597.72</v>
      </c>
      <c r="N649" s="92">
        <f t="shared" si="323"/>
        <v>18878.176000000003</v>
      </c>
      <c r="O649" s="92"/>
      <c r="P649" s="92">
        <v>0</v>
      </c>
      <c r="Q649" s="92">
        <f t="shared" si="335"/>
        <v>0</v>
      </c>
      <c r="R649" s="98">
        <f t="shared" si="324"/>
        <v>0</v>
      </c>
      <c r="S649" s="130">
        <v>15</v>
      </c>
      <c r="T649" s="258" t="s">
        <v>15</v>
      </c>
      <c r="U649" s="78">
        <f>SUMIF('Avoided Costs 2010-2018'!$A:$A,Actuals!T649&amp;Actuals!S649,'Avoided Costs 2010-2018'!$E:$E)*J649</f>
        <v>45362.851408338116</v>
      </c>
      <c r="V649" s="78">
        <f>SUMIF('Avoided Costs 2010-2018'!$A:$A,Actuals!T649&amp;Actuals!S649,'Avoided Costs 2010-2018'!$K:$K)*N649</f>
        <v>15548.441019327738</v>
      </c>
      <c r="W649" s="78">
        <f>SUMIF('Avoided Costs 2010-2018'!$A:$A,Actuals!T649&amp;Actuals!S649,'Avoided Costs 2010-2018'!$M:$M)*R649</f>
        <v>0</v>
      </c>
      <c r="X649" s="78">
        <f t="shared" si="325"/>
        <v>60911.292427665852</v>
      </c>
      <c r="Y649" s="105">
        <v>7940</v>
      </c>
      <c r="Z649" s="105">
        <f t="shared" si="326"/>
        <v>6352</v>
      </c>
      <c r="AA649" s="105"/>
      <c r="AB649" s="105"/>
      <c r="AC649" s="105"/>
      <c r="AD649" s="105">
        <f t="shared" si="327"/>
        <v>6352</v>
      </c>
      <c r="AE649" s="105">
        <f t="shared" si="328"/>
        <v>54559.292427665852</v>
      </c>
      <c r="AF649" s="160">
        <f t="shared" si="329"/>
        <v>230239.296</v>
      </c>
    </row>
    <row r="650" spans="1:32" s="108" customFormat="1" outlineLevel="1" x14ac:dyDescent="0.2">
      <c r="A650" s="125" t="s">
        <v>663</v>
      </c>
      <c r="B650" s="125"/>
      <c r="C650" s="125"/>
      <c r="D650" s="130">
        <v>1</v>
      </c>
      <c r="E650" s="131"/>
      <c r="F650" s="132">
        <v>0.2</v>
      </c>
      <c r="G650" s="132"/>
      <c r="H650" s="131">
        <v>90143</v>
      </c>
      <c r="I650" s="92">
        <f t="shared" si="333"/>
        <v>85816.135999999999</v>
      </c>
      <c r="J650" s="98">
        <f t="shared" ref="J650:J713" si="345">I650*(1-F650)</f>
        <v>68652.908800000005</v>
      </c>
      <c r="K650" s="92"/>
      <c r="L650" s="131">
        <v>0</v>
      </c>
      <c r="M650" s="92">
        <f t="shared" si="334"/>
        <v>0</v>
      </c>
      <c r="N650" s="92">
        <f t="shared" ref="N650:N713" si="346">M650*(1-F650)</f>
        <v>0</v>
      </c>
      <c r="O650" s="92"/>
      <c r="P650" s="92">
        <v>0</v>
      </c>
      <c r="Q650" s="92">
        <f t="shared" si="335"/>
        <v>0</v>
      </c>
      <c r="R650" s="98">
        <f t="shared" ref="R650:R713" si="347">Q650*(1-F650)</f>
        <v>0</v>
      </c>
      <c r="S650" s="130">
        <v>11</v>
      </c>
      <c r="T650" s="258" t="s">
        <v>15</v>
      </c>
      <c r="U650" s="78">
        <f>SUMIF('Avoided Costs 2010-2018'!$A:$A,Actuals!T650&amp;Actuals!S650,'Avoided Costs 2010-2018'!$E:$E)*J650</f>
        <v>168003.11369484599</v>
      </c>
      <c r="V650" s="78">
        <f>SUMIF('Avoided Costs 2010-2018'!$A:$A,Actuals!T650&amp;Actuals!S650,'Avoided Costs 2010-2018'!$K:$K)*N650</f>
        <v>0</v>
      </c>
      <c r="W650" s="78">
        <f>SUMIF('Avoided Costs 2010-2018'!$A:$A,Actuals!T650&amp;Actuals!S650,'Avoided Costs 2010-2018'!$M:$M)*R650</f>
        <v>0</v>
      </c>
      <c r="X650" s="78">
        <f t="shared" ref="X650:X713" si="348">SUM(U650:W650)</f>
        <v>168003.11369484599</v>
      </c>
      <c r="Y650" s="105">
        <v>102874.06</v>
      </c>
      <c r="Z650" s="105">
        <f t="shared" ref="Z650:Z713" si="349">Y650*(1-F650)</f>
        <v>82299.248000000007</v>
      </c>
      <c r="AA650" s="105"/>
      <c r="AB650" s="105"/>
      <c r="AC650" s="105"/>
      <c r="AD650" s="105">
        <f t="shared" si="327"/>
        <v>82299.248000000007</v>
      </c>
      <c r="AE650" s="105">
        <f t="shared" si="328"/>
        <v>85703.865694845983</v>
      </c>
      <c r="AF650" s="160">
        <f t="shared" si="329"/>
        <v>755181.99680000008</v>
      </c>
    </row>
    <row r="651" spans="1:32" s="108" customFormat="1" outlineLevel="1" x14ac:dyDescent="0.2">
      <c r="A651" s="125" t="s">
        <v>664</v>
      </c>
      <c r="B651" s="125"/>
      <c r="C651" s="125"/>
      <c r="D651" s="130">
        <v>1</v>
      </c>
      <c r="E651" s="131"/>
      <c r="F651" s="132">
        <v>0.2</v>
      </c>
      <c r="G651" s="132"/>
      <c r="H651" s="131">
        <v>1756</v>
      </c>
      <c r="I651" s="92">
        <f t="shared" si="333"/>
        <v>1671.712</v>
      </c>
      <c r="J651" s="98">
        <f t="shared" si="345"/>
        <v>1337.3696</v>
      </c>
      <c r="K651" s="92"/>
      <c r="L651" s="131">
        <v>0</v>
      </c>
      <c r="M651" s="92">
        <f t="shared" si="334"/>
        <v>0</v>
      </c>
      <c r="N651" s="92">
        <f t="shared" si="346"/>
        <v>0</v>
      </c>
      <c r="O651" s="92"/>
      <c r="P651" s="92">
        <v>0</v>
      </c>
      <c r="Q651" s="92">
        <f t="shared" si="335"/>
        <v>0</v>
      </c>
      <c r="R651" s="98">
        <f t="shared" si="347"/>
        <v>0</v>
      </c>
      <c r="S651" s="130">
        <v>15</v>
      </c>
      <c r="T651" s="258" t="s">
        <v>15</v>
      </c>
      <c r="U651" s="78">
        <f>SUMIF('Avoided Costs 2010-2018'!$A:$A,Actuals!T651&amp;Actuals!S651,'Avoided Costs 2010-2018'!$E:$E)*J651</f>
        <v>3952.4246835884555</v>
      </c>
      <c r="V651" s="78">
        <f>SUMIF('Avoided Costs 2010-2018'!$A:$A,Actuals!T651&amp;Actuals!S651,'Avoided Costs 2010-2018'!$K:$K)*N651</f>
        <v>0</v>
      </c>
      <c r="W651" s="78">
        <f>SUMIF('Avoided Costs 2010-2018'!$A:$A,Actuals!T651&amp;Actuals!S651,'Avoided Costs 2010-2018'!$M:$M)*R651</f>
        <v>0</v>
      </c>
      <c r="X651" s="78">
        <f t="shared" si="348"/>
        <v>3952.4246835884555</v>
      </c>
      <c r="Y651" s="105">
        <v>1122</v>
      </c>
      <c r="Z651" s="105">
        <f t="shared" si="349"/>
        <v>897.6</v>
      </c>
      <c r="AA651" s="105"/>
      <c r="AB651" s="105"/>
      <c r="AC651" s="105"/>
      <c r="AD651" s="105">
        <f t="shared" si="327"/>
        <v>897.6</v>
      </c>
      <c r="AE651" s="105">
        <f t="shared" si="328"/>
        <v>3054.8246835884556</v>
      </c>
      <c r="AF651" s="160">
        <f t="shared" si="329"/>
        <v>20060.544000000002</v>
      </c>
    </row>
    <row r="652" spans="1:32" s="108" customFormat="1" outlineLevel="1" x14ac:dyDescent="0.2">
      <c r="A652" s="125" t="s">
        <v>665</v>
      </c>
      <c r="B652" s="125"/>
      <c r="C652" s="125"/>
      <c r="D652" s="130">
        <v>1</v>
      </c>
      <c r="E652" s="131"/>
      <c r="F652" s="132">
        <v>0.2</v>
      </c>
      <c r="G652" s="132"/>
      <c r="H652" s="131">
        <v>1285</v>
      </c>
      <c r="I652" s="92">
        <f t="shared" si="333"/>
        <v>1223.32</v>
      </c>
      <c r="J652" s="98">
        <f t="shared" si="345"/>
        <v>978.65599999999995</v>
      </c>
      <c r="K652" s="92"/>
      <c r="L652" s="131">
        <v>0</v>
      </c>
      <c r="M652" s="92">
        <f t="shared" si="334"/>
        <v>0</v>
      </c>
      <c r="N652" s="92">
        <f t="shared" si="346"/>
        <v>0</v>
      </c>
      <c r="O652" s="92"/>
      <c r="P652" s="92">
        <v>0</v>
      </c>
      <c r="Q652" s="92">
        <f t="shared" si="335"/>
        <v>0</v>
      </c>
      <c r="R652" s="98">
        <f t="shared" si="347"/>
        <v>0</v>
      </c>
      <c r="S652" s="130">
        <v>15</v>
      </c>
      <c r="T652" s="258" t="s">
        <v>15</v>
      </c>
      <c r="U652" s="78">
        <f>SUMIF('Avoided Costs 2010-2018'!$A:$A,Actuals!T652&amp;Actuals!S652,'Avoided Costs 2010-2018'!$E:$E)*J652</f>
        <v>2892.2925503480437</v>
      </c>
      <c r="V652" s="78">
        <f>SUMIF('Avoided Costs 2010-2018'!$A:$A,Actuals!T652&amp;Actuals!S652,'Avoided Costs 2010-2018'!$K:$K)*N652</f>
        <v>0</v>
      </c>
      <c r="W652" s="78">
        <f>SUMIF('Avoided Costs 2010-2018'!$A:$A,Actuals!T652&amp;Actuals!S652,'Avoided Costs 2010-2018'!$M:$M)*R652</f>
        <v>0</v>
      </c>
      <c r="X652" s="78">
        <f t="shared" si="348"/>
        <v>2892.2925503480437</v>
      </c>
      <c r="Y652" s="105">
        <v>1282</v>
      </c>
      <c r="Z652" s="105">
        <f t="shared" si="349"/>
        <v>1025.6000000000001</v>
      </c>
      <c r="AA652" s="105"/>
      <c r="AB652" s="105"/>
      <c r="AC652" s="105"/>
      <c r="AD652" s="105">
        <f t="shared" ref="AD652:AD715" si="350">Z652+AB652</f>
        <v>1025.6000000000001</v>
      </c>
      <c r="AE652" s="105">
        <f t="shared" ref="AE652:AE715" si="351">X652-AD652</f>
        <v>1866.6925503480436</v>
      </c>
      <c r="AF652" s="160">
        <f t="shared" ref="AF652:AF715" si="352">S652*J652</f>
        <v>14679.84</v>
      </c>
    </row>
    <row r="653" spans="1:32" s="108" customFormat="1" outlineLevel="1" x14ac:dyDescent="0.2">
      <c r="A653" s="125" t="s">
        <v>666</v>
      </c>
      <c r="B653" s="125"/>
      <c r="C653" s="125"/>
      <c r="D653" s="130">
        <v>1</v>
      </c>
      <c r="E653" s="131"/>
      <c r="F653" s="132">
        <v>0.2</v>
      </c>
      <c r="G653" s="132"/>
      <c r="H653" s="131">
        <v>19723</v>
      </c>
      <c r="I653" s="92">
        <f t="shared" si="333"/>
        <v>18776.295999999998</v>
      </c>
      <c r="J653" s="98">
        <f t="shared" si="345"/>
        <v>15021.0368</v>
      </c>
      <c r="K653" s="92"/>
      <c r="L653" s="131">
        <v>0</v>
      </c>
      <c r="M653" s="92">
        <f t="shared" si="334"/>
        <v>0</v>
      </c>
      <c r="N653" s="92">
        <f t="shared" si="346"/>
        <v>0</v>
      </c>
      <c r="O653" s="92"/>
      <c r="P653" s="92">
        <v>0</v>
      </c>
      <c r="Q653" s="92">
        <f t="shared" si="335"/>
        <v>0</v>
      </c>
      <c r="R653" s="98">
        <f t="shared" si="347"/>
        <v>0</v>
      </c>
      <c r="S653" s="130">
        <v>15</v>
      </c>
      <c r="T653" s="258" t="s">
        <v>15</v>
      </c>
      <c r="U653" s="78">
        <f>SUMIF('Avoided Costs 2010-2018'!$A:$A,Actuals!T653&amp;Actuals!S653,'Avoided Costs 2010-2018'!$E:$E)*J653</f>
        <v>44392.751728026822</v>
      </c>
      <c r="V653" s="78">
        <f>SUMIF('Avoided Costs 2010-2018'!$A:$A,Actuals!T653&amp;Actuals!S653,'Avoided Costs 2010-2018'!$K:$K)*N653</f>
        <v>0</v>
      </c>
      <c r="W653" s="78">
        <f>SUMIF('Avoided Costs 2010-2018'!$A:$A,Actuals!T653&amp;Actuals!S653,'Avoided Costs 2010-2018'!$M:$M)*R653</f>
        <v>0</v>
      </c>
      <c r="X653" s="78">
        <f t="shared" si="348"/>
        <v>44392.751728026822</v>
      </c>
      <c r="Y653" s="105">
        <v>12308</v>
      </c>
      <c r="Z653" s="105">
        <f t="shared" si="349"/>
        <v>9846.4000000000015</v>
      </c>
      <c r="AA653" s="105"/>
      <c r="AB653" s="105"/>
      <c r="AC653" s="105"/>
      <c r="AD653" s="105">
        <f t="shared" si="350"/>
        <v>9846.4000000000015</v>
      </c>
      <c r="AE653" s="105">
        <f t="shared" si="351"/>
        <v>34546.351728026821</v>
      </c>
      <c r="AF653" s="160">
        <f t="shared" si="352"/>
        <v>225315.552</v>
      </c>
    </row>
    <row r="654" spans="1:32" s="108" customFormat="1" outlineLevel="1" x14ac:dyDescent="0.2">
      <c r="A654" s="125" t="s">
        <v>667</v>
      </c>
      <c r="B654" s="125"/>
      <c r="C654" s="125"/>
      <c r="D654" s="130">
        <v>1</v>
      </c>
      <c r="E654" s="131"/>
      <c r="F654" s="132">
        <v>0.2</v>
      </c>
      <c r="G654" s="132"/>
      <c r="H654" s="131">
        <v>18837</v>
      </c>
      <c r="I654" s="92">
        <f t="shared" si="333"/>
        <v>17932.824000000001</v>
      </c>
      <c r="J654" s="98">
        <f t="shared" si="345"/>
        <v>14346.2592</v>
      </c>
      <c r="K654" s="92"/>
      <c r="L654" s="131">
        <v>0</v>
      </c>
      <c r="M654" s="92">
        <f t="shared" si="334"/>
        <v>0</v>
      </c>
      <c r="N654" s="92">
        <f t="shared" si="346"/>
        <v>0</v>
      </c>
      <c r="O654" s="92"/>
      <c r="P654" s="92">
        <v>0</v>
      </c>
      <c r="Q654" s="92">
        <f t="shared" si="335"/>
        <v>0</v>
      </c>
      <c r="R654" s="98">
        <f t="shared" si="347"/>
        <v>0</v>
      </c>
      <c r="S654" s="130">
        <v>15</v>
      </c>
      <c r="T654" s="258" t="s">
        <v>15</v>
      </c>
      <c r="U654" s="78">
        <f>SUMIF('Avoided Costs 2010-2018'!$A:$A,Actuals!T654&amp;Actuals!S654,'Avoided Costs 2010-2018'!$E:$E)*J654</f>
        <v>42398.532895646771</v>
      </c>
      <c r="V654" s="78">
        <f>SUMIF('Avoided Costs 2010-2018'!$A:$A,Actuals!T654&amp;Actuals!S654,'Avoided Costs 2010-2018'!$K:$K)*N654</f>
        <v>0</v>
      </c>
      <c r="W654" s="78">
        <f>SUMIF('Avoided Costs 2010-2018'!$A:$A,Actuals!T654&amp;Actuals!S654,'Avoided Costs 2010-2018'!$M:$M)*R654</f>
        <v>0</v>
      </c>
      <c r="X654" s="78">
        <f t="shared" si="348"/>
        <v>42398.532895646771</v>
      </c>
      <c r="Y654" s="105">
        <v>9994</v>
      </c>
      <c r="Z654" s="105">
        <f t="shared" si="349"/>
        <v>7995.2000000000007</v>
      </c>
      <c r="AA654" s="105"/>
      <c r="AB654" s="105"/>
      <c r="AC654" s="105"/>
      <c r="AD654" s="105">
        <f t="shared" si="350"/>
        <v>7995.2000000000007</v>
      </c>
      <c r="AE654" s="105">
        <f t="shared" si="351"/>
        <v>34403.332895646774</v>
      </c>
      <c r="AF654" s="160">
        <f t="shared" si="352"/>
        <v>215193.88800000001</v>
      </c>
    </row>
    <row r="655" spans="1:32" s="108" customFormat="1" outlineLevel="1" x14ac:dyDescent="0.2">
      <c r="A655" s="125" t="s">
        <v>668</v>
      </c>
      <c r="B655" s="125"/>
      <c r="C655" s="125"/>
      <c r="D655" s="130">
        <v>1</v>
      </c>
      <c r="E655" s="131"/>
      <c r="F655" s="132">
        <v>0.2</v>
      </c>
      <c r="G655" s="132"/>
      <c r="H655" s="131">
        <v>159789</v>
      </c>
      <c r="I655" s="92">
        <f t="shared" ref="I655:I714" si="353">+$H$78*H655</f>
        <v>152119.128</v>
      </c>
      <c r="J655" s="98">
        <f t="shared" si="345"/>
        <v>121695.3024</v>
      </c>
      <c r="K655" s="92"/>
      <c r="L655" s="131">
        <v>0</v>
      </c>
      <c r="M655" s="92">
        <f t="shared" ref="M655:M714" si="354">+$L$78*L655</f>
        <v>0</v>
      </c>
      <c r="N655" s="92">
        <f t="shared" si="346"/>
        <v>0</v>
      </c>
      <c r="O655" s="92"/>
      <c r="P655" s="92">
        <v>0</v>
      </c>
      <c r="Q655" s="92">
        <f t="shared" ref="Q655:Q714" si="355">+P655*$P$78</f>
        <v>0</v>
      </c>
      <c r="R655" s="98">
        <f t="shared" si="347"/>
        <v>0</v>
      </c>
      <c r="S655" s="130">
        <v>11</v>
      </c>
      <c r="T655" s="258" t="s">
        <v>15</v>
      </c>
      <c r="U655" s="78">
        <f>SUMIF('Avoided Costs 2010-2018'!$A:$A,Actuals!T655&amp;Actuals!S655,'Avoided Costs 2010-2018'!$E:$E)*J655</f>
        <v>297805.148865533</v>
      </c>
      <c r="V655" s="78">
        <f>SUMIF('Avoided Costs 2010-2018'!$A:$A,Actuals!T655&amp;Actuals!S655,'Avoided Costs 2010-2018'!$K:$K)*N655</f>
        <v>0</v>
      </c>
      <c r="W655" s="78">
        <f>SUMIF('Avoided Costs 2010-2018'!$A:$A,Actuals!T655&amp;Actuals!S655,'Avoided Costs 2010-2018'!$M:$M)*R655</f>
        <v>0</v>
      </c>
      <c r="X655" s="78">
        <f t="shared" si="348"/>
        <v>297805.148865533</v>
      </c>
      <c r="Y655" s="105">
        <v>117643.04</v>
      </c>
      <c r="Z655" s="105">
        <f t="shared" si="349"/>
        <v>94114.432000000001</v>
      </c>
      <c r="AA655" s="105"/>
      <c r="AB655" s="105"/>
      <c r="AC655" s="105"/>
      <c r="AD655" s="105">
        <f t="shared" si="350"/>
        <v>94114.432000000001</v>
      </c>
      <c r="AE655" s="105">
        <f t="shared" si="351"/>
        <v>203690.716865533</v>
      </c>
      <c r="AF655" s="160">
        <f t="shared" si="352"/>
        <v>1338648.3263999999</v>
      </c>
    </row>
    <row r="656" spans="1:32" s="108" customFormat="1" outlineLevel="1" x14ac:dyDescent="0.2">
      <c r="A656" s="125" t="s">
        <v>669</v>
      </c>
      <c r="B656" s="125"/>
      <c r="C656" s="125"/>
      <c r="D656" s="130">
        <v>1</v>
      </c>
      <c r="E656" s="131"/>
      <c r="F656" s="132">
        <v>0.2</v>
      </c>
      <c r="G656" s="132"/>
      <c r="H656" s="131">
        <v>16772</v>
      </c>
      <c r="I656" s="92">
        <f t="shared" si="353"/>
        <v>15966.944</v>
      </c>
      <c r="J656" s="98">
        <f t="shared" si="345"/>
        <v>12773.555200000001</v>
      </c>
      <c r="K656" s="92"/>
      <c r="L656" s="131">
        <v>0</v>
      </c>
      <c r="M656" s="92">
        <f t="shared" si="354"/>
        <v>0</v>
      </c>
      <c r="N656" s="92">
        <f t="shared" si="346"/>
        <v>0</v>
      </c>
      <c r="O656" s="92"/>
      <c r="P656" s="92">
        <v>0</v>
      </c>
      <c r="Q656" s="92">
        <f t="shared" si="355"/>
        <v>0</v>
      </c>
      <c r="R656" s="98">
        <f t="shared" si="347"/>
        <v>0</v>
      </c>
      <c r="S656" s="130">
        <v>15</v>
      </c>
      <c r="T656" s="258" t="s">
        <v>15</v>
      </c>
      <c r="U656" s="78">
        <f>SUMIF('Avoided Costs 2010-2018'!$A:$A,Actuals!T656&amp;Actuals!S656,'Avoided Costs 2010-2018'!$E:$E)*J656</f>
        <v>37750.607513180854</v>
      </c>
      <c r="V656" s="78">
        <f>SUMIF('Avoided Costs 2010-2018'!$A:$A,Actuals!T656&amp;Actuals!S656,'Avoided Costs 2010-2018'!$K:$K)*N656</f>
        <v>0</v>
      </c>
      <c r="W656" s="78">
        <f>SUMIF('Avoided Costs 2010-2018'!$A:$A,Actuals!T656&amp;Actuals!S656,'Avoided Costs 2010-2018'!$M:$M)*R656</f>
        <v>0</v>
      </c>
      <c r="X656" s="78">
        <f t="shared" si="348"/>
        <v>37750.607513180854</v>
      </c>
      <c r="Y656" s="105">
        <v>27380</v>
      </c>
      <c r="Z656" s="105">
        <f t="shared" si="349"/>
        <v>21904</v>
      </c>
      <c r="AA656" s="105"/>
      <c r="AB656" s="105"/>
      <c r="AC656" s="105"/>
      <c r="AD656" s="105">
        <f t="shared" si="350"/>
        <v>21904</v>
      </c>
      <c r="AE656" s="105">
        <f t="shared" si="351"/>
        <v>15846.607513180854</v>
      </c>
      <c r="AF656" s="160">
        <f t="shared" si="352"/>
        <v>191603.32800000001</v>
      </c>
    </row>
    <row r="657" spans="1:32" s="108" customFormat="1" outlineLevel="1" x14ac:dyDescent="0.2">
      <c r="A657" s="125" t="s">
        <v>670</v>
      </c>
      <c r="B657" s="125"/>
      <c r="C657" s="125"/>
      <c r="D657" s="130">
        <v>1</v>
      </c>
      <c r="E657" s="131"/>
      <c r="F657" s="132">
        <v>0.2</v>
      </c>
      <c r="G657" s="132"/>
      <c r="H657" s="131">
        <v>6480</v>
      </c>
      <c r="I657" s="92">
        <f t="shared" si="353"/>
        <v>6168.96</v>
      </c>
      <c r="J657" s="98">
        <f t="shared" si="345"/>
        <v>4935.1680000000006</v>
      </c>
      <c r="K657" s="92"/>
      <c r="L657" s="131">
        <v>0</v>
      </c>
      <c r="M657" s="92">
        <f t="shared" si="354"/>
        <v>0</v>
      </c>
      <c r="N657" s="92">
        <f t="shared" si="346"/>
        <v>0</v>
      </c>
      <c r="O657" s="92"/>
      <c r="P657" s="92">
        <v>0</v>
      </c>
      <c r="Q657" s="92">
        <f t="shared" si="355"/>
        <v>0</v>
      </c>
      <c r="R657" s="98">
        <f t="shared" si="347"/>
        <v>0</v>
      </c>
      <c r="S657" s="130">
        <v>15</v>
      </c>
      <c r="T657" s="258" t="s">
        <v>15</v>
      </c>
      <c r="U657" s="78">
        <f>SUMIF('Avoided Costs 2010-2018'!$A:$A,Actuals!T657&amp;Actuals!S657,'Avoided Costs 2010-2018'!$E:$E)*J657</f>
        <v>14585.257374517763</v>
      </c>
      <c r="V657" s="78">
        <f>SUMIF('Avoided Costs 2010-2018'!$A:$A,Actuals!T657&amp;Actuals!S657,'Avoided Costs 2010-2018'!$K:$K)*N657</f>
        <v>0</v>
      </c>
      <c r="W657" s="78">
        <f>SUMIF('Avoided Costs 2010-2018'!$A:$A,Actuals!T657&amp;Actuals!S657,'Avoided Costs 2010-2018'!$M:$M)*R657</f>
        <v>0</v>
      </c>
      <c r="X657" s="78">
        <f t="shared" si="348"/>
        <v>14585.257374517763</v>
      </c>
      <c r="Y657" s="105">
        <v>7605.4</v>
      </c>
      <c r="Z657" s="105">
        <f t="shared" si="349"/>
        <v>6084.32</v>
      </c>
      <c r="AA657" s="105"/>
      <c r="AB657" s="105"/>
      <c r="AC657" s="105"/>
      <c r="AD657" s="105">
        <f t="shared" si="350"/>
        <v>6084.32</v>
      </c>
      <c r="AE657" s="105">
        <f t="shared" si="351"/>
        <v>8500.9373745177636</v>
      </c>
      <c r="AF657" s="160">
        <f t="shared" si="352"/>
        <v>74027.520000000004</v>
      </c>
    </row>
    <row r="658" spans="1:32" s="108" customFormat="1" outlineLevel="1" x14ac:dyDescent="0.2">
      <c r="A658" s="125" t="s">
        <v>671</v>
      </c>
      <c r="B658" s="125"/>
      <c r="C658" s="125"/>
      <c r="D658" s="130">
        <v>1</v>
      </c>
      <c r="E658" s="131"/>
      <c r="F658" s="132">
        <v>0.2</v>
      </c>
      <c r="G658" s="132"/>
      <c r="H658" s="131">
        <v>3333</v>
      </c>
      <c r="I658" s="92">
        <f t="shared" si="353"/>
        <v>3173.0160000000001</v>
      </c>
      <c r="J658" s="98">
        <f t="shared" si="345"/>
        <v>2538.4128000000001</v>
      </c>
      <c r="K658" s="92"/>
      <c r="L658" s="131">
        <v>0</v>
      </c>
      <c r="M658" s="92">
        <f t="shared" si="354"/>
        <v>0</v>
      </c>
      <c r="N658" s="92">
        <f t="shared" si="346"/>
        <v>0</v>
      </c>
      <c r="O658" s="92"/>
      <c r="P658" s="92">
        <v>0</v>
      </c>
      <c r="Q658" s="92">
        <f t="shared" si="355"/>
        <v>0</v>
      </c>
      <c r="R658" s="98">
        <f t="shared" si="347"/>
        <v>0</v>
      </c>
      <c r="S658" s="130">
        <v>15</v>
      </c>
      <c r="T658" s="258" t="s">
        <v>15</v>
      </c>
      <c r="U658" s="78">
        <f>SUMIF('Avoided Costs 2010-2018'!$A:$A,Actuals!T658&amp;Actuals!S658,'Avoided Costs 2010-2018'!$E:$E)*J658</f>
        <v>7501.9541403190897</v>
      </c>
      <c r="V658" s="78">
        <f>SUMIF('Avoided Costs 2010-2018'!$A:$A,Actuals!T658&amp;Actuals!S658,'Avoided Costs 2010-2018'!$K:$K)*N658</f>
        <v>0</v>
      </c>
      <c r="W658" s="78">
        <f>SUMIF('Avoided Costs 2010-2018'!$A:$A,Actuals!T658&amp;Actuals!S658,'Avoided Costs 2010-2018'!$M:$M)*R658</f>
        <v>0</v>
      </c>
      <c r="X658" s="78">
        <f t="shared" si="348"/>
        <v>7501.9541403190897</v>
      </c>
      <c r="Y658" s="105">
        <v>5082</v>
      </c>
      <c r="Z658" s="105">
        <f t="shared" si="349"/>
        <v>4065.6000000000004</v>
      </c>
      <c r="AA658" s="105"/>
      <c r="AB658" s="105"/>
      <c r="AC658" s="105"/>
      <c r="AD658" s="105">
        <f t="shared" si="350"/>
        <v>4065.6000000000004</v>
      </c>
      <c r="AE658" s="105">
        <f t="shared" si="351"/>
        <v>3436.3541403190893</v>
      </c>
      <c r="AF658" s="160">
        <f t="shared" si="352"/>
        <v>38076.192000000003</v>
      </c>
    </row>
    <row r="659" spans="1:32" s="108" customFormat="1" outlineLevel="1" x14ac:dyDescent="0.2">
      <c r="A659" s="125" t="s">
        <v>672</v>
      </c>
      <c r="B659" s="125"/>
      <c r="C659" s="125"/>
      <c r="D659" s="130">
        <v>1</v>
      </c>
      <c r="E659" s="131"/>
      <c r="F659" s="132">
        <v>0.2</v>
      </c>
      <c r="G659" s="132"/>
      <c r="H659" s="131">
        <v>1312</v>
      </c>
      <c r="I659" s="92">
        <f t="shared" si="353"/>
        <v>1249.0239999999999</v>
      </c>
      <c r="J659" s="98">
        <f t="shared" si="345"/>
        <v>999.2192</v>
      </c>
      <c r="K659" s="92"/>
      <c r="L659" s="131">
        <v>0</v>
      </c>
      <c r="M659" s="92">
        <f t="shared" si="354"/>
        <v>0</v>
      </c>
      <c r="N659" s="92">
        <f t="shared" si="346"/>
        <v>0</v>
      </c>
      <c r="O659" s="92"/>
      <c r="P659" s="92">
        <v>0</v>
      </c>
      <c r="Q659" s="92">
        <f t="shared" si="355"/>
        <v>0</v>
      </c>
      <c r="R659" s="98">
        <f t="shared" si="347"/>
        <v>0</v>
      </c>
      <c r="S659" s="130">
        <v>15</v>
      </c>
      <c r="T659" s="258" t="s">
        <v>15</v>
      </c>
      <c r="U659" s="78">
        <f>SUMIF('Avoided Costs 2010-2018'!$A:$A,Actuals!T659&amp;Actuals!S659,'Avoided Costs 2010-2018'!$E:$E)*J659</f>
        <v>2953.0644560752012</v>
      </c>
      <c r="V659" s="78">
        <f>SUMIF('Avoided Costs 2010-2018'!$A:$A,Actuals!T659&amp;Actuals!S659,'Avoided Costs 2010-2018'!$K:$K)*N659</f>
        <v>0</v>
      </c>
      <c r="W659" s="78">
        <f>SUMIF('Avoided Costs 2010-2018'!$A:$A,Actuals!T659&amp;Actuals!S659,'Avoided Costs 2010-2018'!$M:$M)*R659</f>
        <v>0</v>
      </c>
      <c r="X659" s="78">
        <f t="shared" si="348"/>
        <v>2953.0644560752012</v>
      </c>
      <c r="Y659" s="105">
        <v>1282</v>
      </c>
      <c r="Z659" s="105">
        <f t="shared" si="349"/>
        <v>1025.6000000000001</v>
      </c>
      <c r="AA659" s="105"/>
      <c r="AB659" s="105"/>
      <c r="AC659" s="105"/>
      <c r="AD659" s="105">
        <f t="shared" si="350"/>
        <v>1025.6000000000001</v>
      </c>
      <c r="AE659" s="105">
        <f t="shared" si="351"/>
        <v>1927.464456075201</v>
      </c>
      <c r="AF659" s="160">
        <f t="shared" si="352"/>
        <v>14988.288</v>
      </c>
    </row>
    <row r="660" spans="1:32" s="108" customFormat="1" outlineLevel="1" x14ac:dyDescent="0.2">
      <c r="A660" s="125" t="s">
        <v>673</v>
      </c>
      <c r="B660" s="125"/>
      <c r="C660" s="125"/>
      <c r="D660" s="130">
        <v>1</v>
      </c>
      <c r="E660" s="131"/>
      <c r="F660" s="132">
        <v>0.2</v>
      </c>
      <c r="G660" s="132"/>
      <c r="H660" s="131">
        <v>179181</v>
      </c>
      <c r="I660" s="92">
        <f t="shared" si="353"/>
        <v>170580.31200000001</v>
      </c>
      <c r="J660" s="98">
        <f t="shared" si="345"/>
        <v>136464.24960000001</v>
      </c>
      <c r="K660" s="92"/>
      <c r="L660" s="131">
        <v>0</v>
      </c>
      <c r="M660" s="92">
        <f t="shared" si="354"/>
        <v>0</v>
      </c>
      <c r="N660" s="92">
        <f t="shared" si="346"/>
        <v>0</v>
      </c>
      <c r="O660" s="92"/>
      <c r="P660" s="92">
        <v>0</v>
      </c>
      <c r="Q660" s="92">
        <f t="shared" si="355"/>
        <v>0</v>
      </c>
      <c r="R660" s="98">
        <f t="shared" si="347"/>
        <v>0</v>
      </c>
      <c r="S660" s="130">
        <v>11</v>
      </c>
      <c r="T660" s="258" t="s">
        <v>15</v>
      </c>
      <c r="U660" s="78">
        <f>SUMIF('Avoided Costs 2010-2018'!$A:$A,Actuals!T660&amp;Actuals!S660,'Avoided Costs 2010-2018'!$E:$E)*J660</f>
        <v>333946.79470348445</v>
      </c>
      <c r="V660" s="78">
        <f>SUMIF('Avoided Costs 2010-2018'!$A:$A,Actuals!T660&amp;Actuals!S660,'Avoided Costs 2010-2018'!$K:$K)*N660</f>
        <v>0</v>
      </c>
      <c r="W660" s="78">
        <f>SUMIF('Avoided Costs 2010-2018'!$A:$A,Actuals!T660&amp;Actuals!S660,'Avoided Costs 2010-2018'!$M:$M)*R660</f>
        <v>0</v>
      </c>
      <c r="X660" s="78">
        <f t="shared" si="348"/>
        <v>333946.79470348445</v>
      </c>
      <c r="Y660" s="105">
        <v>117643.04</v>
      </c>
      <c r="Z660" s="105">
        <f t="shared" si="349"/>
        <v>94114.432000000001</v>
      </c>
      <c r="AA660" s="105"/>
      <c r="AB660" s="105"/>
      <c r="AC660" s="105"/>
      <c r="AD660" s="105">
        <f t="shared" si="350"/>
        <v>94114.432000000001</v>
      </c>
      <c r="AE660" s="105">
        <f t="shared" si="351"/>
        <v>239832.36270348445</v>
      </c>
      <c r="AF660" s="160">
        <f t="shared" si="352"/>
        <v>1501106.7456</v>
      </c>
    </row>
    <row r="661" spans="1:32" s="108" customFormat="1" outlineLevel="1" x14ac:dyDescent="0.2">
      <c r="A661" s="125" t="s">
        <v>674</v>
      </c>
      <c r="B661" s="125"/>
      <c r="C661" s="125"/>
      <c r="D661" s="130">
        <v>0</v>
      </c>
      <c r="E661" s="131"/>
      <c r="F661" s="132">
        <v>0.2</v>
      </c>
      <c r="G661" s="132"/>
      <c r="H661" s="131">
        <v>7879</v>
      </c>
      <c r="I661" s="92">
        <f t="shared" si="353"/>
        <v>7500.808</v>
      </c>
      <c r="J661" s="98">
        <f t="shared" si="345"/>
        <v>6000.6464000000005</v>
      </c>
      <c r="K661" s="92"/>
      <c r="L661" s="131">
        <v>0</v>
      </c>
      <c r="M661" s="92">
        <f t="shared" si="354"/>
        <v>0</v>
      </c>
      <c r="N661" s="92">
        <f t="shared" si="346"/>
        <v>0</v>
      </c>
      <c r="O661" s="92"/>
      <c r="P661" s="92">
        <v>0</v>
      </c>
      <c r="Q661" s="92">
        <f t="shared" si="355"/>
        <v>0</v>
      </c>
      <c r="R661" s="98">
        <f t="shared" si="347"/>
        <v>0</v>
      </c>
      <c r="S661" s="130">
        <v>8</v>
      </c>
      <c r="T661" s="258" t="s">
        <v>167</v>
      </c>
      <c r="U661" s="78">
        <f>SUMIF('Avoided Costs 2010-2018'!$A:$A,Actuals!T661&amp;Actuals!S661,'Avoided Costs 2010-2018'!$E:$E)*J661</f>
        <v>10738.920436847186</v>
      </c>
      <c r="V661" s="78">
        <f>SUMIF('Avoided Costs 2010-2018'!$A:$A,Actuals!T661&amp;Actuals!S661,'Avoided Costs 2010-2018'!$K:$K)*N661</f>
        <v>0</v>
      </c>
      <c r="W661" s="78">
        <f>SUMIF('Avoided Costs 2010-2018'!$A:$A,Actuals!T661&amp;Actuals!S661,'Avoided Costs 2010-2018'!$M:$M)*R661</f>
        <v>0</v>
      </c>
      <c r="X661" s="78">
        <f t="shared" si="348"/>
        <v>10738.920436847186</v>
      </c>
      <c r="Y661" s="105">
        <v>13144</v>
      </c>
      <c r="Z661" s="105">
        <f t="shared" si="349"/>
        <v>10515.2</v>
      </c>
      <c r="AA661" s="105"/>
      <c r="AB661" s="105"/>
      <c r="AC661" s="105"/>
      <c r="AD661" s="105">
        <f t="shared" si="350"/>
        <v>10515.2</v>
      </c>
      <c r="AE661" s="105">
        <f t="shared" si="351"/>
        <v>223.72043684718483</v>
      </c>
      <c r="AF661" s="160">
        <f t="shared" si="352"/>
        <v>48005.171200000004</v>
      </c>
    </row>
    <row r="662" spans="1:32" s="108" customFormat="1" outlineLevel="1" x14ac:dyDescent="0.2">
      <c r="A662" s="125" t="s">
        <v>675</v>
      </c>
      <c r="B662" s="125"/>
      <c r="C662" s="125"/>
      <c r="D662" s="130">
        <v>0</v>
      </c>
      <c r="E662" s="131"/>
      <c r="F662" s="132">
        <v>0.2</v>
      </c>
      <c r="G662" s="132"/>
      <c r="H662" s="131">
        <v>19054</v>
      </c>
      <c r="I662" s="92">
        <f t="shared" si="353"/>
        <v>18139.407999999999</v>
      </c>
      <c r="J662" s="98">
        <f t="shared" si="345"/>
        <v>14511.526400000001</v>
      </c>
      <c r="K662" s="92"/>
      <c r="L662" s="131">
        <v>15038</v>
      </c>
      <c r="M662" s="92">
        <f t="shared" si="354"/>
        <v>15940.28</v>
      </c>
      <c r="N662" s="92">
        <f t="shared" si="346"/>
        <v>12752.224000000002</v>
      </c>
      <c r="O662" s="92"/>
      <c r="P662" s="92">
        <v>0</v>
      </c>
      <c r="Q662" s="92">
        <f t="shared" si="355"/>
        <v>0</v>
      </c>
      <c r="R662" s="98">
        <f t="shared" si="347"/>
        <v>0</v>
      </c>
      <c r="S662" s="130">
        <v>15</v>
      </c>
      <c r="T662" s="258" t="s">
        <v>15</v>
      </c>
      <c r="U662" s="78">
        <f>SUMIF('Avoided Costs 2010-2018'!$A:$A,Actuals!T662&amp;Actuals!S662,'Avoided Costs 2010-2018'!$E:$E)*J662</f>
        <v>42886.958952787259</v>
      </c>
      <c r="V662" s="78">
        <f>SUMIF('Avoided Costs 2010-2018'!$A:$A,Actuals!T662&amp;Actuals!S662,'Avoided Costs 2010-2018'!$K:$K)*N662</f>
        <v>10502.985178719366</v>
      </c>
      <c r="W662" s="78">
        <f>SUMIF('Avoided Costs 2010-2018'!$A:$A,Actuals!T662&amp;Actuals!S662,'Avoided Costs 2010-2018'!$M:$M)*R662</f>
        <v>0</v>
      </c>
      <c r="X662" s="78">
        <f t="shared" si="348"/>
        <v>53389.944131506621</v>
      </c>
      <c r="Y662" s="105">
        <v>12300</v>
      </c>
      <c r="Z662" s="105">
        <f t="shared" si="349"/>
        <v>9840</v>
      </c>
      <c r="AA662" s="105"/>
      <c r="AB662" s="105"/>
      <c r="AC662" s="105"/>
      <c r="AD662" s="105">
        <f t="shared" si="350"/>
        <v>9840</v>
      </c>
      <c r="AE662" s="105">
        <f t="shared" si="351"/>
        <v>43549.944131506621</v>
      </c>
      <c r="AF662" s="160">
        <f t="shared" si="352"/>
        <v>217672.89600000001</v>
      </c>
    </row>
    <row r="663" spans="1:32" s="108" customFormat="1" outlineLevel="1" x14ac:dyDescent="0.2">
      <c r="A663" s="125" t="s">
        <v>676</v>
      </c>
      <c r="B663" s="125"/>
      <c r="C663" s="125"/>
      <c r="D663" s="130">
        <v>1</v>
      </c>
      <c r="E663" s="131"/>
      <c r="F663" s="132">
        <v>0.2</v>
      </c>
      <c r="G663" s="132"/>
      <c r="H663" s="131">
        <v>10450</v>
      </c>
      <c r="I663" s="92">
        <f t="shared" si="353"/>
        <v>9948.4</v>
      </c>
      <c r="J663" s="98">
        <f t="shared" si="345"/>
        <v>7958.72</v>
      </c>
      <c r="K663" s="92"/>
      <c r="L663" s="131">
        <v>0</v>
      </c>
      <c r="M663" s="92">
        <f t="shared" si="354"/>
        <v>0</v>
      </c>
      <c r="N663" s="92">
        <f t="shared" si="346"/>
        <v>0</v>
      </c>
      <c r="O663" s="92"/>
      <c r="P663" s="92">
        <v>0</v>
      </c>
      <c r="Q663" s="92">
        <f t="shared" si="355"/>
        <v>0</v>
      </c>
      <c r="R663" s="98">
        <f t="shared" si="347"/>
        <v>0</v>
      </c>
      <c r="S663" s="130">
        <v>11</v>
      </c>
      <c r="T663" s="258" t="s">
        <v>15</v>
      </c>
      <c r="U663" s="78">
        <f>SUMIF('Avoided Costs 2010-2018'!$A:$A,Actuals!T663&amp;Actuals!S663,'Avoided Costs 2010-2018'!$E:$E)*J663</f>
        <v>19476.082869564365</v>
      </c>
      <c r="V663" s="78">
        <f>SUMIF('Avoided Costs 2010-2018'!$A:$A,Actuals!T663&amp;Actuals!S663,'Avoided Costs 2010-2018'!$K:$K)*N663</f>
        <v>0</v>
      </c>
      <c r="W663" s="78">
        <f>SUMIF('Avoided Costs 2010-2018'!$A:$A,Actuals!T663&amp;Actuals!S663,'Avoided Costs 2010-2018'!$M:$M)*R663</f>
        <v>0</v>
      </c>
      <c r="X663" s="78">
        <f t="shared" si="348"/>
        <v>19476.082869564365</v>
      </c>
      <c r="Y663" s="105">
        <v>18656</v>
      </c>
      <c r="Z663" s="105">
        <f t="shared" si="349"/>
        <v>14924.800000000001</v>
      </c>
      <c r="AA663" s="105"/>
      <c r="AB663" s="105"/>
      <c r="AC663" s="105"/>
      <c r="AD663" s="105">
        <f t="shared" si="350"/>
        <v>14924.800000000001</v>
      </c>
      <c r="AE663" s="105">
        <f t="shared" si="351"/>
        <v>4551.2828695643639</v>
      </c>
      <c r="AF663" s="160">
        <f t="shared" si="352"/>
        <v>87545.919999999998</v>
      </c>
    </row>
    <row r="664" spans="1:32" s="108" customFormat="1" outlineLevel="1" x14ac:dyDescent="0.2">
      <c r="A664" s="125" t="s">
        <v>677</v>
      </c>
      <c r="B664" s="125"/>
      <c r="C664" s="125"/>
      <c r="D664" s="130">
        <v>1</v>
      </c>
      <c r="E664" s="131"/>
      <c r="F664" s="132">
        <v>0.2</v>
      </c>
      <c r="G664" s="132"/>
      <c r="H664" s="131">
        <v>2386</v>
      </c>
      <c r="I664" s="92">
        <f t="shared" si="353"/>
        <v>2271.4719999999998</v>
      </c>
      <c r="J664" s="98">
        <f t="shared" si="345"/>
        <v>1817.1776</v>
      </c>
      <c r="K664" s="92"/>
      <c r="L664" s="131">
        <v>0</v>
      </c>
      <c r="M664" s="92">
        <f t="shared" si="354"/>
        <v>0</v>
      </c>
      <c r="N664" s="92">
        <f t="shared" si="346"/>
        <v>0</v>
      </c>
      <c r="O664" s="92"/>
      <c r="P664" s="92">
        <v>0</v>
      </c>
      <c r="Q664" s="92">
        <f t="shared" si="355"/>
        <v>0</v>
      </c>
      <c r="R664" s="98">
        <f t="shared" si="347"/>
        <v>0</v>
      </c>
      <c r="S664" s="130">
        <v>15</v>
      </c>
      <c r="T664" s="258" t="s">
        <v>15</v>
      </c>
      <c r="U664" s="78">
        <f>SUMIF('Avoided Costs 2010-2018'!$A:$A,Actuals!T664&amp;Actuals!S664,'Avoided Costs 2010-2018'!$E:$E)*J664</f>
        <v>5370.4358172221264</v>
      </c>
      <c r="V664" s="78">
        <f>SUMIF('Avoided Costs 2010-2018'!$A:$A,Actuals!T664&amp;Actuals!S664,'Avoided Costs 2010-2018'!$K:$K)*N664</f>
        <v>0</v>
      </c>
      <c r="W664" s="78">
        <f>SUMIF('Avoided Costs 2010-2018'!$A:$A,Actuals!T664&amp;Actuals!S664,'Avoided Costs 2010-2018'!$M:$M)*R664</f>
        <v>0</v>
      </c>
      <c r="X664" s="78">
        <f t="shared" si="348"/>
        <v>5370.4358172221264</v>
      </c>
      <c r="Y664" s="105">
        <v>4007</v>
      </c>
      <c r="Z664" s="105">
        <f t="shared" si="349"/>
        <v>3205.6000000000004</v>
      </c>
      <c r="AA664" s="105"/>
      <c r="AB664" s="105"/>
      <c r="AC664" s="105"/>
      <c r="AD664" s="105">
        <f t="shared" si="350"/>
        <v>3205.6000000000004</v>
      </c>
      <c r="AE664" s="105">
        <f t="shared" si="351"/>
        <v>2164.835817222126</v>
      </c>
      <c r="AF664" s="160">
        <f t="shared" si="352"/>
        <v>27257.664000000001</v>
      </c>
    </row>
    <row r="665" spans="1:32" s="108" customFormat="1" outlineLevel="1" x14ac:dyDescent="0.2">
      <c r="A665" s="125" t="s">
        <v>678</v>
      </c>
      <c r="B665" s="125"/>
      <c r="C665" s="125"/>
      <c r="D665" s="130">
        <v>1</v>
      </c>
      <c r="E665" s="131"/>
      <c r="F665" s="132">
        <v>0.2</v>
      </c>
      <c r="G665" s="132"/>
      <c r="H665" s="131">
        <v>182842</v>
      </c>
      <c r="I665" s="92">
        <f t="shared" si="353"/>
        <v>174065.584</v>
      </c>
      <c r="J665" s="98">
        <f t="shared" si="345"/>
        <v>139252.46720000001</v>
      </c>
      <c r="K665" s="92"/>
      <c r="L665" s="131">
        <v>0</v>
      </c>
      <c r="M665" s="92">
        <f t="shared" si="354"/>
        <v>0</v>
      </c>
      <c r="N665" s="92">
        <f t="shared" si="346"/>
        <v>0</v>
      </c>
      <c r="O665" s="92"/>
      <c r="P665" s="92">
        <v>0</v>
      </c>
      <c r="Q665" s="92">
        <f t="shared" si="355"/>
        <v>0</v>
      </c>
      <c r="R665" s="98">
        <f t="shared" si="347"/>
        <v>0</v>
      </c>
      <c r="S665" s="130">
        <v>11</v>
      </c>
      <c r="T665" s="258" t="s">
        <v>15</v>
      </c>
      <c r="U665" s="78">
        <f>SUMIF('Avoided Costs 2010-2018'!$A:$A,Actuals!T665&amp;Actuals!S665,'Avoided Costs 2010-2018'!$E:$E)*J665</f>
        <v>340769.94679778832</v>
      </c>
      <c r="V665" s="78">
        <f>SUMIF('Avoided Costs 2010-2018'!$A:$A,Actuals!T665&amp;Actuals!S665,'Avoided Costs 2010-2018'!$K:$K)*N665</f>
        <v>0</v>
      </c>
      <c r="W665" s="78">
        <f>SUMIF('Avoided Costs 2010-2018'!$A:$A,Actuals!T665&amp;Actuals!S665,'Avoided Costs 2010-2018'!$M:$M)*R665</f>
        <v>0</v>
      </c>
      <c r="X665" s="78">
        <f t="shared" si="348"/>
        <v>340769.94679778832</v>
      </c>
      <c r="Y665" s="105">
        <v>87450</v>
      </c>
      <c r="Z665" s="105">
        <f t="shared" si="349"/>
        <v>69960</v>
      </c>
      <c r="AA665" s="105"/>
      <c r="AB665" s="105"/>
      <c r="AC665" s="105"/>
      <c r="AD665" s="105">
        <f t="shared" si="350"/>
        <v>69960</v>
      </c>
      <c r="AE665" s="105">
        <f t="shared" si="351"/>
        <v>270809.94679778832</v>
      </c>
      <c r="AF665" s="160">
        <f t="shared" si="352"/>
        <v>1531777.1392000001</v>
      </c>
    </row>
    <row r="666" spans="1:32" s="108" customFormat="1" outlineLevel="1" x14ac:dyDescent="0.2">
      <c r="A666" s="125" t="s">
        <v>679</v>
      </c>
      <c r="B666" s="125"/>
      <c r="C666" s="125"/>
      <c r="D666" s="130">
        <v>1</v>
      </c>
      <c r="E666" s="131"/>
      <c r="F666" s="132">
        <v>0.2</v>
      </c>
      <c r="G666" s="132"/>
      <c r="H666" s="131">
        <v>65179</v>
      </c>
      <c r="I666" s="92">
        <f t="shared" si="353"/>
        <v>62050.407999999996</v>
      </c>
      <c r="J666" s="98">
        <f t="shared" si="345"/>
        <v>49640.326399999998</v>
      </c>
      <c r="K666" s="92"/>
      <c r="L666" s="131">
        <v>0</v>
      </c>
      <c r="M666" s="92">
        <f t="shared" si="354"/>
        <v>0</v>
      </c>
      <c r="N666" s="92">
        <f t="shared" si="346"/>
        <v>0</v>
      </c>
      <c r="O666" s="92"/>
      <c r="P666" s="92">
        <v>0</v>
      </c>
      <c r="Q666" s="92">
        <f t="shared" si="355"/>
        <v>0</v>
      </c>
      <c r="R666" s="98">
        <f t="shared" si="347"/>
        <v>0</v>
      </c>
      <c r="S666" s="130">
        <v>11</v>
      </c>
      <c r="T666" s="258" t="s">
        <v>15</v>
      </c>
      <c r="U666" s="78">
        <f>SUMIF('Avoided Costs 2010-2018'!$A:$A,Actuals!T666&amp;Actuals!S666,'Avoided Costs 2010-2018'!$E:$E)*J666</f>
        <v>121476.7086464436</v>
      </c>
      <c r="V666" s="78">
        <f>SUMIF('Avoided Costs 2010-2018'!$A:$A,Actuals!T666&amp;Actuals!S666,'Avoided Costs 2010-2018'!$K:$K)*N666</f>
        <v>0</v>
      </c>
      <c r="W666" s="78">
        <f>SUMIF('Avoided Costs 2010-2018'!$A:$A,Actuals!T666&amp;Actuals!S666,'Avoided Costs 2010-2018'!$M:$M)*R666</f>
        <v>0</v>
      </c>
      <c r="X666" s="78">
        <f t="shared" si="348"/>
        <v>121476.7086464436</v>
      </c>
      <c r="Y666" s="105">
        <v>16960</v>
      </c>
      <c r="Z666" s="105">
        <f t="shared" si="349"/>
        <v>13568</v>
      </c>
      <c r="AA666" s="105"/>
      <c r="AB666" s="105"/>
      <c r="AC666" s="105"/>
      <c r="AD666" s="105">
        <f t="shared" si="350"/>
        <v>13568</v>
      </c>
      <c r="AE666" s="105">
        <f t="shared" si="351"/>
        <v>107908.7086464436</v>
      </c>
      <c r="AF666" s="160">
        <f t="shared" si="352"/>
        <v>546043.59039999999</v>
      </c>
    </row>
    <row r="667" spans="1:32" s="108" customFormat="1" outlineLevel="1" x14ac:dyDescent="0.2">
      <c r="A667" s="125" t="s">
        <v>680</v>
      </c>
      <c r="B667" s="125"/>
      <c r="C667" s="125"/>
      <c r="D667" s="130">
        <v>1</v>
      </c>
      <c r="E667" s="131"/>
      <c r="F667" s="132">
        <v>0.2</v>
      </c>
      <c r="G667" s="132"/>
      <c r="H667" s="131">
        <v>9491</v>
      </c>
      <c r="I667" s="92">
        <f t="shared" si="353"/>
        <v>9035.4319999999989</v>
      </c>
      <c r="J667" s="98">
        <f t="shared" si="345"/>
        <v>7228.3455999999996</v>
      </c>
      <c r="K667" s="92"/>
      <c r="L667" s="131">
        <v>0</v>
      </c>
      <c r="M667" s="92">
        <f t="shared" si="354"/>
        <v>0</v>
      </c>
      <c r="N667" s="92">
        <f t="shared" si="346"/>
        <v>0</v>
      </c>
      <c r="O667" s="92"/>
      <c r="P667" s="92">
        <v>0</v>
      </c>
      <c r="Q667" s="92">
        <f t="shared" si="355"/>
        <v>0</v>
      </c>
      <c r="R667" s="98">
        <f t="shared" si="347"/>
        <v>0</v>
      </c>
      <c r="S667" s="130">
        <v>25</v>
      </c>
      <c r="T667" s="258" t="s">
        <v>15</v>
      </c>
      <c r="U667" s="78">
        <f>SUMIF('Avoided Costs 2010-2018'!$A:$A,Actuals!T667&amp;Actuals!S667,'Avoided Costs 2010-2018'!$E:$E)*J667</f>
        <v>27173.896428563745</v>
      </c>
      <c r="V667" s="78">
        <f>SUMIF('Avoided Costs 2010-2018'!$A:$A,Actuals!T667&amp;Actuals!S667,'Avoided Costs 2010-2018'!$K:$K)*N667</f>
        <v>0</v>
      </c>
      <c r="W667" s="78">
        <f>SUMIF('Avoided Costs 2010-2018'!$A:$A,Actuals!T667&amp;Actuals!S667,'Avoided Costs 2010-2018'!$M:$M)*R667</f>
        <v>0</v>
      </c>
      <c r="X667" s="78">
        <f t="shared" si="348"/>
        <v>27173.896428563745</v>
      </c>
      <c r="Y667" s="105">
        <v>21800</v>
      </c>
      <c r="Z667" s="105">
        <f t="shared" si="349"/>
        <v>17440</v>
      </c>
      <c r="AA667" s="105"/>
      <c r="AB667" s="105"/>
      <c r="AC667" s="105"/>
      <c r="AD667" s="105">
        <f t="shared" si="350"/>
        <v>17440</v>
      </c>
      <c r="AE667" s="105">
        <f t="shared" si="351"/>
        <v>9733.8964285637448</v>
      </c>
      <c r="AF667" s="160">
        <f t="shared" si="352"/>
        <v>180708.63999999998</v>
      </c>
    </row>
    <row r="668" spans="1:32" s="108" customFormat="1" outlineLevel="1" x14ac:dyDescent="0.2">
      <c r="A668" s="125" t="s">
        <v>681</v>
      </c>
      <c r="B668" s="125"/>
      <c r="C668" s="125"/>
      <c r="D668" s="130">
        <v>1</v>
      </c>
      <c r="E668" s="131"/>
      <c r="F668" s="132">
        <v>0.2</v>
      </c>
      <c r="G668" s="132"/>
      <c r="H668" s="131">
        <v>14403</v>
      </c>
      <c r="I668" s="92">
        <f t="shared" si="353"/>
        <v>13711.655999999999</v>
      </c>
      <c r="J668" s="98">
        <f t="shared" si="345"/>
        <v>10969.3248</v>
      </c>
      <c r="K668" s="92"/>
      <c r="L668" s="131">
        <v>0</v>
      </c>
      <c r="M668" s="92">
        <f t="shared" si="354"/>
        <v>0</v>
      </c>
      <c r="N668" s="92">
        <f t="shared" si="346"/>
        <v>0</v>
      </c>
      <c r="O668" s="92"/>
      <c r="P668" s="92">
        <v>0</v>
      </c>
      <c r="Q668" s="92">
        <f t="shared" si="355"/>
        <v>0</v>
      </c>
      <c r="R668" s="98">
        <f t="shared" si="347"/>
        <v>0</v>
      </c>
      <c r="S668" s="130">
        <v>8</v>
      </c>
      <c r="T668" s="258" t="s">
        <v>167</v>
      </c>
      <c r="U668" s="78">
        <f>SUMIF('Avoided Costs 2010-2018'!$A:$A,Actuals!T668&amp;Actuals!S668,'Avoided Costs 2010-2018'!$E:$E)*J668</f>
        <v>19631.002798820919</v>
      </c>
      <c r="V668" s="78">
        <f>SUMIF('Avoided Costs 2010-2018'!$A:$A,Actuals!T668&amp;Actuals!S668,'Avoided Costs 2010-2018'!$K:$K)*N668</f>
        <v>0</v>
      </c>
      <c r="W668" s="78">
        <f>SUMIF('Avoided Costs 2010-2018'!$A:$A,Actuals!T668&amp;Actuals!S668,'Avoided Costs 2010-2018'!$M:$M)*R668</f>
        <v>0</v>
      </c>
      <c r="X668" s="78">
        <f t="shared" si="348"/>
        <v>19631.002798820919</v>
      </c>
      <c r="Y668" s="105">
        <v>7633.59</v>
      </c>
      <c r="Z668" s="105">
        <f t="shared" si="349"/>
        <v>6106.8720000000003</v>
      </c>
      <c r="AA668" s="105"/>
      <c r="AB668" s="105"/>
      <c r="AC668" s="105"/>
      <c r="AD668" s="105">
        <f t="shared" si="350"/>
        <v>6106.8720000000003</v>
      </c>
      <c r="AE668" s="105">
        <f t="shared" si="351"/>
        <v>13524.130798820919</v>
      </c>
      <c r="AF668" s="160">
        <f t="shared" si="352"/>
        <v>87754.598400000003</v>
      </c>
    </row>
    <row r="669" spans="1:32" s="108" customFormat="1" outlineLevel="1" x14ac:dyDescent="0.2">
      <c r="A669" s="125" t="s">
        <v>682</v>
      </c>
      <c r="B669" s="125"/>
      <c r="C669" s="125"/>
      <c r="D669" s="130">
        <v>1</v>
      </c>
      <c r="E669" s="131"/>
      <c r="F669" s="132">
        <v>0.2</v>
      </c>
      <c r="G669" s="132"/>
      <c r="H669" s="131">
        <v>28084</v>
      </c>
      <c r="I669" s="92">
        <f t="shared" si="353"/>
        <v>26735.967999999997</v>
      </c>
      <c r="J669" s="98">
        <f t="shared" si="345"/>
        <v>21388.774399999998</v>
      </c>
      <c r="K669" s="92"/>
      <c r="L669" s="131">
        <v>0</v>
      </c>
      <c r="M669" s="92">
        <f t="shared" si="354"/>
        <v>0</v>
      </c>
      <c r="N669" s="92">
        <f t="shared" si="346"/>
        <v>0</v>
      </c>
      <c r="O669" s="92"/>
      <c r="P669" s="92">
        <v>0</v>
      </c>
      <c r="Q669" s="92">
        <f t="shared" si="355"/>
        <v>0</v>
      </c>
      <c r="R669" s="98">
        <f t="shared" si="347"/>
        <v>0</v>
      </c>
      <c r="S669" s="130">
        <v>15</v>
      </c>
      <c r="T669" s="258" t="s">
        <v>15</v>
      </c>
      <c r="U669" s="78">
        <f>SUMIF('Avoided Costs 2010-2018'!$A:$A,Actuals!T669&amp;Actuals!S669,'Avoided Costs 2010-2018'!$E:$E)*J669</f>
        <v>63211.785201536542</v>
      </c>
      <c r="V669" s="78">
        <f>SUMIF('Avoided Costs 2010-2018'!$A:$A,Actuals!T669&amp;Actuals!S669,'Avoided Costs 2010-2018'!$K:$K)*N669</f>
        <v>0</v>
      </c>
      <c r="W669" s="78">
        <f>SUMIF('Avoided Costs 2010-2018'!$A:$A,Actuals!T669&amp;Actuals!S669,'Avoided Costs 2010-2018'!$M:$M)*R669</f>
        <v>0</v>
      </c>
      <c r="X669" s="78">
        <f t="shared" si="348"/>
        <v>63211.785201536542</v>
      </c>
      <c r="Y669" s="105">
        <v>25301.55</v>
      </c>
      <c r="Z669" s="105">
        <f t="shared" si="349"/>
        <v>20241.240000000002</v>
      </c>
      <c r="AA669" s="105"/>
      <c r="AB669" s="105"/>
      <c r="AC669" s="105"/>
      <c r="AD669" s="105">
        <f t="shared" si="350"/>
        <v>20241.240000000002</v>
      </c>
      <c r="AE669" s="105">
        <f t="shared" si="351"/>
        <v>42970.545201536544</v>
      </c>
      <c r="AF669" s="160">
        <f t="shared" si="352"/>
        <v>320831.61599999998</v>
      </c>
    </row>
    <row r="670" spans="1:32" s="108" customFormat="1" outlineLevel="1" x14ac:dyDescent="0.2">
      <c r="A670" s="125" t="s">
        <v>683</v>
      </c>
      <c r="B670" s="125"/>
      <c r="C670" s="125"/>
      <c r="D670" s="130">
        <v>0</v>
      </c>
      <c r="E670" s="131"/>
      <c r="F670" s="132">
        <v>0.2</v>
      </c>
      <c r="G670" s="132"/>
      <c r="H670" s="131">
        <v>8246</v>
      </c>
      <c r="I670" s="92">
        <f t="shared" si="353"/>
        <v>7850.192</v>
      </c>
      <c r="J670" s="98">
        <f t="shared" si="345"/>
        <v>6280.1536000000006</v>
      </c>
      <c r="K670" s="92"/>
      <c r="L670" s="131">
        <v>0</v>
      </c>
      <c r="M670" s="92">
        <f t="shared" si="354"/>
        <v>0</v>
      </c>
      <c r="N670" s="92">
        <f t="shared" si="346"/>
        <v>0</v>
      </c>
      <c r="O670" s="92"/>
      <c r="P670" s="92">
        <v>0</v>
      </c>
      <c r="Q670" s="92">
        <f t="shared" si="355"/>
        <v>0</v>
      </c>
      <c r="R670" s="98">
        <f t="shared" si="347"/>
        <v>0</v>
      </c>
      <c r="S670" s="130">
        <v>9</v>
      </c>
      <c r="T670" s="258" t="s">
        <v>167</v>
      </c>
      <c r="U670" s="78">
        <f>SUMIF('Avoided Costs 2010-2018'!$A:$A,Actuals!T670&amp;Actuals!S670,'Avoided Costs 2010-2018'!$E:$E)*J670</f>
        <v>12217.754437237145</v>
      </c>
      <c r="V670" s="78">
        <f>SUMIF('Avoided Costs 2010-2018'!$A:$A,Actuals!T670&amp;Actuals!S670,'Avoided Costs 2010-2018'!$K:$K)*N670</f>
        <v>0</v>
      </c>
      <c r="W670" s="78">
        <f>SUMIF('Avoided Costs 2010-2018'!$A:$A,Actuals!T670&amp;Actuals!S670,'Avoided Costs 2010-2018'!$M:$M)*R670</f>
        <v>0</v>
      </c>
      <c r="X670" s="78">
        <f t="shared" si="348"/>
        <v>12217.754437237145</v>
      </c>
      <c r="Y670" s="105">
        <v>10001</v>
      </c>
      <c r="Z670" s="105">
        <f t="shared" si="349"/>
        <v>8000.8</v>
      </c>
      <c r="AA670" s="105"/>
      <c r="AB670" s="105"/>
      <c r="AC670" s="105"/>
      <c r="AD670" s="105">
        <f t="shared" si="350"/>
        <v>8000.8</v>
      </c>
      <c r="AE670" s="105">
        <f t="shared" si="351"/>
        <v>4216.9544372371447</v>
      </c>
      <c r="AF670" s="160">
        <f t="shared" si="352"/>
        <v>56521.382400000002</v>
      </c>
    </row>
    <row r="671" spans="1:32" s="108" customFormat="1" outlineLevel="1" x14ac:dyDescent="0.2">
      <c r="A671" s="125" t="s">
        <v>684</v>
      </c>
      <c r="B671" s="125"/>
      <c r="C671" s="125"/>
      <c r="D671" s="130">
        <v>1</v>
      </c>
      <c r="E671" s="131"/>
      <c r="F671" s="132">
        <v>0.2</v>
      </c>
      <c r="G671" s="132"/>
      <c r="H671" s="131">
        <v>28927</v>
      </c>
      <c r="I671" s="92">
        <f t="shared" si="353"/>
        <v>27538.503999999997</v>
      </c>
      <c r="J671" s="98">
        <f t="shared" si="345"/>
        <v>22030.803199999998</v>
      </c>
      <c r="K671" s="92"/>
      <c r="L671" s="131">
        <v>0</v>
      </c>
      <c r="M671" s="92">
        <f t="shared" si="354"/>
        <v>0</v>
      </c>
      <c r="N671" s="92">
        <f t="shared" si="346"/>
        <v>0</v>
      </c>
      <c r="O671" s="92"/>
      <c r="P671" s="92">
        <v>0</v>
      </c>
      <c r="Q671" s="92">
        <f t="shared" si="355"/>
        <v>0</v>
      </c>
      <c r="R671" s="98">
        <f t="shared" si="347"/>
        <v>0</v>
      </c>
      <c r="S671" s="130">
        <v>11</v>
      </c>
      <c r="T671" s="258" t="s">
        <v>15</v>
      </c>
      <c r="U671" s="78">
        <f>SUMIF('Avoided Costs 2010-2018'!$A:$A,Actuals!T671&amp;Actuals!S671,'Avoided Costs 2010-2018'!$E:$E)*J671</f>
        <v>53912.406618936679</v>
      </c>
      <c r="V671" s="78">
        <f>SUMIF('Avoided Costs 2010-2018'!$A:$A,Actuals!T671&amp;Actuals!S671,'Avoided Costs 2010-2018'!$K:$K)*N671</f>
        <v>0</v>
      </c>
      <c r="W671" s="78">
        <f>SUMIF('Avoided Costs 2010-2018'!$A:$A,Actuals!T671&amp;Actuals!S671,'Avoided Costs 2010-2018'!$M:$M)*R671</f>
        <v>0</v>
      </c>
      <c r="X671" s="78">
        <f t="shared" si="348"/>
        <v>53912.406618936679</v>
      </c>
      <c r="Y671" s="105">
        <v>18550</v>
      </c>
      <c r="Z671" s="105">
        <f t="shared" si="349"/>
        <v>14840</v>
      </c>
      <c r="AA671" s="105"/>
      <c r="AB671" s="105"/>
      <c r="AC671" s="105"/>
      <c r="AD671" s="105">
        <f t="shared" si="350"/>
        <v>14840</v>
      </c>
      <c r="AE671" s="105">
        <f t="shared" si="351"/>
        <v>39072.406618936679</v>
      </c>
      <c r="AF671" s="160">
        <f t="shared" si="352"/>
        <v>242338.83519999997</v>
      </c>
    </row>
    <row r="672" spans="1:32" s="108" customFormat="1" outlineLevel="1" x14ac:dyDescent="0.2">
      <c r="A672" s="125" t="s">
        <v>685</v>
      </c>
      <c r="B672" s="125"/>
      <c r="C672" s="125"/>
      <c r="D672" s="130">
        <v>1</v>
      </c>
      <c r="E672" s="131"/>
      <c r="F672" s="132">
        <v>0.2</v>
      </c>
      <c r="G672" s="132"/>
      <c r="H672" s="131">
        <v>221806</v>
      </c>
      <c r="I672" s="92">
        <f t="shared" si="353"/>
        <v>211159.31199999998</v>
      </c>
      <c r="J672" s="98">
        <f t="shared" si="345"/>
        <v>168927.44959999999</v>
      </c>
      <c r="K672" s="92"/>
      <c r="L672" s="131">
        <v>0</v>
      </c>
      <c r="M672" s="92">
        <f t="shared" si="354"/>
        <v>0</v>
      </c>
      <c r="N672" s="92">
        <f t="shared" si="346"/>
        <v>0</v>
      </c>
      <c r="O672" s="92"/>
      <c r="P672" s="92">
        <v>0</v>
      </c>
      <c r="Q672" s="92">
        <f t="shared" si="355"/>
        <v>0</v>
      </c>
      <c r="R672" s="98">
        <f t="shared" si="347"/>
        <v>0</v>
      </c>
      <c r="S672" s="130">
        <v>11</v>
      </c>
      <c r="T672" s="258" t="s">
        <v>15</v>
      </c>
      <c r="U672" s="78">
        <f>SUMIF('Avoided Costs 2010-2018'!$A:$A,Actuals!T672&amp;Actuals!S672,'Avoided Costs 2010-2018'!$E:$E)*J672</f>
        <v>413388.7116714443</v>
      </c>
      <c r="V672" s="78">
        <f>SUMIF('Avoided Costs 2010-2018'!$A:$A,Actuals!T672&amp;Actuals!S672,'Avoided Costs 2010-2018'!$K:$K)*N672</f>
        <v>0</v>
      </c>
      <c r="W672" s="78">
        <f>SUMIF('Avoided Costs 2010-2018'!$A:$A,Actuals!T672&amp;Actuals!S672,'Avoided Costs 2010-2018'!$M:$M)*R672</f>
        <v>0</v>
      </c>
      <c r="X672" s="78">
        <f t="shared" si="348"/>
        <v>413388.7116714443</v>
      </c>
      <c r="Y672" s="105">
        <v>205375</v>
      </c>
      <c r="Z672" s="105">
        <f t="shared" si="349"/>
        <v>164300</v>
      </c>
      <c r="AA672" s="105"/>
      <c r="AB672" s="105"/>
      <c r="AC672" s="105"/>
      <c r="AD672" s="105">
        <f t="shared" si="350"/>
        <v>164300</v>
      </c>
      <c r="AE672" s="105">
        <f t="shared" si="351"/>
        <v>249088.7116714443</v>
      </c>
      <c r="AF672" s="160">
        <f t="shared" si="352"/>
        <v>1858201.9456</v>
      </c>
    </row>
    <row r="673" spans="1:32" s="108" customFormat="1" outlineLevel="1" x14ac:dyDescent="0.2">
      <c r="A673" s="125" t="s">
        <v>686</v>
      </c>
      <c r="B673" s="125"/>
      <c r="C673" s="125"/>
      <c r="D673" s="130">
        <v>1</v>
      </c>
      <c r="E673" s="131"/>
      <c r="F673" s="132">
        <v>0.2</v>
      </c>
      <c r="G673" s="132"/>
      <c r="H673" s="131">
        <v>1243</v>
      </c>
      <c r="I673" s="92">
        <f t="shared" si="353"/>
        <v>1183.336</v>
      </c>
      <c r="J673" s="98">
        <f t="shared" si="345"/>
        <v>946.66880000000003</v>
      </c>
      <c r="K673" s="92"/>
      <c r="L673" s="131">
        <v>0</v>
      </c>
      <c r="M673" s="92">
        <f t="shared" si="354"/>
        <v>0</v>
      </c>
      <c r="N673" s="92">
        <f t="shared" si="346"/>
        <v>0</v>
      </c>
      <c r="O673" s="92"/>
      <c r="P673" s="92">
        <v>0</v>
      </c>
      <c r="Q673" s="92">
        <f t="shared" si="355"/>
        <v>0</v>
      </c>
      <c r="R673" s="98">
        <f t="shared" si="347"/>
        <v>0</v>
      </c>
      <c r="S673" s="130">
        <v>15</v>
      </c>
      <c r="T673" s="258" t="s">
        <v>15</v>
      </c>
      <c r="U673" s="78">
        <f>SUMIF('Avoided Costs 2010-2018'!$A:$A,Actuals!T673&amp;Actuals!S673,'Avoided Costs 2010-2018'!$E:$E)*J673</f>
        <v>2797.7584747724659</v>
      </c>
      <c r="V673" s="78">
        <f>SUMIF('Avoided Costs 2010-2018'!$A:$A,Actuals!T673&amp;Actuals!S673,'Avoided Costs 2010-2018'!$K:$K)*N673</f>
        <v>0</v>
      </c>
      <c r="W673" s="78">
        <f>SUMIF('Avoided Costs 2010-2018'!$A:$A,Actuals!T673&amp;Actuals!S673,'Avoided Costs 2010-2018'!$M:$M)*R673</f>
        <v>0</v>
      </c>
      <c r="X673" s="78">
        <f t="shared" si="348"/>
        <v>2797.7584747724659</v>
      </c>
      <c r="Y673" s="105">
        <v>1282</v>
      </c>
      <c r="Z673" s="105">
        <f t="shared" si="349"/>
        <v>1025.6000000000001</v>
      </c>
      <c r="AA673" s="105"/>
      <c r="AB673" s="105"/>
      <c r="AC673" s="105"/>
      <c r="AD673" s="105">
        <f t="shared" si="350"/>
        <v>1025.6000000000001</v>
      </c>
      <c r="AE673" s="105">
        <f t="shared" si="351"/>
        <v>1772.1584747724658</v>
      </c>
      <c r="AF673" s="160">
        <f t="shared" si="352"/>
        <v>14200.032000000001</v>
      </c>
    </row>
    <row r="674" spans="1:32" s="108" customFormat="1" outlineLevel="1" x14ac:dyDescent="0.2">
      <c r="A674" s="125" t="s">
        <v>687</v>
      </c>
      <c r="B674" s="125"/>
      <c r="C674" s="125"/>
      <c r="D674" s="130">
        <v>1</v>
      </c>
      <c r="E674" s="131"/>
      <c r="F674" s="132">
        <v>0.2</v>
      </c>
      <c r="G674" s="132"/>
      <c r="H674" s="131">
        <v>10310</v>
      </c>
      <c r="I674" s="92">
        <f t="shared" ref="I674:I675" si="356">H674</f>
        <v>10310</v>
      </c>
      <c r="J674" s="98">
        <f t="shared" si="345"/>
        <v>8248</v>
      </c>
      <c r="K674" s="92"/>
      <c r="L674" s="131">
        <v>0</v>
      </c>
      <c r="M674" s="92">
        <f t="shared" ref="M674:M675" si="357">L674</f>
        <v>0</v>
      </c>
      <c r="N674" s="92">
        <f t="shared" si="346"/>
        <v>0</v>
      </c>
      <c r="O674" s="92"/>
      <c r="P674" s="92">
        <v>0</v>
      </c>
      <c r="Q674" s="92">
        <f t="shared" ref="Q674:Q675" si="358">+P674</f>
        <v>0</v>
      </c>
      <c r="R674" s="98">
        <f t="shared" si="347"/>
        <v>0</v>
      </c>
      <c r="S674" s="130">
        <v>25</v>
      </c>
      <c r="T674" s="258" t="s">
        <v>167</v>
      </c>
      <c r="U674" s="78">
        <f>SUMIF('Avoided Costs 2010-2018'!$A:$A,Actuals!T674&amp;Actuals!S674,'Avoided Costs 2010-2018'!$E:$E)*J674</f>
        <v>28187.555146955019</v>
      </c>
      <c r="V674" s="78">
        <f>SUMIF('Avoided Costs 2010-2018'!$A:$A,Actuals!T674&amp;Actuals!S674,'Avoided Costs 2010-2018'!$K:$K)*N674</f>
        <v>0</v>
      </c>
      <c r="W674" s="78">
        <f>SUMIF('Avoided Costs 2010-2018'!$A:$A,Actuals!T674&amp;Actuals!S674,'Avoided Costs 2010-2018'!$M:$M)*R674</f>
        <v>0</v>
      </c>
      <c r="X674" s="78">
        <f t="shared" si="348"/>
        <v>28187.555146955019</v>
      </c>
      <c r="Y674" s="105">
        <v>20600</v>
      </c>
      <c r="Z674" s="105">
        <f t="shared" si="349"/>
        <v>16480</v>
      </c>
      <c r="AA674" s="105"/>
      <c r="AB674" s="105"/>
      <c r="AC674" s="105"/>
      <c r="AD674" s="105">
        <f t="shared" si="350"/>
        <v>16480</v>
      </c>
      <c r="AE674" s="105">
        <f t="shared" si="351"/>
        <v>11707.555146955019</v>
      </c>
      <c r="AF674" s="160">
        <f t="shared" si="352"/>
        <v>206200</v>
      </c>
    </row>
    <row r="675" spans="1:32" s="108" customFormat="1" outlineLevel="1" x14ac:dyDescent="0.2">
      <c r="A675" s="125" t="s">
        <v>688</v>
      </c>
      <c r="B675" s="125"/>
      <c r="C675" s="125"/>
      <c r="D675" s="130">
        <v>1</v>
      </c>
      <c r="E675" s="131"/>
      <c r="F675" s="132">
        <v>0.2</v>
      </c>
      <c r="G675" s="132"/>
      <c r="H675" s="131">
        <v>4580</v>
      </c>
      <c r="I675" s="92">
        <f t="shared" si="356"/>
        <v>4580</v>
      </c>
      <c r="J675" s="98">
        <f t="shared" si="345"/>
        <v>3664</v>
      </c>
      <c r="K675" s="92"/>
      <c r="L675" s="131">
        <v>0</v>
      </c>
      <c r="M675" s="92">
        <f t="shared" si="357"/>
        <v>0</v>
      </c>
      <c r="N675" s="92">
        <f t="shared" si="346"/>
        <v>0</v>
      </c>
      <c r="O675" s="92"/>
      <c r="P675" s="92">
        <v>0</v>
      </c>
      <c r="Q675" s="92">
        <f t="shared" si="358"/>
        <v>0</v>
      </c>
      <c r="R675" s="98">
        <f t="shared" si="347"/>
        <v>0</v>
      </c>
      <c r="S675" s="130">
        <v>25</v>
      </c>
      <c r="T675" s="258" t="s">
        <v>167</v>
      </c>
      <c r="U675" s="78">
        <f>SUMIF('Avoided Costs 2010-2018'!$A:$A,Actuals!T675&amp;Actuals!S675,'Avoided Costs 2010-2018'!$E:$E)*J675</f>
        <v>12521.726728715226</v>
      </c>
      <c r="V675" s="78">
        <f>SUMIF('Avoided Costs 2010-2018'!$A:$A,Actuals!T675&amp;Actuals!S675,'Avoided Costs 2010-2018'!$K:$K)*N675</f>
        <v>0</v>
      </c>
      <c r="W675" s="78">
        <f>SUMIF('Avoided Costs 2010-2018'!$A:$A,Actuals!T675&amp;Actuals!S675,'Avoided Costs 2010-2018'!$M:$M)*R675</f>
        <v>0</v>
      </c>
      <c r="X675" s="78">
        <f t="shared" si="348"/>
        <v>12521.726728715226</v>
      </c>
      <c r="Y675" s="105">
        <v>12000</v>
      </c>
      <c r="Z675" s="105">
        <f t="shared" si="349"/>
        <v>9600</v>
      </c>
      <c r="AA675" s="105"/>
      <c r="AB675" s="105"/>
      <c r="AC675" s="105"/>
      <c r="AD675" s="105">
        <f t="shared" si="350"/>
        <v>9600</v>
      </c>
      <c r="AE675" s="105">
        <f t="shared" si="351"/>
        <v>2921.7267287152263</v>
      </c>
      <c r="AF675" s="160">
        <f t="shared" si="352"/>
        <v>91600</v>
      </c>
    </row>
    <row r="676" spans="1:32" s="108" customFormat="1" outlineLevel="1" x14ac:dyDescent="0.2">
      <c r="A676" s="125" t="s">
        <v>689</v>
      </c>
      <c r="B676" s="125"/>
      <c r="C676" s="125"/>
      <c r="D676" s="130">
        <v>1</v>
      </c>
      <c r="E676" s="131"/>
      <c r="F676" s="132">
        <v>0.2</v>
      </c>
      <c r="G676" s="132"/>
      <c r="H676" s="131">
        <v>43678</v>
      </c>
      <c r="I676" s="92">
        <f t="shared" si="353"/>
        <v>41581.455999999998</v>
      </c>
      <c r="J676" s="98">
        <f t="shared" si="345"/>
        <v>33265.164799999999</v>
      </c>
      <c r="K676" s="92"/>
      <c r="L676" s="131">
        <v>0</v>
      </c>
      <c r="M676" s="92">
        <f t="shared" si="354"/>
        <v>0</v>
      </c>
      <c r="N676" s="92">
        <f t="shared" si="346"/>
        <v>0</v>
      </c>
      <c r="O676" s="92"/>
      <c r="P676" s="92">
        <v>0</v>
      </c>
      <c r="Q676" s="92">
        <f t="shared" si="355"/>
        <v>0</v>
      </c>
      <c r="R676" s="98">
        <f t="shared" si="347"/>
        <v>0</v>
      </c>
      <c r="S676" s="130">
        <v>11</v>
      </c>
      <c r="T676" s="258" t="s">
        <v>15</v>
      </c>
      <c r="U676" s="78">
        <f>SUMIF('Avoided Costs 2010-2018'!$A:$A,Actuals!T676&amp;Actuals!S676,'Avoided Costs 2010-2018'!$E:$E)*J676</f>
        <v>81404.435174816477</v>
      </c>
      <c r="V676" s="78">
        <f>SUMIF('Avoided Costs 2010-2018'!$A:$A,Actuals!T676&amp;Actuals!S676,'Avoided Costs 2010-2018'!$K:$K)*N676</f>
        <v>0</v>
      </c>
      <c r="W676" s="78">
        <f>SUMIF('Avoided Costs 2010-2018'!$A:$A,Actuals!T676&amp;Actuals!S676,'Avoided Costs 2010-2018'!$M:$M)*R676</f>
        <v>0</v>
      </c>
      <c r="X676" s="78">
        <f t="shared" si="348"/>
        <v>81404.435174816477</v>
      </c>
      <c r="Y676" s="105">
        <v>63600</v>
      </c>
      <c r="Z676" s="105">
        <f t="shared" si="349"/>
        <v>50880</v>
      </c>
      <c r="AA676" s="105"/>
      <c r="AB676" s="105"/>
      <c r="AC676" s="105"/>
      <c r="AD676" s="105">
        <f t="shared" si="350"/>
        <v>50880</v>
      </c>
      <c r="AE676" s="105">
        <f t="shared" si="351"/>
        <v>30524.435174816477</v>
      </c>
      <c r="AF676" s="160">
        <f t="shared" si="352"/>
        <v>365916.81279999996</v>
      </c>
    </row>
    <row r="677" spans="1:32" s="108" customFormat="1" outlineLevel="1" x14ac:dyDescent="0.2">
      <c r="A677" s="125" t="s">
        <v>690</v>
      </c>
      <c r="B677" s="125"/>
      <c r="C677" s="125"/>
      <c r="D677" s="130">
        <v>1</v>
      </c>
      <c r="E677" s="131"/>
      <c r="F677" s="132">
        <v>0.2</v>
      </c>
      <c r="G677" s="132"/>
      <c r="H677" s="131">
        <v>28550</v>
      </c>
      <c r="I677" s="92">
        <f t="shared" si="353"/>
        <v>27179.599999999999</v>
      </c>
      <c r="J677" s="98">
        <f t="shared" si="345"/>
        <v>21743.68</v>
      </c>
      <c r="K677" s="92"/>
      <c r="L677" s="131">
        <v>24989</v>
      </c>
      <c r="M677" s="92">
        <f t="shared" si="354"/>
        <v>26488.34</v>
      </c>
      <c r="N677" s="92">
        <f t="shared" si="346"/>
        <v>21190.672000000002</v>
      </c>
      <c r="O677" s="92"/>
      <c r="P677" s="92">
        <v>0</v>
      </c>
      <c r="Q677" s="92">
        <f t="shared" si="355"/>
        <v>0</v>
      </c>
      <c r="R677" s="98">
        <f t="shared" si="347"/>
        <v>0</v>
      </c>
      <c r="S677" s="130">
        <v>15</v>
      </c>
      <c r="T677" s="258" t="s">
        <v>15</v>
      </c>
      <c r="U677" s="78">
        <f>SUMIF('Avoided Costs 2010-2018'!$A:$A,Actuals!T677&amp;Actuals!S677,'Avoided Costs 2010-2018'!$E:$E)*J677</f>
        <v>64260.66327816082</v>
      </c>
      <c r="V677" s="78">
        <f>SUMIF('Avoided Costs 2010-2018'!$A:$A,Actuals!T677&amp;Actuals!S677,'Avoided Costs 2010-2018'!$K:$K)*N677</f>
        <v>17453.058693377992</v>
      </c>
      <c r="W677" s="78">
        <f>SUMIF('Avoided Costs 2010-2018'!$A:$A,Actuals!T677&amp;Actuals!S677,'Avoided Costs 2010-2018'!$M:$M)*R677</f>
        <v>0</v>
      </c>
      <c r="X677" s="78">
        <f t="shared" si="348"/>
        <v>81713.72197153882</v>
      </c>
      <c r="Y677" s="105">
        <v>8995</v>
      </c>
      <c r="Z677" s="105">
        <f t="shared" si="349"/>
        <v>7196</v>
      </c>
      <c r="AA677" s="105"/>
      <c r="AB677" s="105"/>
      <c r="AC677" s="105"/>
      <c r="AD677" s="105">
        <f t="shared" si="350"/>
        <v>7196</v>
      </c>
      <c r="AE677" s="105">
        <f t="shared" si="351"/>
        <v>74517.72197153882</v>
      </c>
      <c r="AF677" s="160">
        <f t="shared" si="352"/>
        <v>326155.2</v>
      </c>
    </row>
    <row r="678" spans="1:32" s="108" customFormat="1" outlineLevel="1" x14ac:dyDescent="0.2">
      <c r="A678" s="125" t="s">
        <v>691</v>
      </c>
      <c r="B678" s="125"/>
      <c r="C678" s="125"/>
      <c r="D678" s="130">
        <v>1</v>
      </c>
      <c r="E678" s="131"/>
      <c r="F678" s="132">
        <v>0.2</v>
      </c>
      <c r="G678" s="132"/>
      <c r="H678" s="131">
        <v>22527</v>
      </c>
      <c r="I678" s="92">
        <f t="shared" si="353"/>
        <v>21445.703999999998</v>
      </c>
      <c r="J678" s="98">
        <f t="shared" si="345"/>
        <v>17156.563200000001</v>
      </c>
      <c r="K678" s="92"/>
      <c r="L678" s="131">
        <v>38554</v>
      </c>
      <c r="M678" s="92">
        <f t="shared" si="354"/>
        <v>40867.240000000005</v>
      </c>
      <c r="N678" s="92">
        <f t="shared" si="346"/>
        <v>32693.792000000005</v>
      </c>
      <c r="O678" s="92"/>
      <c r="P678" s="92">
        <v>0</v>
      </c>
      <c r="Q678" s="92">
        <f t="shared" si="355"/>
        <v>0</v>
      </c>
      <c r="R678" s="98">
        <f t="shared" si="347"/>
        <v>0</v>
      </c>
      <c r="S678" s="130">
        <v>15</v>
      </c>
      <c r="T678" s="258" t="s">
        <v>15</v>
      </c>
      <c r="U678" s="78">
        <f>SUMIF('Avoided Costs 2010-2018'!$A:$A,Actuals!T678&amp;Actuals!S678,'Avoided Costs 2010-2018'!$E:$E)*J678</f>
        <v>50704.026678358277</v>
      </c>
      <c r="V678" s="78">
        <f>SUMIF('Avoided Costs 2010-2018'!$A:$A,Actuals!T678&amp;Actuals!S678,'Avoided Costs 2010-2018'!$K:$K)*N678</f>
        <v>26927.256987654371</v>
      </c>
      <c r="W678" s="78">
        <f>SUMIF('Avoided Costs 2010-2018'!$A:$A,Actuals!T678&amp;Actuals!S678,'Avoided Costs 2010-2018'!$M:$M)*R678</f>
        <v>0</v>
      </c>
      <c r="X678" s="78">
        <f t="shared" si="348"/>
        <v>77631.283666012649</v>
      </c>
      <c r="Y678" s="105">
        <v>9500</v>
      </c>
      <c r="Z678" s="105">
        <f t="shared" si="349"/>
        <v>7600</v>
      </c>
      <c r="AA678" s="105"/>
      <c r="AB678" s="105"/>
      <c r="AC678" s="105"/>
      <c r="AD678" s="105">
        <f t="shared" si="350"/>
        <v>7600</v>
      </c>
      <c r="AE678" s="105">
        <f t="shared" si="351"/>
        <v>70031.283666012649</v>
      </c>
      <c r="AF678" s="160">
        <f t="shared" si="352"/>
        <v>257348.448</v>
      </c>
    </row>
    <row r="679" spans="1:32" s="108" customFormat="1" outlineLevel="1" x14ac:dyDescent="0.2">
      <c r="A679" s="125" t="s">
        <v>692</v>
      </c>
      <c r="B679" s="125"/>
      <c r="C679" s="125"/>
      <c r="D679" s="130">
        <v>1</v>
      </c>
      <c r="E679" s="131"/>
      <c r="F679" s="132">
        <v>0.2</v>
      </c>
      <c r="G679" s="132"/>
      <c r="H679" s="131">
        <v>13487</v>
      </c>
      <c r="I679" s="92">
        <f t="shared" si="353"/>
        <v>12839.624</v>
      </c>
      <c r="J679" s="98">
        <f t="shared" si="345"/>
        <v>10271.699200000001</v>
      </c>
      <c r="K679" s="92"/>
      <c r="L679" s="131">
        <v>19695</v>
      </c>
      <c r="M679" s="92">
        <f t="shared" si="354"/>
        <v>20876.7</v>
      </c>
      <c r="N679" s="92">
        <f t="shared" si="346"/>
        <v>16701.36</v>
      </c>
      <c r="O679" s="92"/>
      <c r="P679" s="92">
        <v>0</v>
      </c>
      <c r="Q679" s="92">
        <f t="shared" si="355"/>
        <v>0</v>
      </c>
      <c r="R679" s="98">
        <f t="shared" si="347"/>
        <v>0</v>
      </c>
      <c r="S679" s="130">
        <v>15</v>
      </c>
      <c r="T679" s="258" t="s">
        <v>15</v>
      </c>
      <c r="U679" s="78">
        <f>SUMIF('Avoided Costs 2010-2018'!$A:$A,Actuals!T679&amp;Actuals!S679,'Avoided Costs 2010-2018'!$E:$E)*J679</f>
        <v>30356.69231637671</v>
      </c>
      <c r="V679" s="78">
        <f>SUMIF('Avoided Costs 2010-2018'!$A:$A,Actuals!T679&amp;Actuals!S679,'Avoided Costs 2010-2018'!$K:$K)*N679</f>
        <v>13755.572090362941</v>
      </c>
      <c r="W679" s="78">
        <f>SUMIF('Avoided Costs 2010-2018'!$A:$A,Actuals!T679&amp;Actuals!S679,'Avoided Costs 2010-2018'!$M:$M)*R679</f>
        <v>0</v>
      </c>
      <c r="X679" s="78">
        <f t="shared" si="348"/>
        <v>44112.264406739647</v>
      </c>
      <c r="Y679" s="105">
        <v>7500</v>
      </c>
      <c r="Z679" s="105">
        <f t="shared" si="349"/>
        <v>6000</v>
      </c>
      <c r="AA679" s="105"/>
      <c r="AB679" s="105"/>
      <c r="AC679" s="105"/>
      <c r="AD679" s="105">
        <f t="shared" si="350"/>
        <v>6000</v>
      </c>
      <c r="AE679" s="105">
        <f t="shared" si="351"/>
        <v>38112.264406739647</v>
      </c>
      <c r="AF679" s="160">
        <f t="shared" si="352"/>
        <v>154075.48800000001</v>
      </c>
    </row>
    <row r="680" spans="1:32" s="108" customFormat="1" outlineLevel="1" x14ac:dyDescent="0.2">
      <c r="A680" s="125" t="s">
        <v>693</v>
      </c>
      <c r="B680" s="125"/>
      <c r="C680" s="125"/>
      <c r="D680" s="130">
        <v>1</v>
      </c>
      <c r="E680" s="131"/>
      <c r="F680" s="132">
        <v>0.2</v>
      </c>
      <c r="G680" s="132"/>
      <c r="H680" s="131">
        <v>38651</v>
      </c>
      <c r="I680" s="92">
        <f t="shared" si="353"/>
        <v>36795.752</v>
      </c>
      <c r="J680" s="98">
        <f t="shared" si="345"/>
        <v>29436.601600000002</v>
      </c>
      <c r="K680" s="92"/>
      <c r="L680" s="131">
        <v>39360</v>
      </c>
      <c r="M680" s="92">
        <f t="shared" si="354"/>
        <v>41721.599999999999</v>
      </c>
      <c r="N680" s="92">
        <f t="shared" si="346"/>
        <v>33377.279999999999</v>
      </c>
      <c r="O680" s="92"/>
      <c r="P680" s="92">
        <v>0</v>
      </c>
      <c r="Q680" s="92">
        <f t="shared" si="355"/>
        <v>0</v>
      </c>
      <c r="R680" s="98">
        <f t="shared" si="347"/>
        <v>0</v>
      </c>
      <c r="S680" s="130">
        <v>15</v>
      </c>
      <c r="T680" s="258" t="s">
        <v>15</v>
      </c>
      <c r="U680" s="78">
        <f>SUMIF('Avoided Costs 2010-2018'!$A:$A,Actuals!T680&amp;Actuals!S680,'Avoided Costs 2010-2018'!$E:$E)*J680</f>
        <v>86996.108454087356</v>
      </c>
      <c r="V680" s="78">
        <f>SUMIF('Avoided Costs 2010-2018'!$A:$A,Actuals!T680&amp;Actuals!S680,'Avoided Costs 2010-2018'!$K:$K)*N680</f>
        <v>27490.191291022355</v>
      </c>
      <c r="W680" s="78">
        <f>SUMIF('Avoided Costs 2010-2018'!$A:$A,Actuals!T680&amp;Actuals!S680,'Avoided Costs 2010-2018'!$M:$M)*R680</f>
        <v>0</v>
      </c>
      <c r="X680" s="78">
        <f t="shared" si="348"/>
        <v>114486.29974510972</v>
      </c>
      <c r="Y680" s="105">
        <v>13100</v>
      </c>
      <c r="Z680" s="105">
        <f t="shared" si="349"/>
        <v>10480</v>
      </c>
      <c r="AA680" s="105"/>
      <c r="AB680" s="105"/>
      <c r="AC680" s="105"/>
      <c r="AD680" s="105">
        <f t="shared" si="350"/>
        <v>10480</v>
      </c>
      <c r="AE680" s="105">
        <f t="shared" si="351"/>
        <v>104006.29974510972</v>
      </c>
      <c r="AF680" s="160">
        <f t="shared" si="352"/>
        <v>441549.02400000003</v>
      </c>
    </row>
    <row r="681" spans="1:32" s="108" customFormat="1" outlineLevel="1" x14ac:dyDescent="0.2">
      <c r="A681" s="125" t="s">
        <v>694</v>
      </c>
      <c r="B681" s="125"/>
      <c r="C681" s="125"/>
      <c r="D681" s="130">
        <v>1</v>
      </c>
      <c r="E681" s="131"/>
      <c r="F681" s="132">
        <v>0.2</v>
      </c>
      <c r="G681" s="132"/>
      <c r="H681" s="131">
        <v>23126</v>
      </c>
      <c r="I681" s="92">
        <f t="shared" si="353"/>
        <v>22015.951999999997</v>
      </c>
      <c r="J681" s="98">
        <f t="shared" si="345"/>
        <v>17612.761599999998</v>
      </c>
      <c r="K681" s="92"/>
      <c r="L681" s="131">
        <v>46891</v>
      </c>
      <c r="M681" s="92">
        <f t="shared" si="354"/>
        <v>49704.46</v>
      </c>
      <c r="N681" s="92">
        <f t="shared" si="346"/>
        <v>39763.567999999999</v>
      </c>
      <c r="O681" s="92"/>
      <c r="P681" s="92">
        <v>0</v>
      </c>
      <c r="Q681" s="92">
        <f t="shared" si="355"/>
        <v>0</v>
      </c>
      <c r="R681" s="98">
        <f t="shared" si="347"/>
        <v>0</v>
      </c>
      <c r="S681" s="130">
        <v>15</v>
      </c>
      <c r="T681" s="258" t="s">
        <v>15</v>
      </c>
      <c r="U681" s="78">
        <f>SUMIF('Avoided Costs 2010-2018'!$A:$A,Actuals!T681&amp;Actuals!S681,'Avoided Costs 2010-2018'!$E:$E)*J681</f>
        <v>52052.262660971872</v>
      </c>
      <c r="V681" s="78">
        <f>SUMIF('Avoided Costs 2010-2018'!$A:$A,Actuals!T681&amp;Actuals!S681,'Avoided Costs 2010-2018'!$K:$K)*N681</f>
        <v>32750.065036263448</v>
      </c>
      <c r="W681" s="78">
        <f>SUMIF('Avoided Costs 2010-2018'!$A:$A,Actuals!T681&amp;Actuals!S681,'Avoided Costs 2010-2018'!$M:$M)*R681</f>
        <v>0</v>
      </c>
      <c r="X681" s="78">
        <f t="shared" si="348"/>
        <v>84802.32769723532</v>
      </c>
      <c r="Y681" s="105">
        <v>7445</v>
      </c>
      <c r="Z681" s="105">
        <f t="shared" si="349"/>
        <v>5956</v>
      </c>
      <c r="AA681" s="105"/>
      <c r="AB681" s="105"/>
      <c r="AC681" s="105"/>
      <c r="AD681" s="105">
        <f t="shared" si="350"/>
        <v>5956</v>
      </c>
      <c r="AE681" s="105">
        <f t="shared" si="351"/>
        <v>78846.32769723532</v>
      </c>
      <c r="AF681" s="160">
        <f t="shared" si="352"/>
        <v>264191.424</v>
      </c>
    </row>
    <row r="682" spans="1:32" s="108" customFormat="1" outlineLevel="1" x14ac:dyDescent="0.2">
      <c r="A682" s="125" t="s">
        <v>695</v>
      </c>
      <c r="B682" s="125"/>
      <c r="C682" s="125"/>
      <c r="D682" s="130">
        <v>1</v>
      </c>
      <c r="E682" s="131"/>
      <c r="F682" s="132">
        <v>0.2</v>
      </c>
      <c r="G682" s="132"/>
      <c r="H682" s="131">
        <v>52988</v>
      </c>
      <c r="I682" s="92">
        <f t="shared" si="353"/>
        <v>50444.576000000001</v>
      </c>
      <c r="J682" s="98">
        <f t="shared" si="345"/>
        <v>40355.660800000005</v>
      </c>
      <c r="K682" s="92"/>
      <c r="L682" s="131">
        <v>74611</v>
      </c>
      <c r="M682" s="92">
        <f t="shared" si="354"/>
        <v>79087.66</v>
      </c>
      <c r="N682" s="92">
        <f t="shared" si="346"/>
        <v>63270.128000000004</v>
      </c>
      <c r="O682" s="92"/>
      <c r="P682" s="92">
        <v>0</v>
      </c>
      <c r="Q682" s="92">
        <f t="shared" si="355"/>
        <v>0</v>
      </c>
      <c r="R682" s="98">
        <f t="shared" si="347"/>
        <v>0</v>
      </c>
      <c r="S682" s="130">
        <v>15</v>
      </c>
      <c r="T682" s="258" t="s">
        <v>15</v>
      </c>
      <c r="U682" s="78">
        <f>SUMIF('Avoided Costs 2010-2018'!$A:$A,Actuals!T682&amp;Actuals!S682,'Avoided Costs 2010-2018'!$E:$E)*J682</f>
        <v>119265.99039520792</v>
      </c>
      <c r="V682" s="78">
        <f>SUMIF('Avoided Costs 2010-2018'!$A:$A,Actuals!T682&amp;Actuals!S682,'Avoided Costs 2010-2018'!$K:$K)*N682</f>
        <v>52110.535122318834</v>
      </c>
      <c r="W682" s="78">
        <f>SUMIF('Avoided Costs 2010-2018'!$A:$A,Actuals!T682&amp;Actuals!S682,'Avoided Costs 2010-2018'!$M:$M)*R682</f>
        <v>0</v>
      </c>
      <c r="X682" s="78">
        <f t="shared" si="348"/>
        <v>171376.52551752675</v>
      </c>
      <c r="Y682" s="105">
        <v>17825</v>
      </c>
      <c r="Z682" s="105">
        <f t="shared" si="349"/>
        <v>14260</v>
      </c>
      <c r="AA682" s="105"/>
      <c r="AB682" s="105"/>
      <c r="AC682" s="105"/>
      <c r="AD682" s="105">
        <f t="shared" si="350"/>
        <v>14260</v>
      </c>
      <c r="AE682" s="105">
        <f t="shared" si="351"/>
        <v>157116.52551752675</v>
      </c>
      <c r="AF682" s="160">
        <f t="shared" si="352"/>
        <v>605334.91200000013</v>
      </c>
    </row>
    <row r="683" spans="1:32" s="108" customFormat="1" outlineLevel="1" x14ac:dyDescent="0.2">
      <c r="A683" s="125" t="s">
        <v>696</v>
      </c>
      <c r="B683" s="125"/>
      <c r="C683" s="125"/>
      <c r="D683" s="130">
        <v>1</v>
      </c>
      <c r="E683" s="131"/>
      <c r="F683" s="132">
        <v>0.2</v>
      </c>
      <c r="G683" s="132"/>
      <c r="H683" s="131">
        <v>30567</v>
      </c>
      <c r="I683" s="92">
        <f t="shared" si="353"/>
        <v>29099.784</v>
      </c>
      <c r="J683" s="98">
        <f t="shared" si="345"/>
        <v>23279.8272</v>
      </c>
      <c r="K683" s="92"/>
      <c r="L683" s="131">
        <v>37224</v>
      </c>
      <c r="M683" s="92">
        <f t="shared" si="354"/>
        <v>39457.440000000002</v>
      </c>
      <c r="N683" s="92">
        <f t="shared" si="346"/>
        <v>31565.952000000005</v>
      </c>
      <c r="O683" s="92"/>
      <c r="P683" s="92">
        <v>0</v>
      </c>
      <c r="Q683" s="92">
        <f t="shared" si="355"/>
        <v>0</v>
      </c>
      <c r="R683" s="98">
        <f t="shared" si="347"/>
        <v>0</v>
      </c>
      <c r="S683" s="130">
        <v>15</v>
      </c>
      <c r="T683" s="258" t="s">
        <v>15</v>
      </c>
      <c r="U683" s="78">
        <f>SUMIF('Avoided Costs 2010-2018'!$A:$A,Actuals!T683&amp;Actuals!S683,'Avoided Costs 2010-2018'!$E:$E)*J683</f>
        <v>68800.54971711179</v>
      </c>
      <c r="V683" s="78">
        <f>SUMIF('Avoided Costs 2010-2018'!$A:$A,Actuals!T683&amp;Actuals!S683,'Avoided Costs 2010-2018'!$K:$K)*N683</f>
        <v>25998.345544131513</v>
      </c>
      <c r="W683" s="78">
        <f>SUMIF('Avoided Costs 2010-2018'!$A:$A,Actuals!T683&amp;Actuals!S683,'Avoided Costs 2010-2018'!$M:$M)*R683</f>
        <v>0</v>
      </c>
      <c r="X683" s="78">
        <f t="shared" si="348"/>
        <v>94798.895261243306</v>
      </c>
      <c r="Y683" s="105">
        <v>11505</v>
      </c>
      <c r="Z683" s="105">
        <f t="shared" si="349"/>
        <v>9204</v>
      </c>
      <c r="AA683" s="105"/>
      <c r="AB683" s="105"/>
      <c r="AC683" s="105"/>
      <c r="AD683" s="105">
        <f t="shared" si="350"/>
        <v>9204</v>
      </c>
      <c r="AE683" s="105">
        <f t="shared" si="351"/>
        <v>85594.895261243306</v>
      </c>
      <c r="AF683" s="160">
        <f t="shared" si="352"/>
        <v>349197.408</v>
      </c>
    </row>
    <row r="684" spans="1:32" s="108" customFormat="1" outlineLevel="1" x14ac:dyDescent="0.2">
      <c r="A684" s="125" t="s">
        <v>697</v>
      </c>
      <c r="B684" s="125"/>
      <c r="C684" s="125"/>
      <c r="D684" s="130">
        <v>1</v>
      </c>
      <c r="E684" s="131"/>
      <c r="F684" s="132">
        <v>0.2</v>
      </c>
      <c r="G684" s="132"/>
      <c r="H684" s="131">
        <v>18678</v>
      </c>
      <c r="I684" s="92">
        <f t="shared" si="353"/>
        <v>17781.455999999998</v>
      </c>
      <c r="J684" s="98">
        <f t="shared" si="345"/>
        <v>14225.164799999999</v>
      </c>
      <c r="K684" s="92"/>
      <c r="L684" s="131">
        <v>19905</v>
      </c>
      <c r="M684" s="92">
        <f t="shared" si="354"/>
        <v>21099.3</v>
      </c>
      <c r="N684" s="92">
        <f t="shared" si="346"/>
        <v>16879.439999999999</v>
      </c>
      <c r="O684" s="92"/>
      <c r="P684" s="92">
        <v>0</v>
      </c>
      <c r="Q684" s="92">
        <f t="shared" si="355"/>
        <v>0</v>
      </c>
      <c r="R684" s="98">
        <f t="shared" si="347"/>
        <v>0</v>
      </c>
      <c r="S684" s="130">
        <v>15</v>
      </c>
      <c r="T684" s="258" t="s">
        <v>15</v>
      </c>
      <c r="U684" s="78">
        <f>SUMIF('Avoided Costs 2010-2018'!$A:$A,Actuals!T684&amp;Actuals!S684,'Avoided Costs 2010-2018'!$E:$E)*J684</f>
        <v>42040.653895253512</v>
      </c>
      <c r="V684" s="78">
        <f>SUMIF('Avoided Costs 2010-2018'!$A:$A,Actuals!T684&amp;Actuals!S684,'Avoided Costs 2010-2018'!$K:$K)*N684</f>
        <v>13902.242318287601</v>
      </c>
      <c r="W684" s="78">
        <f>SUMIF('Avoided Costs 2010-2018'!$A:$A,Actuals!T684&amp;Actuals!S684,'Avoided Costs 2010-2018'!$M:$M)*R684</f>
        <v>0</v>
      </c>
      <c r="X684" s="78">
        <f t="shared" si="348"/>
        <v>55942.896213541113</v>
      </c>
      <c r="Y684" s="105">
        <v>7500</v>
      </c>
      <c r="Z684" s="105">
        <f t="shared" si="349"/>
        <v>6000</v>
      </c>
      <c r="AA684" s="105"/>
      <c r="AB684" s="105"/>
      <c r="AC684" s="105"/>
      <c r="AD684" s="105">
        <f t="shared" si="350"/>
        <v>6000</v>
      </c>
      <c r="AE684" s="105">
        <f t="shared" si="351"/>
        <v>49942.896213541113</v>
      </c>
      <c r="AF684" s="160">
        <f t="shared" si="352"/>
        <v>213377.47199999998</v>
      </c>
    </row>
    <row r="685" spans="1:32" s="108" customFormat="1" outlineLevel="1" x14ac:dyDescent="0.2">
      <c r="A685" s="125" t="s">
        <v>698</v>
      </c>
      <c r="B685" s="125"/>
      <c r="C685" s="125"/>
      <c r="D685" s="130">
        <v>1</v>
      </c>
      <c r="E685" s="131"/>
      <c r="F685" s="132">
        <v>0.2</v>
      </c>
      <c r="G685" s="132"/>
      <c r="H685" s="131">
        <v>22012</v>
      </c>
      <c r="I685" s="92">
        <f t="shared" si="353"/>
        <v>20955.423999999999</v>
      </c>
      <c r="J685" s="98">
        <f t="shared" si="345"/>
        <v>16764.339199999999</v>
      </c>
      <c r="K685" s="92"/>
      <c r="L685" s="131">
        <v>0</v>
      </c>
      <c r="M685" s="92">
        <f t="shared" si="354"/>
        <v>0</v>
      </c>
      <c r="N685" s="92">
        <f t="shared" si="346"/>
        <v>0</v>
      </c>
      <c r="O685" s="92"/>
      <c r="P685" s="92">
        <v>0</v>
      </c>
      <c r="Q685" s="92">
        <f t="shared" si="355"/>
        <v>0</v>
      </c>
      <c r="R685" s="98">
        <f t="shared" si="347"/>
        <v>0</v>
      </c>
      <c r="S685" s="130">
        <v>15</v>
      </c>
      <c r="T685" s="258" t="s">
        <v>15</v>
      </c>
      <c r="U685" s="78">
        <f>SUMIF('Avoided Costs 2010-2018'!$A:$A,Actuals!T685&amp;Actuals!S685,'Avoided Costs 2010-2018'!$E:$E)*J685</f>
        <v>49544.858846895826</v>
      </c>
      <c r="V685" s="78">
        <f>SUMIF('Avoided Costs 2010-2018'!$A:$A,Actuals!T685&amp;Actuals!S685,'Avoided Costs 2010-2018'!$K:$K)*N685</f>
        <v>0</v>
      </c>
      <c r="W685" s="78">
        <f>SUMIF('Avoided Costs 2010-2018'!$A:$A,Actuals!T685&amp;Actuals!S685,'Avoided Costs 2010-2018'!$M:$M)*R685</f>
        <v>0</v>
      </c>
      <c r="X685" s="78">
        <f t="shared" si="348"/>
        <v>49544.858846895826</v>
      </c>
      <c r="Y685" s="105">
        <v>7833</v>
      </c>
      <c r="Z685" s="105">
        <f t="shared" si="349"/>
        <v>6266.4000000000005</v>
      </c>
      <c r="AA685" s="105"/>
      <c r="AB685" s="105"/>
      <c r="AC685" s="105"/>
      <c r="AD685" s="105">
        <f t="shared" si="350"/>
        <v>6266.4000000000005</v>
      </c>
      <c r="AE685" s="105">
        <f t="shared" si="351"/>
        <v>43278.458846895825</v>
      </c>
      <c r="AF685" s="160">
        <f t="shared" si="352"/>
        <v>251465.08799999999</v>
      </c>
    </row>
    <row r="686" spans="1:32" s="108" customFormat="1" outlineLevel="1" x14ac:dyDescent="0.2">
      <c r="A686" s="125" t="s">
        <v>699</v>
      </c>
      <c r="B686" s="125"/>
      <c r="C686" s="125"/>
      <c r="D686" s="130">
        <v>1</v>
      </c>
      <c r="E686" s="131"/>
      <c r="F686" s="132">
        <v>0.2</v>
      </c>
      <c r="G686" s="132"/>
      <c r="H686" s="131">
        <v>5930</v>
      </c>
      <c r="I686" s="92">
        <f t="shared" ref="I686:I689" si="359">H686</f>
        <v>5930</v>
      </c>
      <c r="J686" s="98">
        <f t="shared" si="345"/>
        <v>4744</v>
      </c>
      <c r="K686" s="92"/>
      <c r="L686" s="131">
        <v>0</v>
      </c>
      <c r="M686" s="92">
        <f t="shared" ref="M686:M688" si="360">L686</f>
        <v>0</v>
      </c>
      <c r="N686" s="92">
        <f t="shared" si="346"/>
        <v>0</v>
      </c>
      <c r="O686" s="92"/>
      <c r="P686" s="92">
        <v>0</v>
      </c>
      <c r="Q686" s="92">
        <f t="shared" ref="Q686:Q689" si="361">+P686</f>
        <v>0</v>
      </c>
      <c r="R686" s="98">
        <f t="shared" si="347"/>
        <v>0</v>
      </c>
      <c r="S686" s="130">
        <v>25</v>
      </c>
      <c r="T686" s="258" t="s">
        <v>15</v>
      </c>
      <c r="U686" s="78">
        <f>SUMIF('Avoided Costs 2010-2018'!$A:$A,Actuals!T686&amp;Actuals!S686,'Avoided Costs 2010-2018'!$E:$E)*J686</f>
        <v>17834.36650526317</v>
      </c>
      <c r="V686" s="78">
        <f>SUMIF('Avoided Costs 2010-2018'!$A:$A,Actuals!T686&amp;Actuals!S686,'Avoided Costs 2010-2018'!$K:$K)*N686</f>
        <v>0</v>
      </c>
      <c r="W686" s="78">
        <f>SUMIF('Avoided Costs 2010-2018'!$A:$A,Actuals!T686&amp;Actuals!S686,'Avoided Costs 2010-2018'!$M:$M)*R686</f>
        <v>0</v>
      </c>
      <c r="X686" s="78">
        <f t="shared" si="348"/>
        <v>17834.36650526317</v>
      </c>
      <c r="Y686" s="105">
        <v>6000</v>
      </c>
      <c r="Z686" s="105">
        <f t="shared" si="349"/>
        <v>4800</v>
      </c>
      <c r="AA686" s="105"/>
      <c r="AB686" s="105"/>
      <c r="AC686" s="105"/>
      <c r="AD686" s="105">
        <f t="shared" si="350"/>
        <v>4800</v>
      </c>
      <c r="AE686" s="105">
        <f t="shared" si="351"/>
        <v>13034.36650526317</v>
      </c>
      <c r="AF686" s="160">
        <f t="shared" si="352"/>
        <v>118600</v>
      </c>
    </row>
    <row r="687" spans="1:32" s="108" customFormat="1" outlineLevel="1" x14ac:dyDescent="0.2">
      <c r="A687" s="125" t="s">
        <v>700</v>
      </c>
      <c r="B687" s="125"/>
      <c r="C687" s="125"/>
      <c r="D687" s="130">
        <v>1</v>
      </c>
      <c r="E687" s="131"/>
      <c r="F687" s="132">
        <v>0.2</v>
      </c>
      <c r="G687" s="132"/>
      <c r="H687" s="131">
        <v>1766</v>
      </c>
      <c r="I687" s="92">
        <f t="shared" si="359"/>
        <v>1766</v>
      </c>
      <c r="J687" s="98">
        <f t="shared" si="345"/>
        <v>1412.8000000000002</v>
      </c>
      <c r="K687" s="92"/>
      <c r="L687" s="131">
        <v>0</v>
      </c>
      <c r="M687" s="92">
        <f t="shared" si="360"/>
        <v>0</v>
      </c>
      <c r="N687" s="92">
        <f t="shared" si="346"/>
        <v>0</v>
      </c>
      <c r="O687" s="92"/>
      <c r="P687" s="92">
        <v>0</v>
      </c>
      <c r="Q687" s="92">
        <f t="shared" si="361"/>
        <v>0</v>
      </c>
      <c r="R687" s="98">
        <f t="shared" si="347"/>
        <v>0</v>
      </c>
      <c r="S687" s="130">
        <v>25</v>
      </c>
      <c r="T687" s="258" t="s">
        <v>167</v>
      </c>
      <c r="U687" s="78">
        <f>SUMIF('Avoided Costs 2010-2018'!$A:$A,Actuals!T687&amp;Actuals!S687,'Avoided Costs 2010-2018'!$E:$E)*J687</f>
        <v>4828.2465945220729</v>
      </c>
      <c r="V687" s="78">
        <f>SUMIF('Avoided Costs 2010-2018'!$A:$A,Actuals!T687&amp;Actuals!S687,'Avoided Costs 2010-2018'!$K:$K)*N687</f>
        <v>0</v>
      </c>
      <c r="W687" s="78">
        <f>SUMIF('Avoided Costs 2010-2018'!$A:$A,Actuals!T687&amp;Actuals!S687,'Avoided Costs 2010-2018'!$M:$M)*R687</f>
        <v>0</v>
      </c>
      <c r="X687" s="78">
        <f t="shared" si="348"/>
        <v>4828.2465945220729</v>
      </c>
      <c r="Y687" s="105">
        <v>4500</v>
      </c>
      <c r="Z687" s="105">
        <f t="shared" si="349"/>
        <v>3600</v>
      </c>
      <c r="AA687" s="105"/>
      <c r="AB687" s="105"/>
      <c r="AC687" s="105"/>
      <c r="AD687" s="105">
        <f t="shared" si="350"/>
        <v>3600</v>
      </c>
      <c r="AE687" s="105">
        <f t="shared" si="351"/>
        <v>1228.2465945220729</v>
      </c>
      <c r="AF687" s="160">
        <f t="shared" si="352"/>
        <v>35320.000000000007</v>
      </c>
    </row>
    <row r="688" spans="1:32" s="108" customFormat="1" outlineLevel="1" x14ac:dyDescent="0.2">
      <c r="A688" s="125" t="s">
        <v>701</v>
      </c>
      <c r="B688" s="125"/>
      <c r="C688" s="125"/>
      <c r="D688" s="130">
        <v>1</v>
      </c>
      <c r="E688" s="131"/>
      <c r="F688" s="132">
        <v>0.2</v>
      </c>
      <c r="G688" s="132"/>
      <c r="H688" s="131">
        <v>21712</v>
      </c>
      <c r="I688" s="92">
        <f t="shared" si="359"/>
        <v>21712</v>
      </c>
      <c r="J688" s="98">
        <f t="shared" si="345"/>
        <v>17369.600000000002</v>
      </c>
      <c r="K688" s="92"/>
      <c r="L688" s="131">
        <v>0</v>
      </c>
      <c r="M688" s="92">
        <f t="shared" si="360"/>
        <v>0</v>
      </c>
      <c r="N688" s="92">
        <f t="shared" si="346"/>
        <v>0</v>
      </c>
      <c r="O688" s="92"/>
      <c r="P688" s="92">
        <v>0</v>
      </c>
      <c r="Q688" s="92">
        <f t="shared" si="361"/>
        <v>0</v>
      </c>
      <c r="R688" s="98">
        <f t="shared" si="347"/>
        <v>0</v>
      </c>
      <c r="S688" s="130">
        <v>25</v>
      </c>
      <c r="T688" s="258" t="s">
        <v>15</v>
      </c>
      <c r="U688" s="78">
        <f>SUMIF('Avoided Costs 2010-2018'!$A:$A,Actuals!T688&amp;Actuals!S688,'Avoided Costs 2010-2018'!$E:$E)*J688</f>
        <v>65298.442759236765</v>
      </c>
      <c r="V688" s="78">
        <f>SUMIF('Avoided Costs 2010-2018'!$A:$A,Actuals!T688&amp;Actuals!S688,'Avoided Costs 2010-2018'!$K:$K)*N688</f>
        <v>0</v>
      </c>
      <c r="W688" s="78">
        <f>SUMIF('Avoided Costs 2010-2018'!$A:$A,Actuals!T688&amp;Actuals!S688,'Avoided Costs 2010-2018'!$M:$M)*R688</f>
        <v>0</v>
      </c>
      <c r="X688" s="78">
        <f t="shared" si="348"/>
        <v>65298.442759236765</v>
      </c>
      <c r="Y688" s="105">
        <v>20600</v>
      </c>
      <c r="Z688" s="105">
        <f t="shared" si="349"/>
        <v>16480</v>
      </c>
      <c r="AA688" s="105"/>
      <c r="AB688" s="105"/>
      <c r="AC688" s="105"/>
      <c r="AD688" s="105">
        <f t="shared" si="350"/>
        <v>16480</v>
      </c>
      <c r="AE688" s="105">
        <f t="shared" si="351"/>
        <v>48818.442759236765</v>
      </c>
      <c r="AF688" s="160">
        <f t="shared" si="352"/>
        <v>434240.00000000006</v>
      </c>
    </row>
    <row r="689" spans="1:32" s="108" customFormat="1" outlineLevel="1" x14ac:dyDescent="0.2">
      <c r="A689" s="125" t="s">
        <v>702</v>
      </c>
      <c r="B689" s="125"/>
      <c r="C689" s="125"/>
      <c r="D689" s="130">
        <v>0</v>
      </c>
      <c r="E689" s="131"/>
      <c r="F689" s="132">
        <v>0.2</v>
      </c>
      <c r="G689" s="132"/>
      <c r="H689" s="131">
        <v>0</v>
      </c>
      <c r="I689" s="92">
        <f t="shared" si="359"/>
        <v>0</v>
      </c>
      <c r="J689" s="98">
        <f t="shared" si="345"/>
        <v>0</v>
      </c>
      <c r="K689" s="92"/>
      <c r="L689" s="131">
        <v>0</v>
      </c>
      <c r="M689" s="92">
        <f t="shared" si="354"/>
        <v>0</v>
      </c>
      <c r="N689" s="92">
        <f t="shared" si="346"/>
        <v>0</v>
      </c>
      <c r="O689" s="92"/>
      <c r="P689" s="92">
        <v>0</v>
      </c>
      <c r="Q689" s="92">
        <f t="shared" si="361"/>
        <v>0</v>
      </c>
      <c r="R689" s="98">
        <f t="shared" si="347"/>
        <v>0</v>
      </c>
      <c r="S689" s="130">
        <v>1</v>
      </c>
      <c r="T689" s="258" t="s">
        <v>167</v>
      </c>
      <c r="U689" s="78">
        <f>SUMIF('Avoided Costs 2010-2018'!$A:$A,Actuals!T689&amp;Actuals!S689,'Avoided Costs 2010-2018'!$E:$E)*J689</f>
        <v>0</v>
      </c>
      <c r="V689" s="78">
        <f>SUMIF('Avoided Costs 2010-2018'!$A:$A,Actuals!T689&amp;Actuals!S689,'Avoided Costs 2010-2018'!$K:$K)*N689</f>
        <v>0</v>
      </c>
      <c r="W689" s="78">
        <f>SUMIF('Avoided Costs 2010-2018'!$A:$A,Actuals!T689&amp;Actuals!S689,'Avoided Costs 2010-2018'!$M:$M)*R689</f>
        <v>0</v>
      </c>
      <c r="X689" s="78">
        <f t="shared" si="348"/>
        <v>0</v>
      </c>
      <c r="Y689" s="105">
        <v>0</v>
      </c>
      <c r="Z689" s="105">
        <f t="shared" si="349"/>
        <v>0</v>
      </c>
      <c r="AA689" s="105"/>
      <c r="AB689" s="105"/>
      <c r="AC689" s="105"/>
      <c r="AD689" s="105">
        <f t="shared" si="350"/>
        <v>0</v>
      </c>
      <c r="AE689" s="105">
        <f t="shared" si="351"/>
        <v>0</v>
      </c>
      <c r="AF689" s="160">
        <f t="shared" si="352"/>
        <v>0</v>
      </c>
    </row>
    <row r="690" spans="1:32" s="108" customFormat="1" outlineLevel="1" x14ac:dyDescent="0.2">
      <c r="A690" s="125" t="s">
        <v>703</v>
      </c>
      <c r="B690" s="125"/>
      <c r="C690" s="125"/>
      <c r="D690" s="130">
        <v>1</v>
      </c>
      <c r="E690" s="131"/>
      <c r="F690" s="132">
        <v>0.2</v>
      </c>
      <c r="G690" s="132"/>
      <c r="H690" s="131">
        <v>59915</v>
      </c>
      <c r="I690" s="92">
        <f t="shared" si="353"/>
        <v>57039.079999999994</v>
      </c>
      <c r="J690" s="98">
        <f t="shared" si="345"/>
        <v>45631.263999999996</v>
      </c>
      <c r="K690" s="92"/>
      <c r="L690" s="131">
        <v>94546</v>
      </c>
      <c r="M690" s="92">
        <f t="shared" si="354"/>
        <v>100218.76000000001</v>
      </c>
      <c r="N690" s="92">
        <f t="shared" si="346"/>
        <v>80175.008000000016</v>
      </c>
      <c r="O690" s="92"/>
      <c r="P690" s="92">
        <v>0</v>
      </c>
      <c r="Q690" s="92">
        <f t="shared" si="355"/>
        <v>0</v>
      </c>
      <c r="R690" s="98">
        <f t="shared" si="347"/>
        <v>0</v>
      </c>
      <c r="S690" s="130">
        <v>15</v>
      </c>
      <c r="T690" s="258" t="s">
        <v>15</v>
      </c>
      <c r="U690" s="78">
        <f>SUMIF('Avoided Costs 2010-2018'!$A:$A,Actuals!T690&amp;Actuals!S690,'Avoided Costs 2010-2018'!$E:$E)*J690</f>
        <v>134857.3604312086</v>
      </c>
      <c r="V690" s="78">
        <f>SUMIF('Avoided Costs 2010-2018'!$A:$A,Actuals!T690&amp;Actuals!S690,'Avoided Costs 2010-2018'!$K:$K)*N690</f>
        <v>66033.730330309962</v>
      </c>
      <c r="W690" s="78">
        <f>SUMIF('Avoided Costs 2010-2018'!$A:$A,Actuals!T690&amp;Actuals!S690,'Avoided Costs 2010-2018'!$M:$M)*R690</f>
        <v>0</v>
      </c>
      <c r="X690" s="78">
        <f t="shared" si="348"/>
        <v>200891.09076151857</v>
      </c>
      <c r="Y690" s="105">
        <v>12400</v>
      </c>
      <c r="Z690" s="105">
        <f t="shared" si="349"/>
        <v>9920</v>
      </c>
      <c r="AA690" s="105"/>
      <c r="AB690" s="105"/>
      <c r="AC690" s="105"/>
      <c r="AD690" s="105">
        <f t="shared" si="350"/>
        <v>9920</v>
      </c>
      <c r="AE690" s="105">
        <f t="shared" si="351"/>
        <v>190971.09076151857</v>
      </c>
      <c r="AF690" s="160">
        <f t="shared" si="352"/>
        <v>684468.96</v>
      </c>
    </row>
    <row r="691" spans="1:32" s="108" customFormat="1" outlineLevel="1" x14ac:dyDescent="0.2">
      <c r="A691" s="125" t="s">
        <v>704</v>
      </c>
      <c r="B691" s="125"/>
      <c r="C691" s="125"/>
      <c r="D691" s="130">
        <v>0</v>
      </c>
      <c r="E691" s="131"/>
      <c r="F691" s="132">
        <v>0.2</v>
      </c>
      <c r="G691" s="132"/>
      <c r="H691" s="131">
        <v>13699</v>
      </c>
      <c r="I691" s="92">
        <f t="shared" si="353"/>
        <v>13041.448</v>
      </c>
      <c r="J691" s="98">
        <f t="shared" si="345"/>
        <v>10433.1584</v>
      </c>
      <c r="K691" s="92"/>
      <c r="L691" s="131">
        <v>0</v>
      </c>
      <c r="M691" s="92">
        <f t="shared" si="354"/>
        <v>0</v>
      </c>
      <c r="N691" s="92">
        <f t="shared" si="346"/>
        <v>0</v>
      </c>
      <c r="O691" s="92"/>
      <c r="P691" s="92">
        <v>0</v>
      </c>
      <c r="Q691" s="92">
        <f t="shared" si="355"/>
        <v>0</v>
      </c>
      <c r="R691" s="98">
        <f t="shared" si="347"/>
        <v>0</v>
      </c>
      <c r="S691" s="130">
        <v>15</v>
      </c>
      <c r="T691" s="258" t="s">
        <v>15</v>
      </c>
      <c r="U691" s="78">
        <f>SUMIF('Avoided Costs 2010-2018'!$A:$A,Actuals!T691&amp;Actuals!S691,'Avoided Costs 2010-2018'!$E:$E)*J691</f>
        <v>30833.864316901054</v>
      </c>
      <c r="V691" s="78">
        <f>SUMIF('Avoided Costs 2010-2018'!$A:$A,Actuals!T691&amp;Actuals!S691,'Avoided Costs 2010-2018'!$K:$K)*N691</f>
        <v>0</v>
      </c>
      <c r="W691" s="78">
        <f>SUMIF('Avoided Costs 2010-2018'!$A:$A,Actuals!T691&amp;Actuals!S691,'Avoided Costs 2010-2018'!$M:$M)*R691</f>
        <v>0</v>
      </c>
      <c r="X691" s="78">
        <f t="shared" si="348"/>
        <v>30833.864316901054</v>
      </c>
      <c r="Y691" s="105">
        <v>20000</v>
      </c>
      <c r="Z691" s="105">
        <f t="shared" si="349"/>
        <v>16000</v>
      </c>
      <c r="AA691" s="105"/>
      <c r="AB691" s="105"/>
      <c r="AC691" s="105"/>
      <c r="AD691" s="105">
        <f t="shared" si="350"/>
        <v>16000</v>
      </c>
      <c r="AE691" s="105">
        <f t="shared" si="351"/>
        <v>14833.864316901054</v>
      </c>
      <c r="AF691" s="160">
        <f t="shared" si="352"/>
        <v>156497.37599999999</v>
      </c>
    </row>
    <row r="692" spans="1:32" s="108" customFormat="1" outlineLevel="1" x14ac:dyDescent="0.2">
      <c r="A692" s="125" t="s">
        <v>705</v>
      </c>
      <c r="B692" s="125"/>
      <c r="C692" s="125"/>
      <c r="D692" s="130">
        <v>1</v>
      </c>
      <c r="E692" s="131"/>
      <c r="F692" s="132">
        <v>0.2</v>
      </c>
      <c r="G692" s="132"/>
      <c r="H692" s="131">
        <v>56841</v>
      </c>
      <c r="I692" s="92">
        <f t="shared" si="353"/>
        <v>54112.631999999998</v>
      </c>
      <c r="J692" s="98">
        <f t="shared" si="345"/>
        <v>43290.105600000003</v>
      </c>
      <c r="K692" s="92"/>
      <c r="L692" s="131">
        <v>31340</v>
      </c>
      <c r="M692" s="92">
        <f t="shared" si="354"/>
        <v>33220.400000000001</v>
      </c>
      <c r="N692" s="92">
        <f t="shared" si="346"/>
        <v>26576.320000000003</v>
      </c>
      <c r="O692" s="92"/>
      <c r="P692" s="92">
        <v>0</v>
      </c>
      <c r="Q692" s="92">
        <f t="shared" si="355"/>
        <v>0</v>
      </c>
      <c r="R692" s="98">
        <f t="shared" si="347"/>
        <v>0</v>
      </c>
      <c r="S692" s="130">
        <v>15</v>
      </c>
      <c r="T692" s="258" t="s">
        <v>15</v>
      </c>
      <c r="U692" s="78">
        <f>SUMIF('Avoided Costs 2010-2018'!$A:$A,Actuals!T692&amp;Actuals!S692,'Avoided Costs 2010-2018'!$E:$E)*J692</f>
        <v>127938.36642360558</v>
      </c>
      <c r="V692" s="78">
        <f>SUMIF('Avoided Costs 2010-2018'!$A:$A,Actuals!T692&amp;Actuals!S692,'Avoided Costs 2010-2018'!$K:$K)*N692</f>
        <v>21888.78544361384</v>
      </c>
      <c r="W692" s="78">
        <f>SUMIF('Avoided Costs 2010-2018'!$A:$A,Actuals!T692&amp;Actuals!S692,'Avoided Costs 2010-2018'!$M:$M)*R692</f>
        <v>0</v>
      </c>
      <c r="X692" s="78">
        <f t="shared" si="348"/>
        <v>149827.15186721942</v>
      </c>
      <c r="Y692" s="105">
        <v>45000</v>
      </c>
      <c r="Z692" s="105">
        <f t="shared" si="349"/>
        <v>36000</v>
      </c>
      <c r="AA692" s="105"/>
      <c r="AB692" s="105"/>
      <c r="AC692" s="105"/>
      <c r="AD692" s="105">
        <f t="shared" si="350"/>
        <v>36000</v>
      </c>
      <c r="AE692" s="105">
        <f t="shared" si="351"/>
        <v>113827.15186721942</v>
      </c>
      <c r="AF692" s="160">
        <f t="shared" si="352"/>
        <v>649351.58400000003</v>
      </c>
    </row>
    <row r="693" spans="1:32" s="108" customFormat="1" outlineLevel="1" x14ac:dyDescent="0.2">
      <c r="A693" s="125" t="s">
        <v>706</v>
      </c>
      <c r="B693" s="125"/>
      <c r="C693" s="125"/>
      <c r="D693" s="130">
        <v>0</v>
      </c>
      <c r="E693" s="131"/>
      <c r="F693" s="132">
        <v>0.2</v>
      </c>
      <c r="G693" s="132"/>
      <c r="H693" s="131">
        <v>3160</v>
      </c>
      <c r="I693" s="92">
        <f t="shared" si="353"/>
        <v>3008.3199999999997</v>
      </c>
      <c r="J693" s="98">
        <f t="shared" si="345"/>
        <v>2406.6559999999999</v>
      </c>
      <c r="K693" s="92"/>
      <c r="L693" s="131">
        <v>0</v>
      </c>
      <c r="M693" s="92">
        <f t="shared" si="354"/>
        <v>0</v>
      </c>
      <c r="N693" s="92">
        <f t="shared" si="346"/>
        <v>0</v>
      </c>
      <c r="O693" s="92"/>
      <c r="P693" s="92">
        <v>0</v>
      </c>
      <c r="Q693" s="92">
        <f t="shared" si="355"/>
        <v>0</v>
      </c>
      <c r="R693" s="98">
        <f t="shared" si="347"/>
        <v>0</v>
      </c>
      <c r="S693" s="130">
        <v>15</v>
      </c>
      <c r="T693" s="258" t="s">
        <v>167</v>
      </c>
      <c r="U693" s="78">
        <f>SUMIF('Avoided Costs 2010-2018'!$A:$A,Actuals!T693&amp;Actuals!S693,'Avoided Costs 2010-2018'!$E:$E)*J693</f>
        <v>6469.6025378983195</v>
      </c>
      <c r="V693" s="78">
        <f>SUMIF('Avoided Costs 2010-2018'!$A:$A,Actuals!T693&amp;Actuals!S693,'Avoided Costs 2010-2018'!$K:$K)*N693</f>
        <v>0</v>
      </c>
      <c r="W693" s="78">
        <f>SUMIF('Avoided Costs 2010-2018'!$A:$A,Actuals!T693&amp;Actuals!S693,'Avoided Costs 2010-2018'!$M:$M)*R693</f>
        <v>0</v>
      </c>
      <c r="X693" s="78">
        <f t="shared" si="348"/>
        <v>6469.6025378983195</v>
      </c>
      <c r="Y693" s="105">
        <v>3950</v>
      </c>
      <c r="Z693" s="105">
        <f t="shared" si="349"/>
        <v>3160</v>
      </c>
      <c r="AA693" s="105"/>
      <c r="AB693" s="105"/>
      <c r="AC693" s="105"/>
      <c r="AD693" s="105">
        <f t="shared" si="350"/>
        <v>3160</v>
      </c>
      <c r="AE693" s="105">
        <f t="shared" si="351"/>
        <v>3309.6025378983195</v>
      </c>
      <c r="AF693" s="160">
        <f t="shared" si="352"/>
        <v>36099.839999999997</v>
      </c>
    </row>
    <row r="694" spans="1:32" s="108" customFormat="1" outlineLevel="1" x14ac:dyDescent="0.2">
      <c r="A694" s="125" t="s">
        <v>707</v>
      </c>
      <c r="B694" s="125"/>
      <c r="C694" s="125"/>
      <c r="D694" s="130">
        <v>1</v>
      </c>
      <c r="E694" s="131"/>
      <c r="F694" s="132">
        <v>0.2</v>
      </c>
      <c r="G694" s="132"/>
      <c r="H694" s="131">
        <v>55122</v>
      </c>
      <c r="I694" s="92">
        <f t="shared" si="353"/>
        <v>52476.144</v>
      </c>
      <c r="J694" s="98">
        <f t="shared" si="345"/>
        <v>41980.915200000003</v>
      </c>
      <c r="K694" s="92"/>
      <c r="L694" s="131">
        <v>72838</v>
      </c>
      <c r="M694" s="92">
        <f t="shared" si="354"/>
        <v>77208.28</v>
      </c>
      <c r="N694" s="92">
        <f t="shared" si="346"/>
        <v>61766.624000000003</v>
      </c>
      <c r="O694" s="92"/>
      <c r="P694" s="92">
        <v>0</v>
      </c>
      <c r="Q694" s="92">
        <f t="shared" si="355"/>
        <v>0</v>
      </c>
      <c r="R694" s="98">
        <f t="shared" si="347"/>
        <v>0</v>
      </c>
      <c r="S694" s="130">
        <v>15</v>
      </c>
      <c r="T694" s="258" t="s">
        <v>15</v>
      </c>
      <c r="U694" s="78">
        <f>SUMIF('Avoided Costs 2010-2018'!$A:$A,Actuals!T694&amp;Actuals!S694,'Avoided Costs 2010-2018'!$E:$E)*J694</f>
        <v>124069.22175897656</v>
      </c>
      <c r="V694" s="78">
        <f>SUMIF('Avoided Costs 2010-2018'!$A:$A,Actuals!T694&amp;Actuals!S694,'Avoided Costs 2010-2018'!$K:$K)*N694</f>
        <v>50872.219340840616</v>
      </c>
      <c r="W694" s="78">
        <f>SUMIF('Avoided Costs 2010-2018'!$A:$A,Actuals!T694&amp;Actuals!S694,'Avoided Costs 2010-2018'!$M:$M)*R694</f>
        <v>0</v>
      </c>
      <c r="X694" s="78">
        <f t="shared" si="348"/>
        <v>174941.44109981717</v>
      </c>
      <c r="Y694" s="105">
        <v>11500</v>
      </c>
      <c r="Z694" s="105">
        <f t="shared" si="349"/>
        <v>9200</v>
      </c>
      <c r="AA694" s="105"/>
      <c r="AB694" s="105"/>
      <c r="AC694" s="105"/>
      <c r="AD694" s="105">
        <f t="shared" si="350"/>
        <v>9200</v>
      </c>
      <c r="AE694" s="105">
        <f t="shared" si="351"/>
        <v>165741.44109981717</v>
      </c>
      <c r="AF694" s="160">
        <f t="shared" si="352"/>
        <v>629713.728</v>
      </c>
    </row>
    <row r="695" spans="1:32" s="108" customFormat="1" outlineLevel="1" x14ac:dyDescent="0.2">
      <c r="A695" s="125" t="s">
        <v>708</v>
      </c>
      <c r="B695" s="125"/>
      <c r="C695" s="125"/>
      <c r="D695" s="130">
        <v>1</v>
      </c>
      <c r="E695" s="131"/>
      <c r="F695" s="132">
        <v>0.2</v>
      </c>
      <c r="G695" s="132"/>
      <c r="H695" s="131">
        <v>73658</v>
      </c>
      <c r="I695" s="92">
        <f t="shared" si="353"/>
        <v>70122.415999999997</v>
      </c>
      <c r="J695" s="98">
        <f t="shared" si="345"/>
        <v>56097.932800000002</v>
      </c>
      <c r="K695" s="92"/>
      <c r="L695" s="131">
        <v>116475</v>
      </c>
      <c r="M695" s="92">
        <f t="shared" si="354"/>
        <v>123463.5</v>
      </c>
      <c r="N695" s="92">
        <f t="shared" si="346"/>
        <v>98770.8</v>
      </c>
      <c r="O695" s="92"/>
      <c r="P695" s="92">
        <v>0</v>
      </c>
      <c r="Q695" s="92">
        <f t="shared" si="355"/>
        <v>0</v>
      </c>
      <c r="R695" s="98">
        <f t="shared" si="347"/>
        <v>0</v>
      </c>
      <c r="S695" s="130">
        <v>15</v>
      </c>
      <c r="T695" s="258" t="s">
        <v>15</v>
      </c>
      <c r="U695" s="78">
        <f>SUMIF('Avoided Costs 2010-2018'!$A:$A,Actuals!T695&amp;Actuals!S695,'Avoided Costs 2010-2018'!$E:$E)*J695</f>
        <v>165790.2604463317</v>
      </c>
      <c r="V695" s="78">
        <f>SUMIF('Avoided Costs 2010-2018'!$A:$A,Actuals!T695&amp;Actuals!S695,'Avoided Costs 2010-2018'!$K:$K)*N695</f>
        <v>81349.594273928582</v>
      </c>
      <c r="W695" s="78">
        <f>SUMIF('Avoided Costs 2010-2018'!$A:$A,Actuals!T695&amp;Actuals!S695,'Avoided Costs 2010-2018'!$M:$M)*R695</f>
        <v>0</v>
      </c>
      <c r="X695" s="78">
        <f t="shared" si="348"/>
        <v>247139.85472026028</v>
      </c>
      <c r="Y695" s="105">
        <v>32000</v>
      </c>
      <c r="Z695" s="105">
        <f t="shared" si="349"/>
        <v>25600</v>
      </c>
      <c r="AA695" s="105"/>
      <c r="AB695" s="105"/>
      <c r="AC695" s="105"/>
      <c r="AD695" s="105">
        <f t="shared" si="350"/>
        <v>25600</v>
      </c>
      <c r="AE695" s="105">
        <f t="shared" si="351"/>
        <v>221539.85472026028</v>
      </c>
      <c r="AF695" s="160">
        <f t="shared" si="352"/>
        <v>841468.99200000009</v>
      </c>
    </row>
    <row r="696" spans="1:32" s="108" customFormat="1" outlineLevel="1" x14ac:dyDescent="0.2">
      <c r="A696" s="125" t="s">
        <v>709</v>
      </c>
      <c r="B696" s="125"/>
      <c r="C696" s="125"/>
      <c r="D696" s="130">
        <v>1</v>
      </c>
      <c r="E696" s="131"/>
      <c r="F696" s="132">
        <v>0.2</v>
      </c>
      <c r="G696" s="132"/>
      <c r="H696" s="131">
        <v>153745</v>
      </c>
      <c r="I696" s="92">
        <f t="shared" si="353"/>
        <v>146365.24</v>
      </c>
      <c r="J696" s="98">
        <f t="shared" si="345"/>
        <v>117092.192</v>
      </c>
      <c r="K696" s="92"/>
      <c r="L696" s="131">
        <v>0</v>
      </c>
      <c r="M696" s="92">
        <f t="shared" si="354"/>
        <v>0</v>
      </c>
      <c r="N696" s="92">
        <f t="shared" si="346"/>
        <v>0</v>
      </c>
      <c r="O696" s="92"/>
      <c r="P696" s="92">
        <v>0</v>
      </c>
      <c r="Q696" s="92">
        <f t="shared" si="355"/>
        <v>0</v>
      </c>
      <c r="R696" s="98">
        <f t="shared" si="347"/>
        <v>0</v>
      </c>
      <c r="S696" s="130">
        <v>11</v>
      </c>
      <c r="T696" s="258" t="s">
        <v>15</v>
      </c>
      <c r="U696" s="78">
        <f>SUMIF('Avoided Costs 2010-2018'!$A:$A,Actuals!T696&amp;Actuals!S696,'Avoided Costs 2010-2018'!$E:$E)*J696</f>
        <v>286540.70438097348</v>
      </c>
      <c r="V696" s="78">
        <f>SUMIF('Avoided Costs 2010-2018'!$A:$A,Actuals!T696&amp;Actuals!S696,'Avoided Costs 2010-2018'!$K:$K)*N696</f>
        <v>0</v>
      </c>
      <c r="W696" s="78">
        <f>SUMIF('Avoided Costs 2010-2018'!$A:$A,Actuals!T696&amp;Actuals!S696,'Avoided Costs 2010-2018'!$M:$M)*R696</f>
        <v>0</v>
      </c>
      <c r="X696" s="78">
        <f t="shared" si="348"/>
        <v>286540.70438097348</v>
      </c>
      <c r="Y696" s="105">
        <v>205825</v>
      </c>
      <c r="Z696" s="105">
        <f t="shared" si="349"/>
        <v>164660</v>
      </c>
      <c r="AA696" s="105"/>
      <c r="AB696" s="105"/>
      <c r="AC696" s="105"/>
      <c r="AD696" s="105">
        <f t="shared" si="350"/>
        <v>164660</v>
      </c>
      <c r="AE696" s="105">
        <f t="shared" si="351"/>
        <v>121880.70438097348</v>
      </c>
      <c r="AF696" s="160">
        <f t="shared" si="352"/>
        <v>1288014.112</v>
      </c>
    </row>
    <row r="697" spans="1:32" s="108" customFormat="1" outlineLevel="1" x14ac:dyDescent="0.2">
      <c r="A697" s="125" t="s">
        <v>710</v>
      </c>
      <c r="B697" s="125"/>
      <c r="C697" s="125"/>
      <c r="D697" s="130">
        <v>1</v>
      </c>
      <c r="E697" s="131"/>
      <c r="F697" s="132">
        <v>0.2</v>
      </c>
      <c r="G697" s="132"/>
      <c r="H697" s="131">
        <v>8290</v>
      </c>
      <c r="I697" s="92">
        <f t="shared" si="353"/>
        <v>7892.08</v>
      </c>
      <c r="J697" s="98">
        <f t="shared" si="345"/>
        <v>6313.6640000000007</v>
      </c>
      <c r="K697" s="92"/>
      <c r="L697" s="131">
        <v>0</v>
      </c>
      <c r="M697" s="92">
        <f t="shared" si="354"/>
        <v>0</v>
      </c>
      <c r="N697" s="92">
        <f t="shared" si="346"/>
        <v>0</v>
      </c>
      <c r="O697" s="92"/>
      <c r="P697" s="92">
        <v>0</v>
      </c>
      <c r="Q697" s="92">
        <f t="shared" si="355"/>
        <v>0</v>
      </c>
      <c r="R697" s="98">
        <f t="shared" si="347"/>
        <v>0</v>
      </c>
      <c r="S697" s="130">
        <v>25</v>
      </c>
      <c r="T697" s="258" t="s">
        <v>15</v>
      </c>
      <c r="U697" s="78">
        <f>SUMIF('Avoided Costs 2010-2018'!$A:$A,Actuals!T697&amp;Actuals!S697,'Avoided Costs 2010-2018'!$E:$E)*J697</f>
        <v>23735.286207227215</v>
      </c>
      <c r="V697" s="78">
        <f>SUMIF('Avoided Costs 2010-2018'!$A:$A,Actuals!T697&amp;Actuals!S697,'Avoided Costs 2010-2018'!$K:$K)*N697</f>
        <v>0</v>
      </c>
      <c r="W697" s="78">
        <f>SUMIF('Avoided Costs 2010-2018'!$A:$A,Actuals!T697&amp;Actuals!S697,'Avoided Costs 2010-2018'!$M:$M)*R697</f>
        <v>0</v>
      </c>
      <c r="X697" s="78">
        <f t="shared" si="348"/>
        <v>23735.286207227215</v>
      </c>
      <c r="Y697" s="105">
        <v>5500</v>
      </c>
      <c r="Z697" s="105">
        <f t="shared" si="349"/>
        <v>4400</v>
      </c>
      <c r="AA697" s="105"/>
      <c r="AB697" s="105"/>
      <c r="AC697" s="105"/>
      <c r="AD697" s="105">
        <f t="shared" si="350"/>
        <v>4400</v>
      </c>
      <c r="AE697" s="105">
        <f t="shared" si="351"/>
        <v>19335.286207227215</v>
      </c>
      <c r="AF697" s="160">
        <f t="shared" si="352"/>
        <v>157841.60000000001</v>
      </c>
    </row>
    <row r="698" spans="1:32" s="108" customFormat="1" outlineLevel="1" x14ac:dyDescent="0.2">
      <c r="A698" s="125" t="s">
        <v>711</v>
      </c>
      <c r="B698" s="125"/>
      <c r="C698" s="125"/>
      <c r="D698" s="130">
        <v>1</v>
      </c>
      <c r="E698" s="131"/>
      <c r="F698" s="132">
        <v>0.2</v>
      </c>
      <c r="G698" s="132"/>
      <c r="H698" s="131">
        <v>67347</v>
      </c>
      <c r="I698" s="92">
        <f t="shared" si="353"/>
        <v>64114.343999999997</v>
      </c>
      <c r="J698" s="98">
        <f t="shared" si="345"/>
        <v>51291.475200000001</v>
      </c>
      <c r="K698" s="92"/>
      <c r="L698" s="131">
        <v>0</v>
      </c>
      <c r="M698" s="92">
        <f t="shared" si="354"/>
        <v>0</v>
      </c>
      <c r="N698" s="92">
        <f t="shared" si="346"/>
        <v>0</v>
      </c>
      <c r="O698" s="92"/>
      <c r="P698" s="92">
        <v>0</v>
      </c>
      <c r="Q698" s="92">
        <f t="shared" si="355"/>
        <v>0</v>
      </c>
      <c r="R698" s="98">
        <f t="shared" si="347"/>
        <v>0</v>
      </c>
      <c r="S698" s="130">
        <v>11</v>
      </c>
      <c r="T698" s="258" t="s">
        <v>15</v>
      </c>
      <c r="U698" s="78">
        <f>SUMIF('Avoided Costs 2010-2018'!$A:$A,Actuals!T698&amp;Actuals!S698,'Avoided Costs 2010-2018'!$E:$E)*J698</f>
        <v>125517.2969393829</v>
      </c>
      <c r="V698" s="78">
        <f>SUMIF('Avoided Costs 2010-2018'!$A:$A,Actuals!T698&amp;Actuals!S698,'Avoided Costs 2010-2018'!$K:$K)*N698</f>
        <v>0</v>
      </c>
      <c r="W698" s="78">
        <f>SUMIF('Avoided Costs 2010-2018'!$A:$A,Actuals!T698&amp;Actuals!S698,'Avoided Costs 2010-2018'!$M:$M)*R698</f>
        <v>0</v>
      </c>
      <c r="X698" s="78">
        <f t="shared" si="348"/>
        <v>125517.2969393829</v>
      </c>
      <c r="Y698" s="105">
        <v>53421.35</v>
      </c>
      <c r="Z698" s="105">
        <f t="shared" si="349"/>
        <v>42737.08</v>
      </c>
      <c r="AA698" s="105"/>
      <c r="AB698" s="105"/>
      <c r="AC698" s="105"/>
      <c r="AD698" s="105">
        <f t="shared" si="350"/>
        <v>42737.08</v>
      </c>
      <c r="AE698" s="105">
        <f t="shared" si="351"/>
        <v>82780.216939382895</v>
      </c>
      <c r="AF698" s="160">
        <f t="shared" si="352"/>
        <v>564206.22719999996</v>
      </c>
    </row>
    <row r="699" spans="1:32" s="108" customFormat="1" outlineLevel="1" x14ac:dyDescent="0.2">
      <c r="A699" s="125" t="s">
        <v>712</v>
      </c>
      <c r="B699" s="125"/>
      <c r="C699" s="125"/>
      <c r="D699" s="130">
        <v>1</v>
      </c>
      <c r="E699" s="131"/>
      <c r="F699" s="132">
        <v>0.2</v>
      </c>
      <c r="G699" s="132"/>
      <c r="H699" s="131">
        <v>22226</v>
      </c>
      <c r="I699" s="92">
        <f t="shared" si="353"/>
        <v>21159.151999999998</v>
      </c>
      <c r="J699" s="98">
        <f t="shared" si="345"/>
        <v>16927.321599999999</v>
      </c>
      <c r="K699" s="92"/>
      <c r="L699" s="131">
        <v>0</v>
      </c>
      <c r="M699" s="92">
        <f t="shared" si="354"/>
        <v>0</v>
      </c>
      <c r="N699" s="92">
        <f t="shared" si="346"/>
        <v>0</v>
      </c>
      <c r="O699" s="92"/>
      <c r="P699" s="92">
        <v>0</v>
      </c>
      <c r="Q699" s="92">
        <f t="shared" si="355"/>
        <v>0</v>
      </c>
      <c r="R699" s="98">
        <f t="shared" si="347"/>
        <v>0</v>
      </c>
      <c r="S699" s="130">
        <v>15</v>
      </c>
      <c r="T699" s="258" t="s">
        <v>15</v>
      </c>
      <c r="U699" s="78">
        <f>SUMIF('Avoided Costs 2010-2018'!$A:$A,Actuals!T699&amp;Actuals!S699,'Avoided Costs 2010-2018'!$E:$E)*J699</f>
        <v>50026.532470066632</v>
      </c>
      <c r="V699" s="78">
        <f>SUMIF('Avoided Costs 2010-2018'!$A:$A,Actuals!T699&amp;Actuals!S699,'Avoided Costs 2010-2018'!$K:$K)*N699</f>
        <v>0</v>
      </c>
      <c r="W699" s="78">
        <f>SUMIF('Avoided Costs 2010-2018'!$A:$A,Actuals!T699&amp;Actuals!S699,'Avoided Costs 2010-2018'!$M:$M)*R699</f>
        <v>0</v>
      </c>
      <c r="X699" s="78">
        <f t="shared" si="348"/>
        <v>50026.532470066632</v>
      </c>
      <c r="Y699" s="105">
        <v>34907</v>
      </c>
      <c r="Z699" s="105">
        <f t="shared" si="349"/>
        <v>27925.600000000002</v>
      </c>
      <c r="AA699" s="105"/>
      <c r="AB699" s="105"/>
      <c r="AC699" s="105"/>
      <c r="AD699" s="105">
        <f t="shared" si="350"/>
        <v>27925.600000000002</v>
      </c>
      <c r="AE699" s="105">
        <f t="shared" si="351"/>
        <v>22100.932470066629</v>
      </c>
      <c r="AF699" s="160">
        <f t="shared" si="352"/>
        <v>253909.82399999999</v>
      </c>
    </row>
    <row r="700" spans="1:32" s="108" customFormat="1" outlineLevel="1" x14ac:dyDescent="0.2">
      <c r="A700" s="125" t="s">
        <v>713</v>
      </c>
      <c r="B700" s="125"/>
      <c r="C700" s="125"/>
      <c r="D700" s="130">
        <v>1</v>
      </c>
      <c r="E700" s="131"/>
      <c r="F700" s="132">
        <v>0.2</v>
      </c>
      <c r="G700" s="132"/>
      <c r="H700" s="131">
        <v>180371</v>
      </c>
      <c r="I700" s="92">
        <f t="shared" si="353"/>
        <v>171713.19199999998</v>
      </c>
      <c r="J700" s="98">
        <f t="shared" si="345"/>
        <v>137370.55359999998</v>
      </c>
      <c r="K700" s="92"/>
      <c r="L700" s="131">
        <v>0</v>
      </c>
      <c r="M700" s="92">
        <f t="shared" si="354"/>
        <v>0</v>
      </c>
      <c r="N700" s="92">
        <f t="shared" si="346"/>
        <v>0</v>
      </c>
      <c r="O700" s="92"/>
      <c r="P700" s="92">
        <v>0</v>
      </c>
      <c r="Q700" s="92">
        <f t="shared" si="355"/>
        <v>0</v>
      </c>
      <c r="R700" s="98">
        <f t="shared" si="347"/>
        <v>0</v>
      </c>
      <c r="S700" s="130">
        <v>11</v>
      </c>
      <c r="T700" s="258" t="s">
        <v>15</v>
      </c>
      <c r="U700" s="78">
        <f>SUMIF('Avoided Costs 2010-2018'!$A:$A,Actuals!T700&amp;Actuals!S700,'Avoided Costs 2010-2018'!$E:$E)*J700</f>
        <v>336164.64528863097</v>
      </c>
      <c r="V700" s="78">
        <f>SUMIF('Avoided Costs 2010-2018'!$A:$A,Actuals!T700&amp;Actuals!S700,'Avoided Costs 2010-2018'!$K:$K)*N700</f>
        <v>0</v>
      </c>
      <c r="W700" s="78">
        <f>SUMIF('Avoided Costs 2010-2018'!$A:$A,Actuals!T700&amp;Actuals!S700,'Avoided Costs 2010-2018'!$M:$M)*R700</f>
        <v>0</v>
      </c>
      <c r="X700" s="78">
        <f t="shared" si="348"/>
        <v>336164.64528863097</v>
      </c>
      <c r="Y700" s="105">
        <v>119250</v>
      </c>
      <c r="Z700" s="105">
        <f t="shared" si="349"/>
        <v>95400</v>
      </c>
      <c r="AA700" s="105"/>
      <c r="AB700" s="105"/>
      <c r="AC700" s="105"/>
      <c r="AD700" s="105">
        <f t="shared" si="350"/>
        <v>95400</v>
      </c>
      <c r="AE700" s="105">
        <f t="shared" si="351"/>
        <v>240764.64528863097</v>
      </c>
      <c r="AF700" s="160">
        <f t="shared" si="352"/>
        <v>1511076.0895999998</v>
      </c>
    </row>
    <row r="701" spans="1:32" s="108" customFormat="1" outlineLevel="1" x14ac:dyDescent="0.2">
      <c r="A701" s="125" t="s">
        <v>714</v>
      </c>
      <c r="B701" s="125"/>
      <c r="C701" s="125"/>
      <c r="D701" s="130">
        <v>1</v>
      </c>
      <c r="E701" s="131"/>
      <c r="F701" s="132">
        <v>0.2</v>
      </c>
      <c r="G701" s="132"/>
      <c r="H701" s="131">
        <v>27250</v>
      </c>
      <c r="I701" s="92">
        <f t="shared" si="353"/>
        <v>25942</v>
      </c>
      <c r="J701" s="98">
        <f t="shared" si="345"/>
        <v>20753.600000000002</v>
      </c>
      <c r="K701" s="92"/>
      <c r="L701" s="131">
        <v>0</v>
      </c>
      <c r="M701" s="92">
        <f t="shared" si="354"/>
        <v>0</v>
      </c>
      <c r="N701" s="92">
        <f t="shared" si="346"/>
        <v>0</v>
      </c>
      <c r="O701" s="92"/>
      <c r="P701" s="92">
        <v>0</v>
      </c>
      <c r="Q701" s="92">
        <f t="shared" si="355"/>
        <v>0</v>
      </c>
      <c r="R701" s="98">
        <f t="shared" si="347"/>
        <v>0</v>
      </c>
      <c r="S701" s="130">
        <v>15</v>
      </c>
      <c r="T701" s="258" t="s">
        <v>15</v>
      </c>
      <c r="U701" s="78">
        <f>SUMIF('Avoided Costs 2010-2018'!$A:$A,Actuals!T701&amp;Actuals!S701,'Avoided Costs 2010-2018'!$E:$E)*J701</f>
        <v>61334.608557964362</v>
      </c>
      <c r="V701" s="78">
        <f>SUMIF('Avoided Costs 2010-2018'!$A:$A,Actuals!T701&amp;Actuals!S701,'Avoided Costs 2010-2018'!$K:$K)*N701</f>
        <v>0</v>
      </c>
      <c r="W701" s="78">
        <f>SUMIF('Avoided Costs 2010-2018'!$A:$A,Actuals!T701&amp;Actuals!S701,'Avoided Costs 2010-2018'!$M:$M)*R701</f>
        <v>0</v>
      </c>
      <c r="X701" s="78">
        <f t="shared" si="348"/>
        <v>61334.608557964362</v>
      </c>
      <c r="Y701" s="105">
        <v>30208</v>
      </c>
      <c r="Z701" s="105">
        <f t="shared" si="349"/>
        <v>24166.400000000001</v>
      </c>
      <c r="AA701" s="105"/>
      <c r="AB701" s="105"/>
      <c r="AC701" s="105"/>
      <c r="AD701" s="105">
        <f t="shared" si="350"/>
        <v>24166.400000000001</v>
      </c>
      <c r="AE701" s="105">
        <f t="shared" si="351"/>
        <v>37168.208557964361</v>
      </c>
      <c r="AF701" s="160">
        <f t="shared" si="352"/>
        <v>311304.00000000006</v>
      </c>
    </row>
    <row r="702" spans="1:32" s="108" customFormat="1" outlineLevel="1" x14ac:dyDescent="0.2">
      <c r="A702" s="125" t="s">
        <v>715</v>
      </c>
      <c r="B702" s="125"/>
      <c r="C702" s="125"/>
      <c r="D702" s="130">
        <v>0</v>
      </c>
      <c r="E702" s="131"/>
      <c r="F702" s="132">
        <v>0.2</v>
      </c>
      <c r="G702" s="132"/>
      <c r="H702" s="131">
        <v>2433</v>
      </c>
      <c r="I702" s="92">
        <f t="shared" si="353"/>
        <v>2316.2159999999999</v>
      </c>
      <c r="J702" s="98">
        <f t="shared" si="345"/>
        <v>1852.9728</v>
      </c>
      <c r="K702" s="92"/>
      <c r="L702" s="131">
        <v>0</v>
      </c>
      <c r="M702" s="92">
        <f t="shared" si="354"/>
        <v>0</v>
      </c>
      <c r="N702" s="92">
        <f t="shared" si="346"/>
        <v>0</v>
      </c>
      <c r="O702" s="92"/>
      <c r="P702" s="92">
        <v>0</v>
      </c>
      <c r="Q702" s="92">
        <f t="shared" si="355"/>
        <v>0</v>
      </c>
      <c r="R702" s="98">
        <f t="shared" si="347"/>
        <v>0</v>
      </c>
      <c r="S702" s="130">
        <v>15</v>
      </c>
      <c r="T702" s="258" t="s">
        <v>167</v>
      </c>
      <c r="U702" s="78">
        <f>SUMIF('Avoided Costs 2010-2018'!$A:$A,Actuals!T702&amp;Actuals!S702,'Avoided Costs 2010-2018'!$E:$E)*J702</f>
        <v>4981.1844856666494</v>
      </c>
      <c r="V702" s="78">
        <f>SUMIF('Avoided Costs 2010-2018'!$A:$A,Actuals!T702&amp;Actuals!S702,'Avoided Costs 2010-2018'!$K:$K)*N702</f>
        <v>0</v>
      </c>
      <c r="W702" s="78">
        <f>SUMIF('Avoided Costs 2010-2018'!$A:$A,Actuals!T702&amp;Actuals!S702,'Avoided Costs 2010-2018'!$M:$M)*R702</f>
        <v>0</v>
      </c>
      <c r="X702" s="78">
        <f t="shared" si="348"/>
        <v>4981.1844856666494</v>
      </c>
      <c r="Y702" s="105">
        <v>3800</v>
      </c>
      <c r="Z702" s="105">
        <f t="shared" si="349"/>
        <v>3040</v>
      </c>
      <c r="AA702" s="105"/>
      <c r="AB702" s="105"/>
      <c r="AC702" s="105"/>
      <c r="AD702" s="105">
        <f t="shared" si="350"/>
        <v>3040</v>
      </c>
      <c r="AE702" s="105">
        <f t="shared" si="351"/>
        <v>1941.1844856666494</v>
      </c>
      <c r="AF702" s="160">
        <f t="shared" si="352"/>
        <v>27794.592000000001</v>
      </c>
    </row>
    <row r="703" spans="1:32" s="108" customFormat="1" outlineLevel="1" x14ac:dyDescent="0.2">
      <c r="A703" s="125" t="s">
        <v>716</v>
      </c>
      <c r="B703" s="125"/>
      <c r="C703" s="125"/>
      <c r="D703" s="130">
        <v>1</v>
      </c>
      <c r="E703" s="131"/>
      <c r="F703" s="132">
        <v>0.2</v>
      </c>
      <c r="G703" s="132"/>
      <c r="H703" s="131">
        <v>58396</v>
      </c>
      <c r="I703" s="92">
        <f t="shared" si="353"/>
        <v>55592.991999999998</v>
      </c>
      <c r="J703" s="98">
        <f t="shared" si="345"/>
        <v>44474.393600000003</v>
      </c>
      <c r="K703" s="92"/>
      <c r="L703" s="131">
        <v>75672</v>
      </c>
      <c r="M703" s="92">
        <f t="shared" si="354"/>
        <v>80212.320000000007</v>
      </c>
      <c r="N703" s="92">
        <f t="shared" si="346"/>
        <v>64169.856000000007</v>
      </c>
      <c r="O703" s="92"/>
      <c r="P703" s="92">
        <v>0</v>
      </c>
      <c r="Q703" s="92">
        <f t="shared" si="355"/>
        <v>0</v>
      </c>
      <c r="R703" s="98">
        <f t="shared" si="347"/>
        <v>0</v>
      </c>
      <c r="S703" s="130">
        <v>15</v>
      </c>
      <c r="T703" s="258" t="s">
        <v>15</v>
      </c>
      <c r="U703" s="78">
        <f>SUMIF('Avoided Costs 2010-2018'!$A:$A,Actuals!T703&amp;Actuals!S703,'Avoided Costs 2010-2018'!$E:$E)*J703</f>
        <v>131438.37803122521</v>
      </c>
      <c r="V703" s="78">
        <f>SUMIF('Avoided Costs 2010-2018'!$A:$A,Actuals!T703&amp;Actuals!S703,'Avoided Costs 2010-2018'!$K:$K)*N703</f>
        <v>52851.568988166771</v>
      </c>
      <c r="W703" s="78">
        <f>SUMIF('Avoided Costs 2010-2018'!$A:$A,Actuals!T703&amp;Actuals!S703,'Avoided Costs 2010-2018'!$M:$M)*R703</f>
        <v>0</v>
      </c>
      <c r="X703" s="78">
        <f t="shared" si="348"/>
        <v>184289.94701939198</v>
      </c>
      <c r="Y703" s="105">
        <v>10595</v>
      </c>
      <c r="Z703" s="105">
        <f t="shared" si="349"/>
        <v>8476</v>
      </c>
      <c r="AA703" s="105"/>
      <c r="AB703" s="105"/>
      <c r="AC703" s="105"/>
      <c r="AD703" s="105">
        <f t="shared" si="350"/>
        <v>8476</v>
      </c>
      <c r="AE703" s="105">
        <f t="shared" si="351"/>
        <v>175813.94701939198</v>
      </c>
      <c r="AF703" s="160">
        <f t="shared" si="352"/>
        <v>667115.9040000001</v>
      </c>
    </row>
    <row r="704" spans="1:32" s="108" customFormat="1" outlineLevel="1" x14ac:dyDescent="0.2">
      <c r="A704" s="125" t="s">
        <v>717</v>
      </c>
      <c r="B704" s="125"/>
      <c r="C704" s="125"/>
      <c r="D704" s="130">
        <v>1</v>
      </c>
      <c r="E704" s="131"/>
      <c r="F704" s="132">
        <v>0.2</v>
      </c>
      <c r="G704" s="132"/>
      <c r="H704" s="131">
        <v>28489</v>
      </c>
      <c r="I704" s="92">
        <f t="shared" si="353"/>
        <v>27121.527999999998</v>
      </c>
      <c r="J704" s="98">
        <f t="shared" si="345"/>
        <v>21697.222399999999</v>
      </c>
      <c r="K704" s="92"/>
      <c r="L704" s="131">
        <v>0</v>
      </c>
      <c r="M704" s="92">
        <f t="shared" si="354"/>
        <v>0</v>
      </c>
      <c r="N704" s="92">
        <f t="shared" si="346"/>
        <v>0</v>
      </c>
      <c r="O704" s="92"/>
      <c r="P704" s="92">
        <v>0</v>
      </c>
      <c r="Q704" s="92">
        <f t="shared" si="355"/>
        <v>0</v>
      </c>
      <c r="R704" s="98">
        <f t="shared" si="347"/>
        <v>0</v>
      </c>
      <c r="S704" s="130">
        <v>15</v>
      </c>
      <c r="T704" s="258" t="s">
        <v>15</v>
      </c>
      <c r="U704" s="78">
        <f>SUMIF('Avoided Costs 2010-2018'!$A:$A,Actuals!T704&amp;Actuals!S704,'Avoided Costs 2010-2018'!$E:$E)*J704</f>
        <v>64123.363787443908</v>
      </c>
      <c r="V704" s="78">
        <f>SUMIF('Avoided Costs 2010-2018'!$A:$A,Actuals!T704&amp;Actuals!S704,'Avoided Costs 2010-2018'!$K:$K)*N704</f>
        <v>0</v>
      </c>
      <c r="W704" s="78">
        <f>SUMIF('Avoided Costs 2010-2018'!$A:$A,Actuals!T704&amp;Actuals!S704,'Avoided Costs 2010-2018'!$M:$M)*R704</f>
        <v>0</v>
      </c>
      <c r="X704" s="78">
        <f t="shared" si="348"/>
        <v>64123.363787443908</v>
      </c>
      <c r="Y704" s="105">
        <v>24804</v>
      </c>
      <c r="Z704" s="105">
        <f t="shared" si="349"/>
        <v>19843.2</v>
      </c>
      <c r="AA704" s="105"/>
      <c r="AB704" s="105"/>
      <c r="AC704" s="105"/>
      <c r="AD704" s="105">
        <f t="shared" si="350"/>
        <v>19843.2</v>
      </c>
      <c r="AE704" s="105">
        <f t="shared" si="351"/>
        <v>44280.163787443904</v>
      </c>
      <c r="AF704" s="160">
        <f t="shared" si="352"/>
        <v>325458.33600000001</v>
      </c>
    </row>
    <row r="705" spans="1:32" s="108" customFormat="1" outlineLevel="1" x14ac:dyDescent="0.2">
      <c r="A705" s="125" t="s">
        <v>718</v>
      </c>
      <c r="B705" s="125"/>
      <c r="C705" s="125"/>
      <c r="D705" s="130">
        <v>0</v>
      </c>
      <c r="E705" s="131"/>
      <c r="F705" s="132">
        <v>0.2</v>
      </c>
      <c r="G705" s="132"/>
      <c r="H705" s="131">
        <v>10310</v>
      </c>
      <c r="I705" s="92">
        <f t="shared" ref="I705:I708" si="362">H705</f>
        <v>10310</v>
      </c>
      <c r="J705" s="98">
        <f t="shared" si="345"/>
        <v>8248</v>
      </c>
      <c r="K705" s="92"/>
      <c r="L705" s="131">
        <v>0</v>
      </c>
      <c r="M705" s="92">
        <f t="shared" ref="M705:M708" si="363">L705</f>
        <v>0</v>
      </c>
      <c r="N705" s="92">
        <f t="shared" si="346"/>
        <v>0</v>
      </c>
      <c r="O705" s="92"/>
      <c r="P705" s="92">
        <v>0</v>
      </c>
      <c r="Q705" s="92">
        <f t="shared" ref="Q705:Q708" si="364">+P705</f>
        <v>0</v>
      </c>
      <c r="R705" s="98">
        <f t="shared" si="347"/>
        <v>0</v>
      </c>
      <c r="S705" s="130">
        <v>25</v>
      </c>
      <c r="T705" s="258" t="s">
        <v>167</v>
      </c>
      <c r="U705" s="78">
        <f>SUMIF('Avoided Costs 2010-2018'!$A:$A,Actuals!T705&amp;Actuals!S705,'Avoided Costs 2010-2018'!$E:$E)*J705</f>
        <v>28187.555146955019</v>
      </c>
      <c r="V705" s="78">
        <f>SUMIF('Avoided Costs 2010-2018'!$A:$A,Actuals!T705&amp;Actuals!S705,'Avoided Costs 2010-2018'!$K:$K)*N705</f>
        <v>0</v>
      </c>
      <c r="W705" s="78">
        <f>SUMIF('Avoided Costs 2010-2018'!$A:$A,Actuals!T705&amp;Actuals!S705,'Avoided Costs 2010-2018'!$M:$M)*R705</f>
        <v>0</v>
      </c>
      <c r="X705" s="78">
        <f t="shared" si="348"/>
        <v>28187.555146955019</v>
      </c>
      <c r="Y705" s="105">
        <v>20600</v>
      </c>
      <c r="Z705" s="105">
        <f t="shared" si="349"/>
        <v>16480</v>
      </c>
      <c r="AA705" s="105"/>
      <c r="AB705" s="105"/>
      <c r="AC705" s="105"/>
      <c r="AD705" s="105">
        <f t="shared" si="350"/>
        <v>16480</v>
      </c>
      <c r="AE705" s="105">
        <f t="shared" si="351"/>
        <v>11707.555146955019</v>
      </c>
      <c r="AF705" s="160">
        <f t="shared" si="352"/>
        <v>206200</v>
      </c>
    </row>
    <row r="706" spans="1:32" s="108" customFormat="1" outlineLevel="1" x14ac:dyDescent="0.2">
      <c r="A706" s="125" t="s">
        <v>719</v>
      </c>
      <c r="B706" s="125"/>
      <c r="C706" s="125"/>
      <c r="D706" s="130">
        <v>1</v>
      </c>
      <c r="E706" s="131"/>
      <c r="F706" s="132">
        <v>0.2</v>
      </c>
      <c r="G706" s="132"/>
      <c r="H706" s="131">
        <v>21712</v>
      </c>
      <c r="I706" s="92">
        <f t="shared" si="362"/>
        <v>21712</v>
      </c>
      <c r="J706" s="98">
        <f t="shared" si="345"/>
        <v>17369.600000000002</v>
      </c>
      <c r="K706" s="92"/>
      <c r="L706" s="131">
        <v>0</v>
      </c>
      <c r="M706" s="92">
        <f t="shared" si="363"/>
        <v>0</v>
      </c>
      <c r="N706" s="92">
        <f t="shared" si="346"/>
        <v>0</v>
      </c>
      <c r="O706" s="92"/>
      <c r="P706" s="92">
        <v>0</v>
      </c>
      <c r="Q706" s="92">
        <f t="shared" si="364"/>
        <v>0</v>
      </c>
      <c r="R706" s="98">
        <f t="shared" si="347"/>
        <v>0</v>
      </c>
      <c r="S706" s="130">
        <v>25</v>
      </c>
      <c r="T706" s="258" t="s">
        <v>15</v>
      </c>
      <c r="U706" s="78">
        <f>SUMIF('Avoided Costs 2010-2018'!$A:$A,Actuals!T706&amp;Actuals!S706,'Avoided Costs 2010-2018'!$E:$E)*J706</f>
        <v>65298.442759236765</v>
      </c>
      <c r="V706" s="78">
        <f>SUMIF('Avoided Costs 2010-2018'!$A:$A,Actuals!T706&amp;Actuals!S706,'Avoided Costs 2010-2018'!$K:$K)*N706</f>
        <v>0</v>
      </c>
      <c r="W706" s="78">
        <f>SUMIF('Avoided Costs 2010-2018'!$A:$A,Actuals!T706&amp;Actuals!S706,'Avoided Costs 2010-2018'!$M:$M)*R706</f>
        <v>0</v>
      </c>
      <c r="X706" s="78">
        <f t="shared" si="348"/>
        <v>65298.442759236765</v>
      </c>
      <c r="Y706" s="105">
        <v>20600</v>
      </c>
      <c r="Z706" s="105">
        <f t="shared" si="349"/>
        <v>16480</v>
      </c>
      <c r="AA706" s="105"/>
      <c r="AB706" s="105"/>
      <c r="AC706" s="105"/>
      <c r="AD706" s="105">
        <f t="shared" si="350"/>
        <v>16480</v>
      </c>
      <c r="AE706" s="105">
        <f t="shared" si="351"/>
        <v>48818.442759236765</v>
      </c>
      <c r="AF706" s="160">
        <f t="shared" si="352"/>
        <v>434240.00000000006</v>
      </c>
    </row>
    <row r="707" spans="1:32" s="108" customFormat="1" outlineLevel="1" x14ac:dyDescent="0.2">
      <c r="A707" s="125" t="s">
        <v>720</v>
      </c>
      <c r="B707" s="125"/>
      <c r="C707" s="125"/>
      <c r="D707" s="130">
        <v>1</v>
      </c>
      <c r="E707" s="131"/>
      <c r="F707" s="132">
        <v>0.2</v>
      </c>
      <c r="G707" s="132"/>
      <c r="H707" s="131">
        <v>5155</v>
      </c>
      <c r="I707" s="92">
        <f t="shared" si="362"/>
        <v>5155</v>
      </c>
      <c r="J707" s="98">
        <f t="shared" si="345"/>
        <v>4124</v>
      </c>
      <c r="K707" s="92"/>
      <c r="L707" s="131">
        <v>0</v>
      </c>
      <c r="M707" s="92">
        <f t="shared" si="363"/>
        <v>0</v>
      </c>
      <c r="N707" s="92">
        <f t="shared" si="346"/>
        <v>0</v>
      </c>
      <c r="O707" s="92"/>
      <c r="P707" s="92">
        <v>0</v>
      </c>
      <c r="Q707" s="92">
        <f t="shared" si="364"/>
        <v>0</v>
      </c>
      <c r="R707" s="98">
        <f t="shared" si="347"/>
        <v>0</v>
      </c>
      <c r="S707" s="130">
        <v>25</v>
      </c>
      <c r="T707" s="258" t="s">
        <v>167</v>
      </c>
      <c r="U707" s="78">
        <f>SUMIF('Avoided Costs 2010-2018'!$A:$A,Actuals!T707&amp;Actuals!S707,'Avoided Costs 2010-2018'!$E:$E)*J707</f>
        <v>14093.77757347751</v>
      </c>
      <c r="V707" s="78">
        <f>SUMIF('Avoided Costs 2010-2018'!$A:$A,Actuals!T707&amp;Actuals!S707,'Avoided Costs 2010-2018'!$K:$K)*N707</f>
        <v>0</v>
      </c>
      <c r="W707" s="78">
        <f>SUMIF('Avoided Costs 2010-2018'!$A:$A,Actuals!T707&amp;Actuals!S707,'Avoided Costs 2010-2018'!$M:$M)*R707</f>
        <v>0</v>
      </c>
      <c r="X707" s="78">
        <f t="shared" si="348"/>
        <v>14093.77757347751</v>
      </c>
      <c r="Y707" s="105">
        <v>10300</v>
      </c>
      <c r="Z707" s="105">
        <f t="shared" si="349"/>
        <v>8240</v>
      </c>
      <c r="AA707" s="105"/>
      <c r="AB707" s="105"/>
      <c r="AC707" s="105"/>
      <c r="AD707" s="105">
        <f t="shared" si="350"/>
        <v>8240</v>
      </c>
      <c r="AE707" s="105">
        <f t="shared" si="351"/>
        <v>5853.7775734775096</v>
      </c>
      <c r="AF707" s="160">
        <f t="shared" si="352"/>
        <v>103100</v>
      </c>
    </row>
    <row r="708" spans="1:32" s="108" customFormat="1" outlineLevel="1" x14ac:dyDescent="0.2">
      <c r="A708" s="125" t="s">
        <v>721</v>
      </c>
      <c r="B708" s="125"/>
      <c r="C708" s="125"/>
      <c r="D708" s="130">
        <v>1</v>
      </c>
      <c r="E708" s="131"/>
      <c r="F708" s="132">
        <v>0.2</v>
      </c>
      <c r="G708" s="132"/>
      <c r="H708" s="131">
        <v>5155</v>
      </c>
      <c r="I708" s="92">
        <f t="shared" si="362"/>
        <v>5155</v>
      </c>
      <c r="J708" s="98">
        <f t="shared" si="345"/>
        <v>4124</v>
      </c>
      <c r="K708" s="92"/>
      <c r="L708" s="131">
        <v>0</v>
      </c>
      <c r="M708" s="92">
        <f t="shared" si="363"/>
        <v>0</v>
      </c>
      <c r="N708" s="92">
        <f t="shared" si="346"/>
        <v>0</v>
      </c>
      <c r="O708" s="92"/>
      <c r="P708" s="92">
        <v>0</v>
      </c>
      <c r="Q708" s="92">
        <f t="shared" si="364"/>
        <v>0</v>
      </c>
      <c r="R708" s="98">
        <f t="shared" si="347"/>
        <v>0</v>
      </c>
      <c r="S708" s="130">
        <v>25</v>
      </c>
      <c r="T708" s="258" t="s">
        <v>167</v>
      </c>
      <c r="U708" s="78">
        <f>SUMIF('Avoided Costs 2010-2018'!$A:$A,Actuals!T708&amp;Actuals!S708,'Avoided Costs 2010-2018'!$E:$E)*J708</f>
        <v>14093.77757347751</v>
      </c>
      <c r="V708" s="78">
        <f>SUMIF('Avoided Costs 2010-2018'!$A:$A,Actuals!T708&amp;Actuals!S708,'Avoided Costs 2010-2018'!$K:$K)*N708</f>
        <v>0</v>
      </c>
      <c r="W708" s="78">
        <f>SUMIF('Avoided Costs 2010-2018'!$A:$A,Actuals!T708&amp;Actuals!S708,'Avoided Costs 2010-2018'!$M:$M)*R708</f>
        <v>0</v>
      </c>
      <c r="X708" s="78">
        <f t="shared" si="348"/>
        <v>14093.77757347751</v>
      </c>
      <c r="Y708" s="105">
        <v>10300</v>
      </c>
      <c r="Z708" s="105">
        <f t="shared" si="349"/>
        <v>8240</v>
      </c>
      <c r="AA708" s="105"/>
      <c r="AB708" s="105"/>
      <c r="AC708" s="105"/>
      <c r="AD708" s="105">
        <f t="shared" si="350"/>
        <v>8240</v>
      </c>
      <c r="AE708" s="105">
        <f t="shared" si="351"/>
        <v>5853.7775734775096</v>
      </c>
      <c r="AF708" s="160">
        <f t="shared" si="352"/>
        <v>103100</v>
      </c>
    </row>
    <row r="709" spans="1:32" s="108" customFormat="1" outlineLevel="1" x14ac:dyDescent="0.2">
      <c r="A709" s="125" t="s">
        <v>722</v>
      </c>
      <c r="B709" s="125"/>
      <c r="C709" s="125"/>
      <c r="D709" s="130">
        <v>0</v>
      </c>
      <c r="E709" s="131"/>
      <c r="F709" s="132">
        <v>0.2</v>
      </c>
      <c r="G709" s="132"/>
      <c r="H709" s="131">
        <v>18214</v>
      </c>
      <c r="I709" s="92">
        <f t="shared" si="353"/>
        <v>17339.727999999999</v>
      </c>
      <c r="J709" s="98">
        <f t="shared" si="345"/>
        <v>13871.7824</v>
      </c>
      <c r="K709" s="92"/>
      <c r="L709" s="131">
        <v>0</v>
      </c>
      <c r="M709" s="92">
        <f t="shared" si="354"/>
        <v>0</v>
      </c>
      <c r="N709" s="92">
        <f t="shared" si="346"/>
        <v>0</v>
      </c>
      <c r="O709" s="92"/>
      <c r="P709" s="92">
        <v>0</v>
      </c>
      <c r="Q709" s="92">
        <f t="shared" si="355"/>
        <v>0</v>
      </c>
      <c r="R709" s="98">
        <f t="shared" si="347"/>
        <v>0</v>
      </c>
      <c r="S709" s="130">
        <v>8</v>
      </c>
      <c r="T709" s="258" t="s">
        <v>167</v>
      </c>
      <c r="U709" s="78">
        <f>SUMIF('Avoided Costs 2010-2018'!$A:$A,Actuals!T709&amp;Actuals!S709,'Avoided Costs 2010-2018'!$E:$E)*J709</f>
        <v>24825.320070660571</v>
      </c>
      <c r="V709" s="78">
        <f>SUMIF('Avoided Costs 2010-2018'!$A:$A,Actuals!T709&amp;Actuals!S709,'Avoided Costs 2010-2018'!$K:$K)*N709</f>
        <v>0</v>
      </c>
      <c r="W709" s="78">
        <f>SUMIF('Avoided Costs 2010-2018'!$A:$A,Actuals!T709&amp;Actuals!S709,'Avoided Costs 2010-2018'!$M:$M)*R709</f>
        <v>0</v>
      </c>
      <c r="X709" s="78">
        <f t="shared" si="348"/>
        <v>24825.320070660571</v>
      </c>
      <c r="Y709" s="105">
        <v>17490</v>
      </c>
      <c r="Z709" s="105">
        <f t="shared" si="349"/>
        <v>13992</v>
      </c>
      <c r="AA709" s="105"/>
      <c r="AB709" s="105"/>
      <c r="AC709" s="105"/>
      <c r="AD709" s="105">
        <f t="shared" si="350"/>
        <v>13992</v>
      </c>
      <c r="AE709" s="105">
        <f t="shared" si="351"/>
        <v>10833.320070660571</v>
      </c>
      <c r="AF709" s="160">
        <f t="shared" si="352"/>
        <v>110974.2592</v>
      </c>
    </row>
    <row r="710" spans="1:32" s="108" customFormat="1" outlineLevel="1" x14ac:dyDescent="0.2">
      <c r="A710" s="125" t="s">
        <v>723</v>
      </c>
      <c r="B710" s="125"/>
      <c r="C710" s="125"/>
      <c r="D710" s="130">
        <v>0</v>
      </c>
      <c r="E710" s="131"/>
      <c r="F710" s="132">
        <v>0.2</v>
      </c>
      <c r="G710" s="132"/>
      <c r="H710" s="131">
        <v>56318</v>
      </c>
      <c r="I710" s="92">
        <f t="shared" si="353"/>
        <v>53614.735999999997</v>
      </c>
      <c r="J710" s="98">
        <f t="shared" si="345"/>
        <v>42891.788800000002</v>
      </c>
      <c r="K710" s="92"/>
      <c r="L710" s="131">
        <v>36350</v>
      </c>
      <c r="M710" s="92">
        <f t="shared" si="354"/>
        <v>38531</v>
      </c>
      <c r="N710" s="92">
        <f t="shared" si="346"/>
        <v>30824.800000000003</v>
      </c>
      <c r="O710" s="92"/>
      <c r="P710" s="92">
        <v>0</v>
      </c>
      <c r="Q710" s="92">
        <f t="shared" si="355"/>
        <v>0</v>
      </c>
      <c r="R710" s="98">
        <f t="shared" si="347"/>
        <v>0</v>
      </c>
      <c r="S710" s="130">
        <v>15</v>
      </c>
      <c r="T710" s="258" t="s">
        <v>15</v>
      </c>
      <c r="U710" s="78">
        <f>SUMIF('Avoided Costs 2010-2018'!$A:$A,Actuals!T710&amp;Actuals!S710,'Avoided Costs 2010-2018'!$E:$E)*J710</f>
        <v>126761.19210155732</v>
      </c>
      <c r="V710" s="78">
        <f>SUMIF('Avoided Costs 2010-2018'!$A:$A,Actuals!T710&amp;Actuals!S710,'Avoided Costs 2010-2018'!$K:$K)*N710</f>
        <v>25387.918024102204</v>
      </c>
      <c r="W710" s="78">
        <f>SUMIF('Avoided Costs 2010-2018'!$A:$A,Actuals!T710&amp;Actuals!S710,'Avoided Costs 2010-2018'!$M:$M)*R710</f>
        <v>0</v>
      </c>
      <c r="X710" s="78">
        <f t="shared" si="348"/>
        <v>152149.11012565953</v>
      </c>
      <c r="Y710" s="105">
        <v>16000</v>
      </c>
      <c r="Z710" s="105">
        <f t="shared" si="349"/>
        <v>12800</v>
      </c>
      <c r="AA710" s="105"/>
      <c r="AB710" s="105"/>
      <c r="AC710" s="105"/>
      <c r="AD710" s="105">
        <f t="shared" si="350"/>
        <v>12800</v>
      </c>
      <c r="AE710" s="105">
        <f t="shared" si="351"/>
        <v>139349.11012565953</v>
      </c>
      <c r="AF710" s="160">
        <f t="shared" si="352"/>
        <v>643376.83200000005</v>
      </c>
    </row>
    <row r="711" spans="1:32" s="108" customFormat="1" outlineLevel="1" x14ac:dyDescent="0.2">
      <c r="A711" s="125" t="s">
        <v>724</v>
      </c>
      <c r="B711" s="125"/>
      <c r="C711" s="125"/>
      <c r="D711" s="130">
        <v>1</v>
      </c>
      <c r="E711" s="131"/>
      <c r="F711" s="132">
        <v>0.2</v>
      </c>
      <c r="G711" s="132"/>
      <c r="H711" s="131">
        <v>20117</v>
      </c>
      <c r="I711" s="92">
        <f t="shared" si="353"/>
        <v>19151.383999999998</v>
      </c>
      <c r="J711" s="98">
        <f t="shared" si="345"/>
        <v>15321.107199999999</v>
      </c>
      <c r="K711" s="92"/>
      <c r="L711" s="131">
        <v>0</v>
      </c>
      <c r="M711" s="92">
        <f t="shared" si="354"/>
        <v>0</v>
      </c>
      <c r="N711" s="92">
        <f t="shared" si="346"/>
        <v>0</v>
      </c>
      <c r="O711" s="92"/>
      <c r="P711" s="92">
        <v>0</v>
      </c>
      <c r="Q711" s="92">
        <f t="shared" si="355"/>
        <v>0</v>
      </c>
      <c r="R711" s="98">
        <f t="shared" si="347"/>
        <v>0</v>
      </c>
      <c r="S711" s="130">
        <v>11</v>
      </c>
      <c r="T711" s="258" t="s">
        <v>15</v>
      </c>
      <c r="U711" s="78">
        <f>SUMIF('Avoided Costs 2010-2018'!$A:$A,Actuals!T711&amp;Actuals!S711,'Avoided Costs 2010-2018'!$E:$E)*J711</f>
        <v>37492.857328902035</v>
      </c>
      <c r="V711" s="78">
        <f>SUMIF('Avoided Costs 2010-2018'!$A:$A,Actuals!T711&amp;Actuals!S711,'Avoided Costs 2010-2018'!$K:$K)*N711</f>
        <v>0</v>
      </c>
      <c r="W711" s="78">
        <f>SUMIF('Avoided Costs 2010-2018'!$A:$A,Actuals!T711&amp;Actuals!S711,'Avoided Costs 2010-2018'!$M:$M)*R711</f>
        <v>0</v>
      </c>
      <c r="X711" s="78">
        <f t="shared" si="348"/>
        <v>37492.857328902035</v>
      </c>
      <c r="Y711" s="105">
        <v>45580</v>
      </c>
      <c r="Z711" s="105">
        <f t="shared" si="349"/>
        <v>36464</v>
      </c>
      <c r="AA711" s="105"/>
      <c r="AB711" s="105"/>
      <c r="AC711" s="105"/>
      <c r="AD711" s="105">
        <f t="shared" si="350"/>
        <v>36464</v>
      </c>
      <c r="AE711" s="105">
        <f t="shared" si="351"/>
        <v>1028.8573289020351</v>
      </c>
      <c r="AF711" s="160">
        <f t="shared" si="352"/>
        <v>168532.17919999998</v>
      </c>
    </row>
    <row r="712" spans="1:32" s="108" customFormat="1" outlineLevel="1" x14ac:dyDescent="0.2">
      <c r="A712" s="125" t="s">
        <v>725</v>
      </c>
      <c r="B712" s="125"/>
      <c r="C712" s="125"/>
      <c r="D712" s="130">
        <v>1</v>
      </c>
      <c r="E712" s="131"/>
      <c r="F712" s="132">
        <v>0.2</v>
      </c>
      <c r="G712" s="132"/>
      <c r="H712" s="131">
        <v>52787</v>
      </c>
      <c r="I712" s="92">
        <f t="shared" si="353"/>
        <v>50253.223999999995</v>
      </c>
      <c r="J712" s="98">
        <f t="shared" si="345"/>
        <v>40202.5792</v>
      </c>
      <c r="K712" s="92"/>
      <c r="L712" s="131">
        <v>45894</v>
      </c>
      <c r="M712" s="92">
        <f t="shared" si="354"/>
        <v>48647.64</v>
      </c>
      <c r="N712" s="92">
        <f t="shared" si="346"/>
        <v>38918.112000000001</v>
      </c>
      <c r="O712" s="92"/>
      <c r="P712" s="92">
        <v>0</v>
      </c>
      <c r="Q712" s="92">
        <f t="shared" si="355"/>
        <v>0</v>
      </c>
      <c r="R712" s="98">
        <f t="shared" si="347"/>
        <v>0</v>
      </c>
      <c r="S712" s="130">
        <v>15</v>
      </c>
      <c r="T712" s="258" t="s">
        <v>15</v>
      </c>
      <c r="U712" s="78">
        <f>SUMIF('Avoided Costs 2010-2018'!$A:$A,Actuals!T712&amp;Actuals!S712,'Avoided Costs 2010-2018'!$E:$E)*J712</f>
        <v>118813.57731923906</v>
      </c>
      <c r="V712" s="78">
        <f>SUMIF('Avoided Costs 2010-2018'!$A:$A,Actuals!T712&amp;Actuals!S712,'Avoided Costs 2010-2018'!$K:$K)*N712</f>
        <v>32053.730668449698</v>
      </c>
      <c r="W712" s="78">
        <f>SUMIF('Avoided Costs 2010-2018'!$A:$A,Actuals!T712&amp;Actuals!S712,'Avoided Costs 2010-2018'!$M:$M)*R712</f>
        <v>0</v>
      </c>
      <c r="X712" s="78">
        <f t="shared" si="348"/>
        <v>150867.30798768875</v>
      </c>
      <c r="Y712" s="105">
        <v>10000</v>
      </c>
      <c r="Z712" s="105">
        <f t="shared" si="349"/>
        <v>8000</v>
      </c>
      <c r="AA712" s="105"/>
      <c r="AB712" s="105"/>
      <c r="AC712" s="105"/>
      <c r="AD712" s="105">
        <f t="shared" si="350"/>
        <v>8000</v>
      </c>
      <c r="AE712" s="105">
        <f t="shared" si="351"/>
        <v>142867.30798768875</v>
      </c>
      <c r="AF712" s="160">
        <f t="shared" si="352"/>
        <v>603038.68799999997</v>
      </c>
    </row>
    <row r="713" spans="1:32" s="108" customFormat="1" outlineLevel="1" x14ac:dyDescent="0.2">
      <c r="A713" s="125" t="s">
        <v>726</v>
      </c>
      <c r="B713" s="125"/>
      <c r="C713" s="125"/>
      <c r="D713" s="130">
        <v>0</v>
      </c>
      <c r="E713" s="131"/>
      <c r="F713" s="132">
        <v>0.2</v>
      </c>
      <c r="G713" s="132"/>
      <c r="H713" s="131">
        <v>2758</v>
      </c>
      <c r="I713" s="92">
        <f t="shared" si="353"/>
        <v>2625.616</v>
      </c>
      <c r="J713" s="98">
        <f t="shared" si="345"/>
        <v>2100.4928</v>
      </c>
      <c r="K713" s="92"/>
      <c r="L713" s="131">
        <v>0</v>
      </c>
      <c r="M713" s="92">
        <f t="shared" si="354"/>
        <v>0</v>
      </c>
      <c r="N713" s="92">
        <f t="shared" si="346"/>
        <v>0</v>
      </c>
      <c r="O713" s="92"/>
      <c r="P713" s="92">
        <v>0</v>
      </c>
      <c r="Q713" s="92">
        <f t="shared" si="355"/>
        <v>0</v>
      </c>
      <c r="R713" s="98">
        <f t="shared" si="347"/>
        <v>0</v>
      </c>
      <c r="S713" s="130">
        <v>15</v>
      </c>
      <c r="T713" s="258" t="s">
        <v>15</v>
      </c>
      <c r="U713" s="78">
        <f>SUMIF('Avoided Costs 2010-2018'!$A:$A,Actuals!T713&amp;Actuals!S713,'Avoided Costs 2010-2018'!$E:$E)*J713</f>
        <v>6207.7376294629612</v>
      </c>
      <c r="V713" s="78">
        <f>SUMIF('Avoided Costs 2010-2018'!$A:$A,Actuals!T713&amp;Actuals!S713,'Avoided Costs 2010-2018'!$K:$K)*N713</f>
        <v>0</v>
      </c>
      <c r="W713" s="78">
        <f>SUMIF('Avoided Costs 2010-2018'!$A:$A,Actuals!T713&amp;Actuals!S713,'Avoided Costs 2010-2018'!$M:$M)*R713</f>
        <v>0</v>
      </c>
      <c r="X713" s="78">
        <f t="shared" si="348"/>
        <v>6207.7376294629612</v>
      </c>
      <c r="Y713" s="105">
        <v>0</v>
      </c>
      <c r="Z713" s="105">
        <f t="shared" si="349"/>
        <v>0</v>
      </c>
      <c r="AA713" s="105"/>
      <c r="AB713" s="105"/>
      <c r="AC713" s="105"/>
      <c r="AD713" s="105">
        <f t="shared" si="350"/>
        <v>0</v>
      </c>
      <c r="AE713" s="105">
        <f t="shared" si="351"/>
        <v>6207.7376294629612</v>
      </c>
      <c r="AF713" s="160">
        <f t="shared" si="352"/>
        <v>31507.392</v>
      </c>
    </row>
    <row r="714" spans="1:32" s="108" customFormat="1" outlineLevel="1" x14ac:dyDescent="0.2">
      <c r="A714" s="125" t="s">
        <v>727</v>
      </c>
      <c r="B714" s="125"/>
      <c r="C714" s="125"/>
      <c r="D714" s="130">
        <v>1</v>
      </c>
      <c r="E714" s="131"/>
      <c r="F714" s="132">
        <v>0.2</v>
      </c>
      <c r="G714" s="132"/>
      <c r="H714" s="131">
        <v>37270</v>
      </c>
      <c r="I714" s="92">
        <f t="shared" si="353"/>
        <v>35481.040000000001</v>
      </c>
      <c r="J714" s="98">
        <f t="shared" ref="J714:J777" si="365">I714*(1-F714)</f>
        <v>28384.832000000002</v>
      </c>
      <c r="K714" s="92"/>
      <c r="L714" s="131">
        <v>0</v>
      </c>
      <c r="M714" s="92">
        <f t="shared" si="354"/>
        <v>0</v>
      </c>
      <c r="N714" s="92">
        <f t="shared" ref="N714:N777" si="366">M714*(1-F714)</f>
        <v>0</v>
      </c>
      <c r="O714" s="92"/>
      <c r="P714" s="92">
        <v>0</v>
      </c>
      <c r="Q714" s="92">
        <f t="shared" si="355"/>
        <v>0</v>
      </c>
      <c r="R714" s="98">
        <f t="shared" ref="R714:R777" si="367">Q714*(1-F714)</f>
        <v>0</v>
      </c>
      <c r="S714" s="130">
        <v>25</v>
      </c>
      <c r="T714" s="258" t="s">
        <v>15</v>
      </c>
      <c r="U714" s="78">
        <f>SUMIF('Avoided Costs 2010-2018'!$A:$A,Actuals!T714&amp;Actuals!S714,'Avoided Costs 2010-2018'!$E:$E)*J714</f>
        <v>106708.57864214212</v>
      </c>
      <c r="V714" s="78">
        <f>SUMIF('Avoided Costs 2010-2018'!$A:$A,Actuals!T714&amp;Actuals!S714,'Avoided Costs 2010-2018'!$K:$K)*N714</f>
        <v>0</v>
      </c>
      <c r="W714" s="78">
        <f>SUMIF('Avoided Costs 2010-2018'!$A:$A,Actuals!T714&amp;Actuals!S714,'Avoided Costs 2010-2018'!$M:$M)*R714</f>
        <v>0</v>
      </c>
      <c r="X714" s="78">
        <f t="shared" ref="X714:X777" si="368">SUM(U714:W714)</f>
        <v>106708.57864214212</v>
      </c>
      <c r="Y714" s="105">
        <v>39204</v>
      </c>
      <c r="Z714" s="105">
        <f t="shared" ref="Z714:Z777" si="369">Y714*(1-F714)</f>
        <v>31363.200000000001</v>
      </c>
      <c r="AA714" s="105"/>
      <c r="AB714" s="105"/>
      <c r="AC714" s="105"/>
      <c r="AD714" s="105">
        <f t="shared" si="350"/>
        <v>31363.200000000001</v>
      </c>
      <c r="AE714" s="105">
        <f t="shared" si="351"/>
        <v>75345.378642142125</v>
      </c>
      <c r="AF714" s="160">
        <f t="shared" si="352"/>
        <v>709620.8</v>
      </c>
    </row>
    <row r="715" spans="1:32" s="108" customFormat="1" outlineLevel="1" x14ac:dyDescent="0.2">
      <c r="A715" s="125" t="s">
        <v>728</v>
      </c>
      <c r="B715" s="125"/>
      <c r="C715" s="125"/>
      <c r="D715" s="130">
        <v>1</v>
      </c>
      <c r="E715" s="131"/>
      <c r="F715" s="132">
        <v>0.2</v>
      </c>
      <c r="G715" s="132"/>
      <c r="H715" s="131">
        <v>11860</v>
      </c>
      <c r="I715" s="92">
        <f t="shared" ref="I715:I718" si="370">H715</f>
        <v>11860</v>
      </c>
      <c r="J715" s="98">
        <f t="shared" si="365"/>
        <v>9488</v>
      </c>
      <c r="K715" s="92"/>
      <c r="L715" s="131">
        <v>0</v>
      </c>
      <c r="M715" s="92">
        <f t="shared" ref="M715:M718" si="371">L715</f>
        <v>0</v>
      </c>
      <c r="N715" s="92">
        <f t="shared" si="366"/>
        <v>0</v>
      </c>
      <c r="O715" s="92"/>
      <c r="P715" s="92">
        <v>0</v>
      </c>
      <c r="Q715" s="92">
        <f t="shared" ref="Q715:Q718" si="372">+P715</f>
        <v>0</v>
      </c>
      <c r="R715" s="98">
        <f t="shared" si="367"/>
        <v>0</v>
      </c>
      <c r="S715" s="130">
        <v>25</v>
      </c>
      <c r="T715" s="258" t="s">
        <v>15</v>
      </c>
      <c r="U715" s="78">
        <f>SUMIF('Avoided Costs 2010-2018'!$A:$A,Actuals!T715&amp;Actuals!S715,'Avoided Costs 2010-2018'!$E:$E)*J715</f>
        <v>35668.733010526339</v>
      </c>
      <c r="V715" s="78">
        <f>SUMIF('Avoided Costs 2010-2018'!$A:$A,Actuals!T715&amp;Actuals!S715,'Avoided Costs 2010-2018'!$K:$K)*N715</f>
        <v>0</v>
      </c>
      <c r="W715" s="78">
        <f>SUMIF('Avoided Costs 2010-2018'!$A:$A,Actuals!T715&amp;Actuals!S715,'Avoided Costs 2010-2018'!$M:$M)*R715</f>
        <v>0</v>
      </c>
      <c r="X715" s="78">
        <f t="shared" si="368"/>
        <v>35668.733010526339</v>
      </c>
      <c r="Y715" s="105">
        <v>12000</v>
      </c>
      <c r="Z715" s="105">
        <f t="shared" si="369"/>
        <v>9600</v>
      </c>
      <c r="AA715" s="105"/>
      <c r="AB715" s="105"/>
      <c r="AC715" s="105"/>
      <c r="AD715" s="105">
        <f t="shared" si="350"/>
        <v>9600</v>
      </c>
      <c r="AE715" s="105">
        <f t="shared" si="351"/>
        <v>26068.733010526339</v>
      </c>
      <c r="AF715" s="160">
        <f t="shared" si="352"/>
        <v>237200</v>
      </c>
    </row>
    <row r="716" spans="1:32" s="108" customFormat="1" outlineLevel="1" x14ac:dyDescent="0.2">
      <c r="A716" s="125" t="s">
        <v>729</v>
      </c>
      <c r="B716" s="125"/>
      <c r="C716" s="125"/>
      <c r="D716" s="130">
        <v>1</v>
      </c>
      <c r="E716" s="131"/>
      <c r="F716" s="132">
        <v>0.2</v>
      </c>
      <c r="G716" s="132"/>
      <c r="H716" s="131">
        <v>65136</v>
      </c>
      <c r="I716" s="92">
        <f t="shared" si="370"/>
        <v>65136</v>
      </c>
      <c r="J716" s="98">
        <f t="shared" si="365"/>
        <v>52108.800000000003</v>
      </c>
      <c r="K716" s="92"/>
      <c r="L716" s="131">
        <v>0</v>
      </c>
      <c r="M716" s="92">
        <f t="shared" si="371"/>
        <v>0</v>
      </c>
      <c r="N716" s="92">
        <f t="shared" si="366"/>
        <v>0</v>
      </c>
      <c r="O716" s="92"/>
      <c r="P716" s="92">
        <v>0</v>
      </c>
      <c r="Q716" s="92">
        <f t="shared" si="372"/>
        <v>0</v>
      </c>
      <c r="R716" s="98">
        <f t="shared" si="367"/>
        <v>0</v>
      </c>
      <c r="S716" s="130">
        <v>25</v>
      </c>
      <c r="T716" s="258" t="s">
        <v>15</v>
      </c>
      <c r="U716" s="78">
        <f>SUMIF('Avoided Costs 2010-2018'!$A:$A,Actuals!T716&amp;Actuals!S716,'Avoided Costs 2010-2018'!$E:$E)*J716</f>
        <v>195895.32827771027</v>
      </c>
      <c r="V716" s="78">
        <f>SUMIF('Avoided Costs 2010-2018'!$A:$A,Actuals!T716&amp;Actuals!S716,'Avoided Costs 2010-2018'!$K:$K)*N716</f>
        <v>0</v>
      </c>
      <c r="W716" s="78">
        <f>SUMIF('Avoided Costs 2010-2018'!$A:$A,Actuals!T716&amp;Actuals!S716,'Avoided Costs 2010-2018'!$M:$M)*R716</f>
        <v>0</v>
      </c>
      <c r="X716" s="78">
        <f t="shared" si="368"/>
        <v>195895.32827771027</v>
      </c>
      <c r="Y716" s="105">
        <v>61800</v>
      </c>
      <c r="Z716" s="105">
        <f t="shared" si="369"/>
        <v>49440</v>
      </c>
      <c r="AA716" s="105"/>
      <c r="AB716" s="105"/>
      <c r="AC716" s="105"/>
      <c r="AD716" s="105">
        <f t="shared" ref="AD716:AD779" si="373">Z716+AB716</f>
        <v>49440</v>
      </c>
      <c r="AE716" s="105">
        <f t="shared" ref="AE716:AE779" si="374">X716-AD716</f>
        <v>146455.32827771027</v>
      </c>
      <c r="AF716" s="160">
        <f t="shared" ref="AF716:AF779" si="375">S716*J716</f>
        <v>1302720</v>
      </c>
    </row>
    <row r="717" spans="1:32" s="108" customFormat="1" outlineLevel="1" x14ac:dyDescent="0.2">
      <c r="A717" s="125" t="s">
        <v>730</v>
      </c>
      <c r="B717" s="125"/>
      <c r="C717" s="125"/>
      <c r="D717" s="130">
        <v>1</v>
      </c>
      <c r="E717" s="131"/>
      <c r="F717" s="132">
        <v>0.2</v>
      </c>
      <c r="G717" s="132"/>
      <c r="H717" s="131">
        <v>10856</v>
      </c>
      <c r="I717" s="92">
        <f t="shared" si="370"/>
        <v>10856</v>
      </c>
      <c r="J717" s="98">
        <f t="shared" si="365"/>
        <v>8684.8000000000011</v>
      </c>
      <c r="K717" s="92"/>
      <c r="L717" s="131">
        <v>0</v>
      </c>
      <c r="M717" s="92">
        <f t="shared" si="371"/>
        <v>0</v>
      </c>
      <c r="N717" s="92">
        <f t="shared" si="366"/>
        <v>0</v>
      </c>
      <c r="O717" s="92"/>
      <c r="P717" s="92">
        <v>0</v>
      </c>
      <c r="Q717" s="92">
        <f t="shared" si="372"/>
        <v>0</v>
      </c>
      <c r="R717" s="98">
        <f t="shared" si="367"/>
        <v>0</v>
      </c>
      <c r="S717" s="130">
        <v>25</v>
      </c>
      <c r="T717" s="258" t="s">
        <v>15</v>
      </c>
      <c r="U717" s="78">
        <f>SUMIF('Avoided Costs 2010-2018'!$A:$A,Actuals!T717&amp;Actuals!S717,'Avoided Costs 2010-2018'!$E:$E)*J717</f>
        <v>32649.221379618382</v>
      </c>
      <c r="V717" s="78">
        <f>SUMIF('Avoided Costs 2010-2018'!$A:$A,Actuals!T717&amp;Actuals!S717,'Avoided Costs 2010-2018'!$K:$K)*N717</f>
        <v>0</v>
      </c>
      <c r="W717" s="78">
        <f>SUMIF('Avoided Costs 2010-2018'!$A:$A,Actuals!T717&amp;Actuals!S717,'Avoided Costs 2010-2018'!$M:$M)*R717</f>
        <v>0</v>
      </c>
      <c r="X717" s="78">
        <f t="shared" si="368"/>
        <v>32649.221379618382</v>
      </c>
      <c r="Y717" s="105">
        <v>10300</v>
      </c>
      <c r="Z717" s="105">
        <f t="shared" si="369"/>
        <v>8240</v>
      </c>
      <c r="AA717" s="105"/>
      <c r="AB717" s="105"/>
      <c r="AC717" s="105"/>
      <c r="AD717" s="105">
        <f t="shared" si="373"/>
        <v>8240</v>
      </c>
      <c r="AE717" s="105">
        <f t="shared" si="374"/>
        <v>24409.221379618382</v>
      </c>
      <c r="AF717" s="160">
        <f t="shared" si="375"/>
        <v>217120.00000000003</v>
      </c>
    </row>
    <row r="718" spans="1:32" s="108" customFormat="1" outlineLevel="1" x14ac:dyDescent="0.2">
      <c r="A718" s="125" t="s">
        <v>731</v>
      </c>
      <c r="B718" s="125"/>
      <c r="C718" s="125"/>
      <c r="D718" s="130">
        <v>1</v>
      </c>
      <c r="E718" s="131"/>
      <c r="F718" s="132">
        <v>0.2</v>
      </c>
      <c r="G718" s="132"/>
      <c r="H718" s="131">
        <v>3532</v>
      </c>
      <c r="I718" s="92">
        <f t="shared" si="370"/>
        <v>3532</v>
      </c>
      <c r="J718" s="98">
        <f t="shared" si="365"/>
        <v>2825.6000000000004</v>
      </c>
      <c r="K718" s="92"/>
      <c r="L718" s="131">
        <v>0</v>
      </c>
      <c r="M718" s="92">
        <f t="shared" si="371"/>
        <v>0</v>
      </c>
      <c r="N718" s="92">
        <f t="shared" si="366"/>
        <v>0</v>
      </c>
      <c r="O718" s="92"/>
      <c r="P718" s="92">
        <v>0</v>
      </c>
      <c r="Q718" s="92">
        <f t="shared" si="372"/>
        <v>0</v>
      </c>
      <c r="R718" s="98">
        <f t="shared" si="367"/>
        <v>0</v>
      </c>
      <c r="S718" s="130">
        <v>25</v>
      </c>
      <c r="T718" s="258" t="s">
        <v>167</v>
      </c>
      <c r="U718" s="78">
        <f>SUMIF('Avoided Costs 2010-2018'!$A:$A,Actuals!T718&amp;Actuals!S718,'Avoided Costs 2010-2018'!$E:$E)*J718</f>
        <v>9656.4931890441458</v>
      </c>
      <c r="V718" s="78">
        <f>SUMIF('Avoided Costs 2010-2018'!$A:$A,Actuals!T718&amp;Actuals!S718,'Avoided Costs 2010-2018'!$K:$K)*N718</f>
        <v>0</v>
      </c>
      <c r="W718" s="78">
        <f>SUMIF('Avoided Costs 2010-2018'!$A:$A,Actuals!T718&amp;Actuals!S718,'Avoided Costs 2010-2018'!$M:$M)*R718</f>
        <v>0</v>
      </c>
      <c r="X718" s="78">
        <f t="shared" si="368"/>
        <v>9656.4931890441458</v>
      </c>
      <c r="Y718" s="105">
        <v>9000</v>
      </c>
      <c r="Z718" s="105">
        <f t="shared" si="369"/>
        <v>7200</v>
      </c>
      <c r="AA718" s="105"/>
      <c r="AB718" s="105"/>
      <c r="AC718" s="105"/>
      <c r="AD718" s="105">
        <f t="shared" si="373"/>
        <v>7200</v>
      </c>
      <c r="AE718" s="105">
        <f t="shared" si="374"/>
        <v>2456.4931890441458</v>
      </c>
      <c r="AF718" s="160">
        <f t="shared" si="375"/>
        <v>70640.000000000015</v>
      </c>
    </row>
    <row r="719" spans="1:32" s="108" customFormat="1" outlineLevel="1" x14ac:dyDescent="0.2">
      <c r="A719" s="125" t="s">
        <v>732</v>
      </c>
      <c r="B719" s="125"/>
      <c r="C719" s="125"/>
      <c r="D719" s="130">
        <v>1</v>
      </c>
      <c r="E719" s="131"/>
      <c r="F719" s="132">
        <v>0.2</v>
      </c>
      <c r="G719" s="132"/>
      <c r="H719" s="131">
        <v>66813</v>
      </c>
      <c r="I719" s="92">
        <f t="shared" ref="I719:I782" si="376">+$H$78*H719</f>
        <v>63605.975999999995</v>
      </c>
      <c r="J719" s="98">
        <f t="shared" si="365"/>
        <v>50884.7808</v>
      </c>
      <c r="K719" s="92"/>
      <c r="L719" s="131">
        <v>74931</v>
      </c>
      <c r="M719" s="92">
        <f t="shared" ref="M719:M782" si="377">+$L$78*L719</f>
        <v>79426.86</v>
      </c>
      <c r="N719" s="92">
        <f t="shared" si="366"/>
        <v>63541.488000000005</v>
      </c>
      <c r="O719" s="92"/>
      <c r="P719" s="92">
        <v>0</v>
      </c>
      <c r="Q719" s="92">
        <f t="shared" ref="Q719:Q782" si="378">+P719*$P$78</f>
        <v>0</v>
      </c>
      <c r="R719" s="98">
        <f t="shared" si="367"/>
        <v>0</v>
      </c>
      <c r="S719" s="130">
        <v>15</v>
      </c>
      <c r="T719" s="258" t="s">
        <v>15</v>
      </c>
      <c r="U719" s="78">
        <f>SUMIF('Avoided Costs 2010-2018'!$A:$A,Actuals!T719&amp;Actuals!S719,'Avoided Costs 2010-2018'!$E:$E)*J719</f>
        <v>150383.45693883568</v>
      </c>
      <c r="V719" s="78">
        <f>SUMIF('Avoided Costs 2010-2018'!$A:$A,Actuals!T719&amp;Actuals!S719,'Avoided Costs 2010-2018'!$K:$K)*N719</f>
        <v>52334.032612489747</v>
      </c>
      <c r="W719" s="78">
        <f>SUMIF('Avoided Costs 2010-2018'!$A:$A,Actuals!T719&amp;Actuals!S719,'Avoided Costs 2010-2018'!$M:$M)*R719</f>
        <v>0</v>
      </c>
      <c r="X719" s="78">
        <f t="shared" si="368"/>
        <v>202717.48955132542</v>
      </c>
      <c r="Y719" s="105">
        <v>17980</v>
      </c>
      <c r="Z719" s="105">
        <f t="shared" si="369"/>
        <v>14384</v>
      </c>
      <c r="AA719" s="105"/>
      <c r="AB719" s="105"/>
      <c r="AC719" s="105"/>
      <c r="AD719" s="105">
        <f t="shared" si="373"/>
        <v>14384</v>
      </c>
      <c r="AE719" s="105">
        <f t="shared" si="374"/>
        <v>188333.48955132542</v>
      </c>
      <c r="AF719" s="160">
        <f t="shared" si="375"/>
        <v>763271.71200000006</v>
      </c>
    </row>
    <row r="720" spans="1:32" s="108" customFormat="1" outlineLevel="1" x14ac:dyDescent="0.2">
      <c r="A720" s="125" t="s">
        <v>733</v>
      </c>
      <c r="B720" s="125"/>
      <c r="C720" s="125"/>
      <c r="D720" s="130">
        <v>1</v>
      </c>
      <c r="E720" s="131"/>
      <c r="F720" s="132">
        <v>0.2</v>
      </c>
      <c r="G720" s="132"/>
      <c r="H720" s="131">
        <v>62225</v>
      </c>
      <c r="I720" s="92">
        <f t="shared" si="376"/>
        <v>59238.2</v>
      </c>
      <c r="J720" s="98">
        <f t="shared" si="365"/>
        <v>47390.559999999998</v>
      </c>
      <c r="K720" s="92"/>
      <c r="L720" s="131">
        <v>80733</v>
      </c>
      <c r="M720" s="92">
        <f t="shared" si="377"/>
        <v>85576.98000000001</v>
      </c>
      <c r="N720" s="92">
        <f t="shared" si="366"/>
        <v>68461.584000000017</v>
      </c>
      <c r="O720" s="92"/>
      <c r="P720" s="92">
        <v>0</v>
      </c>
      <c r="Q720" s="92">
        <f t="shared" si="378"/>
        <v>0</v>
      </c>
      <c r="R720" s="98">
        <f t="shared" si="367"/>
        <v>0</v>
      </c>
      <c r="S720" s="130">
        <v>15</v>
      </c>
      <c r="T720" s="258" t="s">
        <v>15</v>
      </c>
      <c r="U720" s="78">
        <f>SUMIF('Avoided Costs 2010-2018'!$A:$A,Actuals!T720&amp;Actuals!S720,'Avoided Costs 2010-2018'!$E:$E)*J720</f>
        <v>140056.73458786539</v>
      </c>
      <c r="V720" s="78">
        <f>SUMIF('Avoided Costs 2010-2018'!$A:$A,Actuals!T720&amp;Actuals!S720,'Avoided Costs 2010-2018'!$K:$K)*N720</f>
        <v>56386.321481151128</v>
      </c>
      <c r="W720" s="78">
        <f>SUMIF('Avoided Costs 2010-2018'!$A:$A,Actuals!T720&amp;Actuals!S720,'Avoided Costs 2010-2018'!$M:$M)*R720</f>
        <v>0</v>
      </c>
      <c r="X720" s="78">
        <f t="shared" si="368"/>
        <v>196443.05606901651</v>
      </c>
      <c r="Y720" s="105">
        <v>17980</v>
      </c>
      <c r="Z720" s="105">
        <f t="shared" si="369"/>
        <v>14384</v>
      </c>
      <c r="AA720" s="105"/>
      <c r="AB720" s="105"/>
      <c r="AC720" s="105"/>
      <c r="AD720" s="105">
        <f t="shared" si="373"/>
        <v>14384</v>
      </c>
      <c r="AE720" s="105">
        <f t="shared" si="374"/>
        <v>182059.05606901651</v>
      </c>
      <c r="AF720" s="160">
        <f t="shared" si="375"/>
        <v>710858.39999999991</v>
      </c>
    </row>
    <row r="721" spans="1:32" s="108" customFormat="1" outlineLevel="1" x14ac:dyDescent="0.2">
      <c r="A721" s="125" t="s">
        <v>734</v>
      </c>
      <c r="B721" s="125"/>
      <c r="C721" s="125"/>
      <c r="D721" s="130">
        <v>0</v>
      </c>
      <c r="E721" s="131"/>
      <c r="F721" s="132">
        <v>0.2</v>
      </c>
      <c r="G721" s="132"/>
      <c r="H721" s="131">
        <v>79213</v>
      </c>
      <c r="I721" s="131">
        <v>100769</v>
      </c>
      <c r="J721" s="98">
        <f t="shared" si="365"/>
        <v>80615.200000000012</v>
      </c>
      <c r="K721" s="92"/>
      <c r="L721" s="131">
        <v>0</v>
      </c>
      <c r="M721" s="131">
        <f>L721</f>
        <v>0</v>
      </c>
      <c r="N721" s="92">
        <f t="shared" si="366"/>
        <v>0</v>
      </c>
      <c r="O721" s="92"/>
      <c r="P721" s="92">
        <v>0</v>
      </c>
      <c r="Q721" s="92">
        <f>P721</f>
        <v>0</v>
      </c>
      <c r="R721" s="98">
        <f t="shared" si="367"/>
        <v>0</v>
      </c>
      <c r="S721" s="130">
        <v>8</v>
      </c>
      <c r="T721" s="258" t="s">
        <v>167</v>
      </c>
      <c r="U721" s="78">
        <f>SUMIF('Avoided Costs 2010-2018'!$A:$A,Actuals!T721&amp;Actuals!S721,'Avoided Costs 2010-2018'!$E:$E)*J721</f>
        <v>144271.16032041537</v>
      </c>
      <c r="V721" s="78">
        <f>SUMIF('Avoided Costs 2010-2018'!$A:$A,Actuals!T721&amp;Actuals!S721,'Avoided Costs 2010-2018'!$K:$K)*N721</f>
        <v>0</v>
      </c>
      <c r="W721" s="78">
        <f>SUMIF('Avoided Costs 2010-2018'!$A:$A,Actuals!T721&amp;Actuals!S721,'Avoided Costs 2010-2018'!$M:$M)*R721</f>
        <v>0</v>
      </c>
      <c r="X721" s="78">
        <f t="shared" si="368"/>
        <v>144271.16032041537</v>
      </c>
      <c r="Y721" s="105">
        <v>52859.02</v>
      </c>
      <c r="Z721" s="105">
        <f t="shared" si="369"/>
        <v>42287.216</v>
      </c>
      <c r="AA721" s="105"/>
      <c r="AB721" s="105"/>
      <c r="AC721" s="105"/>
      <c r="AD721" s="105">
        <f t="shared" si="373"/>
        <v>42287.216</v>
      </c>
      <c r="AE721" s="105">
        <f t="shared" si="374"/>
        <v>101983.94432041536</v>
      </c>
      <c r="AF721" s="160">
        <f t="shared" si="375"/>
        <v>644921.60000000009</v>
      </c>
    </row>
    <row r="722" spans="1:32" s="108" customFormat="1" outlineLevel="1" x14ac:dyDescent="0.2">
      <c r="A722" s="125" t="s">
        <v>735</v>
      </c>
      <c r="B722" s="125"/>
      <c r="C722" s="125"/>
      <c r="D722" s="130">
        <v>1</v>
      </c>
      <c r="E722" s="131"/>
      <c r="F722" s="132">
        <v>0.2</v>
      </c>
      <c r="G722" s="132"/>
      <c r="H722" s="131">
        <v>263715</v>
      </c>
      <c r="I722" s="131">
        <f>H722</f>
        <v>263715</v>
      </c>
      <c r="J722" s="98">
        <f t="shared" si="365"/>
        <v>210972</v>
      </c>
      <c r="K722" s="92"/>
      <c r="L722" s="131">
        <v>0</v>
      </c>
      <c r="M722" s="131">
        <f>L722</f>
        <v>0</v>
      </c>
      <c r="N722" s="92">
        <f t="shared" si="366"/>
        <v>0</v>
      </c>
      <c r="O722" s="92"/>
      <c r="P722" s="92">
        <v>0</v>
      </c>
      <c r="Q722" s="92">
        <f>P722</f>
        <v>0</v>
      </c>
      <c r="R722" s="98">
        <f t="shared" si="367"/>
        <v>0</v>
      </c>
      <c r="S722" s="130">
        <v>11</v>
      </c>
      <c r="T722" s="258" t="s">
        <v>15</v>
      </c>
      <c r="U722" s="78">
        <f>SUMIF('Avoided Costs 2010-2018'!$A:$A,Actuals!T722&amp;Actuals!S722,'Avoided Costs 2010-2018'!$E:$E)*J722</f>
        <v>516277.51135329966</v>
      </c>
      <c r="V722" s="78">
        <f>SUMIF('Avoided Costs 2010-2018'!$A:$A,Actuals!T722&amp;Actuals!S722,'Avoided Costs 2010-2018'!$K:$K)*N722</f>
        <v>0</v>
      </c>
      <c r="W722" s="78">
        <f>SUMIF('Avoided Costs 2010-2018'!$A:$A,Actuals!T722&amp;Actuals!S722,'Avoided Costs 2010-2018'!$M:$M)*R722</f>
        <v>0</v>
      </c>
      <c r="X722" s="78">
        <f t="shared" si="368"/>
        <v>516277.51135329966</v>
      </c>
      <c r="Y722" s="105">
        <v>79288.53</v>
      </c>
      <c r="Z722" s="105">
        <f t="shared" si="369"/>
        <v>63430.824000000001</v>
      </c>
      <c r="AA722" s="105"/>
      <c r="AB722" s="105"/>
      <c r="AC722" s="105"/>
      <c r="AD722" s="105">
        <f t="shared" si="373"/>
        <v>63430.824000000001</v>
      </c>
      <c r="AE722" s="105">
        <f t="shared" si="374"/>
        <v>452846.68735329964</v>
      </c>
      <c r="AF722" s="160">
        <f t="shared" si="375"/>
        <v>2320692</v>
      </c>
    </row>
    <row r="723" spans="1:32" s="108" customFormat="1" outlineLevel="1" x14ac:dyDescent="0.2">
      <c r="A723" s="125" t="s">
        <v>736</v>
      </c>
      <c r="B723" s="125"/>
      <c r="C723" s="125"/>
      <c r="D723" s="130">
        <v>1</v>
      </c>
      <c r="E723" s="131"/>
      <c r="F723" s="132">
        <v>0.2</v>
      </c>
      <c r="G723" s="132"/>
      <c r="H723" s="131">
        <v>25268</v>
      </c>
      <c r="I723" s="92">
        <f t="shared" si="376"/>
        <v>24055.135999999999</v>
      </c>
      <c r="J723" s="98">
        <f t="shared" si="365"/>
        <v>19244.108799999998</v>
      </c>
      <c r="K723" s="92"/>
      <c r="L723" s="131">
        <v>7461</v>
      </c>
      <c r="M723" s="92">
        <f t="shared" si="377"/>
        <v>7908.6600000000008</v>
      </c>
      <c r="N723" s="92">
        <f t="shared" si="366"/>
        <v>6326.9280000000008</v>
      </c>
      <c r="O723" s="92"/>
      <c r="P723" s="92">
        <v>0</v>
      </c>
      <c r="Q723" s="92">
        <f t="shared" si="378"/>
        <v>0</v>
      </c>
      <c r="R723" s="98">
        <f t="shared" si="367"/>
        <v>0</v>
      </c>
      <c r="S723" s="130">
        <v>15</v>
      </c>
      <c r="T723" s="258" t="s">
        <v>15</v>
      </c>
      <c r="U723" s="78">
        <f>SUMIF('Avoided Costs 2010-2018'!$A:$A,Actuals!T723&amp;Actuals!S723,'Avoided Costs 2010-2018'!$E:$E)*J723</f>
        <v>56873.500515326356</v>
      </c>
      <c r="V723" s="78">
        <f>SUMIF('Avoided Costs 2010-2018'!$A:$A,Actuals!T723&amp;Actuals!S723,'Avoided Costs 2010-2018'!$K:$K)*N723</f>
        <v>5210.9836692662047</v>
      </c>
      <c r="W723" s="78">
        <f>SUMIF('Avoided Costs 2010-2018'!$A:$A,Actuals!T723&amp;Actuals!S723,'Avoided Costs 2010-2018'!$M:$M)*R723</f>
        <v>0</v>
      </c>
      <c r="X723" s="78">
        <f t="shared" si="368"/>
        <v>62084.484184592562</v>
      </c>
      <c r="Y723" s="105">
        <v>6600</v>
      </c>
      <c r="Z723" s="105">
        <f t="shared" si="369"/>
        <v>5280</v>
      </c>
      <c r="AA723" s="105"/>
      <c r="AB723" s="105"/>
      <c r="AC723" s="105"/>
      <c r="AD723" s="105">
        <f t="shared" si="373"/>
        <v>5280</v>
      </c>
      <c r="AE723" s="105">
        <f t="shared" si="374"/>
        <v>56804.484184592562</v>
      </c>
      <c r="AF723" s="160">
        <f t="shared" si="375"/>
        <v>288661.63199999998</v>
      </c>
    </row>
    <row r="724" spans="1:32" s="108" customFormat="1" outlineLevel="1" x14ac:dyDescent="0.2">
      <c r="A724" s="125" t="s">
        <v>737</v>
      </c>
      <c r="B724" s="125"/>
      <c r="C724" s="125"/>
      <c r="D724" s="130">
        <v>1</v>
      </c>
      <c r="E724" s="131"/>
      <c r="F724" s="132">
        <v>0.2</v>
      </c>
      <c r="G724" s="132"/>
      <c r="H724" s="131">
        <v>36863</v>
      </c>
      <c r="I724" s="92">
        <f t="shared" si="376"/>
        <v>35093.576000000001</v>
      </c>
      <c r="J724" s="98">
        <f t="shared" si="365"/>
        <v>28074.860800000002</v>
      </c>
      <c r="K724" s="92"/>
      <c r="L724" s="131">
        <v>0</v>
      </c>
      <c r="M724" s="92">
        <f t="shared" si="377"/>
        <v>0</v>
      </c>
      <c r="N724" s="92">
        <f t="shared" si="366"/>
        <v>0</v>
      </c>
      <c r="O724" s="92"/>
      <c r="P724" s="92">
        <v>0</v>
      </c>
      <c r="Q724" s="92">
        <f t="shared" si="378"/>
        <v>0</v>
      </c>
      <c r="R724" s="98">
        <f t="shared" si="367"/>
        <v>0</v>
      </c>
      <c r="S724" s="130">
        <v>9</v>
      </c>
      <c r="T724" s="258" t="s">
        <v>167</v>
      </c>
      <c r="U724" s="78">
        <f>SUMIF('Avoided Costs 2010-2018'!$A:$A,Actuals!T724&amp;Actuals!S724,'Avoided Costs 2010-2018'!$E:$E)*J724</f>
        <v>54618.370339543158</v>
      </c>
      <c r="V724" s="78">
        <f>SUMIF('Avoided Costs 2010-2018'!$A:$A,Actuals!T724&amp;Actuals!S724,'Avoided Costs 2010-2018'!$K:$K)*N724</f>
        <v>0</v>
      </c>
      <c r="W724" s="78">
        <f>SUMIF('Avoided Costs 2010-2018'!$A:$A,Actuals!T724&amp;Actuals!S724,'Avoided Costs 2010-2018'!$M:$M)*R724</f>
        <v>0</v>
      </c>
      <c r="X724" s="78">
        <f t="shared" si="368"/>
        <v>54618.370339543158</v>
      </c>
      <c r="Y724" s="105">
        <v>45232.11</v>
      </c>
      <c r="Z724" s="105">
        <f t="shared" si="369"/>
        <v>36185.688000000002</v>
      </c>
      <c r="AA724" s="105"/>
      <c r="AB724" s="105"/>
      <c r="AC724" s="105"/>
      <c r="AD724" s="105">
        <f t="shared" si="373"/>
        <v>36185.688000000002</v>
      </c>
      <c r="AE724" s="105">
        <f t="shared" si="374"/>
        <v>18432.682339543157</v>
      </c>
      <c r="AF724" s="160">
        <f t="shared" si="375"/>
        <v>252673.74720000001</v>
      </c>
    </row>
    <row r="725" spans="1:32" s="108" customFormat="1" outlineLevel="1" x14ac:dyDescent="0.2">
      <c r="A725" s="125" t="s">
        <v>738</v>
      </c>
      <c r="B725" s="125"/>
      <c r="C725" s="125"/>
      <c r="D725" s="130">
        <v>1</v>
      </c>
      <c r="E725" s="131"/>
      <c r="F725" s="132">
        <v>0.2</v>
      </c>
      <c r="G725" s="132"/>
      <c r="H725" s="131">
        <v>51157</v>
      </c>
      <c r="I725" s="92">
        <f t="shared" si="376"/>
        <v>48701.464</v>
      </c>
      <c r="J725" s="98">
        <f t="shared" si="365"/>
        <v>38961.171200000004</v>
      </c>
      <c r="K725" s="92"/>
      <c r="L725" s="131">
        <v>54525</v>
      </c>
      <c r="M725" s="92">
        <f t="shared" si="377"/>
        <v>57796.5</v>
      </c>
      <c r="N725" s="92">
        <f t="shared" si="366"/>
        <v>46237.200000000004</v>
      </c>
      <c r="O725" s="92"/>
      <c r="P725" s="92">
        <v>0</v>
      </c>
      <c r="Q725" s="92">
        <f t="shared" si="378"/>
        <v>0</v>
      </c>
      <c r="R725" s="98">
        <f t="shared" si="367"/>
        <v>0</v>
      </c>
      <c r="S725" s="130">
        <v>15</v>
      </c>
      <c r="T725" s="258" t="s">
        <v>15</v>
      </c>
      <c r="U725" s="78">
        <f>SUMIF('Avoided Costs 2010-2018'!$A:$A,Actuals!T725&amp;Actuals!S725,'Avoided Costs 2010-2018'!$E:$E)*J725</f>
        <v>115144.75486237735</v>
      </c>
      <c r="V725" s="78">
        <f>SUMIF('Avoided Costs 2010-2018'!$A:$A,Actuals!T725&amp;Actuals!S725,'Avoided Costs 2010-2018'!$K:$K)*N725</f>
        <v>38081.87703615331</v>
      </c>
      <c r="W725" s="78">
        <f>SUMIF('Avoided Costs 2010-2018'!$A:$A,Actuals!T725&amp;Actuals!S725,'Avoided Costs 2010-2018'!$M:$M)*R725</f>
        <v>0</v>
      </c>
      <c r="X725" s="78">
        <f t="shared" si="368"/>
        <v>153226.63189853064</v>
      </c>
      <c r="Y725" s="105">
        <v>14360</v>
      </c>
      <c r="Z725" s="105">
        <f t="shared" si="369"/>
        <v>11488</v>
      </c>
      <c r="AA725" s="105"/>
      <c r="AB725" s="105"/>
      <c r="AC725" s="105"/>
      <c r="AD725" s="105">
        <f t="shared" si="373"/>
        <v>11488</v>
      </c>
      <c r="AE725" s="105">
        <f t="shared" si="374"/>
        <v>141738.63189853064</v>
      </c>
      <c r="AF725" s="160">
        <f t="shared" si="375"/>
        <v>584417.56800000009</v>
      </c>
    </row>
    <row r="726" spans="1:32" s="108" customFormat="1" outlineLevel="1" x14ac:dyDescent="0.2">
      <c r="A726" s="125" t="s">
        <v>739</v>
      </c>
      <c r="B726" s="125"/>
      <c r="C726" s="125"/>
      <c r="D726" s="130">
        <v>1</v>
      </c>
      <c r="E726" s="131"/>
      <c r="F726" s="132">
        <v>0.2</v>
      </c>
      <c r="G726" s="132"/>
      <c r="H726" s="131">
        <v>90090</v>
      </c>
      <c r="I726" s="92">
        <f t="shared" si="376"/>
        <v>85765.68</v>
      </c>
      <c r="J726" s="98">
        <f t="shared" si="365"/>
        <v>68612.543999999994</v>
      </c>
      <c r="K726" s="92"/>
      <c r="L726" s="131">
        <v>78515</v>
      </c>
      <c r="M726" s="92">
        <f t="shared" si="377"/>
        <v>83225.900000000009</v>
      </c>
      <c r="N726" s="92">
        <f t="shared" si="366"/>
        <v>66580.720000000016</v>
      </c>
      <c r="O726" s="92"/>
      <c r="P726" s="92">
        <v>0</v>
      </c>
      <c r="Q726" s="92">
        <f t="shared" si="378"/>
        <v>0</v>
      </c>
      <c r="R726" s="98">
        <f t="shared" si="367"/>
        <v>0</v>
      </c>
      <c r="S726" s="130">
        <v>15</v>
      </c>
      <c r="T726" s="258" t="s">
        <v>15</v>
      </c>
      <c r="U726" s="78">
        <f>SUMIF('Avoided Costs 2010-2018'!$A:$A,Actuals!T726&amp;Actuals!S726,'Avoided Costs 2010-2018'!$E:$E)*J726</f>
        <v>202775.59210961498</v>
      </c>
      <c r="V726" s="78">
        <f>SUMIF('Avoided Costs 2010-2018'!$A:$A,Actuals!T726&amp;Actuals!S726,'Avoided Costs 2010-2018'!$K:$K)*N726</f>
        <v>54837.204502403983</v>
      </c>
      <c r="W726" s="78">
        <f>SUMIF('Avoided Costs 2010-2018'!$A:$A,Actuals!T726&amp;Actuals!S726,'Avoided Costs 2010-2018'!$M:$M)*R726</f>
        <v>0</v>
      </c>
      <c r="X726" s="78">
        <f t="shared" si="368"/>
        <v>257612.79661201895</v>
      </c>
      <c r="Y726" s="105">
        <v>44855</v>
      </c>
      <c r="Z726" s="105">
        <f t="shared" si="369"/>
        <v>35884</v>
      </c>
      <c r="AA726" s="105"/>
      <c r="AB726" s="105"/>
      <c r="AC726" s="105"/>
      <c r="AD726" s="105">
        <f t="shared" si="373"/>
        <v>35884</v>
      </c>
      <c r="AE726" s="105">
        <f t="shared" si="374"/>
        <v>221728.79661201895</v>
      </c>
      <c r="AF726" s="160">
        <f t="shared" si="375"/>
        <v>1029188.1599999999</v>
      </c>
    </row>
    <row r="727" spans="1:32" s="108" customFormat="1" outlineLevel="1" x14ac:dyDescent="0.2">
      <c r="A727" s="125" t="s">
        <v>740</v>
      </c>
      <c r="B727" s="125"/>
      <c r="C727" s="125"/>
      <c r="D727" s="130">
        <v>0</v>
      </c>
      <c r="E727" s="131"/>
      <c r="F727" s="132">
        <v>0.2</v>
      </c>
      <c r="G727" s="132"/>
      <c r="H727" s="131">
        <v>0</v>
      </c>
      <c r="I727" s="92">
        <f t="shared" si="376"/>
        <v>0</v>
      </c>
      <c r="J727" s="98">
        <f t="shared" si="365"/>
        <v>0</v>
      </c>
      <c r="K727" s="92"/>
      <c r="L727" s="131">
        <v>0</v>
      </c>
      <c r="M727" s="92">
        <f t="shared" si="377"/>
        <v>0</v>
      </c>
      <c r="N727" s="92">
        <f t="shared" si="366"/>
        <v>0</v>
      </c>
      <c r="O727" s="92"/>
      <c r="P727" s="92">
        <v>0</v>
      </c>
      <c r="Q727" s="92">
        <f t="shared" si="378"/>
        <v>0</v>
      </c>
      <c r="R727" s="98">
        <f t="shared" si="367"/>
        <v>0</v>
      </c>
      <c r="S727" s="130">
        <v>1</v>
      </c>
      <c r="T727" s="258" t="s">
        <v>15</v>
      </c>
      <c r="U727" s="78">
        <f>SUMIF('Avoided Costs 2010-2018'!$A:$A,Actuals!T727&amp;Actuals!S727,'Avoided Costs 2010-2018'!$E:$E)*J727</f>
        <v>0</v>
      </c>
      <c r="V727" s="78">
        <f>SUMIF('Avoided Costs 2010-2018'!$A:$A,Actuals!T727&amp;Actuals!S727,'Avoided Costs 2010-2018'!$K:$K)*N727</f>
        <v>0</v>
      </c>
      <c r="W727" s="78">
        <f>SUMIF('Avoided Costs 2010-2018'!$A:$A,Actuals!T727&amp;Actuals!S727,'Avoided Costs 2010-2018'!$M:$M)*R727</f>
        <v>0</v>
      </c>
      <c r="X727" s="78">
        <f t="shared" si="368"/>
        <v>0</v>
      </c>
      <c r="Y727" s="105">
        <v>0</v>
      </c>
      <c r="Z727" s="105">
        <f t="shared" si="369"/>
        <v>0</v>
      </c>
      <c r="AA727" s="105"/>
      <c r="AB727" s="105"/>
      <c r="AC727" s="105"/>
      <c r="AD727" s="105">
        <f t="shared" si="373"/>
        <v>0</v>
      </c>
      <c r="AE727" s="105">
        <f t="shared" si="374"/>
        <v>0</v>
      </c>
      <c r="AF727" s="160">
        <f t="shared" si="375"/>
        <v>0</v>
      </c>
    </row>
    <row r="728" spans="1:32" s="108" customFormat="1" outlineLevel="1" x14ac:dyDescent="0.2">
      <c r="A728" s="125" t="s">
        <v>741</v>
      </c>
      <c r="B728" s="125"/>
      <c r="C728" s="125"/>
      <c r="D728" s="130">
        <v>1</v>
      </c>
      <c r="E728" s="131"/>
      <c r="F728" s="132">
        <v>0.2</v>
      </c>
      <c r="G728" s="132"/>
      <c r="H728" s="131">
        <v>30146</v>
      </c>
      <c r="I728" s="92">
        <f t="shared" si="376"/>
        <v>28698.991999999998</v>
      </c>
      <c r="J728" s="98">
        <f t="shared" si="365"/>
        <v>22959.193599999999</v>
      </c>
      <c r="K728" s="92"/>
      <c r="L728" s="131">
        <v>0</v>
      </c>
      <c r="M728" s="92">
        <f t="shared" si="377"/>
        <v>0</v>
      </c>
      <c r="N728" s="92">
        <f t="shared" si="366"/>
        <v>0</v>
      </c>
      <c r="O728" s="92"/>
      <c r="P728" s="92">
        <v>0</v>
      </c>
      <c r="Q728" s="92">
        <f t="shared" si="378"/>
        <v>0</v>
      </c>
      <c r="R728" s="98">
        <f t="shared" si="367"/>
        <v>0</v>
      </c>
      <c r="S728" s="130">
        <v>11</v>
      </c>
      <c r="T728" s="258" t="s">
        <v>15</v>
      </c>
      <c r="U728" s="78">
        <f>SUMIF('Avoided Costs 2010-2018'!$A:$A,Actuals!T728&amp;Actuals!S728,'Avoided Costs 2010-2018'!$E:$E)*J728</f>
        <v>56184.305663721272</v>
      </c>
      <c r="V728" s="78">
        <f>SUMIF('Avoided Costs 2010-2018'!$A:$A,Actuals!T728&amp;Actuals!S728,'Avoided Costs 2010-2018'!$K:$K)*N728</f>
        <v>0</v>
      </c>
      <c r="W728" s="78">
        <f>SUMIF('Avoided Costs 2010-2018'!$A:$A,Actuals!T728&amp;Actuals!S728,'Avoided Costs 2010-2018'!$M:$M)*R728</f>
        <v>0</v>
      </c>
      <c r="X728" s="78">
        <f t="shared" si="368"/>
        <v>56184.305663721272</v>
      </c>
      <c r="Y728" s="105">
        <v>19080</v>
      </c>
      <c r="Z728" s="105">
        <f t="shared" si="369"/>
        <v>15264</v>
      </c>
      <c r="AA728" s="105"/>
      <c r="AB728" s="105"/>
      <c r="AC728" s="105"/>
      <c r="AD728" s="105">
        <f t="shared" si="373"/>
        <v>15264</v>
      </c>
      <c r="AE728" s="105">
        <f t="shared" si="374"/>
        <v>40920.305663721272</v>
      </c>
      <c r="AF728" s="160">
        <f t="shared" si="375"/>
        <v>252551.12959999999</v>
      </c>
    </row>
    <row r="729" spans="1:32" s="108" customFormat="1" outlineLevel="1" x14ac:dyDescent="0.2">
      <c r="A729" s="125" t="s">
        <v>742</v>
      </c>
      <c r="B729" s="125"/>
      <c r="C729" s="125"/>
      <c r="D729" s="130">
        <v>0</v>
      </c>
      <c r="E729" s="131"/>
      <c r="F729" s="132">
        <v>0.2</v>
      </c>
      <c r="G729" s="132"/>
      <c r="H729" s="131">
        <v>15375</v>
      </c>
      <c r="I729" s="92">
        <f t="shared" si="376"/>
        <v>14637</v>
      </c>
      <c r="J729" s="98">
        <f t="shared" si="365"/>
        <v>11709.6</v>
      </c>
      <c r="K729" s="92"/>
      <c r="L729" s="131">
        <v>0</v>
      </c>
      <c r="M729" s="92">
        <f t="shared" si="377"/>
        <v>0</v>
      </c>
      <c r="N729" s="92">
        <f t="shared" si="366"/>
        <v>0</v>
      </c>
      <c r="O729" s="92"/>
      <c r="P729" s="92">
        <v>0</v>
      </c>
      <c r="Q729" s="92">
        <f t="shared" si="378"/>
        <v>0</v>
      </c>
      <c r="R729" s="98">
        <f t="shared" si="367"/>
        <v>0</v>
      </c>
      <c r="S729" s="130">
        <v>25</v>
      </c>
      <c r="T729" s="258" t="s">
        <v>167</v>
      </c>
      <c r="U729" s="78">
        <f>SUMIF('Avoided Costs 2010-2018'!$A:$A,Actuals!T729&amp;Actuals!S729,'Avoided Costs 2010-2018'!$E:$E)*J729</f>
        <v>40017.579503974841</v>
      </c>
      <c r="V729" s="78">
        <f>SUMIF('Avoided Costs 2010-2018'!$A:$A,Actuals!T729&amp;Actuals!S729,'Avoided Costs 2010-2018'!$K:$K)*N729</f>
        <v>0</v>
      </c>
      <c r="W729" s="78">
        <f>SUMIF('Avoided Costs 2010-2018'!$A:$A,Actuals!T729&amp;Actuals!S729,'Avoided Costs 2010-2018'!$M:$M)*R729</f>
        <v>0</v>
      </c>
      <c r="X729" s="78">
        <f t="shared" si="368"/>
        <v>40017.579503974841</v>
      </c>
      <c r="Y729" s="105">
        <v>20982.06</v>
      </c>
      <c r="Z729" s="105">
        <f t="shared" si="369"/>
        <v>16785.648000000001</v>
      </c>
      <c r="AA729" s="105"/>
      <c r="AB729" s="105"/>
      <c r="AC729" s="105"/>
      <c r="AD729" s="105">
        <f t="shared" si="373"/>
        <v>16785.648000000001</v>
      </c>
      <c r="AE729" s="105">
        <f t="shared" si="374"/>
        <v>23231.93150397484</v>
      </c>
      <c r="AF729" s="160">
        <f t="shared" si="375"/>
        <v>292740</v>
      </c>
    </row>
    <row r="730" spans="1:32" s="108" customFormat="1" outlineLevel="1" x14ac:dyDescent="0.2">
      <c r="A730" s="125" t="s">
        <v>743</v>
      </c>
      <c r="B730" s="125"/>
      <c r="C730" s="125"/>
      <c r="D730" s="130">
        <v>1</v>
      </c>
      <c r="E730" s="131"/>
      <c r="F730" s="132">
        <v>0.2</v>
      </c>
      <c r="G730" s="132"/>
      <c r="H730" s="131">
        <v>35205</v>
      </c>
      <c r="I730" s="92">
        <f t="shared" si="376"/>
        <v>33515.159999999996</v>
      </c>
      <c r="J730" s="98">
        <f t="shared" si="365"/>
        <v>26812.127999999997</v>
      </c>
      <c r="K730" s="92"/>
      <c r="L730" s="131">
        <v>0</v>
      </c>
      <c r="M730" s="92">
        <f t="shared" si="377"/>
        <v>0</v>
      </c>
      <c r="N730" s="92">
        <f t="shared" si="366"/>
        <v>0</v>
      </c>
      <c r="O730" s="92"/>
      <c r="P730" s="92">
        <v>0</v>
      </c>
      <c r="Q730" s="92">
        <f t="shared" si="378"/>
        <v>0</v>
      </c>
      <c r="R730" s="98">
        <f t="shared" si="367"/>
        <v>0</v>
      </c>
      <c r="S730" s="130">
        <v>25</v>
      </c>
      <c r="T730" s="258" t="s">
        <v>15</v>
      </c>
      <c r="U730" s="78">
        <f>SUMIF('Avoided Costs 2010-2018'!$A:$A,Actuals!T730&amp;Actuals!S730,'Avoided Costs 2010-2018'!$E:$E)*J730</f>
        <v>100796.23050970252</v>
      </c>
      <c r="V730" s="78">
        <f>SUMIF('Avoided Costs 2010-2018'!$A:$A,Actuals!T730&amp;Actuals!S730,'Avoided Costs 2010-2018'!$K:$K)*N730</f>
        <v>0</v>
      </c>
      <c r="W730" s="78">
        <f>SUMIF('Avoided Costs 2010-2018'!$A:$A,Actuals!T730&amp;Actuals!S730,'Avoided Costs 2010-2018'!$M:$M)*R730</f>
        <v>0</v>
      </c>
      <c r="X730" s="78">
        <f t="shared" si="368"/>
        <v>100796.23050970252</v>
      </c>
      <c r="Y730" s="105">
        <v>31964</v>
      </c>
      <c r="Z730" s="105">
        <f t="shared" si="369"/>
        <v>25571.200000000001</v>
      </c>
      <c r="AA730" s="105"/>
      <c r="AB730" s="105"/>
      <c r="AC730" s="105"/>
      <c r="AD730" s="105">
        <f t="shared" si="373"/>
        <v>25571.200000000001</v>
      </c>
      <c r="AE730" s="105">
        <f t="shared" si="374"/>
        <v>75225.030509702527</v>
      </c>
      <c r="AF730" s="160">
        <f t="shared" si="375"/>
        <v>670303.19999999995</v>
      </c>
    </row>
    <row r="731" spans="1:32" s="108" customFormat="1" outlineLevel="1" x14ac:dyDescent="0.2">
      <c r="A731" s="134" t="s">
        <v>744</v>
      </c>
      <c r="B731" s="134"/>
      <c r="C731" s="134"/>
      <c r="D731" s="135">
        <v>1</v>
      </c>
      <c r="E731" s="98"/>
      <c r="F731" s="136">
        <v>0.2</v>
      </c>
      <c r="G731" s="132"/>
      <c r="H731" s="98">
        <v>30080</v>
      </c>
      <c r="I731" s="92">
        <f t="shared" si="376"/>
        <v>28636.16</v>
      </c>
      <c r="J731" s="98">
        <f t="shared" si="365"/>
        <v>22908.928</v>
      </c>
      <c r="K731" s="92"/>
      <c r="L731" s="131">
        <v>0</v>
      </c>
      <c r="M731" s="92">
        <f t="shared" si="377"/>
        <v>0</v>
      </c>
      <c r="N731" s="92">
        <f t="shared" si="366"/>
        <v>0</v>
      </c>
      <c r="O731" s="92"/>
      <c r="P731" s="92">
        <v>0</v>
      </c>
      <c r="Q731" s="92">
        <f t="shared" si="378"/>
        <v>0</v>
      </c>
      <c r="R731" s="98">
        <f t="shared" si="367"/>
        <v>0</v>
      </c>
      <c r="S731" s="135">
        <v>11</v>
      </c>
      <c r="T731" s="258" t="s">
        <v>15</v>
      </c>
      <c r="U731" s="78">
        <f>SUMIF('Avoided Costs 2010-2018'!$A:$A,Actuals!T731&amp;Actuals!S731,'Avoided Costs 2010-2018'!$E:$E)*J731</f>
        <v>56061.298824545076</v>
      </c>
      <c r="V731" s="78">
        <f>SUMIF('Avoided Costs 2010-2018'!$A:$A,Actuals!T731&amp;Actuals!S731,'Avoided Costs 2010-2018'!$K:$K)*N731</f>
        <v>0</v>
      </c>
      <c r="W731" s="78">
        <f>SUMIF('Avoided Costs 2010-2018'!$A:$A,Actuals!T731&amp;Actuals!S731,'Avoided Costs 2010-2018'!$M:$M)*R731</f>
        <v>0</v>
      </c>
      <c r="X731" s="78">
        <f t="shared" si="368"/>
        <v>56061.298824545076</v>
      </c>
      <c r="Y731" s="105">
        <v>19080</v>
      </c>
      <c r="Z731" s="105">
        <f t="shared" si="369"/>
        <v>15264</v>
      </c>
      <c r="AA731" s="105"/>
      <c r="AB731" s="105"/>
      <c r="AC731" s="105"/>
      <c r="AD731" s="105">
        <f t="shared" si="373"/>
        <v>15264</v>
      </c>
      <c r="AE731" s="105">
        <f t="shared" si="374"/>
        <v>40797.298824545076</v>
      </c>
      <c r="AF731" s="160">
        <f t="shared" si="375"/>
        <v>251998.20799999998</v>
      </c>
    </row>
    <row r="732" spans="1:32" s="108" customFormat="1" outlineLevel="1" x14ac:dyDescent="0.2">
      <c r="A732" s="125" t="s">
        <v>745</v>
      </c>
      <c r="B732" s="125"/>
      <c r="C732" s="125"/>
      <c r="D732" s="130">
        <v>0</v>
      </c>
      <c r="E732" s="131"/>
      <c r="F732" s="132">
        <v>0.2</v>
      </c>
      <c r="G732" s="132"/>
      <c r="H732" s="131">
        <v>7685</v>
      </c>
      <c r="I732" s="92">
        <f t="shared" si="376"/>
        <v>7316.12</v>
      </c>
      <c r="J732" s="98">
        <f t="shared" si="365"/>
        <v>5852.8960000000006</v>
      </c>
      <c r="K732" s="92"/>
      <c r="L732" s="131">
        <v>0</v>
      </c>
      <c r="M732" s="92">
        <f t="shared" si="377"/>
        <v>0</v>
      </c>
      <c r="N732" s="92">
        <f t="shared" si="366"/>
        <v>0</v>
      </c>
      <c r="O732" s="92"/>
      <c r="P732" s="92">
        <v>0</v>
      </c>
      <c r="Q732" s="92">
        <f t="shared" si="378"/>
        <v>0</v>
      </c>
      <c r="R732" s="98">
        <f t="shared" si="367"/>
        <v>0</v>
      </c>
      <c r="S732" s="130">
        <v>8</v>
      </c>
      <c r="T732" s="258" t="s">
        <v>167</v>
      </c>
      <c r="U732" s="78">
        <f>SUMIF('Avoided Costs 2010-2018'!$A:$A,Actuals!T732&amp;Actuals!S732,'Avoided Costs 2010-2018'!$E:$E)*J732</f>
        <v>10474.502291809955</v>
      </c>
      <c r="V732" s="78">
        <f>SUMIF('Avoided Costs 2010-2018'!$A:$A,Actuals!T732&amp;Actuals!S732,'Avoided Costs 2010-2018'!$K:$K)*N732</f>
        <v>0</v>
      </c>
      <c r="W732" s="78">
        <f>SUMIF('Avoided Costs 2010-2018'!$A:$A,Actuals!T732&amp;Actuals!S732,'Avoided Costs 2010-2018'!$M:$M)*R732</f>
        <v>0</v>
      </c>
      <c r="X732" s="78">
        <f t="shared" si="368"/>
        <v>10474.502291809955</v>
      </c>
      <c r="Y732" s="105">
        <v>5300</v>
      </c>
      <c r="Z732" s="105">
        <f t="shared" si="369"/>
        <v>4240</v>
      </c>
      <c r="AA732" s="105"/>
      <c r="AB732" s="105"/>
      <c r="AC732" s="105"/>
      <c r="AD732" s="105">
        <f t="shared" si="373"/>
        <v>4240</v>
      </c>
      <c r="AE732" s="105">
        <f t="shared" si="374"/>
        <v>6234.5022918099548</v>
      </c>
      <c r="AF732" s="160">
        <f t="shared" si="375"/>
        <v>46823.168000000005</v>
      </c>
    </row>
    <row r="733" spans="1:32" s="108" customFormat="1" outlineLevel="1" x14ac:dyDescent="0.2">
      <c r="A733" s="125" t="s">
        <v>746</v>
      </c>
      <c r="B733" s="125"/>
      <c r="C733" s="125"/>
      <c r="D733" s="130">
        <v>0</v>
      </c>
      <c r="E733" s="131"/>
      <c r="F733" s="132">
        <v>0.2</v>
      </c>
      <c r="G733" s="132"/>
      <c r="H733" s="131">
        <v>8424</v>
      </c>
      <c r="I733" s="92">
        <f t="shared" si="376"/>
        <v>8019.6479999999992</v>
      </c>
      <c r="J733" s="98">
        <f t="shared" si="365"/>
        <v>6415.7183999999997</v>
      </c>
      <c r="K733" s="92"/>
      <c r="L733" s="131">
        <v>0</v>
      </c>
      <c r="M733" s="92">
        <f t="shared" si="377"/>
        <v>0</v>
      </c>
      <c r="N733" s="92">
        <f t="shared" si="366"/>
        <v>0</v>
      </c>
      <c r="O733" s="92"/>
      <c r="P733" s="92">
        <v>0</v>
      </c>
      <c r="Q733" s="92">
        <f t="shared" si="378"/>
        <v>0</v>
      </c>
      <c r="R733" s="98">
        <f t="shared" si="367"/>
        <v>0</v>
      </c>
      <c r="S733" s="130">
        <v>10</v>
      </c>
      <c r="T733" s="258" t="s">
        <v>15</v>
      </c>
      <c r="U733" s="78">
        <f>SUMIF('Avoided Costs 2010-2018'!$A:$A,Actuals!T733&amp;Actuals!S733,'Avoided Costs 2010-2018'!$E:$E)*J733</f>
        <v>14737.498602414465</v>
      </c>
      <c r="V733" s="78">
        <f>SUMIF('Avoided Costs 2010-2018'!$A:$A,Actuals!T733&amp;Actuals!S733,'Avoided Costs 2010-2018'!$K:$K)*N733</f>
        <v>0</v>
      </c>
      <c r="W733" s="78">
        <f>SUMIF('Avoided Costs 2010-2018'!$A:$A,Actuals!T733&amp;Actuals!S733,'Avoided Costs 2010-2018'!$M:$M)*R733</f>
        <v>0</v>
      </c>
      <c r="X733" s="78">
        <f t="shared" si="368"/>
        <v>14737.498602414465</v>
      </c>
      <c r="Y733" s="105">
        <v>6440</v>
      </c>
      <c r="Z733" s="105">
        <f t="shared" si="369"/>
        <v>5152</v>
      </c>
      <c r="AA733" s="105"/>
      <c r="AB733" s="105"/>
      <c r="AC733" s="105"/>
      <c r="AD733" s="105">
        <f t="shared" si="373"/>
        <v>5152</v>
      </c>
      <c r="AE733" s="105">
        <f t="shared" si="374"/>
        <v>9585.4986024144655</v>
      </c>
      <c r="AF733" s="160">
        <f t="shared" si="375"/>
        <v>64157.183999999994</v>
      </c>
    </row>
    <row r="734" spans="1:32" s="108" customFormat="1" outlineLevel="1" x14ac:dyDescent="0.2">
      <c r="A734" s="125" t="s">
        <v>747</v>
      </c>
      <c r="B734" s="125"/>
      <c r="C734" s="125"/>
      <c r="D734" s="130">
        <v>1</v>
      </c>
      <c r="E734" s="131"/>
      <c r="F734" s="132">
        <v>0.2</v>
      </c>
      <c r="G734" s="132"/>
      <c r="H734" s="131">
        <v>22467</v>
      </c>
      <c r="I734" s="92">
        <f t="shared" si="376"/>
        <v>21388.583999999999</v>
      </c>
      <c r="J734" s="98">
        <f t="shared" si="365"/>
        <v>17110.867200000001</v>
      </c>
      <c r="K734" s="92"/>
      <c r="L734" s="131">
        <v>0</v>
      </c>
      <c r="M734" s="92">
        <f t="shared" si="377"/>
        <v>0</v>
      </c>
      <c r="N734" s="92">
        <f t="shared" si="366"/>
        <v>0</v>
      </c>
      <c r="O734" s="92"/>
      <c r="P734" s="92">
        <v>0</v>
      </c>
      <c r="Q734" s="92">
        <f t="shared" si="378"/>
        <v>0</v>
      </c>
      <c r="R734" s="98">
        <f t="shared" si="367"/>
        <v>0</v>
      </c>
      <c r="S734" s="130">
        <v>11</v>
      </c>
      <c r="T734" s="258" t="s">
        <v>15</v>
      </c>
      <c r="U734" s="78">
        <f>SUMIF('Avoided Costs 2010-2018'!$A:$A,Actuals!T734&amp;Actuals!S734,'Avoided Costs 2010-2018'!$E:$E)*J734</f>
        <v>41872.646299569627</v>
      </c>
      <c r="V734" s="78">
        <f>SUMIF('Avoided Costs 2010-2018'!$A:$A,Actuals!T734&amp;Actuals!S734,'Avoided Costs 2010-2018'!$K:$K)*N734</f>
        <v>0</v>
      </c>
      <c r="W734" s="78">
        <f>SUMIF('Avoided Costs 2010-2018'!$A:$A,Actuals!T734&amp;Actuals!S734,'Avoided Costs 2010-2018'!$M:$M)*R734</f>
        <v>0</v>
      </c>
      <c r="X734" s="78">
        <f t="shared" si="368"/>
        <v>41872.646299569627</v>
      </c>
      <c r="Y734" s="105">
        <v>26500</v>
      </c>
      <c r="Z734" s="105">
        <f t="shared" si="369"/>
        <v>21200</v>
      </c>
      <c r="AA734" s="105"/>
      <c r="AB734" s="105"/>
      <c r="AC734" s="105"/>
      <c r="AD734" s="105">
        <f t="shared" si="373"/>
        <v>21200</v>
      </c>
      <c r="AE734" s="105">
        <f t="shared" si="374"/>
        <v>20672.646299569627</v>
      </c>
      <c r="AF734" s="160">
        <f t="shared" si="375"/>
        <v>188219.5392</v>
      </c>
    </row>
    <row r="735" spans="1:32" s="108" customFormat="1" outlineLevel="1" x14ac:dyDescent="0.2">
      <c r="A735" s="125" t="s">
        <v>748</v>
      </c>
      <c r="B735" s="125"/>
      <c r="C735" s="125"/>
      <c r="D735" s="130">
        <v>1</v>
      </c>
      <c r="E735" s="131"/>
      <c r="F735" s="132">
        <v>0.2</v>
      </c>
      <c r="G735" s="132"/>
      <c r="H735" s="131">
        <v>91613</v>
      </c>
      <c r="I735" s="92">
        <f t="shared" si="376"/>
        <v>87215.576000000001</v>
      </c>
      <c r="J735" s="98">
        <f t="shared" si="365"/>
        <v>69772.460800000001</v>
      </c>
      <c r="K735" s="92"/>
      <c r="L735" s="131">
        <v>0</v>
      </c>
      <c r="M735" s="92">
        <f t="shared" si="377"/>
        <v>0</v>
      </c>
      <c r="N735" s="92">
        <f t="shared" si="366"/>
        <v>0</v>
      </c>
      <c r="O735" s="92"/>
      <c r="P735" s="92">
        <v>0</v>
      </c>
      <c r="Q735" s="92">
        <f t="shared" si="378"/>
        <v>0</v>
      </c>
      <c r="R735" s="98">
        <f t="shared" si="367"/>
        <v>0</v>
      </c>
      <c r="S735" s="130">
        <v>11</v>
      </c>
      <c r="T735" s="258" t="s">
        <v>15</v>
      </c>
      <c r="U735" s="78">
        <f>SUMIF('Avoided Costs 2010-2018'!$A:$A,Actuals!T735&amp;Actuals!S735,'Avoided Costs 2010-2018'!$E:$E)*J735</f>
        <v>170742.81147649762</v>
      </c>
      <c r="V735" s="78">
        <f>SUMIF('Avoided Costs 2010-2018'!$A:$A,Actuals!T735&amp;Actuals!S735,'Avoided Costs 2010-2018'!$K:$K)*N735</f>
        <v>0</v>
      </c>
      <c r="W735" s="78">
        <f>SUMIF('Avoided Costs 2010-2018'!$A:$A,Actuals!T735&amp;Actuals!S735,'Avoided Costs 2010-2018'!$M:$M)*R735</f>
        <v>0</v>
      </c>
      <c r="X735" s="78">
        <f t="shared" si="368"/>
        <v>170742.81147649762</v>
      </c>
      <c r="Y735" s="105">
        <v>142458.17000000001</v>
      </c>
      <c r="Z735" s="105">
        <f t="shared" si="369"/>
        <v>113966.53600000002</v>
      </c>
      <c r="AA735" s="105"/>
      <c r="AB735" s="105"/>
      <c r="AC735" s="105"/>
      <c r="AD735" s="105">
        <f t="shared" si="373"/>
        <v>113966.53600000002</v>
      </c>
      <c r="AE735" s="105">
        <f t="shared" si="374"/>
        <v>56776.275476497598</v>
      </c>
      <c r="AF735" s="160">
        <f t="shared" si="375"/>
        <v>767497.06880000001</v>
      </c>
    </row>
    <row r="736" spans="1:32" s="108" customFormat="1" outlineLevel="1" x14ac:dyDescent="0.2">
      <c r="A736" s="125" t="s">
        <v>749</v>
      </c>
      <c r="B736" s="125"/>
      <c r="C736" s="125"/>
      <c r="D736" s="130">
        <v>1</v>
      </c>
      <c r="E736" s="131"/>
      <c r="F736" s="132">
        <v>0.2</v>
      </c>
      <c r="G736" s="132"/>
      <c r="H736" s="131">
        <v>6476</v>
      </c>
      <c r="I736" s="92">
        <f t="shared" si="376"/>
        <v>6165.152</v>
      </c>
      <c r="J736" s="98">
        <f t="shared" si="365"/>
        <v>4932.1216000000004</v>
      </c>
      <c r="K736" s="92"/>
      <c r="L736" s="131">
        <v>0</v>
      </c>
      <c r="M736" s="92">
        <f t="shared" si="377"/>
        <v>0</v>
      </c>
      <c r="N736" s="92">
        <f t="shared" si="366"/>
        <v>0</v>
      </c>
      <c r="O736" s="92"/>
      <c r="P736" s="92">
        <v>0</v>
      </c>
      <c r="Q736" s="92">
        <f t="shared" si="378"/>
        <v>0</v>
      </c>
      <c r="R736" s="98">
        <f t="shared" si="367"/>
        <v>0</v>
      </c>
      <c r="S736" s="130">
        <v>11</v>
      </c>
      <c r="T736" s="258" t="s">
        <v>15</v>
      </c>
      <c r="U736" s="78">
        <f>SUMIF('Avoided Costs 2010-2018'!$A:$A,Actuals!T736&amp;Actuals!S736,'Avoided Costs 2010-2018'!$E:$E)*J736</f>
        <v>12069.580159167352</v>
      </c>
      <c r="V736" s="78">
        <f>SUMIF('Avoided Costs 2010-2018'!$A:$A,Actuals!T736&amp;Actuals!S736,'Avoided Costs 2010-2018'!$K:$K)*N736</f>
        <v>0</v>
      </c>
      <c r="W736" s="78">
        <f>SUMIF('Avoided Costs 2010-2018'!$A:$A,Actuals!T736&amp;Actuals!S736,'Avoided Costs 2010-2018'!$M:$M)*R736</f>
        <v>0</v>
      </c>
      <c r="X736" s="78">
        <f t="shared" si="368"/>
        <v>12069.580159167352</v>
      </c>
      <c r="Y736" s="105">
        <v>8151.4</v>
      </c>
      <c r="Z736" s="105">
        <f t="shared" si="369"/>
        <v>6521.12</v>
      </c>
      <c r="AA736" s="105"/>
      <c r="AB736" s="105"/>
      <c r="AC736" s="105"/>
      <c r="AD736" s="105">
        <f t="shared" si="373"/>
        <v>6521.12</v>
      </c>
      <c r="AE736" s="105">
        <f t="shared" si="374"/>
        <v>5548.4601591673518</v>
      </c>
      <c r="AF736" s="160">
        <f t="shared" si="375"/>
        <v>54253.337600000006</v>
      </c>
    </row>
    <row r="737" spans="1:32" s="108" customFormat="1" outlineLevel="1" x14ac:dyDescent="0.2">
      <c r="A737" s="125" t="s">
        <v>750</v>
      </c>
      <c r="B737" s="125"/>
      <c r="C737" s="125"/>
      <c r="D737" s="130">
        <v>1</v>
      </c>
      <c r="E737" s="131"/>
      <c r="F737" s="132">
        <v>0.2</v>
      </c>
      <c r="G737" s="132"/>
      <c r="H737" s="131">
        <v>2290</v>
      </c>
      <c r="I737" s="92">
        <f t="shared" ref="I737:I738" si="379">H737</f>
        <v>2290</v>
      </c>
      <c r="J737" s="98">
        <f t="shared" si="365"/>
        <v>1832</v>
      </c>
      <c r="K737" s="92"/>
      <c r="L737" s="131">
        <v>0</v>
      </c>
      <c r="M737" s="92">
        <f t="shared" ref="M737:M738" si="380">L737</f>
        <v>0</v>
      </c>
      <c r="N737" s="92">
        <f t="shared" si="366"/>
        <v>0</v>
      </c>
      <c r="O737" s="92"/>
      <c r="P737" s="92">
        <v>0</v>
      </c>
      <c r="Q737" s="92">
        <f t="shared" ref="Q737:Q738" si="381">+P737</f>
        <v>0</v>
      </c>
      <c r="R737" s="98">
        <f t="shared" si="367"/>
        <v>0</v>
      </c>
      <c r="S737" s="130">
        <v>25</v>
      </c>
      <c r="T737" s="258" t="s">
        <v>167</v>
      </c>
      <c r="U737" s="78">
        <f>SUMIF('Avoided Costs 2010-2018'!$A:$A,Actuals!T737&amp;Actuals!S737,'Avoided Costs 2010-2018'!$E:$E)*J737</f>
        <v>6260.8633643576131</v>
      </c>
      <c r="V737" s="78">
        <f>SUMIF('Avoided Costs 2010-2018'!$A:$A,Actuals!T737&amp;Actuals!S737,'Avoided Costs 2010-2018'!$K:$K)*N737</f>
        <v>0</v>
      </c>
      <c r="W737" s="78">
        <f>SUMIF('Avoided Costs 2010-2018'!$A:$A,Actuals!T737&amp;Actuals!S737,'Avoided Costs 2010-2018'!$M:$M)*R737</f>
        <v>0</v>
      </c>
      <c r="X737" s="78">
        <f t="shared" si="368"/>
        <v>6260.8633643576131</v>
      </c>
      <c r="Y737" s="105">
        <v>6000</v>
      </c>
      <c r="Z737" s="105">
        <f t="shared" si="369"/>
        <v>4800</v>
      </c>
      <c r="AA737" s="105"/>
      <c r="AB737" s="105"/>
      <c r="AC737" s="105"/>
      <c r="AD737" s="105">
        <f t="shared" si="373"/>
        <v>4800</v>
      </c>
      <c r="AE737" s="105">
        <f t="shared" si="374"/>
        <v>1460.8633643576131</v>
      </c>
      <c r="AF737" s="160">
        <f t="shared" si="375"/>
        <v>45800</v>
      </c>
    </row>
    <row r="738" spans="1:32" s="108" customFormat="1" outlineLevel="1" x14ac:dyDescent="0.2">
      <c r="A738" s="125" t="s">
        <v>751</v>
      </c>
      <c r="B738" s="125"/>
      <c r="C738" s="125"/>
      <c r="D738" s="130">
        <v>1</v>
      </c>
      <c r="E738" s="131"/>
      <c r="F738" s="132">
        <v>0.2</v>
      </c>
      <c r="G738" s="132"/>
      <c r="H738" s="131">
        <v>1766</v>
      </c>
      <c r="I738" s="92">
        <f t="shared" si="379"/>
        <v>1766</v>
      </c>
      <c r="J738" s="98">
        <f t="shared" si="365"/>
        <v>1412.8000000000002</v>
      </c>
      <c r="K738" s="92"/>
      <c r="L738" s="131">
        <v>0</v>
      </c>
      <c r="M738" s="92">
        <f t="shared" si="380"/>
        <v>0</v>
      </c>
      <c r="N738" s="92">
        <f t="shared" si="366"/>
        <v>0</v>
      </c>
      <c r="O738" s="92"/>
      <c r="P738" s="92">
        <v>0</v>
      </c>
      <c r="Q738" s="92">
        <f t="shared" si="381"/>
        <v>0</v>
      </c>
      <c r="R738" s="98">
        <f t="shared" si="367"/>
        <v>0</v>
      </c>
      <c r="S738" s="130">
        <v>25</v>
      </c>
      <c r="T738" s="258" t="s">
        <v>167</v>
      </c>
      <c r="U738" s="78">
        <f>SUMIF('Avoided Costs 2010-2018'!$A:$A,Actuals!T738&amp;Actuals!S738,'Avoided Costs 2010-2018'!$E:$E)*J738</f>
        <v>4828.2465945220729</v>
      </c>
      <c r="V738" s="78">
        <f>SUMIF('Avoided Costs 2010-2018'!$A:$A,Actuals!T738&amp;Actuals!S738,'Avoided Costs 2010-2018'!$K:$K)*N738</f>
        <v>0</v>
      </c>
      <c r="W738" s="78">
        <f>SUMIF('Avoided Costs 2010-2018'!$A:$A,Actuals!T738&amp;Actuals!S738,'Avoided Costs 2010-2018'!$M:$M)*R738</f>
        <v>0</v>
      </c>
      <c r="X738" s="78">
        <f t="shared" si="368"/>
        <v>4828.2465945220729</v>
      </c>
      <c r="Y738" s="105">
        <v>4500</v>
      </c>
      <c r="Z738" s="105">
        <f t="shared" si="369"/>
        <v>3600</v>
      </c>
      <c r="AA738" s="105"/>
      <c r="AB738" s="105"/>
      <c r="AC738" s="105"/>
      <c r="AD738" s="105">
        <f t="shared" si="373"/>
        <v>3600</v>
      </c>
      <c r="AE738" s="105">
        <f t="shared" si="374"/>
        <v>1228.2465945220729</v>
      </c>
      <c r="AF738" s="160">
        <f t="shared" si="375"/>
        <v>35320.000000000007</v>
      </c>
    </row>
    <row r="739" spans="1:32" s="108" customFormat="1" outlineLevel="1" x14ac:dyDescent="0.2">
      <c r="A739" s="125" t="s">
        <v>752</v>
      </c>
      <c r="B739" s="125"/>
      <c r="C739" s="125"/>
      <c r="D739" s="130">
        <v>1</v>
      </c>
      <c r="E739" s="131"/>
      <c r="F739" s="132">
        <v>0.2</v>
      </c>
      <c r="G739" s="132"/>
      <c r="H739" s="131">
        <v>86123</v>
      </c>
      <c r="I739" s="92">
        <f t="shared" si="376"/>
        <v>81989.09599999999</v>
      </c>
      <c r="J739" s="98">
        <f t="shared" si="365"/>
        <v>65591.276799999992</v>
      </c>
      <c r="K739" s="92"/>
      <c r="L739" s="131">
        <v>0</v>
      </c>
      <c r="M739" s="92">
        <f t="shared" si="377"/>
        <v>0</v>
      </c>
      <c r="N739" s="92">
        <f t="shared" si="366"/>
        <v>0</v>
      </c>
      <c r="O739" s="92"/>
      <c r="P739" s="92">
        <v>0</v>
      </c>
      <c r="Q739" s="92">
        <f t="shared" si="378"/>
        <v>0</v>
      </c>
      <c r="R739" s="98">
        <f t="shared" si="367"/>
        <v>0</v>
      </c>
      <c r="S739" s="130">
        <v>11</v>
      </c>
      <c r="T739" s="258" t="s">
        <v>15</v>
      </c>
      <c r="U739" s="78">
        <f>SUMIF('Avoided Costs 2010-2018'!$A:$A,Actuals!T739&amp;Actuals!S739,'Avoided Costs 2010-2018'!$E:$E)*J739</f>
        <v>160510.87894502311</v>
      </c>
      <c r="V739" s="78">
        <f>SUMIF('Avoided Costs 2010-2018'!$A:$A,Actuals!T739&amp;Actuals!S739,'Avoided Costs 2010-2018'!$K:$K)*N739</f>
        <v>0</v>
      </c>
      <c r="W739" s="78">
        <f>SUMIF('Avoided Costs 2010-2018'!$A:$A,Actuals!T739&amp;Actuals!S739,'Avoided Costs 2010-2018'!$M:$M)*R739</f>
        <v>0</v>
      </c>
      <c r="X739" s="78">
        <f t="shared" si="368"/>
        <v>160510.87894502311</v>
      </c>
      <c r="Y739" s="105">
        <v>165080.69</v>
      </c>
      <c r="Z739" s="105">
        <f t="shared" si="369"/>
        <v>132064.552</v>
      </c>
      <c r="AA739" s="105"/>
      <c r="AB739" s="105"/>
      <c r="AC739" s="105"/>
      <c r="AD739" s="105">
        <f t="shared" si="373"/>
        <v>132064.552</v>
      </c>
      <c r="AE739" s="105">
        <f t="shared" si="374"/>
        <v>28446.326945023116</v>
      </c>
      <c r="AF739" s="160">
        <f t="shared" si="375"/>
        <v>721504.04479999992</v>
      </c>
    </row>
    <row r="740" spans="1:32" s="108" customFormat="1" outlineLevel="1" x14ac:dyDescent="0.2">
      <c r="A740" s="125" t="s">
        <v>753</v>
      </c>
      <c r="B740" s="125"/>
      <c r="C740" s="125"/>
      <c r="D740" s="130">
        <v>1</v>
      </c>
      <c r="E740" s="131"/>
      <c r="F740" s="132">
        <v>0.2</v>
      </c>
      <c r="G740" s="132"/>
      <c r="H740" s="131">
        <v>7742</v>
      </c>
      <c r="I740" s="92">
        <f t="shared" si="376"/>
        <v>7370.384</v>
      </c>
      <c r="J740" s="98">
        <f t="shared" si="365"/>
        <v>5896.3072000000002</v>
      </c>
      <c r="K740" s="92"/>
      <c r="L740" s="131">
        <v>0</v>
      </c>
      <c r="M740" s="92">
        <f t="shared" si="377"/>
        <v>0</v>
      </c>
      <c r="N740" s="92">
        <f t="shared" si="366"/>
        <v>0</v>
      </c>
      <c r="O740" s="92"/>
      <c r="P740" s="92">
        <v>0</v>
      </c>
      <c r="Q740" s="92">
        <f t="shared" si="378"/>
        <v>0</v>
      </c>
      <c r="R740" s="98">
        <f t="shared" si="367"/>
        <v>0</v>
      </c>
      <c r="S740" s="130">
        <v>15</v>
      </c>
      <c r="T740" s="258" t="s">
        <v>15</v>
      </c>
      <c r="U740" s="78">
        <f>SUMIF('Avoided Costs 2010-2018'!$A:$A,Actuals!T740&amp;Actuals!S740,'Avoided Costs 2010-2018'!$E:$E)*J740</f>
        <v>17425.78126443156</v>
      </c>
      <c r="V740" s="78">
        <f>SUMIF('Avoided Costs 2010-2018'!$A:$A,Actuals!T740&amp;Actuals!S740,'Avoided Costs 2010-2018'!$K:$K)*N740</f>
        <v>0</v>
      </c>
      <c r="W740" s="78">
        <f>SUMIF('Avoided Costs 2010-2018'!$A:$A,Actuals!T740&amp;Actuals!S740,'Avoided Costs 2010-2018'!$M:$M)*R740</f>
        <v>0</v>
      </c>
      <c r="X740" s="78">
        <f t="shared" si="368"/>
        <v>17425.78126443156</v>
      </c>
      <c r="Y740" s="105">
        <v>10425</v>
      </c>
      <c r="Z740" s="105">
        <f t="shared" si="369"/>
        <v>8340</v>
      </c>
      <c r="AA740" s="105"/>
      <c r="AB740" s="105"/>
      <c r="AC740" s="105"/>
      <c r="AD740" s="105">
        <f t="shared" si="373"/>
        <v>8340</v>
      </c>
      <c r="AE740" s="105">
        <f t="shared" si="374"/>
        <v>9085.78126443156</v>
      </c>
      <c r="AF740" s="160">
        <f t="shared" si="375"/>
        <v>88444.608000000007</v>
      </c>
    </row>
    <row r="741" spans="1:32" s="108" customFormat="1" outlineLevel="1" x14ac:dyDescent="0.2">
      <c r="A741" s="125" t="s">
        <v>754</v>
      </c>
      <c r="B741" s="125"/>
      <c r="C741" s="125"/>
      <c r="D741" s="130">
        <v>1</v>
      </c>
      <c r="E741" s="131"/>
      <c r="F741" s="132">
        <v>0.2</v>
      </c>
      <c r="G741" s="132"/>
      <c r="H741" s="131">
        <v>21682</v>
      </c>
      <c r="I741" s="92">
        <f t="shared" si="376"/>
        <v>20641.263999999999</v>
      </c>
      <c r="J741" s="98">
        <f t="shared" si="365"/>
        <v>16513.011200000001</v>
      </c>
      <c r="K741" s="92"/>
      <c r="L741" s="131">
        <v>0</v>
      </c>
      <c r="M741" s="92">
        <f t="shared" si="377"/>
        <v>0</v>
      </c>
      <c r="N741" s="92">
        <f t="shared" si="366"/>
        <v>0</v>
      </c>
      <c r="O741" s="92"/>
      <c r="P741" s="92">
        <v>0</v>
      </c>
      <c r="Q741" s="92">
        <f t="shared" si="378"/>
        <v>0</v>
      </c>
      <c r="R741" s="98">
        <f t="shared" si="367"/>
        <v>0</v>
      </c>
      <c r="S741" s="130">
        <v>15</v>
      </c>
      <c r="T741" s="258" t="s">
        <v>15</v>
      </c>
      <c r="U741" s="78">
        <f>SUMIF('Avoided Costs 2010-2018'!$A:$A,Actuals!T741&amp;Actuals!S741,'Avoided Costs 2010-2018'!$E:$E)*J741</f>
        <v>48802.091110230576</v>
      </c>
      <c r="V741" s="78">
        <f>SUMIF('Avoided Costs 2010-2018'!$A:$A,Actuals!T741&amp;Actuals!S741,'Avoided Costs 2010-2018'!$K:$K)*N741</f>
        <v>0</v>
      </c>
      <c r="W741" s="78">
        <f>SUMIF('Avoided Costs 2010-2018'!$A:$A,Actuals!T741&amp;Actuals!S741,'Avoided Costs 2010-2018'!$M:$M)*R741</f>
        <v>0</v>
      </c>
      <c r="X741" s="78">
        <f t="shared" si="368"/>
        <v>48802.091110230576</v>
      </c>
      <c r="Y741" s="105">
        <v>25513</v>
      </c>
      <c r="Z741" s="105">
        <f t="shared" si="369"/>
        <v>20410.400000000001</v>
      </c>
      <c r="AA741" s="105"/>
      <c r="AB741" s="105"/>
      <c r="AC741" s="105"/>
      <c r="AD741" s="105">
        <f t="shared" si="373"/>
        <v>20410.400000000001</v>
      </c>
      <c r="AE741" s="105">
        <f t="shared" si="374"/>
        <v>28391.691110230575</v>
      </c>
      <c r="AF741" s="160">
        <f t="shared" si="375"/>
        <v>247695.16800000001</v>
      </c>
    </row>
    <row r="742" spans="1:32" s="108" customFormat="1" outlineLevel="1" x14ac:dyDescent="0.2">
      <c r="A742" s="125" t="s">
        <v>755</v>
      </c>
      <c r="B742" s="125"/>
      <c r="C742" s="125"/>
      <c r="D742" s="130">
        <v>1</v>
      </c>
      <c r="E742" s="131"/>
      <c r="F742" s="132">
        <v>0.2</v>
      </c>
      <c r="G742" s="132"/>
      <c r="H742" s="131">
        <v>7816</v>
      </c>
      <c r="I742" s="92">
        <f t="shared" si="376"/>
        <v>7440.8319999999994</v>
      </c>
      <c r="J742" s="98">
        <f t="shared" si="365"/>
        <v>5952.6656000000003</v>
      </c>
      <c r="K742" s="92"/>
      <c r="L742" s="131">
        <v>0</v>
      </c>
      <c r="M742" s="92">
        <f t="shared" si="377"/>
        <v>0</v>
      </c>
      <c r="N742" s="92">
        <f t="shared" si="366"/>
        <v>0</v>
      </c>
      <c r="O742" s="92"/>
      <c r="P742" s="92">
        <v>0</v>
      </c>
      <c r="Q742" s="92">
        <f t="shared" si="378"/>
        <v>0</v>
      </c>
      <c r="R742" s="98">
        <f t="shared" si="367"/>
        <v>0</v>
      </c>
      <c r="S742" s="130">
        <v>15</v>
      </c>
      <c r="T742" s="258" t="s">
        <v>15</v>
      </c>
      <c r="U742" s="78">
        <f>SUMIF('Avoided Costs 2010-2018'!$A:$A,Actuals!T742&amp;Actuals!S742,'Avoided Costs 2010-2018'!$E:$E)*J742</f>
        <v>17592.341302350436</v>
      </c>
      <c r="V742" s="78">
        <f>SUMIF('Avoided Costs 2010-2018'!$A:$A,Actuals!T742&amp;Actuals!S742,'Avoided Costs 2010-2018'!$K:$K)*N742</f>
        <v>0</v>
      </c>
      <c r="W742" s="78">
        <f>SUMIF('Avoided Costs 2010-2018'!$A:$A,Actuals!T742&amp;Actuals!S742,'Avoided Costs 2010-2018'!$M:$M)*R742</f>
        <v>0</v>
      </c>
      <c r="X742" s="78">
        <f t="shared" si="368"/>
        <v>17592.341302350436</v>
      </c>
      <c r="Y742" s="105">
        <v>8539</v>
      </c>
      <c r="Z742" s="105">
        <f t="shared" si="369"/>
        <v>6831.2000000000007</v>
      </c>
      <c r="AA742" s="105"/>
      <c r="AB742" s="105"/>
      <c r="AC742" s="105"/>
      <c r="AD742" s="105">
        <f t="shared" si="373"/>
        <v>6831.2000000000007</v>
      </c>
      <c r="AE742" s="105">
        <f t="shared" si="374"/>
        <v>10761.141302350436</v>
      </c>
      <c r="AF742" s="160">
        <f t="shared" si="375"/>
        <v>89289.983999999997</v>
      </c>
    </row>
    <row r="743" spans="1:32" s="108" customFormat="1" outlineLevel="1" x14ac:dyDescent="0.2">
      <c r="A743" s="125" t="s">
        <v>756</v>
      </c>
      <c r="B743" s="125"/>
      <c r="C743" s="125"/>
      <c r="D743" s="130">
        <v>0</v>
      </c>
      <c r="E743" s="131"/>
      <c r="F743" s="132">
        <v>0.2</v>
      </c>
      <c r="G743" s="132"/>
      <c r="H743" s="131">
        <v>14060</v>
      </c>
      <c r="I743" s="92">
        <f t="shared" si="376"/>
        <v>13385.119999999999</v>
      </c>
      <c r="J743" s="98">
        <f t="shared" si="365"/>
        <v>10708.096</v>
      </c>
      <c r="K743" s="92"/>
      <c r="L743" s="131">
        <v>0</v>
      </c>
      <c r="M743" s="92">
        <f t="shared" si="377"/>
        <v>0</v>
      </c>
      <c r="N743" s="92">
        <f t="shared" si="366"/>
        <v>0</v>
      </c>
      <c r="O743" s="92"/>
      <c r="P743" s="92">
        <v>0</v>
      </c>
      <c r="Q743" s="92">
        <f t="shared" si="378"/>
        <v>0</v>
      </c>
      <c r="R743" s="98">
        <f t="shared" si="367"/>
        <v>0</v>
      </c>
      <c r="S743" s="130">
        <v>8</v>
      </c>
      <c r="T743" s="258" t="s">
        <v>167</v>
      </c>
      <c r="U743" s="78">
        <f>SUMIF('Avoided Costs 2010-2018'!$A:$A,Actuals!T743&amp;Actuals!S743,'Avoided Costs 2010-2018'!$E:$E)*J743</f>
        <v>19163.500614554057</v>
      </c>
      <c r="V743" s="78">
        <f>SUMIF('Avoided Costs 2010-2018'!$A:$A,Actuals!T743&amp;Actuals!S743,'Avoided Costs 2010-2018'!$K:$K)*N743</f>
        <v>0</v>
      </c>
      <c r="W743" s="78">
        <f>SUMIF('Avoided Costs 2010-2018'!$A:$A,Actuals!T743&amp;Actuals!S743,'Avoided Costs 2010-2018'!$M:$M)*R743</f>
        <v>0</v>
      </c>
      <c r="X743" s="78">
        <f t="shared" si="368"/>
        <v>19163.500614554057</v>
      </c>
      <c r="Y743" s="105">
        <v>20173</v>
      </c>
      <c r="Z743" s="105">
        <f t="shared" si="369"/>
        <v>16138.400000000001</v>
      </c>
      <c r="AA743" s="105"/>
      <c r="AB743" s="105"/>
      <c r="AC743" s="105"/>
      <c r="AD743" s="105">
        <f t="shared" si="373"/>
        <v>16138.400000000001</v>
      </c>
      <c r="AE743" s="105">
        <f t="shared" si="374"/>
        <v>3025.1006145540559</v>
      </c>
      <c r="AF743" s="160">
        <f t="shared" si="375"/>
        <v>85664.767999999996</v>
      </c>
    </row>
    <row r="744" spans="1:32" s="108" customFormat="1" outlineLevel="1" x14ac:dyDescent="0.2">
      <c r="A744" s="125" t="s">
        <v>757</v>
      </c>
      <c r="B744" s="125"/>
      <c r="C744" s="125"/>
      <c r="D744" s="130">
        <v>1</v>
      </c>
      <c r="E744" s="131"/>
      <c r="F744" s="132">
        <v>0.2</v>
      </c>
      <c r="G744" s="132"/>
      <c r="H744" s="131">
        <v>61969</v>
      </c>
      <c r="I744" s="92">
        <f t="shared" si="376"/>
        <v>58994.487999999998</v>
      </c>
      <c r="J744" s="98">
        <f t="shared" si="365"/>
        <v>47195.590400000001</v>
      </c>
      <c r="K744" s="92"/>
      <c r="L744" s="131">
        <v>0</v>
      </c>
      <c r="M744" s="92">
        <f t="shared" si="377"/>
        <v>0</v>
      </c>
      <c r="N744" s="92">
        <f t="shared" si="366"/>
        <v>0</v>
      </c>
      <c r="O744" s="92"/>
      <c r="P744" s="92">
        <v>0</v>
      </c>
      <c r="Q744" s="92">
        <f t="shared" si="378"/>
        <v>0</v>
      </c>
      <c r="R744" s="98">
        <f t="shared" si="367"/>
        <v>0</v>
      </c>
      <c r="S744" s="130">
        <v>11</v>
      </c>
      <c r="T744" s="258" t="s">
        <v>15</v>
      </c>
      <c r="U744" s="78">
        <f>SUMIF('Avoided Costs 2010-2018'!$A:$A,Actuals!T744&amp;Actuals!S744,'Avoided Costs 2010-2018'!$E:$E)*J744</f>
        <v>115494.10328651044</v>
      </c>
      <c r="V744" s="78">
        <f>SUMIF('Avoided Costs 2010-2018'!$A:$A,Actuals!T744&amp;Actuals!S744,'Avoided Costs 2010-2018'!$K:$K)*N744</f>
        <v>0</v>
      </c>
      <c r="W744" s="78">
        <f>SUMIF('Avoided Costs 2010-2018'!$A:$A,Actuals!T744&amp;Actuals!S744,'Avoided Costs 2010-2018'!$M:$M)*R744</f>
        <v>0</v>
      </c>
      <c r="X744" s="78">
        <f t="shared" si="368"/>
        <v>115494.10328651044</v>
      </c>
      <c r="Y744" s="105">
        <v>42366.61</v>
      </c>
      <c r="Z744" s="105">
        <f t="shared" si="369"/>
        <v>33893.288</v>
      </c>
      <c r="AA744" s="105"/>
      <c r="AB744" s="105"/>
      <c r="AC744" s="105"/>
      <c r="AD744" s="105">
        <f t="shared" si="373"/>
        <v>33893.288</v>
      </c>
      <c r="AE744" s="105">
        <f t="shared" si="374"/>
        <v>81600.815286510435</v>
      </c>
      <c r="AF744" s="160">
        <f t="shared" si="375"/>
        <v>519151.49440000003</v>
      </c>
    </row>
    <row r="745" spans="1:32" s="108" customFormat="1" outlineLevel="1" x14ac:dyDescent="0.2">
      <c r="A745" s="125" t="s">
        <v>758</v>
      </c>
      <c r="B745" s="125"/>
      <c r="C745" s="125"/>
      <c r="D745" s="130">
        <v>1</v>
      </c>
      <c r="E745" s="131"/>
      <c r="F745" s="132">
        <v>0.2</v>
      </c>
      <c r="G745" s="132"/>
      <c r="H745" s="131">
        <v>5563</v>
      </c>
      <c r="I745" s="92">
        <f t="shared" si="376"/>
        <v>5295.9759999999997</v>
      </c>
      <c r="J745" s="98">
        <f t="shared" si="365"/>
        <v>4236.7807999999995</v>
      </c>
      <c r="K745" s="92"/>
      <c r="L745" s="131">
        <v>0</v>
      </c>
      <c r="M745" s="92">
        <f t="shared" si="377"/>
        <v>0</v>
      </c>
      <c r="N745" s="92">
        <f t="shared" si="366"/>
        <v>0</v>
      </c>
      <c r="O745" s="92"/>
      <c r="P745" s="92">
        <v>0</v>
      </c>
      <c r="Q745" s="92">
        <f t="shared" si="378"/>
        <v>0</v>
      </c>
      <c r="R745" s="98">
        <f t="shared" si="367"/>
        <v>0</v>
      </c>
      <c r="S745" s="130">
        <v>15</v>
      </c>
      <c r="T745" s="258" t="s">
        <v>15</v>
      </c>
      <c r="U745" s="78">
        <f>SUMIF('Avoided Costs 2010-2018'!$A:$A,Actuals!T745&amp;Actuals!S745,'Avoided Costs 2010-2018'!$E:$E)*J745</f>
        <v>12521.26339111764</v>
      </c>
      <c r="V745" s="78">
        <f>SUMIF('Avoided Costs 2010-2018'!$A:$A,Actuals!T745&amp;Actuals!S745,'Avoided Costs 2010-2018'!$K:$K)*N745</f>
        <v>0</v>
      </c>
      <c r="W745" s="78">
        <f>SUMIF('Avoided Costs 2010-2018'!$A:$A,Actuals!T745&amp;Actuals!S745,'Avoided Costs 2010-2018'!$M:$M)*R745</f>
        <v>0</v>
      </c>
      <c r="X745" s="78">
        <f t="shared" si="368"/>
        <v>12521.26339111764</v>
      </c>
      <c r="Y745" s="105">
        <v>5302</v>
      </c>
      <c r="Z745" s="105">
        <f t="shared" si="369"/>
        <v>4241.6000000000004</v>
      </c>
      <c r="AA745" s="105"/>
      <c r="AB745" s="105"/>
      <c r="AC745" s="105"/>
      <c r="AD745" s="105">
        <f t="shared" si="373"/>
        <v>4241.6000000000004</v>
      </c>
      <c r="AE745" s="105">
        <f t="shared" si="374"/>
        <v>8279.6633911176395</v>
      </c>
      <c r="AF745" s="160">
        <f t="shared" si="375"/>
        <v>63551.711999999992</v>
      </c>
    </row>
    <row r="746" spans="1:32" s="108" customFormat="1" outlineLevel="1" x14ac:dyDescent="0.2">
      <c r="A746" s="125" t="s">
        <v>759</v>
      </c>
      <c r="B746" s="125"/>
      <c r="C746" s="125"/>
      <c r="D746" s="130">
        <v>0</v>
      </c>
      <c r="E746" s="131"/>
      <c r="F746" s="132">
        <v>0.2</v>
      </c>
      <c r="G746" s="132"/>
      <c r="H746" s="131">
        <v>0</v>
      </c>
      <c r="I746" s="92">
        <f t="shared" si="376"/>
        <v>0</v>
      </c>
      <c r="J746" s="98">
        <f t="shared" si="365"/>
        <v>0</v>
      </c>
      <c r="K746" s="92"/>
      <c r="L746" s="131">
        <v>0</v>
      </c>
      <c r="M746" s="92">
        <f t="shared" si="377"/>
        <v>0</v>
      </c>
      <c r="N746" s="92">
        <f t="shared" si="366"/>
        <v>0</v>
      </c>
      <c r="O746" s="92"/>
      <c r="P746" s="92">
        <v>0</v>
      </c>
      <c r="Q746" s="92">
        <f t="shared" si="378"/>
        <v>0</v>
      </c>
      <c r="R746" s="98">
        <f t="shared" si="367"/>
        <v>0</v>
      </c>
      <c r="S746" s="130">
        <v>1</v>
      </c>
      <c r="T746" s="258" t="s">
        <v>15</v>
      </c>
      <c r="U746" s="78">
        <f>SUMIF('Avoided Costs 2010-2018'!$A:$A,Actuals!T746&amp;Actuals!S746,'Avoided Costs 2010-2018'!$E:$E)*J746</f>
        <v>0</v>
      </c>
      <c r="V746" s="78">
        <f>SUMIF('Avoided Costs 2010-2018'!$A:$A,Actuals!T746&amp;Actuals!S746,'Avoided Costs 2010-2018'!$K:$K)*N746</f>
        <v>0</v>
      </c>
      <c r="W746" s="78">
        <f>SUMIF('Avoided Costs 2010-2018'!$A:$A,Actuals!T746&amp;Actuals!S746,'Avoided Costs 2010-2018'!$M:$M)*R746</f>
        <v>0</v>
      </c>
      <c r="X746" s="78">
        <f t="shared" si="368"/>
        <v>0</v>
      </c>
      <c r="Y746" s="105">
        <v>0</v>
      </c>
      <c r="Z746" s="105">
        <f t="shared" si="369"/>
        <v>0</v>
      </c>
      <c r="AA746" s="105"/>
      <c r="AB746" s="105"/>
      <c r="AC746" s="105"/>
      <c r="AD746" s="105">
        <f t="shared" si="373"/>
        <v>0</v>
      </c>
      <c r="AE746" s="105">
        <f t="shared" si="374"/>
        <v>0</v>
      </c>
      <c r="AF746" s="160">
        <f t="shared" si="375"/>
        <v>0</v>
      </c>
    </row>
    <row r="747" spans="1:32" s="108" customFormat="1" outlineLevel="1" x14ac:dyDescent="0.2">
      <c r="A747" s="125" t="s">
        <v>760</v>
      </c>
      <c r="B747" s="125"/>
      <c r="C747" s="125"/>
      <c r="D747" s="130">
        <v>0</v>
      </c>
      <c r="E747" s="131"/>
      <c r="F747" s="132">
        <v>0.2</v>
      </c>
      <c r="G747" s="132"/>
      <c r="H747" s="131">
        <v>25928</v>
      </c>
      <c r="I747" s="92">
        <f t="shared" si="376"/>
        <v>24683.455999999998</v>
      </c>
      <c r="J747" s="98">
        <f t="shared" si="365"/>
        <v>19746.764800000001</v>
      </c>
      <c r="K747" s="92"/>
      <c r="L747" s="131">
        <v>0</v>
      </c>
      <c r="M747" s="92">
        <f t="shared" si="377"/>
        <v>0</v>
      </c>
      <c r="N747" s="92">
        <f t="shared" si="366"/>
        <v>0</v>
      </c>
      <c r="O747" s="92"/>
      <c r="P747" s="92">
        <v>0</v>
      </c>
      <c r="Q747" s="92">
        <f t="shared" si="378"/>
        <v>0</v>
      </c>
      <c r="R747" s="98">
        <f t="shared" si="367"/>
        <v>0</v>
      </c>
      <c r="S747" s="130">
        <v>8</v>
      </c>
      <c r="T747" s="258" t="s">
        <v>167</v>
      </c>
      <c r="U747" s="78">
        <f>SUMIF('Avoided Costs 2010-2018'!$A:$A,Actuals!T747&amp;Actuals!S747,'Avoided Costs 2010-2018'!$E:$E)*J747</f>
        <v>35339.348786213202</v>
      </c>
      <c r="V747" s="78">
        <f>SUMIF('Avoided Costs 2010-2018'!$A:$A,Actuals!T747&amp;Actuals!S747,'Avoided Costs 2010-2018'!$K:$K)*N747</f>
        <v>0</v>
      </c>
      <c r="W747" s="78">
        <f>SUMIF('Avoided Costs 2010-2018'!$A:$A,Actuals!T747&amp;Actuals!S747,'Avoided Costs 2010-2018'!$M:$M)*R747</f>
        <v>0</v>
      </c>
      <c r="X747" s="78">
        <f t="shared" si="368"/>
        <v>35339.348786213202</v>
      </c>
      <c r="Y747" s="105">
        <v>53000</v>
      </c>
      <c r="Z747" s="105">
        <f t="shared" si="369"/>
        <v>42400</v>
      </c>
      <c r="AA747" s="105"/>
      <c r="AB747" s="105"/>
      <c r="AC747" s="105"/>
      <c r="AD747" s="105">
        <f t="shared" si="373"/>
        <v>42400</v>
      </c>
      <c r="AE747" s="105">
        <f t="shared" si="374"/>
        <v>-7060.6512137867976</v>
      </c>
      <c r="AF747" s="160">
        <f t="shared" si="375"/>
        <v>157974.11840000001</v>
      </c>
    </row>
    <row r="748" spans="1:32" s="108" customFormat="1" outlineLevel="1" x14ac:dyDescent="0.2">
      <c r="A748" s="125" t="s">
        <v>761</v>
      </c>
      <c r="B748" s="125"/>
      <c r="C748" s="125"/>
      <c r="D748" s="130">
        <v>1</v>
      </c>
      <c r="E748" s="131"/>
      <c r="F748" s="132">
        <v>0.2</v>
      </c>
      <c r="G748" s="132"/>
      <c r="H748" s="131">
        <v>158006</v>
      </c>
      <c r="I748" s="92">
        <f t="shared" si="376"/>
        <v>150421.712</v>
      </c>
      <c r="J748" s="98">
        <f t="shared" si="365"/>
        <v>120337.36960000001</v>
      </c>
      <c r="K748" s="92"/>
      <c r="L748" s="131">
        <v>0</v>
      </c>
      <c r="M748" s="92">
        <f t="shared" si="377"/>
        <v>0</v>
      </c>
      <c r="N748" s="92">
        <f t="shared" si="366"/>
        <v>0</v>
      </c>
      <c r="O748" s="92"/>
      <c r="P748" s="92">
        <v>0</v>
      </c>
      <c r="Q748" s="92">
        <f t="shared" si="378"/>
        <v>0</v>
      </c>
      <c r="R748" s="98">
        <f t="shared" si="367"/>
        <v>0</v>
      </c>
      <c r="S748" s="130">
        <v>11</v>
      </c>
      <c r="T748" s="258" t="s">
        <v>15</v>
      </c>
      <c r="U748" s="78">
        <f>SUMIF('Avoided Costs 2010-2018'!$A:$A,Actuals!T748&amp;Actuals!S748,'Avoided Costs 2010-2018'!$E:$E)*J748</f>
        <v>294482.10046778823</v>
      </c>
      <c r="V748" s="78">
        <f>SUMIF('Avoided Costs 2010-2018'!$A:$A,Actuals!T748&amp;Actuals!S748,'Avoided Costs 2010-2018'!$K:$K)*N748</f>
        <v>0</v>
      </c>
      <c r="W748" s="78">
        <f>SUMIF('Avoided Costs 2010-2018'!$A:$A,Actuals!T748&amp;Actuals!S748,'Avoided Costs 2010-2018'!$M:$M)*R748</f>
        <v>0</v>
      </c>
      <c r="X748" s="78">
        <f t="shared" si="368"/>
        <v>294482.10046778823</v>
      </c>
      <c r="Y748" s="105">
        <v>180200</v>
      </c>
      <c r="Z748" s="105">
        <f t="shared" si="369"/>
        <v>144160</v>
      </c>
      <c r="AA748" s="105"/>
      <c r="AB748" s="105"/>
      <c r="AC748" s="105"/>
      <c r="AD748" s="105">
        <f t="shared" si="373"/>
        <v>144160</v>
      </c>
      <c r="AE748" s="105">
        <f t="shared" si="374"/>
        <v>150322.10046778823</v>
      </c>
      <c r="AF748" s="160">
        <f t="shared" si="375"/>
        <v>1323711.0656000001</v>
      </c>
    </row>
    <row r="749" spans="1:32" s="108" customFormat="1" outlineLevel="1" x14ac:dyDescent="0.2">
      <c r="A749" s="125" t="s">
        <v>762</v>
      </c>
      <c r="B749" s="125"/>
      <c r="C749" s="125"/>
      <c r="D749" s="130">
        <v>1</v>
      </c>
      <c r="E749" s="131"/>
      <c r="F749" s="132">
        <v>0.2</v>
      </c>
      <c r="G749" s="132"/>
      <c r="H749" s="131">
        <v>61949</v>
      </c>
      <c r="I749" s="92">
        <f t="shared" si="376"/>
        <v>58975.447999999997</v>
      </c>
      <c r="J749" s="98">
        <f t="shared" si="365"/>
        <v>47180.358399999997</v>
      </c>
      <c r="K749" s="92"/>
      <c r="L749" s="131">
        <v>51281</v>
      </c>
      <c r="M749" s="92">
        <f t="shared" si="377"/>
        <v>54357.86</v>
      </c>
      <c r="N749" s="92">
        <f t="shared" si="366"/>
        <v>43486.288</v>
      </c>
      <c r="O749" s="92"/>
      <c r="P749" s="92">
        <v>0</v>
      </c>
      <c r="Q749" s="92">
        <f t="shared" si="378"/>
        <v>0</v>
      </c>
      <c r="R749" s="98">
        <f t="shared" si="367"/>
        <v>0</v>
      </c>
      <c r="S749" s="130">
        <v>15</v>
      </c>
      <c r="T749" s="258" t="s">
        <v>15</v>
      </c>
      <c r="U749" s="78">
        <f>SUMIF('Avoided Costs 2010-2018'!$A:$A,Actuals!T749&amp;Actuals!S749,'Avoided Costs 2010-2018'!$E:$E)*J749</f>
        <v>139435.51066265444</v>
      </c>
      <c r="V749" s="78">
        <f>SUMIF('Avoided Costs 2010-2018'!$A:$A,Actuals!T749&amp;Actuals!S749,'Avoided Costs 2010-2018'!$K:$K)*N749</f>
        <v>35816.171229545667</v>
      </c>
      <c r="W749" s="78">
        <f>SUMIF('Avoided Costs 2010-2018'!$A:$A,Actuals!T749&amp;Actuals!S749,'Avoided Costs 2010-2018'!$M:$M)*R749</f>
        <v>0</v>
      </c>
      <c r="X749" s="78">
        <f t="shared" si="368"/>
        <v>175251.68189220011</v>
      </c>
      <c r="Y749" s="105">
        <v>20500</v>
      </c>
      <c r="Z749" s="105">
        <f t="shared" si="369"/>
        <v>16400</v>
      </c>
      <c r="AA749" s="105"/>
      <c r="AB749" s="105"/>
      <c r="AC749" s="105"/>
      <c r="AD749" s="105">
        <f t="shared" si="373"/>
        <v>16400</v>
      </c>
      <c r="AE749" s="105">
        <f t="shared" si="374"/>
        <v>158851.68189220011</v>
      </c>
      <c r="AF749" s="160">
        <f t="shared" si="375"/>
        <v>707705.37599999993</v>
      </c>
    </row>
    <row r="750" spans="1:32" s="108" customFormat="1" outlineLevel="1" x14ac:dyDescent="0.2">
      <c r="A750" s="125" t="s">
        <v>763</v>
      </c>
      <c r="B750" s="125"/>
      <c r="C750" s="125"/>
      <c r="D750" s="130">
        <v>1</v>
      </c>
      <c r="E750" s="131"/>
      <c r="F750" s="132">
        <v>0.2</v>
      </c>
      <c r="G750" s="132"/>
      <c r="H750" s="131">
        <v>43156</v>
      </c>
      <c r="I750" s="92">
        <f t="shared" si="376"/>
        <v>41084.511999999995</v>
      </c>
      <c r="J750" s="98">
        <f t="shared" si="365"/>
        <v>32867.609599999996</v>
      </c>
      <c r="K750" s="92"/>
      <c r="L750" s="131">
        <v>40445</v>
      </c>
      <c r="M750" s="92">
        <f t="shared" si="377"/>
        <v>42871.700000000004</v>
      </c>
      <c r="N750" s="92">
        <f t="shared" si="366"/>
        <v>34297.360000000008</v>
      </c>
      <c r="O750" s="92"/>
      <c r="P750" s="92">
        <v>0</v>
      </c>
      <c r="Q750" s="92">
        <f t="shared" si="378"/>
        <v>0</v>
      </c>
      <c r="R750" s="98">
        <f t="shared" si="367"/>
        <v>0</v>
      </c>
      <c r="S750" s="130">
        <v>15</v>
      </c>
      <c r="T750" s="258" t="s">
        <v>15</v>
      </c>
      <c r="U750" s="78">
        <f>SUMIF('Avoided Costs 2010-2018'!$A:$A,Actuals!T750&amp;Actuals!S750,'Avoided Costs 2010-2018'!$E:$E)*J750</f>
        <v>97136.013465229698</v>
      </c>
      <c r="V750" s="78">
        <f>SUMIF('Avoided Costs 2010-2018'!$A:$A,Actuals!T750&amp;Actuals!S750,'Avoided Costs 2010-2018'!$K:$K)*N750</f>
        <v>28247.987468633117</v>
      </c>
      <c r="W750" s="78">
        <f>SUMIF('Avoided Costs 2010-2018'!$A:$A,Actuals!T750&amp;Actuals!S750,'Avoided Costs 2010-2018'!$M:$M)*R750</f>
        <v>0</v>
      </c>
      <c r="X750" s="78">
        <f t="shared" si="368"/>
        <v>125384.00093386282</v>
      </c>
      <c r="Y750" s="105">
        <v>11000</v>
      </c>
      <c r="Z750" s="105">
        <f t="shared" si="369"/>
        <v>8800</v>
      </c>
      <c r="AA750" s="105"/>
      <c r="AB750" s="105"/>
      <c r="AC750" s="105"/>
      <c r="AD750" s="105">
        <f t="shared" si="373"/>
        <v>8800</v>
      </c>
      <c r="AE750" s="105">
        <f t="shared" si="374"/>
        <v>116584.00093386282</v>
      </c>
      <c r="AF750" s="160">
        <f t="shared" si="375"/>
        <v>493014.14399999997</v>
      </c>
    </row>
    <row r="751" spans="1:32" s="108" customFormat="1" outlineLevel="1" x14ac:dyDescent="0.2">
      <c r="A751" s="125" t="s">
        <v>764</v>
      </c>
      <c r="B751" s="125"/>
      <c r="C751" s="125"/>
      <c r="D751" s="130">
        <v>1</v>
      </c>
      <c r="E751" s="131"/>
      <c r="F751" s="132">
        <v>0.2</v>
      </c>
      <c r="G751" s="132"/>
      <c r="H751" s="131">
        <v>20874</v>
      </c>
      <c r="I751" s="92">
        <f t="shared" si="376"/>
        <v>19872.047999999999</v>
      </c>
      <c r="J751" s="98">
        <f t="shared" si="365"/>
        <v>15897.6384</v>
      </c>
      <c r="K751" s="92"/>
      <c r="L751" s="131">
        <v>42273</v>
      </c>
      <c r="M751" s="92">
        <f t="shared" si="377"/>
        <v>44809.380000000005</v>
      </c>
      <c r="N751" s="92">
        <f t="shared" si="366"/>
        <v>35847.504000000008</v>
      </c>
      <c r="O751" s="92"/>
      <c r="P751" s="92">
        <v>0</v>
      </c>
      <c r="Q751" s="92">
        <f t="shared" si="378"/>
        <v>0</v>
      </c>
      <c r="R751" s="98">
        <f t="shared" si="367"/>
        <v>0</v>
      </c>
      <c r="S751" s="130">
        <v>15</v>
      </c>
      <c r="T751" s="258" t="s">
        <v>15</v>
      </c>
      <c r="U751" s="78">
        <f>SUMIF('Avoided Costs 2010-2018'!$A:$A,Actuals!T751&amp;Actuals!S751,'Avoided Costs 2010-2018'!$E:$E)*J751</f>
        <v>46983.43556106231</v>
      </c>
      <c r="V751" s="78">
        <f>SUMIF('Avoided Costs 2010-2018'!$A:$A,Actuals!T751&amp;Actuals!S751,'Avoided Costs 2010-2018'!$K:$K)*N751</f>
        <v>29524.716881234461</v>
      </c>
      <c r="W751" s="78">
        <f>SUMIF('Avoided Costs 2010-2018'!$A:$A,Actuals!T751&amp;Actuals!S751,'Avoided Costs 2010-2018'!$M:$M)*R751</f>
        <v>0</v>
      </c>
      <c r="X751" s="78">
        <f t="shared" si="368"/>
        <v>76508.152442296763</v>
      </c>
      <c r="Y751" s="105">
        <v>10500</v>
      </c>
      <c r="Z751" s="105">
        <f t="shared" si="369"/>
        <v>8400</v>
      </c>
      <c r="AA751" s="105"/>
      <c r="AB751" s="105"/>
      <c r="AC751" s="105"/>
      <c r="AD751" s="105">
        <f t="shared" si="373"/>
        <v>8400</v>
      </c>
      <c r="AE751" s="105">
        <f t="shared" si="374"/>
        <v>68108.152442296763</v>
      </c>
      <c r="AF751" s="160">
        <f t="shared" si="375"/>
        <v>238464.576</v>
      </c>
    </row>
    <row r="752" spans="1:32" s="108" customFormat="1" outlineLevel="1" x14ac:dyDescent="0.2">
      <c r="A752" s="125" t="s">
        <v>765</v>
      </c>
      <c r="B752" s="125"/>
      <c r="C752" s="125"/>
      <c r="D752" s="130">
        <v>0</v>
      </c>
      <c r="E752" s="131"/>
      <c r="F752" s="132">
        <v>0.2</v>
      </c>
      <c r="G752" s="132"/>
      <c r="H752" s="131">
        <v>35861</v>
      </c>
      <c r="I752" s="92">
        <f t="shared" si="376"/>
        <v>34139.671999999999</v>
      </c>
      <c r="J752" s="98">
        <f t="shared" si="365"/>
        <v>27311.7376</v>
      </c>
      <c r="K752" s="92"/>
      <c r="L752" s="131">
        <v>0</v>
      </c>
      <c r="M752" s="92">
        <f t="shared" si="377"/>
        <v>0</v>
      </c>
      <c r="N752" s="92">
        <f t="shared" si="366"/>
        <v>0</v>
      </c>
      <c r="O752" s="92"/>
      <c r="P752" s="92">
        <v>0</v>
      </c>
      <c r="Q752" s="92">
        <f t="shared" si="378"/>
        <v>0</v>
      </c>
      <c r="R752" s="98">
        <f t="shared" si="367"/>
        <v>0</v>
      </c>
      <c r="S752" s="130">
        <v>9</v>
      </c>
      <c r="T752" s="258" t="s">
        <v>167</v>
      </c>
      <c r="U752" s="78">
        <f>SUMIF('Avoided Costs 2010-2018'!$A:$A,Actuals!T752&amp;Actuals!S752,'Avoided Costs 2010-2018'!$E:$E)*J752</f>
        <v>53133.748711346256</v>
      </c>
      <c r="V752" s="78">
        <f>SUMIF('Avoided Costs 2010-2018'!$A:$A,Actuals!T752&amp;Actuals!S752,'Avoided Costs 2010-2018'!$K:$K)*N752</f>
        <v>0</v>
      </c>
      <c r="W752" s="78">
        <f>SUMIF('Avoided Costs 2010-2018'!$A:$A,Actuals!T752&amp;Actuals!S752,'Avoided Costs 2010-2018'!$M:$M)*R752</f>
        <v>0</v>
      </c>
      <c r="X752" s="78">
        <f t="shared" si="368"/>
        <v>53133.748711346256</v>
      </c>
      <c r="Y752" s="105">
        <v>32760</v>
      </c>
      <c r="Z752" s="105">
        <f t="shared" si="369"/>
        <v>26208</v>
      </c>
      <c r="AA752" s="105"/>
      <c r="AB752" s="105"/>
      <c r="AC752" s="105"/>
      <c r="AD752" s="105">
        <f t="shared" si="373"/>
        <v>26208</v>
      </c>
      <c r="AE752" s="105">
        <f t="shared" si="374"/>
        <v>26925.748711346256</v>
      </c>
      <c r="AF752" s="160">
        <f t="shared" si="375"/>
        <v>245805.6384</v>
      </c>
    </row>
    <row r="753" spans="1:32" s="108" customFormat="1" outlineLevel="1" x14ac:dyDescent="0.2">
      <c r="A753" s="125" t="s">
        <v>766</v>
      </c>
      <c r="B753" s="125"/>
      <c r="C753" s="125"/>
      <c r="D753" s="130">
        <v>0</v>
      </c>
      <c r="E753" s="131"/>
      <c r="F753" s="132">
        <v>0.2</v>
      </c>
      <c r="G753" s="132"/>
      <c r="H753" s="131">
        <v>70586</v>
      </c>
      <c r="I753" s="92">
        <f t="shared" si="376"/>
        <v>67197.872000000003</v>
      </c>
      <c r="J753" s="98">
        <f t="shared" si="365"/>
        <v>53758.297600000005</v>
      </c>
      <c r="K753" s="92"/>
      <c r="L753" s="131">
        <v>81225</v>
      </c>
      <c r="M753" s="92">
        <f t="shared" si="377"/>
        <v>86098.5</v>
      </c>
      <c r="N753" s="92">
        <f t="shared" si="366"/>
        <v>68878.8</v>
      </c>
      <c r="O753" s="92"/>
      <c r="P753" s="92">
        <v>0</v>
      </c>
      <c r="Q753" s="92">
        <f t="shared" si="378"/>
        <v>0</v>
      </c>
      <c r="R753" s="98">
        <f t="shared" si="367"/>
        <v>0</v>
      </c>
      <c r="S753" s="130">
        <v>15</v>
      </c>
      <c r="T753" s="258" t="s">
        <v>15</v>
      </c>
      <c r="U753" s="78">
        <f>SUMIF('Avoided Costs 2010-2018'!$A:$A,Actuals!T753&amp;Actuals!S753,'Avoided Costs 2010-2018'!$E:$E)*J753</f>
        <v>158875.76806137513</v>
      </c>
      <c r="V753" s="78">
        <f>SUMIF('Avoided Costs 2010-2018'!$A:$A,Actuals!T753&amp;Actuals!S753,'Avoided Costs 2010-2018'!$K:$K)*N753</f>
        <v>56729.9488722889</v>
      </c>
      <c r="W753" s="78">
        <f>SUMIF('Avoided Costs 2010-2018'!$A:$A,Actuals!T753&amp;Actuals!S753,'Avoided Costs 2010-2018'!$M:$M)*R753</f>
        <v>0</v>
      </c>
      <c r="X753" s="78">
        <f t="shared" si="368"/>
        <v>215605.71693366402</v>
      </c>
      <c r="Y753" s="105">
        <v>81750</v>
      </c>
      <c r="Z753" s="105">
        <f t="shared" si="369"/>
        <v>65400</v>
      </c>
      <c r="AA753" s="105"/>
      <c r="AB753" s="105"/>
      <c r="AC753" s="105"/>
      <c r="AD753" s="105">
        <f t="shared" si="373"/>
        <v>65400</v>
      </c>
      <c r="AE753" s="105">
        <f t="shared" si="374"/>
        <v>150205.71693366402</v>
      </c>
      <c r="AF753" s="160">
        <f t="shared" si="375"/>
        <v>806374.46400000004</v>
      </c>
    </row>
    <row r="754" spans="1:32" s="108" customFormat="1" outlineLevel="1" x14ac:dyDescent="0.2">
      <c r="A754" s="125" t="s">
        <v>767</v>
      </c>
      <c r="B754" s="125"/>
      <c r="C754" s="125"/>
      <c r="D754" s="130">
        <v>1</v>
      </c>
      <c r="E754" s="131"/>
      <c r="F754" s="132">
        <v>0.2</v>
      </c>
      <c r="G754" s="132"/>
      <c r="H754" s="131">
        <v>21333</v>
      </c>
      <c r="I754" s="92">
        <f t="shared" si="376"/>
        <v>20309.016</v>
      </c>
      <c r="J754" s="98">
        <f t="shared" si="365"/>
        <v>16247.212800000001</v>
      </c>
      <c r="K754" s="92"/>
      <c r="L754" s="131">
        <v>0</v>
      </c>
      <c r="M754" s="92">
        <f t="shared" si="377"/>
        <v>0</v>
      </c>
      <c r="N754" s="92">
        <f t="shared" si="366"/>
        <v>0</v>
      </c>
      <c r="O754" s="92"/>
      <c r="P754" s="92">
        <v>0</v>
      </c>
      <c r="Q754" s="92">
        <f t="shared" si="378"/>
        <v>0</v>
      </c>
      <c r="R754" s="98">
        <f t="shared" si="367"/>
        <v>0</v>
      </c>
      <c r="S754" s="130">
        <v>11</v>
      </c>
      <c r="T754" s="258" t="s">
        <v>15</v>
      </c>
      <c r="U754" s="78">
        <f>SUMIF('Avoided Costs 2010-2018'!$A:$A,Actuals!T754&amp;Actuals!S754,'Avoided Costs 2010-2018'!$E:$E)*J754</f>
        <v>39759.165153724076</v>
      </c>
      <c r="V754" s="78">
        <f>SUMIF('Avoided Costs 2010-2018'!$A:$A,Actuals!T754&amp;Actuals!S754,'Avoided Costs 2010-2018'!$K:$K)*N754</f>
        <v>0</v>
      </c>
      <c r="W754" s="78">
        <f>SUMIF('Avoided Costs 2010-2018'!$A:$A,Actuals!T754&amp;Actuals!S754,'Avoided Costs 2010-2018'!$M:$M)*R754</f>
        <v>0</v>
      </c>
      <c r="X754" s="78">
        <f t="shared" si="368"/>
        <v>39759.165153724076</v>
      </c>
      <c r="Y754" s="105">
        <v>17622.5</v>
      </c>
      <c r="Z754" s="105">
        <f t="shared" si="369"/>
        <v>14098</v>
      </c>
      <c r="AA754" s="105"/>
      <c r="AB754" s="105"/>
      <c r="AC754" s="105"/>
      <c r="AD754" s="105">
        <f t="shared" si="373"/>
        <v>14098</v>
      </c>
      <c r="AE754" s="105">
        <f t="shared" si="374"/>
        <v>25661.165153724076</v>
      </c>
      <c r="AF754" s="160">
        <f t="shared" si="375"/>
        <v>178719.34080000001</v>
      </c>
    </row>
    <row r="755" spans="1:32" s="108" customFormat="1" outlineLevel="1" x14ac:dyDescent="0.2">
      <c r="A755" s="125" t="s">
        <v>768</v>
      </c>
      <c r="B755" s="125"/>
      <c r="C755" s="125"/>
      <c r="D755" s="130">
        <v>0</v>
      </c>
      <c r="E755" s="131"/>
      <c r="F755" s="132">
        <v>0.2</v>
      </c>
      <c r="G755" s="132"/>
      <c r="H755" s="131">
        <v>25657</v>
      </c>
      <c r="I755" s="92">
        <f t="shared" si="376"/>
        <v>24425.464</v>
      </c>
      <c r="J755" s="98">
        <f t="shared" si="365"/>
        <v>19540.371200000001</v>
      </c>
      <c r="K755" s="92"/>
      <c r="L755" s="131">
        <v>0</v>
      </c>
      <c r="M755" s="92">
        <f t="shared" si="377"/>
        <v>0</v>
      </c>
      <c r="N755" s="92">
        <f t="shared" si="366"/>
        <v>0</v>
      </c>
      <c r="O755" s="92"/>
      <c r="P755" s="92">
        <v>0</v>
      </c>
      <c r="Q755" s="92">
        <f t="shared" si="378"/>
        <v>0</v>
      </c>
      <c r="R755" s="98">
        <f t="shared" si="367"/>
        <v>0</v>
      </c>
      <c r="S755" s="130">
        <v>9</v>
      </c>
      <c r="T755" s="258" t="s">
        <v>167</v>
      </c>
      <c r="U755" s="78">
        <f>SUMIF('Avoided Costs 2010-2018'!$A:$A,Actuals!T755&amp;Actuals!S755,'Avoided Costs 2010-2018'!$E:$E)*J755</f>
        <v>38014.907300047707</v>
      </c>
      <c r="V755" s="78">
        <f>SUMIF('Avoided Costs 2010-2018'!$A:$A,Actuals!T755&amp;Actuals!S755,'Avoided Costs 2010-2018'!$K:$K)*N755</f>
        <v>0</v>
      </c>
      <c r="W755" s="78">
        <f>SUMIF('Avoided Costs 2010-2018'!$A:$A,Actuals!T755&amp;Actuals!S755,'Avoided Costs 2010-2018'!$M:$M)*R755</f>
        <v>0</v>
      </c>
      <c r="X755" s="78">
        <f t="shared" si="368"/>
        <v>38014.907300047707</v>
      </c>
      <c r="Y755" s="105">
        <v>12077</v>
      </c>
      <c r="Z755" s="105">
        <f t="shared" si="369"/>
        <v>9661.6</v>
      </c>
      <c r="AA755" s="105"/>
      <c r="AB755" s="105"/>
      <c r="AC755" s="105"/>
      <c r="AD755" s="105">
        <f t="shared" si="373"/>
        <v>9661.6</v>
      </c>
      <c r="AE755" s="105">
        <f t="shared" si="374"/>
        <v>28353.307300047709</v>
      </c>
      <c r="AF755" s="160">
        <f t="shared" si="375"/>
        <v>175863.34080000001</v>
      </c>
    </row>
    <row r="756" spans="1:32" s="108" customFormat="1" outlineLevel="1" x14ac:dyDescent="0.2">
      <c r="A756" s="125" t="s">
        <v>769</v>
      </c>
      <c r="B756" s="125"/>
      <c r="C756" s="125"/>
      <c r="D756" s="130">
        <v>0</v>
      </c>
      <c r="E756" s="131"/>
      <c r="F756" s="132">
        <v>0.2</v>
      </c>
      <c r="G756" s="132"/>
      <c r="H756" s="131">
        <v>9664</v>
      </c>
      <c r="I756" s="92">
        <f t="shared" si="376"/>
        <v>9200.1279999999988</v>
      </c>
      <c r="J756" s="98">
        <f t="shared" si="365"/>
        <v>7360.1023999999998</v>
      </c>
      <c r="K756" s="92"/>
      <c r="L756" s="131">
        <v>11061</v>
      </c>
      <c r="M756" s="92">
        <f t="shared" si="377"/>
        <v>11724.66</v>
      </c>
      <c r="N756" s="92">
        <f t="shared" si="366"/>
        <v>9379.728000000001</v>
      </c>
      <c r="O756" s="92"/>
      <c r="P756" s="92">
        <v>0</v>
      </c>
      <c r="Q756" s="92">
        <f t="shared" si="378"/>
        <v>0</v>
      </c>
      <c r="R756" s="98">
        <f t="shared" si="367"/>
        <v>0</v>
      </c>
      <c r="S756" s="130">
        <v>15</v>
      </c>
      <c r="T756" s="258" t="s">
        <v>15</v>
      </c>
      <c r="U756" s="78">
        <f>SUMIF('Avoided Costs 2010-2018'!$A:$A,Actuals!T756&amp;Actuals!S756,'Avoided Costs 2010-2018'!$E:$E)*J756</f>
        <v>21751.840627675872</v>
      </c>
      <c r="V756" s="78">
        <f>SUMIF('Avoided Costs 2010-2018'!$A:$A,Actuals!T756&amp;Actuals!S756,'Avoided Costs 2010-2018'!$K:$K)*N756</f>
        <v>7725.3304336889814</v>
      </c>
      <c r="W756" s="78">
        <f>SUMIF('Avoided Costs 2010-2018'!$A:$A,Actuals!T756&amp;Actuals!S756,'Avoided Costs 2010-2018'!$M:$M)*R756</f>
        <v>0</v>
      </c>
      <c r="X756" s="78">
        <f t="shared" si="368"/>
        <v>29477.171061364854</v>
      </c>
      <c r="Y756" s="105">
        <v>5000</v>
      </c>
      <c r="Z756" s="105">
        <f t="shared" si="369"/>
        <v>4000</v>
      </c>
      <c r="AA756" s="105"/>
      <c r="AB756" s="105"/>
      <c r="AC756" s="105"/>
      <c r="AD756" s="105">
        <f t="shared" si="373"/>
        <v>4000</v>
      </c>
      <c r="AE756" s="105">
        <f t="shared" si="374"/>
        <v>25477.171061364854</v>
      </c>
      <c r="AF756" s="160">
        <f t="shared" si="375"/>
        <v>110401.53599999999</v>
      </c>
    </row>
    <row r="757" spans="1:32" s="108" customFormat="1" outlineLevel="1" x14ac:dyDescent="0.2">
      <c r="A757" s="125" t="s">
        <v>770</v>
      </c>
      <c r="B757" s="125"/>
      <c r="C757" s="125"/>
      <c r="D757" s="130">
        <v>1</v>
      </c>
      <c r="E757" s="131"/>
      <c r="F757" s="132">
        <v>0.2</v>
      </c>
      <c r="G757" s="132"/>
      <c r="H757" s="131">
        <v>7031</v>
      </c>
      <c r="I757" s="92">
        <f t="shared" si="376"/>
        <v>6693.5119999999997</v>
      </c>
      <c r="J757" s="98">
        <f t="shared" si="365"/>
        <v>5354.8096000000005</v>
      </c>
      <c r="K757" s="92"/>
      <c r="L757" s="131">
        <v>0</v>
      </c>
      <c r="M757" s="92">
        <f t="shared" si="377"/>
        <v>0</v>
      </c>
      <c r="N757" s="92">
        <f t="shared" si="366"/>
        <v>0</v>
      </c>
      <c r="O757" s="92"/>
      <c r="P757" s="92">
        <v>0</v>
      </c>
      <c r="Q757" s="92">
        <f t="shared" si="378"/>
        <v>0</v>
      </c>
      <c r="R757" s="98">
        <f t="shared" si="367"/>
        <v>0</v>
      </c>
      <c r="S757" s="130">
        <v>11</v>
      </c>
      <c r="T757" s="258" t="s">
        <v>15</v>
      </c>
      <c r="U757" s="78">
        <f>SUMIF('Avoided Costs 2010-2018'!$A:$A,Actuals!T757&amp;Actuals!S757,'Avoided Costs 2010-2018'!$E:$E)*J757</f>
        <v>13103.955852239909</v>
      </c>
      <c r="V757" s="78">
        <f>SUMIF('Avoided Costs 2010-2018'!$A:$A,Actuals!T757&amp;Actuals!S757,'Avoided Costs 2010-2018'!$K:$K)*N757</f>
        <v>0</v>
      </c>
      <c r="W757" s="78">
        <f>SUMIF('Avoided Costs 2010-2018'!$A:$A,Actuals!T757&amp;Actuals!S757,'Avoided Costs 2010-2018'!$M:$M)*R757</f>
        <v>0</v>
      </c>
      <c r="X757" s="78">
        <f t="shared" si="368"/>
        <v>13103.955852239909</v>
      </c>
      <c r="Y757" s="105">
        <v>14682.06</v>
      </c>
      <c r="Z757" s="105">
        <f t="shared" si="369"/>
        <v>11745.648000000001</v>
      </c>
      <c r="AA757" s="105"/>
      <c r="AB757" s="105"/>
      <c r="AC757" s="105"/>
      <c r="AD757" s="105">
        <f t="shared" si="373"/>
        <v>11745.648000000001</v>
      </c>
      <c r="AE757" s="105">
        <f t="shared" si="374"/>
        <v>1358.3078522399082</v>
      </c>
      <c r="AF757" s="160">
        <f t="shared" si="375"/>
        <v>58902.905600000006</v>
      </c>
    </row>
    <row r="758" spans="1:32" s="108" customFormat="1" outlineLevel="1" x14ac:dyDescent="0.2">
      <c r="A758" s="125" t="s">
        <v>771</v>
      </c>
      <c r="B758" s="125"/>
      <c r="C758" s="125"/>
      <c r="D758" s="130">
        <v>0</v>
      </c>
      <c r="E758" s="131"/>
      <c r="F758" s="132">
        <v>0.2</v>
      </c>
      <c r="G758" s="132"/>
      <c r="H758" s="131">
        <v>41440</v>
      </c>
      <c r="I758" s="92">
        <f t="shared" si="376"/>
        <v>39450.879999999997</v>
      </c>
      <c r="J758" s="98">
        <f t="shared" si="365"/>
        <v>31560.703999999998</v>
      </c>
      <c r="K758" s="92"/>
      <c r="L758" s="131">
        <v>0</v>
      </c>
      <c r="M758" s="92">
        <f t="shared" si="377"/>
        <v>0</v>
      </c>
      <c r="N758" s="92">
        <f t="shared" si="366"/>
        <v>0</v>
      </c>
      <c r="O758" s="92"/>
      <c r="P758" s="92">
        <v>0</v>
      </c>
      <c r="Q758" s="92">
        <f t="shared" si="378"/>
        <v>0</v>
      </c>
      <c r="R758" s="98">
        <f t="shared" si="367"/>
        <v>0</v>
      </c>
      <c r="S758" s="130">
        <v>9</v>
      </c>
      <c r="T758" s="258" t="s">
        <v>167</v>
      </c>
      <c r="U758" s="78">
        <f>SUMIF('Avoided Costs 2010-2018'!$A:$A,Actuals!T758&amp;Actuals!S758,'Avoided Costs 2010-2018'!$E:$E)*J758</f>
        <v>61399.920431616199</v>
      </c>
      <c r="V758" s="78">
        <f>SUMIF('Avoided Costs 2010-2018'!$A:$A,Actuals!T758&amp;Actuals!S758,'Avoided Costs 2010-2018'!$K:$K)*N758</f>
        <v>0</v>
      </c>
      <c r="W758" s="78">
        <f>SUMIF('Avoided Costs 2010-2018'!$A:$A,Actuals!T758&amp;Actuals!S758,'Avoided Costs 2010-2018'!$M:$M)*R758</f>
        <v>0</v>
      </c>
      <c r="X758" s="78">
        <f t="shared" si="368"/>
        <v>61399.920431616199</v>
      </c>
      <c r="Y758" s="105">
        <v>79815.960000000006</v>
      </c>
      <c r="Z758" s="105">
        <f t="shared" si="369"/>
        <v>63852.768000000011</v>
      </c>
      <c r="AA758" s="105"/>
      <c r="AB758" s="105"/>
      <c r="AC758" s="105"/>
      <c r="AD758" s="105">
        <f t="shared" si="373"/>
        <v>63852.768000000011</v>
      </c>
      <c r="AE758" s="105">
        <f t="shared" si="374"/>
        <v>-2452.8475683838114</v>
      </c>
      <c r="AF758" s="160">
        <f t="shared" si="375"/>
        <v>284046.33600000001</v>
      </c>
    </row>
    <row r="759" spans="1:32" s="108" customFormat="1" outlineLevel="1" x14ac:dyDescent="0.2">
      <c r="A759" s="125" t="s">
        <v>772</v>
      </c>
      <c r="B759" s="125"/>
      <c r="C759" s="125"/>
      <c r="D759" s="130">
        <v>0</v>
      </c>
      <c r="E759" s="131"/>
      <c r="F759" s="132">
        <v>0.2</v>
      </c>
      <c r="G759" s="132"/>
      <c r="H759" s="131">
        <v>40990</v>
      </c>
      <c r="I759" s="92">
        <f t="shared" si="376"/>
        <v>39022.479999999996</v>
      </c>
      <c r="J759" s="98">
        <f t="shared" si="365"/>
        <v>31217.983999999997</v>
      </c>
      <c r="K759" s="92"/>
      <c r="L759" s="131">
        <v>52000</v>
      </c>
      <c r="M759" s="92">
        <f t="shared" si="377"/>
        <v>55120</v>
      </c>
      <c r="N759" s="92">
        <f t="shared" si="366"/>
        <v>44096</v>
      </c>
      <c r="O759" s="92"/>
      <c r="P759" s="92">
        <v>0</v>
      </c>
      <c r="Q759" s="92">
        <f t="shared" si="378"/>
        <v>0</v>
      </c>
      <c r="R759" s="98">
        <f t="shared" si="367"/>
        <v>0</v>
      </c>
      <c r="S759" s="130">
        <v>15</v>
      </c>
      <c r="T759" s="258" t="s">
        <v>15</v>
      </c>
      <c r="U759" s="78">
        <f>SUMIF('Avoided Costs 2010-2018'!$A:$A,Actuals!T759&amp;Actuals!S759,'Avoided Costs 2010-2018'!$E:$E)*J759</f>
        <v>92260.756139117744</v>
      </c>
      <c r="V759" s="78">
        <f>SUMIF('Avoided Costs 2010-2018'!$A:$A,Actuals!T759&amp;Actuals!S759,'Avoided Costs 2010-2018'!$K:$K)*N759</f>
        <v>36318.342152773439</v>
      </c>
      <c r="W759" s="78">
        <f>SUMIF('Avoided Costs 2010-2018'!$A:$A,Actuals!T759&amp;Actuals!S759,'Avoided Costs 2010-2018'!$M:$M)*R759</f>
        <v>0</v>
      </c>
      <c r="X759" s="78">
        <f t="shared" si="368"/>
        <v>128579.09829189119</v>
      </c>
      <c r="Y759" s="105">
        <v>17825</v>
      </c>
      <c r="Z759" s="105">
        <f t="shared" si="369"/>
        <v>14260</v>
      </c>
      <c r="AA759" s="105"/>
      <c r="AB759" s="105"/>
      <c r="AC759" s="105"/>
      <c r="AD759" s="105">
        <f t="shared" si="373"/>
        <v>14260</v>
      </c>
      <c r="AE759" s="105">
        <f t="shared" si="374"/>
        <v>114319.09829189119</v>
      </c>
      <c r="AF759" s="160">
        <f t="shared" si="375"/>
        <v>468269.75999999995</v>
      </c>
    </row>
    <row r="760" spans="1:32" s="108" customFormat="1" outlineLevel="1" x14ac:dyDescent="0.2">
      <c r="A760" s="125" t="s">
        <v>773</v>
      </c>
      <c r="B760" s="125"/>
      <c r="C760" s="125"/>
      <c r="D760" s="130">
        <v>1</v>
      </c>
      <c r="E760" s="131"/>
      <c r="F760" s="132">
        <v>0.2</v>
      </c>
      <c r="G760" s="132"/>
      <c r="H760" s="131">
        <v>11917</v>
      </c>
      <c r="I760" s="92">
        <f t="shared" si="376"/>
        <v>11344.984</v>
      </c>
      <c r="J760" s="98">
        <f t="shared" si="365"/>
        <v>9075.9872000000014</v>
      </c>
      <c r="K760" s="92"/>
      <c r="L760" s="131">
        <v>0</v>
      </c>
      <c r="M760" s="92">
        <f t="shared" si="377"/>
        <v>0</v>
      </c>
      <c r="N760" s="92">
        <f t="shared" si="366"/>
        <v>0</v>
      </c>
      <c r="O760" s="92"/>
      <c r="P760" s="92">
        <v>0</v>
      </c>
      <c r="Q760" s="92">
        <f t="shared" si="378"/>
        <v>0</v>
      </c>
      <c r="R760" s="98">
        <f t="shared" si="367"/>
        <v>0</v>
      </c>
      <c r="S760" s="130">
        <v>15</v>
      </c>
      <c r="T760" s="258" t="s">
        <v>15</v>
      </c>
      <c r="U760" s="78">
        <f>SUMIF('Avoided Costs 2010-2018'!$A:$A,Actuals!T760&amp;Actuals!S760,'Avoided Costs 2010-2018'!$E:$E)*J760</f>
        <v>26822.918538908674</v>
      </c>
      <c r="V760" s="78">
        <f>SUMIF('Avoided Costs 2010-2018'!$A:$A,Actuals!T760&amp;Actuals!S760,'Avoided Costs 2010-2018'!$K:$K)*N760</f>
        <v>0</v>
      </c>
      <c r="W760" s="78">
        <f>SUMIF('Avoided Costs 2010-2018'!$A:$A,Actuals!T760&amp;Actuals!S760,'Avoided Costs 2010-2018'!$M:$M)*R760</f>
        <v>0</v>
      </c>
      <c r="X760" s="78">
        <f t="shared" si="368"/>
        <v>26822.918538908674</v>
      </c>
      <c r="Y760" s="105">
        <v>16712</v>
      </c>
      <c r="Z760" s="105">
        <f t="shared" si="369"/>
        <v>13369.6</v>
      </c>
      <c r="AA760" s="105"/>
      <c r="AB760" s="105"/>
      <c r="AC760" s="105"/>
      <c r="AD760" s="105">
        <f t="shared" si="373"/>
        <v>13369.6</v>
      </c>
      <c r="AE760" s="105">
        <f t="shared" si="374"/>
        <v>13453.318538908674</v>
      </c>
      <c r="AF760" s="160">
        <f t="shared" si="375"/>
        <v>136139.80800000002</v>
      </c>
    </row>
    <row r="761" spans="1:32" s="108" customFormat="1" outlineLevel="1" x14ac:dyDescent="0.2">
      <c r="A761" s="125" t="s">
        <v>774</v>
      </c>
      <c r="B761" s="125"/>
      <c r="C761" s="125"/>
      <c r="D761" s="130">
        <v>0</v>
      </c>
      <c r="E761" s="131"/>
      <c r="F761" s="132">
        <v>0.2</v>
      </c>
      <c r="G761" s="132"/>
      <c r="H761" s="131">
        <v>5155</v>
      </c>
      <c r="I761" s="92">
        <f t="shared" ref="I761:I764" si="382">H761</f>
        <v>5155</v>
      </c>
      <c r="J761" s="98">
        <f t="shared" si="365"/>
        <v>4124</v>
      </c>
      <c r="K761" s="92"/>
      <c r="L761" s="131">
        <v>0</v>
      </c>
      <c r="M761" s="92">
        <f t="shared" ref="M761:M764" si="383">L761</f>
        <v>0</v>
      </c>
      <c r="N761" s="92">
        <f t="shared" si="366"/>
        <v>0</v>
      </c>
      <c r="O761" s="92"/>
      <c r="P761" s="92">
        <v>0</v>
      </c>
      <c r="Q761" s="92">
        <f t="shared" ref="Q761:Q764" si="384">+P761</f>
        <v>0</v>
      </c>
      <c r="R761" s="98">
        <f t="shared" si="367"/>
        <v>0</v>
      </c>
      <c r="S761" s="130">
        <v>25</v>
      </c>
      <c r="T761" s="258" t="s">
        <v>167</v>
      </c>
      <c r="U761" s="78">
        <f>SUMIF('Avoided Costs 2010-2018'!$A:$A,Actuals!T761&amp;Actuals!S761,'Avoided Costs 2010-2018'!$E:$E)*J761</f>
        <v>14093.77757347751</v>
      </c>
      <c r="V761" s="78">
        <f>SUMIF('Avoided Costs 2010-2018'!$A:$A,Actuals!T761&amp;Actuals!S761,'Avoided Costs 2010-2018'!$K:$K)*N761</f>
        <v>0</v>
      </c>
      <c r="W761" s="78">
        <f>SUMIF('Avoided Costs 2010-2018'!$A:$A,Actuals!T761&amp;Actuals!S761,'Avoided Costs 2010-2018'!$M:$M)*R761</f>
        <v>0</v>
      </c>
      <c r="X761" s="78">
        <f t="shared" si="368"/>
        <v>14093.77757347751</v>
      </c>
      <c r="Y761" s="105">
        <v>10300</v>
      </c>
      <c r="Z761" s="105">
        <f t="shared" si="369"/>
        <v>8240</v>
      </c>
      <c r="AA761" s="105"/>
      <c r="AB761" s="105"/>
      <c r="AC761" s="105"/>
      <c r="AD761" s="105">
        <f t="shared" si="373"/>
        <v>8240</v>
      </c>
      <c r="AE761" s="105">
        <f t="shared" si="374"/>
        <v>5853.7775734775096</v>
      </c>
      <c r="AF761" s="160">
        <f t="shared" si="375"/>
        <v>103100</v>
      </c>
    </row>
    <row r="762" spans="1:32" s="108" customFormat="1" outlineLevel="1" x14ac:dyDescent="0.2">
      <c r="A762" s="125" t="s">
        <v>775</v>
      </c>
      <c r="B762" s="125"/>
      <c r="C762" s="125"/>
      <c r="D762" s="130">
        <v>1</v>
      </c>
      <c r="E762" s="131"/>
      <c r="F762" s="132">
        <v>0.2</v>
      </c>
      <c r="G762" s="132"/>
      <c r="H762" s="131">
        <v>21712</v>
      </c>
      <c r="I762" s="92">
        <f t="shared" si="382"/>
        <v>21712</v>
      </c>
      <c r="J762" s="98">
        <f t="shared" si="365"/>
        <v>17369.600000000002</v>
      </c>
      <c r="K762" s="92"/>
      <c r="L762" s="131">
        <v>0</v>
      </c>
      <c r="M762" s="92">
        <f t="shared" si="383"/>
        <v>0</v>
      </c>
      <c r="N762" s="92">
        <f t="shared" si="366"/>
        <v>0</v>
      </c>
      <c r="O762" s="92"/>
      <c r="P762" s="92">
        <v>0</v>
      </c>
      <c r="Q762" s="92">
        <f t="shared" si="384"/>
        <v>0</v>
      </c>
      <c r="R762" s="98">
        <f t="shared" si="367"/>
        <v>0</v>
      </c>
      <c r="S762" s="130">
        <v>25</v>
      </c>
      <c r="T762" s="258" t="s">
        <v>15</v>
      </c>
      <c r="U762" s="78">
        <f>SUMIF('Avoided Costs 2010-2018'!$A:$A,Actuals!T762&amp;Actuals!S762,'Avoided Costs 2010-2018'!$E:$E)*J762</f>
        <v>65298.442759236765</v>
      </c>
      <c r="V762" s="78">
        <f>SUMIF('Avoided Costs 2010-2018'!$A:$A,Actuals!T762&amp;Actuals!S762,'Avoided Costs 2010-2018'!$K:$K)*N762</f>
        <v>0</v>
      </c>
      <c r="W762" s="78">
        <f>SUMIF('Avoided Costs 2010-2018'!$A:$A,Actuals!T762&amp;Actuals!S762,'Avoided Costs 2010-2018'!$M:$M)*R762</f>
        <v>0</v>
      </c>
      <c r="X762" s="78">
        <f t="shared" si="368"/>
        <v>65298.442759236765</v>
      </c>
      <c r="Y762" s="105">
        <v>20600</v>
      </c>
      <c r="Z762" s="105">
        <f t="shared" si="369"/>
        <v>16480</v>
      </c>
      <c r="AA762" s="105"/>
      <c r="AB762" s="105"/>
      <c r="AC762" s="105"/>
      <c r="AD762" s="105">
        <f t="shared" si="373"/>
        <v>16480</v>
      </c>
      <c r="AE762" s="105">
        <f t="shared" si="374"/>
        <v>48818.442759236765</v>
      </c>
      <c r="AF762" s="160">
        <f t="shared" si="375"/>
        <v>434240.00000000006</v>
      </c>
    </row>
    <row r="763" spans="1:32" s="108" customFormat="1" outlineLevel="1" x14ac:dyDescent="0.2">
      <c r="A763" s="125" t="s">
        <v>776</v>
      </c>
      <c r="B763" s="125"/>
      <c r="C763" s="125"/>
      <c r="D763" s="130">
        <v>0</v>
      </c>
      <c r="E763" s="131"/>
      <c r="F763" s="132">
        <v>0.2</v>
      </c>
      <c r="G763" s="132"/>
      <c r="H763" s="131">
        <v>10310</v>
      </c>
      <c r="I763" s="92">
        <f t="shared" si="382"/>
        <v>10310</v>
      </c>
      <c r="J763" s="98">
        <f t="shared" si="365"/>
        <v>8248</v>
      </c>
      <c r="K763" s="92"/>
      <c r="L763" s="131">
        <v>0</v>
      </c>
      <c r="M763" s="92">
        <f t="shared" si="383"/>
        <v>0</v>
      </c>
      <c r="N763" s="92">
        <f t="shared" si="366"/>
        <v>0</v>
      </c>
      <c r="O763" s="92"/>
      <c r="P763" s="92">
        <v>0</v>
      </c>
      <c r="Q763" s="92">
        <f t="shared" si="384"/>
        <v>0</v>
      </c>
      <c r="R763" s="98">
        <f t="shared" si="367"/>
        <v>0</v>
      </c>
      <c r="S763" s="130">
        <v>25</v>
      </c>
      <c r="T763" s="258" t="s">
        <v>167</v>
      </c>
      <c r="U763" s="78">
        <f>SUMIF('Avoided Costs 2010-2018'!$A:$A,Actuals!T763&amp;Actuals!S763,'Avoided Costs 2010-2018'!$E:$E)*J763</f>
        <v>28187.555146955019</v>
      </c>
      <c r="V763" s="78">
        <f>SUMIF('Avoided Costs 2010-2018'!$A:$A,Actuals!T763&amp;Actuals!S763,'Avoided Costs 2010-2018'!$K:$K)*N763</f>
        <v>0</v>
      </c>
      <c r="W763" s="78">
        <f>SUMIF('Avoided Costs 2010-2018'!$A:$A,Actuals!T763&amp;Actuals!S763,'Avoided Costs 2010-2018'!$M:$M)*R763</f>
        <v>0</v>
      </c>
      <c r="X763" s="78">
        <f t="shared" si="368"/>
        <v>28187.555146955019</v>
      </c>
      <c r="Y763" s="105">
        <v>20600</v>
      </c>
      <c r="Z763" s="105">
        <f t="shared" si="369"/>
        <v>16480</v>
      </c>
      <c r="AA763" s="105"/>
      <c r="AB763" s="105"/>
      <c r="AC763" s="105"/>
      <c r="AD763" s="105">
        <f t="shared" si="373"/>
        <v>16480</v>
      </c>
      <c r="AE763" s="105">
        <f t="shared" si="374"/>
        <v>11707.555146955019</v>
      </c>
      <c r="AF763" s="160">
        <f t="shared" si="375"/>
        <v>206200</v>
      </c>
    </row>
    <row r="764" spans="1:32" s="108" customFormat="1" outlineLevel="1" x14ac:dyDescent="0.2">
      <c r="A764" s="125" t="s">
        <v>777</v>
      </c>
      <c r="B764" s="125"/>
      <c r="C764" s="125"/>
      <c r="D764" s="130">
        <v>1</v>
      </c>
      <c r="E764" s="131"/>
      <c r="F764" s="132">
        <v>0.2</v>
      </c>
      <c r="G764" s="132"/>
      <c r="H764" s="131">
        <v>21712</v>
      </c>
      <c r="I764" s="92">
        <f t="shared" si="382"/>
        <v>21712</v>
      </c>
      <c r="J764" s="98">
        <f t="shared" si="365"/>
        <v>17369.600000000002</v>
      </c>
      <c r="K764" s="92"/>
      <c r="L764" s="131">
        <v>0</v>
      </c>
      <c r="M764" s="92">
        <f t="shared" si="383"/>
        <v>0</v>
      </c>
      <c r="N764" s="92">
        <f t="shared" si="366"/>
        <v>0</v>
      </c>
      <c r="O764" s="92"/>
      <c r="P764" s="92">
        <v>0</v>
      </c>
      <c r="Q764" s="92">
        <f t="shared" si="384"/>
        <v>0</v>
      </c>
      <c r="R764" s="98">
        <f t="shared" si="367"/>
        <v>0</v>
      </c>
      <c r="S764" s="130">
        <v>25</v>
      </c>
      <c r="T764" s="258" t="s">
        <v>15</v>
      </c>
      <c r="U764" s="78">
        <f>SUMIF('Avoided Costs 2010-2018'!$A:$A,Actuals!T764&amp;Actuals!S764,'Avoided Costs 2010-2018'!$E:$E)*J764</f>
        <v>65298.442759236765</v>
      </c>
      <c r="V764" s="78">
        <f>SUMIF('Avoided Costs 2010-2018'!$A:$A,Actuals!T764&amp;Actuals!S764,'Avoided Costs 2010-2018'!$K:$K)*N764</f>
        <v>0</v>
      </c>
      <c r="W764" s="78">
        <f>SUMIF('Avoided Costs 2010-2018'!$A:$A,Actuals!T764&amp;Actuals!S764,'Avoided Costs 2010-2018'!$M:$M)*R764</f>
        <v>0</v>
      </c>
      <c r="X764" s="78">
        <f t="shared" si="368"/>
        <v>65298.442759236765</v>
      </c>
      <c r="Y764" s="105">
        <v>20600</v>
      </c>
      <c r="Z764" s="105">
        <f t="shared" si="369"/>
        <v>16480</v>
      </c>
      <c r="AA764" s="105"/>
      <c r="AB764" s="105"/>
      <c r="AC764" s="105"/>
      <c r="AD764" s="105">
        <f t="shared" si="373"/>
        <v>16480</v>
      </c>
      <c r="AE764" s="105">
        <f t="shared" si="374"/>
        <v>48818.442759236765</v>
      </c>
      <c r="AF764" s="160">
        <f t="shared" si="375"/>
        <v>434240.00000000006</v>
      </c>
    </row>
    <row r="765" spans="1:32" s="108" customFormat="1" outlineLevel="1" x14ac:dyDescent="0.2">
      <c r="A765" s="125" t="s">
        <v>778</v>
      </c>
      <c r="B765" s="125"/>
      <c r="C765" s="125"/>
      <c r="D765" s="130">
        <v>1</v>
      </c>
      <c r="E765" s="131"/>
      <c r="F765" s="132">
        <v>0.2</v>
      </c>
      <c r="G765" s="132"/>
      <c r="H765" s="131">
        <v>52824</v>
      </c>
      <c r="I765" s="92">
        <f t="shared" si="376"/>
        <v>50288.447999999997</v>
      </c>
      <c r="J765" s="98">
        <f t="shared" si="365"/>
        <v>40230.758399999999</v>
      </c>
      <c r="K765" s="92"/>
      <c r="L765" s="131">
        <v>0</v>
      </c>
      <c r="M765" s="92">
        <f t="shared" si="377"/>
        <v>0</v>
      </c>
      <c r="N765" s="92">
        <f t="shared" si="366"/>
        <v>0</v>
      </c>
      <c r="O765" s="92"/>
      <c r="P765" s="92">
        <v>0</v>
      </c>
      <c r="Q765" s="92">
        <f t="shared" si="378"/>
        <v>0</v>
      </c>
      <c r="R765" s="98">
        <f t="shared" si="367"/>
        <v>0</v>
      </c>
      <c r="S765" s="130">
        <v>11</v>
      </c>
      <c r="T765" s="258" t="s">
        <v>15</v>
      </c>
      <c r="U765" s="78">
        <f>SUMIF('Avoided Costs 2010-2018'!$A:$A,Actuals!T765&amp;Actuals!S765,'Avoided Costs 2010-2018'!$E:$E)*J765</f>
        <v>98450.201100657214</v>
      </c>
      <c r="V765" s="78">
        <f>SUMIF('Avoided Costs 2010-2018'!$A:$A,Actuals!T765&amp;Actuals!S765,'Avoided Costs 2010-2018'!$K:$K)*N765</f>
        <v>0</v>
      </c>
      <c r="W765" s="78">
        <f>SUMIF('Avoided Costs 2010-2018'!$A:$A,Actuals!T765&amp;Actuals!S765,'Avoided Costs 2010-2018'!$M:$M)*R765</f>
        <v>0</v>
      </c>
      <c r="X765" s="78">
        <f t="shared" si="368"/>
        <v>98450.201100657214</v>
      </c>
      <c r="Y765" s="105">
        <v>19000.5</v>
      </c>
      <c r="Z765" s="105">
        <f t="shared" si="369"/>
        <v>15200.400000000001</v>
      </c>
      <c r="AA765" s="105"/>
      <c r="AB765" s="105"/>
      <c r="AC765" s="105"/>
      <c r="AD765" s="105">
        <f t="shared" si="373"/>
        <v>15200.400000000001</v>
      </c>
      <c r="AE765" s="105">
        <f t="shared" si="374"/>
        <v>83249.801100657205</v>
      </c>
      <c r="AF765" s="160">
        <f t="shared" si="375"/>
        <v>442538.34239999996</v>
      </c>
    </row>
    <row r="766" spans="1:32" s="108" customFormat="1" outlineLevel="1" x14ac:dyDescent="0.2">
      <c r="A766" s="125" t="s">
        <v>779</v>
      </c>
      <c r="B766" s="125"/>
      <c r="C766" s="125"/>
      <c r="D766" s="130">
        <v>0</v>
      </c>
      <c r="E766" s="131"/>
      <c r="F766" s="132">
        <v>0.2</v>
      </c>
      <c r="G766" s="132"/>
      <c r="H766" s="131">
        <v>58502</v>
      </c>
      <c r="I766" s="92">
        <f t="shared" si="376"/>
        <v>55693.903999999995</v>
      </c>
      <c r="J766" s="98">
        <f t="shared" si="365"/>
        <v>44555.123200000002</v>
      </c>
      <c r="K766" s="92"/>
      <c r="L766" s="131">
        <v>51007</v>
      </c>
      <c r="M766" s="92">
        <f t="shared" si="377"/>
        <v>54067.420000000006</v>
      </c>
      <c r="N766" s="92">
        <f t="shared" si="366"/>
        <v>43253.936000000009</v>
      </c>
      <c r="O766" s="92"/>
      <c r="P766" s="92">
        <v>0</v>
      </c>
      <c r="Q766" s="92">
        <f t="shared" si="378"/>
        <v>0</v>
      </c>
      <c r="R766" s="98">
        <f t="shared" si="367"/>
        <v>0</v>
      </c>
      <c r="S766" s="130">
        <v>15</v>
      </c>
      <c r="T766" s="258" t="s">
        <v>15</v>
      </c>
      <c r="U766" s="78">
        <f>SUMIF('Avoided Costs 2010-2018'!$A:$A,Actuals!T766&amp;Actuals!S766,'Avoided Costs 2010-2018'!$E:$E)*J766</f>
        <v>131676.96403148738</v>
      </c>
      <c r="V766" s="78">
        <f>SUMIF('Avoided Costs 2010-2018'!$A:$A,Actuals!T766&amp;Actuals!S766,'Avoided Costs 2010-2018'!$K:$K)*N766</f>
        <v>35624.80150358683</v>
      </c>
      <c r="W766" s="78">
        <f>SUMIF('Avoided Costs 2010-2018'!$A:$A,Actuals!T766&amp;Actuals!S766,'Avoided Costs 2010-2018'!$M:$M)*R766</f>
        <v>0</v>
      </c>
      <c r="X766" s="78">
        <f t="shared" si="368"/>
        <v>167301.76553507423</v>
      </c>
      <c r="Y766" s="105">
        <v>18000</v>
      </c>
      <c r="Z766" s="105">
        <f t="shared" si="369"/>
        <v>14400</v>
      </c>
      <c r="AA766" s="105"/>
      <c r="AB766" s="105"/>
      <c r="AC766" s="105"/>
      <c r="AD766" s="105">
        <f t="shared" si="373"/>
        <v>14400</v>
      </c>
      <c r="AE766" s="105">
        <f t="shared" si="374"/>
        <v>152901.76553507423</v>
      </c>
      <c r="AF766" s="160">
        <f t="shared" si="375"/>
        <v>668326.848</v>
      </c>
    </row>
    <row r="767" spans="1:32" s="108" customFormat="1" outlineLevel="1" x14ac:dyDescent="0.2">
      <c r="A767" s="125" t="s">
        <v>780</v>
      </c>
      <c r="B767" s="125"/>
      <c r="C767" s="125"/>
      <c r="D767" s="130">
        <v>0</v>
      </c>
      <c r="E767" s="131"/>
      <c r="F767" s="132">
        <v>0.2</v>
      </c>
      <c r="G767" s="132"/>
      <c r="H767" s="131">
        <v>40536</v>
      </c>
      <c r="I767" s="92">
        <f t="shared" si="376"/>
        <v>38590.271999999997</v>
      </c>
      <c r="J767" s="98">
        <f t="shared" si="365"/>
        <v>30872.2176</v>
      </c>
      <c r="K767" s="92"/>
      <c r="L767" s="131">
        <v>0</v>
      </c>
      <c r="M767" s="92">
        <f t="shared" si="377"/>
        <v>0</v>
      </c>
      <c r="N767" s="92">
        <f t="shared" si="366"/>
        <v>0</v>
      </c>
      <c r="O767" s="92"/>
      <c r="P767" s="92">
        <v>0</v>
      </c>
      <c r="Q767" s="92">
        <f t="shared" si="378"/>
        <v>0</v>
      </c>
      <c r="R767" s="98">
        <f t="shared" si="367"/>
        <v>0</v>
      </c>
      <c r="S767" s="130">
        <v>9</v>
      </c>
      <c r="T767" s="258" t="s">
        <v>167</v>
      </c>
      <c r="U767" s="78">
        <f>SUMIF('Avoided Costs 2010-2018'!$A:$A,Actuals!T767&amp;Actuals!S767,'Avoided Costs 2010-2018'!$E:$E)*J767</f>
        <v>60060.501317953538</v>
      </c>
      <c r="V767" s="78">
        <f>SUMIF('Avoided Costs 2010-2018'!$A:$A,Actuals!T767&amp;Actuals!S767,'Avoided Costs 2010-2018'!$K:$K)*N767</f>
        <v>0</v>
      </c>
      <c r="W767" s="78">
        <f>SUMIF('Avoided Costs 2010-2018'!$A:$A,Actuals!T767&amp;Actuals!S767,'Avoided Costs 2010-2018'!$M:$M)*R767</f>
        <v>0</v>
      </c>
      <c r="X767" s="78">
        <f t="shared" si="368"/>
        <v>60060.501317953538</v>
      </c>
      <c r="Y767" s="105">
        <v>36540</v>
      </c>
      <c r="Z767" s="105">
        <f t="shared" si="369"/>
        <v>29232</v>
      </c>
      <c r="AA767" s="105"/>
      <c r="AB767" s="105"/>
      <c r="AC767" s="105"/>
      <c r="AD767" s="105">
        <f t="shared" si="373"/>
        <v>29232</v>
      </c>
      <c r="AE767" s="105">
        <f t="shared" si="374"/>
        <v>30828.501317953538</v>
      </c>
      <c r="AF767" s="160">
        <f t="shared" si="375"/>
        <v>277849.9584</v>
      </c>
    </row>
    <row r="768" spans="1:32" s="108" customFormat="1" outlineLevel="1" x14ac:dyDescent="0.2">
      <c r="A768" s="125" t="s">
        <v>781</v>
      </c>
      <c r="B768" s="125"/>
      <c r="C768" s="125"/>
      <c r="D768" s="130">
        <v>1</v>
      </c>
      <c r="E768" s="131"/>
      <c r="F768" s="132">
        <v>0.2</v>
      </c>
      <c r="G768" s="132"/>
      <c r="H768" s="131">
        <v>161175</v>
      </c>
      <c r="I768" s="92">
        <f t="shared" si="376"/>
        <v>153438.6</v>
      </c>
      <c r="J768" s="98">
        <f t="shared" si="365"/>
        <v>122750.88</v>
      </c>
      <c r="K768" s="92"/>
      <c r="L768" s="131">
        <v>0</v>
      </c>
      <c r="M768" s="92">
        <f t="shared" si="377"/>
        <v>0</v>
      </c>
      <c r="N768" s="92">
        <f t="shared" si="366"/>
        <v>0</v>
      </c>
      <c r="O768" s="92"/>
      <c r="P768" s="92">
        <v>0</v>
      </c>
      <c r="Q768" s="92">
        <f t="shared" si="378"/>
        <v>0</v>
      </c>
      <c r="R768" s="98">
        <f t="shared" si="367"/>
        <v>0</v>
      </c>
      <c r="S768" s="130">
        <v>11</v>
      </c>
      <c r="T768" s="258" t="s">
        <v>15</v>
      </c>
      <c r="U768" s="78">
        <f>SUMIF('Avoided Costs 2010-2018'!$A:$A,Actuals!T768&amp;Actuals!S768,'Avoided Costs 2010-2018'!$E:$E)*J768</f>
        <v>300388.29248823313</v>
      </c>
      <c r="V768" s="78">
        <f>SUMIF('Avoided Costs 2010-2018'!$A:$A,Actuals!T768&amp;Actuals!S768,'Avoided Costs 2010-2018'!$K:$K)*N768</f>
        <v>0</v>
      </c>
      <c r="W768" s="78">
        <f>SUMIF('Avoided Costs 2010-2018'!$A:$A,Actuals!T768&amp;Actuals!S768,'Avoided Costs 2010-2018'!$M:$M)*R768</f>
        <v>0</v>
      </c>
      <c r="X768" s="78">
        <f t="shared" si="368"/>
        <v>300388.29248823313</v>
      </c>
      <c r="Y768" s="105">
        <v>206700</v>
      </c>
      <c r="Z768" s="105">
        <f t="shared" si="369"/>
        <v>165360</v>
      </c>
      <c r="AA768" s="105"/>
      <c r="AB768" s="105"/>
      <c r="AC768" s="105"/>
      <c r="AD768" s="105">
        <f t="shared" si="373"/>
        <v>165360</v>
      </c>
      <c r="AE768" s="105">
        <f t="shared" si="374"/>
        <v>135028.29248823313</v>
      </c>
      <c r="AF768" s="160">
        <f t="shared" si="375"/>
        <v>1350259.6800000002</v>
      </c>
    </row>
    <row r="769" spans="1:32" s="108" customFormat="1" outlineLevel="1" x14ac:dyDescent="0.2">
      <c r="A769" s="125" t="s">
        <v>782</v>
      </c>
      <c r="B769" s="125"/>
      <c r="C769" s="125"/>
      <c r="D769" s="130">
        <v>1</v>
      </c>
      <c r="E769" s="131"/>
      <c r="F769" s="132">
        <v>0.2</v>
      </c>
      <c r="G769" s="132"/>
      <c r="H769" s="131">
        <v>12517</v>
      </c>
      <c r="I769" s="92">
        <f t="shared" si="376"/>
        <v>11916.183999999999</v>
      </c>
      <c r="J769" s="98">
        <f t="shared" si="365"/>
        <v>9532.9472000000005</v>
      </c>
      <c r="K769" s="92"/>
      <c r="L769" s="131">
        <v>0</v>
      </c>
      <c r="M769" s="92">
        <f t="shared" si="377"/>
        <v>0</v>
      </c>
      <c r="N769" s="92">
        <f t="shared" si="366"/>
        <v>0</v>
      </c>
      <c r="O769" s="92"/>
      <c r="P769" s="92">
        <v>0</v>
      </c>
      <c r="Q769" s="92">
        <f t="shared" si="378"/>
        <v>0</v>
      </c>
      <c r="R769" s="98">
        <f t="shared" si="367"/>
        <v>0</v>
      </c>
      <c r="S769" s="130">
        <v>25</v>
      </c>
      <c r="T769" s="258" t="s">
        <v>167</v>
      </c>
      <c r="U769" s="78">
        <f>SUMIF('Avoided Costs 2010-2018'!$A:$A,Actuals!T769&amp;Actuals!S769,'Avoided Costs 2010-2018'!$E:$E)*J769</f>
        <v>32578.864562683128</v>
      </c>
      <c r="V769" s="78">
        <f>SUMIF('Avoided Costs 2010-2018'!$A:$A,Actuals!T769&amp;Actuals!S769,'Avoided Costs 2010-2018'!$K:$K)*N769</f>
        <v>0</v>
      </c>
      <c r="W769" s="78">
        <f>SUMIF('Avoided Costs 2010-2018'!$A:$A,Actuals!T769&amp;Actuals!S769,'Avoided Costs 2010-2018'!$M:$M)*R769</f>
        <v>0</v>
      </c>
      <c r="X769" s="78">
        <f t="shared" si="368"/>
        <v>32578.864562683128</v>
      </c>
      <c r="Y769" s="105">
        <v>7152.36</v>
      </c>
      <c r="Z769" s="105">
        <f t="shared" si="369"/>
        <v>5721.8879999999999</v>
      </c>
      <c r="AA769" s="105"/>
      <c r="AB769" s="105"/>
      <c r="AC769" s="105"/>
      <c r="AD769" s="105">
        <f t="shared" si="373"/>
        <v>5721.8879999999999</v>
      </c>
      <c r="AE769" s="105">
        <f t="shared" si="374"/>
        <v>26856.976562683129</v>
      </c>
      <c r="AF769" s="160">
        <f t="shared" si="375"/>
        <v>238323.68000000002</v>
      </c>
    </row>
    <row r="770" spans="1:32" s="108" customFormat="1" outlineLevel="1" x14ac:dyDescent="0.2">
      <c r="A770" s="125" t="s">
        <v>783</v>
      </c>
      <c r="B770" s="125"/>
      <c r="C770" s="125"/>
      <c r="D770" s="130">
        <v>1</v>
      </c>
      <c r="E770" s="131"/>
      <c r="F770" s="132">
        <v>0.2</v>
      </c>
      <c r="G770" s="132"/>
      <c r="H770" s="131">
        <v>176741</v>
      </c>
      <c r="I770" s="92">
        <f t="shared" si="376"/>
        <v>168257.432</v>
      </c>
      <c r="J770" s="98">
        <f t="shared" si="365"/>
        <v>134605.94560000001</v>
      </c>
      <c r="K770" s="92"/>
      <c r="L770" s="131">
        <v>0</v>
      </c>
      <c r="M770" s="92">
        <f t="shared" si="377"/>
        <v>0</v>
      </c>
      <c r="N770" s="92">
        <f t="shared" si="366"/>
        <v>0</v>
      </c>
      <c r="O770" s="92"/>
      <c r="P770" s="92">
        <v>0</v>
      </c>
      <c r="Q770" s="92">
        <f t="shared" si="378"/>
        <v>0</v>
      </c>
      <c r="R770" s="98">
        <f t="shared" si="367"/>
        <v>0</v>
      </c>
      <c r="S770" s="130">
        <v>11</v>
      </c>
      <c r="T770" s="258" t="s">
        <v>15</v>
      </c>
      <c r="U770" s="78">
        <f>SUMIF('Avoided Costs 2010-2018'!$A:$A,Actuals!T770&amp;Actuals!S770,'Avoided Costs 2010-2018'!$E:$E)*J770</f>
        <v>329399.26913394022</v>
      </c>
      <c r="V770" s="78">
        <f>SUMIF('Avoided Costs 2010-2018'!$A:$A,Actuals!T770&amp;Actuals!S770,'Avoided Costs 2010-2018'!$K:$K)*N770</f>
        <v>0</v>
      </c>
      <c r="W770" s="78">
        <f>SUMIF('Avoided Costs 2010-2018'!$A:$A,Actuals!T770&amp;Actuals!S770,'Avoided Costs 2010-2018'!$M:$M)*R770</f>
        <v>0</v>
      </c>
      <c r="X770" s="78">
        <f t="shared" si="368"/>
        <v>329399.26913394022</v>
      </c>
      <c r="Y770" s="105">
        <v>152316.17000000001</v>
      </c>
      <c r="Z770" s="105">
        <f t="shared" si="369"/>
        <v>121852.93600000002</v>
      </c>
      <c r="AA770" s="105"/>
      <c r="AB770" s="105"/>
      <c r="AC770" s="105"/>
      <c r="AD770" s="105">
        <f t="shared" si="373"/>
        <v>121852.93600000002</v>
      </c>
      <c r="AE770" s="105">
        <f t="shared" si="374"/>
        <v>207546.33313394021</v>
      </c>
      <c r="AF770" s="160">
        <f t="shared" si="375"/>
        <v>1480665.4016</v>
      </c>
    </row>
    <row r="771" spans="1:32" s="108" customFormat="1" outlineLevel="1" x14ac:dyDescent="0.2">
      <c r="A771" s="125" t="s">
        <v>784</v>
      </c>
      <c r="B771" s="125"/>
      <c r="C771" s="125"/>
      <c r="D771" s="130">
        <v>1</v>
      </c>
      <c r="E771" s="131"/>
      <c r="F771" s="132">
        <v>0.2</v>
      </c>
      <c r="G771" s="132"/>
      <c r="H771" s="131">
        <v>15995</v>
      </c>
      <c r="I771" s="92">
        <f t="shared" si="376"/>
        <v>15227.24</v>
      </c>
      <c r="J771" s="98">
        <f t="shared" si="365"/>
        <v>12181.792000000001</v>
      </c>
      <c r="K771" s="92"/>
      <c r="L771" s="131">
        <v>40280</v>
      </c>
      <c r="M771" s="92">
        <f t="shared" si="377"/>
        <v>42696.800000000003</v>
      </c>
      <c r="N771" s="92">
        <f t="shared" si="366"/>
        <v>34157.440000000002</v>
      </c>
      <c r="O771" s="92"/>
      <c r="P771" s="92">
        <v>0</v>
      </c>
      <c r="Q771" s="92">
        <f t="shared" si="378"/>
        <v>0</v>
      </c>
      <c r="R771" s="98">
        <f t="shared" si="367"/>
        <v>0</v>
      </c>
      <c r="S771" s="130">
        <v>15</v>
      </c>
      <c r="T771" s="258" t="s">
        <v>15</v>
      </c>
      <c r="U771" s="78">
        <f>SUMIF('Avoided Costs 2010-2018'!$A:$A,Actuals!T771&amp;Actuals!S771,'Avoided Costs 2010-2018'!$E:$E)*J771</f>
        <v>36001.727115032656</v>
      </c>
      <c r="V771" s="78">
        <f>SUMIF('Avoided Costs 2010-2018'!$A:$A,Actuals!T771&amp;Actuals!S771,'Avoided Costs 2010-2018'!$K:$K)*N771</f>
        <v>28132.746575263736</v>
      </c>
      <c r="W771" s="78">
        <f>SUMIF('Avoided Costs 2010-2018'!$A:$A,Actuals!T771&amp;Actuals!S771,'Avoided Costs 2010-2018'!$M:$M)*R771</f>
        <v>0</v>
      </c>
      <c r="X771" s="78">
        <f t="shared" si="368"/>
        <v>64134.473690296392</v>
      </c>
      <c r="Y771" s="105">
        <v>28000</v>
      </c>
      <c r="Z771" s="105">
        <f t="shared" si="369"/>
        <v>22400</v>
      </c>
      <c r="AA771" s="105"/>
      <c r="AB771" s="105"/>
      <c r="AC771" s="105"/>
      <c r="AD771" s="105">
        <f t="shared" si="373"/>
        <v>22400</v>
      </c>
      <c r="AE771" s="105">
        <f t="shared" si="374"/>
        <v>41734.473690296392</v>
      </c>
      <c r="AF771" s="160">
        <f t="shared" si="375"/>
        <v>182726.88</v>
      </c>
    </row>
    <row r="772" spans="1:32" s="108" customFormat="1" outlineLevel="1" x14ac:dyDescent="0.2">
      <c r="A772" s="125" t="s">
        <v>785</v>
      </c>
      <c r="B772" s="125"/>
      <c r="C772" s="125"/>
      <c r="D772" s="130">
        <v>1</v>
      </c>
      <c r="E772" s="131"/>
      <c r="F772" s="132">
        <v>0.2</v>
      </c>
      <c r="G772" s="132"/>
      <c r="H772" s="131">
        <v>40128</v>
      </c>
      <c r="I772" s="92">
        <f t="shared" si="376"/>
        <v>38201.856</v>
      </c>
      <c r="J772" s="98">
        <f t="shared" si="365"/>
        <v>30561.484800000002</v>
      </c>
      <c r="K772" s="92"/>
      <c r="L772" s="131">
        <v>0</v>
      </c>
      <c r="M772" s="92">
        <f t="shared" si="377"/>
        <v>0</v>
      </c>
      <c r="N772" s="92">
        <f t="shared" si="366"/>
        <v>0</v>
      </c>
      <c r="O772" s="92"/>
      <c r="P772" s="92">
        <v>0</v>
      </c>
      <c r="Q772" s="92">
        <f t="shared" si="378"/>
        <v>0</v>
      </c>
      <c r="R772" s="98">
        <f t="shared" si="367"/>
        <v>0</v>
      </c>
      <c r="S772" s="130">
        <v>25</v>
      </c>
      <c r="T772" s="258" t="s">
        <v>167</v>
      </c>
      <c r="U772" s="78">
        <f>SUMIF('Avoided Costs 2010-2018'!$A:$A,Actuals!T772&amp;Actuals!S772,'Avoided Costs 2010-2018'!$E:$E)*J772</f>
        <v>104443.93042832536</v>
      </c>
      <c r="V772" s="78">
        <f>SUMIF('Avoided Costs 2010-2018'!$A:$A,Actuals!T772&amp;Actuals!S772,'Avoided Costs 2010-2018'!$K:$K)*N772</f>
        <v>0</v>
      </c>
      <c r="W772" s="78">
        <f>SUMIF('Avoided Costs 2010-2018'!$A:$A,Actuals!T772&amp;Actuals!S772,'Avoided Costs 2010-2018'!$M:$M)*R772</f>
        <v>0</v>
      </c>
      <c r="X772" s="78">
        <f t="shared" si="368"/>
        <v>104443.93042832536</v>
      </c>
      <c r="Y772" s="105">
        <v>81400</v>
      </c>
      <c r="Z772" s="105">
        <f t="shared" si="369"/>
        <v>65120</v>
      </c>
      <c r="AA772" s="105"/>
      <c r="AB772" s="105"/>
      <c r="AC772" s="105"/>
      <c r="AD772" s="105">
        <f t="shared" si="373"/>
        <v>65120</v>
      </c>
      <c r="AE772" s="105">
        <f t="shared" si="374"/>
        <v>39323.930428325359</v>
      </c>
      <c r="AF772" s="160">
        <f t="shared" si="375"/>
        <v>764037.12</v>
      </c>
    </row>
    <row r="773" spans="1:32" s="108" customFormat="1" outlineLevel="1" x14ac:dyDescent="0.2">
      <c r="A773" s="125" t="s">
        <v>786</v>
      </c>
      <c r="B773" s="125"/>
      <c r="C773" s="125"/>
      <c r="D773" s="130">
        <v>0</v>
      </c>
      <c r="E773" s="131"/>
      <c r="F773" s="132">
        <v>0.2</v>
      </c>
      <c r="G773" s="132"/>
      <c r="H773" s="131">
        <v>5215</v>
      </c>
      <c r="I773" s="92">
        <f t="shared" si="376"/>
        <v>4964.6799999999994</v>
      </c>
      <c r="J773" s="98">
        <f t="shared" si="365"/>
        <v>3971.7439999999997</v>
      </c>
      <c r="K773" s="92"/>
      <c r="L773" s="131">
        <v>0</v>
      </c>
      <c r="M773" s="92">
        <f t="shared" si="377"/>
        <v>0</v>
      </c>
      <c r="N773" s="92">
        <f t="shared" si="366"/>
        <v>0</v>
      </c>
      <c r="O773" s="92"/>
      <c r="P773" s="92">
        <v>0</v>
      </c>
      <c r="Q773" s="92">
        <f t="shared" si="378"/>
        <v>0</v>
      </c>
      <c r="R773" s="98">
        <f t="shared" si="367"/>
        <v>0</v>
      </c>
      <c r="S773" s="130">
        <v>8</v>
      </c>
      <c r="T773" s="258" t="s">
        <v>167</v>
      </c>
      <c r="U773" s="78">
        <f>SUMIF('Avoided Costs 2010-2018'!$A:$A,Actuals!T773&amp;Actuals!S773,'Avoided Costs 2010-2018'!$E:$E)*J773</f>
        <v>7107.9413730369424</v>
      </c>
      <c r="V773" s="78">
        <f>SUMIF('Avoided Costs 2010-2018'!$A:$A,Actuals!T773&amp;Actuals!S773,'Avoided Costs 2010-2018'!$K:$K)*N773</f>
        <v>0</v>
      </c>
      <c r="W773" s="78">
        <f>SUMIF('Avoided Costs 2010-2018'!$A:$A,Actuals!T773&amp;Actuals!S773,'Avoided Costs 2010-2018'!$M:$M)*R773</f>
        <v>0</v>
      </c>
      <c r="X773" s="78">
        <f t="shared" si="368"/>
        <v>7107.9413730369424</v>
      </c>
      <c r="Y773" s="105">
        <v>15152.7</v>
      </c>
      <c r="Z773" s="105">
        <f t="shared" si="369"/>
        <v>12122.160000000002</v>
      </c>
      <c r="AA773" s="105"/>
      <c r="AB773" s="105"/>
      <c r="AC773" s="105"/>
      <c r="AD773" s="105">
        <f t="shared" si="373"/>
        <v>12122.160000000002</v>
      </c>
      <c r="AE773" s="105">
        <f t="shared" si="374"/>
        <v>-5014.2186269630593</v>
      </c>
      <c r="AF773" s="160">
        <f t="shared" si="375"/>
        <v>31773.951999999997</v>
      </c>
    </row>
    <row r="774" spans="1:32" s="108" customFormat="1" outlineLevel="1" x14ac:dyDescent="0.2">
      <c r="A774" s="125" t="s">
        <v>787</v>
      </c>
      <c r="B774" s="125"/>
      <c r="C774" s="125"/>
      <c r="D774" s="130">
        <v>0</v>
      </c>
      <c r="E774" s="131"/>
      <c r="F774" s="132">
        <v>0.2</v>
      </c>
      <c r="G774" s="132"/>
      <c r="H774" s="131">
        <v>19032</v>
      </c>
      <c r="I774" s="92">
        <f t="shared" si="376"/>
        <v>18118.464</v>
      </c>
      <c r="J774" s="98">
        <f t="shared" si="365"/>
        <v>14494.771200000001</v>
      </c>
      <c r="K774" s="92"/>
      <c r="L774" s="131">
        <v>30921</v>
      </c>
      <c r="M774" s="92">
        <f t="shared" si="377"/>
        <v>32776.26</v>
      </c>
      <c r="N774" s="92">
        <f t="shared" si="366"/>
        <v>26221.008000000002</v>
      </c>
      <c r="O774" s="92"/>
      <c r="P774" s="92">
        <v>0</v>
      </c>
      <c r="Q774" s="92">
        <f t="shared" si="378"/>
        <v>0</v>
      </c>
      <c r="R774" s="98">
        <f t="shared" si="367"/>
        <v>0</v>
      </c>
      <c r="S774" s="130">
        <v>15</v>
      </c>
      <c r="T774" s="258" t="s">
        <v>15</v>
      </c>
      <c r="U774" s="78">
        <f>SUMIF('Avoided Costs 2010-2018'!$A:$A,Actuals!T774&amp;Actuals!S774,'Avoided Costs 2010-2018'!$E:$E)*J774</f>
        <v>42837.441103676247</v>
      </c>
      <c r="V774" s="78">
        <f>SUMIF('Avoided Costs 2010-2018'!$A:$A,Actuals!T774&amp;Actuals!S774,'Avoided Costs 2010-2018'!$K:$K)*N774</f>
        <v>21596.143417421299</v>
      </c>
      <c r="W774" s="78">
        <f>SUMIF('Avoided Costs 2010-2018'!$A:$A,Actuals!T774&amp;Actuals!S774,'Avoided Costs 2010-2018'!$M:$M)*R774</f>
        <v>0</v>
      </c>
      <c r="X774" s="78">
        <f t="shared" si="368"/>
        <v>64433.584521097546</v>
      </c>
      <c r="Y774" s="105">
        <v>9600</v>
      </c>
      <c r="Z774" s="105">
        <f t="shared" si="369"/>
        <v>7680</v>
      </c>
      <c r="AA774" s="105"/>
      <c r="AB774" s="105"/>
      <c r="AC774" s="105"/>
      <c r="AD774" s="105">
        <f t="shared" si="373"/>
        <v>7680</v>
      </c>
      <c r="AE774" s="105">
        <f t="shared" si="374"/>
        <v>56753.584521097546</v>
      </c>
      <c r="AF774" s="160">
        <f t="shared" si="375"/>
        <v>217421.56800000003</v>
      </c>
    </row>
    <row r="775" spans="1:32" s="108" customFormat="1" outlineLevel="1" x14ac:dyDescent="0.2">
      <c r="A775" s="125" t="s">
        <v>788</v>
      </c>
      <c r="B775" s="125"/>
      <c r="C775" s="125"/>
      <c r="D775" s="130">
        <v>1</v>
      </c>
      <c r="E775" s="131"/>
      <c r="F775" s="132">
        <v>0.2</v>
      </c>
      <c r="G775" s="132"/>
      <c r="H775" s="131">
        <v>26869</v>
      </c>
      <c r="I775" s="92">
        <f t="shared" si="376"/>
        <v>25579.288</v>
      </c>
      <c r="J775" s="98">
        <f t="shared" si="365"/>
        <v>20463.430400000001</v>
      </c>
      <c r="K775" s="92"/>
      <c r="L775" s="131">
        <v>0</v>
      </c>
      <c r="M775" s="92">
        <f t="shared" si="377"/>
        <v>0</v>
      </c>
      <c r="N775" s="92">
        <f t="shared" si="366"/>
        <v>0</v>
      </c>
      <c r="O775" s="92"/>
      <c r="P775" s="92">
        <v>0</v>
      </c>
      <c r="Q775" s="92">
        <f t="shared" si="378"/>
        <v>0</v>
      </c>
      <c r="R775" s="98">
        <f t="shared" si="367"/>
        <v>0</v>
      </c>
      <c r="S775" s="130">
        <v>11</v>
      </c>
      <c r="T775" s="258" t="s">
        <v>15</v>
      </c>
      <c r="U775" s="78">
        <f>SUMIF('Avoided Costs 2010-2018'!$A:$A,Actuals!T775&amp;Actuals!S775,'Avoided Costs 2010-2018'!$E:$E)*J775</f>
        <v>50076.829724624396</v>
      </c>
      <c r="V775" s="78">
        <f>SUMIF('Avoided Costs 2010-2018'!$A:$A,Actuals!T775&amp;Actuals!S775,'Avoided Costs 2010-2018'!$K:$K)*N775</f>
        <v>0</v>
      </c>
      <c r="W775" s="78">
        <f>SUMIF('Avoided Costs 2010-2018'!$A:$A,Actuals!T775&amp;Actuals!S775,'Avoided Costs 2010-2018'!$M:$M)*R775</f>
        <v>0</v>
      </c>
      <c r="X775" s="78">
        <f t="shared" si="368"/>
        <v>50076.829724624396</v>
      </c>
      <c r="Y775" s="105">
        <v>28924.22</v>
      </c>
      <c r="Z775" s="105">
        <f t="shared" si="369"/>
        <v>23139.376000000004</v>
      </c>
      <c r="AA775" s="105"/>
      <c r="AB775" s="105"/>
      <c r="AC775" s="105"/>
      <c r="AD775" s="105">
        <f t="shared" si="373"/>
        <v>23139.376000000004</v>
      </c>
      <c r="AE775" s="105">
        <f t="shared" si="374"/>
        <v>26937.453724624393</v>
      </c>
      <c r="AF775" s="160">
        <f t="shared" si="375"/>
        <v>225097.73440000002</v>
      </c>
    </row>
    <row r="776" spans="1:32" s="108" customFormat="1" outlineLevel="1" x14ac:dyDescent="0.2">
      <c r="A776" s="125" t="s">
        <v>789</v>
      </c>
      <c r="B776" s="125"/>
      <c r="C776" s="125"/>
      <c r="D776" s="130">
        <v>0</v>
      </c>
      <c r="E776" s="131"/>
      <c r="F776" s="132">
        <v>0.2</v>
      </c>
      <c r="G776" s="132"/>
      <c r="H776" s="131">
        <v>0</v>
      </c>
      <c r="I776" s="92">
        <f t="shared" si="376"/>
        <v>0</v>
      </c>
      <c r="J776" s="98">
        <f t="shared" si="365"/>
        <v>0</v>
      </c>
      <c r="K776" s="92"/>
      <c r="L776" s="131">
        <v>0</v>
      </c>
      <c r="M776" s="92">
        <f t="shared" si="377"/>
        <v>0</v>
      </c>
      <c r="N776" s="92">
        <f t="shared" si="366"/>
        <v>0</v>
      </c>
      <c r="O776" s="92"/>
      <c r="P776" s="92">
        <v>0</v>
      </c>
      <c r="Q776" s="92">
        <f t="shared" si="378"/>
        <v>0</v>
      </c>
      <c r="R776" s="98">
        <f t="shared" si="367"/>
        <v>0</v>
      </c>
      <c r="S776" s="130">
        <v>1</v>
      </c>
      <c r="T776" s="258" t="s">
        <v>15</v>
      </c>
      <c r="U776" s="78">
        <f>SUMIF('Avoided Costs 2010-2018'!$A:$A,Actuals!T776&amp;Actuals!S776,'Avoided Costs 2010-2018'!$E:$E)*J776</f>
        <v>0</v>
      </c>
      <c r="V776" s="78">
        <f>SUMIF('Avoided Costs 2010-2018'!$A:$A,Actuals!T776&amp;Actuals!S776,'Avoided Costs 2010-2018'!$K:$K)*N776</f>
        <v>0</v>
      </c>
      <c r="W776" s="78">
        <f>SUMIF('Avoided Costs 2010-2018'!$A:$A,Actuals!T776&amp;Actuals!S776,'Avoided Costs 2010-2018'!$M:$M)*R776</f>
        <v>0</v>
      </c>
      <c r="X776" s="78">
        <f t="shared" si="368"/>
        <v>0</v>
      </c>
      <c r="Y776" s="105">
        <v>0</v>
      </c>
      <c r="Z776" s="105">
        <f t="shared" si="369"/>
        <v>0</v>
      </c>
      <c r="AA776" s="105"/>
      <c r="AB776" s="105"/>
      <c r="AC776" s="105"/>
      <c r="AD776" s="105">
        <f t="shared" si="373"/>
        <v>0</v>
      </c>
      <c r="AE776" s="105">
        <f t="shared" si="374"/>
        <v>0</v>
      </c>
      <c r="AF776" s="160">
        <f t="shared" si="375"/>
        <v>0</v>
      </c>
    </row>
    <row r="777" spans="1:32" s="108" customFormat="1" outlineLevel="1" x14ac:dyDescent="0.2">
      <c r="A777" s="125" t="s">
        <v>790</v>
      </c>
      <c r="B777" s="125"/>
      <c r="C777" s="125"/>
      <c r="D777" s="130">
        <v>0</v>
      </c>
      <c r="E777" s="131"/>
      <c r="F777" s="132">
        <v>0.2</v>
      </c>
      <c r="G777" s="132"/>
      <c r="H777" s="131">
        <v>0</v>
      </c>
      <c r="I777" s="92">
        <f t="shared" si="376"/>
        <v>0</v>
      </c>
      <c r="J777" s="98">
        <f t="shared" si="365"/>
        <v>0</v>
      </c>
      <c r="K777" s="92"/>
      <c r="L777" s="131">
        <v>0</v>
      </c>
      <c r="M777" s="92">
        <f t="shared" si="377"/>
        <v>0</v>
      </c>
      <c r="N777" s="92">
        <f t="shared" si="366"/>
        <v>0</v>
      </c>
      <c r="O777" s="92"/>
      <c r="P777" s="92">
        <v>0</v>
      </c>
      <c r="Q777" s="92">
        <f t="shared" si="378"/>
        <v>0</v>
      </c>
      <c r="R777" s="98">
        <f t="shared" si="367"/>
        <v>0</v>
      </c>
      <c r="S777" s="130">
        <v>1</v>
      </c>
      <c r="T777" s="258" t="s">
        <v>15</v>
      </c>
      <c r="U777" s="78">
        <f>SUMIF('Avoided Costs 2010-2018'!$A:$A,Actuals!T777&amp;Actuals!S777,'Avoided Costs 2010-2018'!$E:$E)*J777</f>
        <v>0</v>
      </c>
      <c r="V777" s="78">
        <f>SUMIF('Avoided Costs 2010-2018'!$A:$A,Actuals!T777&amp;Actuals!S777,'Avoided Costs 2010-2018'!$K:$K)*N777</f>
        <v>0</v>
      </c>
      <c r="W777" s="78">
        <f>SUMIF('Avoided Costs 2010-2018'!$A:$A,Actuals!T777&amp;Actuals!S777,'Avoided Costs 2010-2018'!$M:$M)*R777</f>
        <v>0</v>
      </c>
      <c r="X777" s="78">
        <f t="shared" si="368"/>
        <v>0</v>
      </c>
      <c r="Y777" s="105">
        <v>0</v>
      </c>
      <c r="Z777" s="105">
        <f t="shared" si="369"/>
        <v>0</v>
      </c>
      <c r="AA777" s="105"/>
      <c r="AB777" s="105"/>
      <c r="AC777" s="105"/>
      <c r="AD777" s="105">
        <f t="shared" si="373"/>
        <v>0</v>
      </c>
      <c r="AE777" s="105">
        <f t="shared" si="374"/>
        <v>0</v>
      </c>
      <c r="AF777" s="160">
        <f t="shared" si="375"/>
        <v>0</v>
      </c>
    </row>
    <row r="778" spans="1:32" s="108" customFormat="1" outlineLevel="1" x14ac:dyDescent="0.2">
      <c r="A778" s="125" t="s">
        <v>791</v>
      </c>
      <c r="B778" s="125"/>
      <c r="C778" s="125"/>
      <c r="D778" s="130">
        <v>1</v>
      </c>
      <c r="E778" s="131"/>
      <c r="F778" s="132">
        <v>0.2</v>
      </c>
      <c r="G778" s="132"/>
      <c r="H778" s="131">
        <v>49430</v>
      </c>
      <c r="I778" s="92">
        <f t="shared" si="376"/>
        <v>47057.36</v>
      </c>
      <c r="J778" s="98">
        <f t="shared" ref="J778:J841" si="385">I778*(1-F778)</f>
        <v>37645.887999999999</v>
      </c>
      <c r="K778" s="92"/>
      <c r="L778" s="131">
        <v>0</v>
      </c>
      <c r="M778" s="92">
        <f t="shared" si="377"/>
        <v>0</v>
      </c>
      <c r="N778" s="92">
        <f t="shared" ref="N778:N841" si="386">M778*(1-F778)</f>
        <v>0</v>
      </c>
      <c r="O778" s="92"/>
      <c r="P778" s="92">
        <v>0</v>
      </c>
      <c r="Q778" s="92">
        <f t="shared" si="378"/>
        <v>0</v>
      </c>
      <c r="R778" s="98">
        <f t="shared" ref="R778:R841" si="387">Q778*(1-F778)</f>
        <v>0</v>
      </c>
      <c r="S778" s="130">
        <v>8</v>
      </c>
      <c r="T778" s="258" t="s">
        <v>167</v>
      </c>
      <c r="U778" s="78">
        <f>SUMIF('Avoided Costs 2010-2018'!$A:$A,Actuals!T778&amp;Actuals!S778,'Avoided Costs 2010-2018'!$E:$E)*J778</f>
        <v>67372.107779331942</v>
      </c>
      <c r="V778" s="78">
        <f>SUMIF('Avoided Costs 2010-2018'!$A:$A,Actuals!T778&amp;Actuals!S778,'Avoided Costs 2010-2018'!$K:$K)*N778</f>
        <v>0</v>
      </c>
      <c r="W778" s="78">
        <f>SUMIF('Avoided Costs 2010-2018'!$A:$A,Actuals!T778&amp;Actuals!S778,'Avoided Costs 2010-2018'!$M:$M)*R778</f>
        <v>0</v>
      </c>
      <c r="X778" s="78">
        <f t="shared" ref="X778:X841" si="388">SUM(U778:W778)</f>
        <v>67372.107779331942</v>
      </c>
      <c r="Y778" s="105">
        <v>31188.91</v>
      </c>
      <c r="Z778" s="105">
        <f t="shared" ref="Z778:Z841" si="389">Y778*(1-F778)</f>
        <v>24951.128000000001</v>
      </c>
      <c r="AA778" s="105"/>
      <c r="AB778" s="105"/>
      <c r="AC778" s="105"/>
      <c r="AD778" s="105">
        <f t="shared" si="373"/>
        <v>24951.128000000001</v>
      </c>
      <c r="AE778" s="105">
        <f t="shared" si="374"/>
        <v>42420.979779331945</v>
      </c>
      <c r="AF778" s="160">
        <f t="shared" si="375"/>
        <v>301167.10399999999</v>
      </c>
    </row>
    <row r="779" spans="1:32" s="108" customFormat="1" outlineLevel="1" x14ac:dyDescent="0.2">
      <c r="A779" s="125" t="s">
        <v>792</v>
      </c>
      <c r="B779" s="125"/>
      <c r="C779" s="125"/>
      <c r="D779" s="130">
        <v>0</v>
      </c>
      <c r="E779" s="131"/>
      <c r="F779" s="132">
        <v>0.2</v>
      </c>
      <c r="G779" s="132"/>
      <c r="H779" s="131">
        <v>4926</v>
      </c>
      <c r="I779" s="92">
        <f t="shared" si="376"/>
        <v>4689.5519999999997</v>
      </c>
      <c r="J779" s="98">
        <f t="shared" si="385"/>
        <v>3751.6415999999999</v>
      </c>
      <c r="K779" s="92"/>
      <c r="L779" s="131">
        <v>8615</v>
      </c>
      <c r="M779" s="92">
        <f t="shared" si="377"/>
        <v>9131.9</v>
      </c>
      <c r="N779" s="92">
        <f t="shared" si="386"/>
        <v>7305.52</v>
      </c>
      <c r="O779" s="92"/>
      <c r="P779" s="92">
        <v>0</v>
      </c>
      <c r="Q779" s="92">
        <f t="shared" si="378"/>
        <v>0</v>
      </c>
      <c r="R779" s="98">
        <f t="shared" si="387"/>
        <v>0</v>
      </c>
      <c r="S779" s="130">
        <v>15</v>
      </c>
      <c r="T779" s="258" t="s">
        <v>15</v>
      </c>
      <c r="U779" s="78">
        <f>SUMIF('Avoided Costs 2010-2018'!$A:$A,Actuals!T779&amp;Actuals!S779,'Avoided Costs 2010-2018'!$E:$E)*J779</f>
        <v>11087.496578221373</v>
      </c>
      <c r="V779" s="78">
        <f>SUMIF('Avoided Costs 2010-2018'!$A:$A,Actuals!T779&amp;Actuals!S779,'Avoided Costs 2010-2018'!$K:$K)*N779</f>
        <v>6016.9714931950612</v>
      </c>
      <c r="W779" s="78">
        <f>SUMIF('Avoided Costs 2010-2018'!$A:$A,Actuals!T779&amp;Actuals!S779,'Avoided Costs 2010-2018'!$M:$M)*R779</f>
        <v>0</v>
      </c>
      <c r="X779" s="78">
        <f t="shared" si="388"/>
        <v>17104.468071416435</v>
      </c>
      <c r="Y779" s="105">
        <v>4200</v>
      </c>
      <c r="Z779" s="105">
        <f t="shared" si="389"/>
        <v>3360</v>
      </c>
      <c r="AA779" s="105"/>
      <c r="AB779" s="105"/>
      <c r="AC779" s="105"/>
      <c r="AD779" s="105">
        <f t="shared" si="373"/>
        <v>3360</v>
      </c>
      <c r="AE779" s="105">
        <f t="shared" si="374"/>
        <v>13744.468071416435</v>
      </c>
      <c r="AF779" s="160">
        <f t="shared" si="375"/>
        <v>56274.623999999996</v>
      </c>
    </row>
    <row r="780" spans="1:32" s="108" customFormat="1" outlineLevel="1" x14ac:dyDescent="0.2">
      <c r="A780" s="125" t="s">
        <v>793</v>
      </c>
      <c r="B780" s="125"/>
      <c r="C780" s="125"/>
      <c r="D780" s="130">
        <v>1</v>
      </c>
      <c r="E780" s="131"/>
      <c r="F780" s="132">
        <v>0.2</v>
      </c>
      <c r="G780" s="132"/>
      <c r="H780" s="131">
        <v>6503</v>
      </c>
      <c r="I780" s="92">
        <f t="shared" si="376"/>
        <v>6190.8559999999998</v>
      </c>
      <c r="J780" s="98">
        <f t="shared" si="385"/>
        <v>4952.6848</v>
      </c>
      <c r="K780" s="92"/>
      <c r="L780" s="131">
        <v>0</v>
      </c>
      <c r="M780" s="92">
        <f t="shared" si="377"/>
        <v>0</v>
      </c>
      <c r="N780" s="92">
        <f t="shared" si="386"/>
        <v>0</v>
      </c>
      <c r="O780" s="92"/>
      <c r="P780" s="92">
        <v>0</v>
      </c>
      <c r="Q780" s="92">
        <f t="shared" si="378"/>
        <v>0</v>
      </c>
      <c r="R780" s="98">
        <f t="shared" si="387"/>
        <v>0</v>
      </c>
      <c r="S780" s="130">
        <v>25</v>
      </c>
      <c r="T780" s="258" t="s">
        <v>167</v>
      </c>
      <c r="U780" s="78">
        <f>SUMIF('Avoided Costs 2010-2018'!$A:$A,Actuals!T780&amp;Actuals!S780,'Avoided Costs 2010-2018'!$E:$E)*J780</f>
        <v>16925.809399307211</v>
      </c>
      <c r="V780" s="78">
        <f>SUMIF('Avoided Costs 2010-2018'!$A:$A,Actuals!T780&amp;Actuals!S780,'Avoided Costs 2010-2018'!$K:$K)*N780</f>
        <v>0</v>
      </c>
      <c r="W780" s="78">
        <f>SUMIF('Avoided Costs 2010-2018'!$A:$A,Actuals!T780&amp;Actuals!S780,'Avoided Costs 2010-2018'!$M:$M)*R780</f>
        <v>0</v>
      </c>
      <c r="X780" s="78">
        <f t="shared" si="388"/>
        <v>16925.809399307211</v>
      </c>
      <c r="Y780" s="105">
        <v>10950</v>
      </c>
      <c r="Z780" s="105">
        <f t="shared" si="389"/>
        <v>8760</v>
      </c>
      <c r="AA780" s="105"/>
      <c r="AB780" s="105"/>
      <c r="AC780" s="105"/>
      <c r="AD780" s="105">
        <f t="shared" ref="AD780:AD843" si="390">Z780+AB780</f>
        <v>8760</v>
      </c>
      <c r="AE780" s="105">
        <f t="shared" ref="AE780:AE843" si="391">X780-AD780</f>
        <v>8165.8093993072107</v>
      </c>
      <c r="AF780" s="160">
        <f t="shared" ref="AF780:AF843" si="392">S780*J780</f>
        <v>123817.12</v>
      </c>
    </row>
    <row r="781" spans="1:32" s="108" customFormat="1" outlineLevel="1" x14ac:dyDescent="0.2">
      <c r="A781" s="125" t="s">
        <v>794</v>
      </c>
      <c r="B781" s="125"/>
      <c r="C781" s="125"/>
      <c r="D781" s="130">
        <v>0</v>
      </c>
      <c r="E781" s="131"/>
      <c r="F781" s="132">
        <v>0.2</v>
      </c>
      <c r="G781" s="132"/>
      <c r="H781" s="131">
        <v>8869</v>
      </c>
      <c r="I781" s="92">
        <f t="shared" si="376"/>
        <v>8443.2880000000005</v>
      </c>
      <c r="J781" s="98">
        <f t="shared" si="385"/>
        <v>6754.6304000000009</v>
      </c>
      <c r="K781" s="92"/>
      <c r="L781" s="131">
        <v>0</v>
      </c>
      <c r="M781" s="92">
        <f t="shared" si="377"/>
        <v>0</v>
      </c>
      <c r="N781" s="92">
        <f t="shared" si="386"/>
        <v>0</v>
      </c>
      <c r="O781" s="92"/>
      <c r="P781" s="92">
        <v>0</v>
      </c>
      <c r="Q781" s="92">
        <f t="shared" si="378"/>
        <v>0</v>
      </c>
      <c r="R781" s="98">
        <f t="shared" si="387"/>
        <v>0</v>
      </c>
      <c r="S781" s="130">
        <v>15</v>
      </c>
      <c r="T781" s="258" t="s">
        <v>15</v>
      </c>
      <c r="U781" s="78">
        <f>SUMIF('Avoided Costs 2010-2018'!$A:$A,Actuals!T781&amp;Actuals!S781,'Avoided Costs 2010-2018'!$E:$E)*J781</f>
        <v>19962.445625709577</v>
      </c>
      <c r="V781" s="78">
        <f>SUMIF('Avoided Costs 2010-2018'!$A:$A,Actuals!T781&amp;Actuals!S781,'Avoided Costs 2010-2018'!$K:$K)*N781</f>
        <v>0</v>
      </c>
      <c r="W781" s="78">
        <f>SUMIF('Avoided Costs 2010-2018'!$A:$A,Actuals!T781&amp;Actuals!S781,'Avoided Costs 2010-2018'!$M:$M)*R781</f>
        <v>0</v>
      </c>
      <c r="X781" s="78">
        <f t="shared" si="388"/>
        <v>19962.445625709577</v>
      </c>
      <c r="Y781" s="105">
        <v>4170</v>
      </c>
      <c r="Z781" s="105">
        <f t="shared" si="389"/>
        <v>3336</v>
      </c>
      <c r="AA781" s="105"/>
      <c r="AB781" s="105"/>
      <c r="AC781" s="105"/>
      <c r="AD781" s="105">
        <f t="shared" si="390"/>
        <v>3336</v>
      </c>
      <c r="AE781" s="105">
        <f t="shared" si="391"/>
        <v>16626.445625709577</v>
      </c>
      <c r="AF781" s="160">
        <f t="shared" si="392"/>
        <v>101319.45600000002</v>
      </c>
    </row>
    <row r="782" spans="1:32" s="108" customFormat="1" outlineLevel="1" x14ac:dyDescent="0.2">
      <c r="A782" s="125" t="s">
        <v>795</v>
      </c>
      <c r="B782" s="125"/>
      <c r="C782" s="125"/>
      <c r="D782" s="130">
        <v>0</v>
      </c>
      <c r="E782" s="131"/>
      <c r="F782" s="132">
        <v>0.2</v>
      </c>
      <c r="G782" s="132"/>
      <c r="H782" s="131">
        <v>6373</v>
      </c>
      <c r="I782" s="92">
        <f t="shared" si="376"/>
        <v>6067.0959999999995</v>
      </c>
      <c r="J782" s="98">
        <f t="shared" si="385"/>
        <v>4853.6768000000002</v>
      </c>
      <c r="K782" s="92"/>
      <c r="L782" s="131">
        <v>0</v>
      </c>
      <c r="M782" s="92">
        <f t="shared" si="377"/>
        <v>0</v>
      </c>
      <c r="N782" s="92">
        <f t="shared" si="386"/>
        <v>0</v>
      </c>
      <c r="O782" s="92"/>
      <c r="P782" s="92">
        <v>0</v>
      </c>
      <c r="Q782" s="92">
        <f t="shared" si="378"/>
        <v>0</v>
      </c>
      <c r="R782" s="98">
        <f t="shared" si="387"/>
        <v>0</v>
      </c>
      <c r="S782" s="130">
        <v>15</v>
      </c>
      <c r="T782" s="258" t="s">
        <v>167</v>
      </c>
      <c r="U782" s="78">
        <f>SUMIF('Avoided Costs 2010-2018'!$A:$A,Actuals!T782&amp;Actuals!S782,'Avoided Costs 2010-2018'!$E:$E)*J782</f>
        <v>13047.714232286706</v>
      </c>
      <c r="V782" s="78">
        <f>SUMIF('Avoided Costs 2010-2018'!$A:$A,Actuals!T782&amp;Actuals!S782,'Avoided Costs 2010-2018'!$K:$K)*N782</f>
        <v>0</v>
      </c>
      <c r="W782" s="78">
        <f>SUMIF('Avoided Costs 2010-2018'!$A:$A,Actuals!T782&amp;Actuals!S782,'Avoided Costs 2010-2018'!$M:$M)*R782</f>
        <v>0</v>
      </c>
      <c r="X782" s="78">
        <f t="shared" si="388"/>
        <v>13047.714232286706</v>
      </c>
      <c r="Y782" s="105">
        <v>2780</v>
      </c>
      <c r="Z782" s="105">
        <f t="shared" si="389"/>
        <v>2224</v>
      </c>
      <c r="AA782" s="105"/>
      <c r="AB782" s="105"/>
      <c r="AC782" s="105"/>
      <c r="AD782" s="105">
        <f t="shared" si="390"/>
        <v>2224</v>
      </c>
      <c r="AE782" s="105">
        <f t="shared" si="391"/>
        <v>10823.714232286706</v>
      </c>
      <c r="AF782" s="160">
        <f t="shared" si="392"/>
        <v>72805.152000000002</v>
      </c>
    </row>
    <row r="783" spans="1:32" s="108" customFormat="1" outlineLevel="1" x14ac:dyDescent="0.2">
      <c r="A783" s="125" t="s">
        <v>796</v>
      </c>
      <c r="B783" s="125"/>
      <c r="C783" s="125"/>
      <c r="D783" s="130">
        <v>1</v>
      </c>
      <c r="E783" s="131"/>
      <c r="F783" s="132">
        <v>0.2</v>
      </c>
      <c r="G783" s="132"/>
      <c r="H783" s="131">
        <v>48517</v>
      </c>
      <c r="I783" s="92">
        <f t="shared" ref="I783:I840" si="393">+$H$78*H783</f>
        <v>46188.184000000001</v>
      </c>
      <c r="J783" s="98">
        <f t="shared" si="385"/>
        <v>36950.547200000001</v>
      </c>
      <c r="K783" s="92"/>
      <c r="L783" s="131">
        <v>34526</v>
      </c>
      <c r="M783" s="92">
        <f t="shared" ref="M783:M844" si="394">+$L$78*L783</f>
        <v>36597.560000000005</v>
      </c>
      <c r="N783" s="92">
        <f t="shared" si="386"/>
        <v>29278.048000000006</v>
      </c>
      <c r="O783" s="92"/>
      <c r="P783" s="92">
        <v>0</v>
      </c>
      <c r="Q783" s="92">
        <f t="shared" ref="Q783:Q844" si="395">+P783*$P$78</f>
        <v>0</v>
      </c>
      <c r="R783" s="98">
        <f t="shared" si="387"/>
        <v>0</v>
      </c>
      <c r="S783" s="130">
        <v>15</v>
      </c>
      <c r="T783" s="258" t="s">
        <v>15</v>
      </c>
      <c r="U783" s="78">
        <f>SUMIF('Avoided Costs 2010-2018'!$A:$A,Actuals!T783&amp;Actuals!S783,'Avoided Costs 2010-2018'!$E:$E)*J783</f>
        <v>109202.61296905529</v>
      </c>
      <c r="V783" s="78">
        <f>SUMIF('Avoided Costs 2010-2018'!$A:$A,Actuals!T783&amp;Actuals!S783,'Avoided Costs 2010-2018'!$K:$K)*N783</f>
        <v>24113.982330128001</v>
      </c>
      <c r="W783" s="78">
        <f>SUMIF('Avoided Costs 2010-2018'!$A:$A,Actuals!T783&amp;Actuals!S783,'Avoided Costs 2010-2018'!$M:$M)*R783</f>
        <v>0</v>
      </c>
      <c r="X783" s="78">
        <f t="shared" si="388"/>
        <v>133316.5952991833</v>
      </c>
      <c r="Y783" s="105">
        <v>14104</v>
      </c>
      <c r="Z783" s="105">
        <f t="shared" si="389"/>
        <v>11283.2</v>
      </c>
      <c r="AA783" s="105"/>
      <c r="AB783" s="105"/>
      <c r="AC783" s="105"/>
      <c r="AD783" s="105">
        <f t="shared" si="390"/>
        <v>11283.2</v>
      </c>
      <c r="AE783" s="105">
        <f t="shared" si="391"/>
        <v>122033.39529918331</v>
      </c>
      <c r="AF783" s="160">
        <f t="shared" si="392"/>
        <v>554258.20799999998</v>
      </c>
    </row>
    <row r="784" spans="1:32" s="108" customFormat="1" outlineLevel="1" x14ac:dyDescent="0.2">
      <c r="A784" s="125" t="s">
        <v>797</v>
      </c>
      <c r="B784" s="125"/>
      <c r="C784" s="125"/>
      <c r="D784" s="130">
        <v>1</v>
      </c>
      <c r="E784" s="131"/>
      <c r="F784" s="132">
        <v>0.2</v>
      </c>
      <c r="G784" s="132"/>
      <c r="H784" s="131">
        <v>34685</v>
      </c>
      <c r="I784" s="92">
        <f t="shared" si="393"/>
        <v>33020.119999999995</v>
      </c>
      <c r="J784" s="98">
        <f t="shared" si="385"/>
        <v>26416.095999999998</v>
      </c>
      <c r="K784" s="92"/>
      <c r="L784" s="131">
        <v>0</v>
      </c>
      <c r="M784" s="92">
        <f t="shared" si="394"/>
        <v>0</v>
      </c>
      <c r="N784" s="92">
        <f t="shared" si="386"/>
        <v>0</v>
      </c>
      <c r="O784" s="92"/>
      <c r="P784" s="92">
        <v>0</v>
      </c>
      <c r="Q784" s="92">
        <f t="shared" si="395"/>
        <v>0</v>
      </c>
      <c r="R784" s="98">
        <f t="shared" si="387"/>
        <v>0</v>
      </c>
      <c r="S784" s="130">
        <v>8</v>
      </c>
      <c r="T784" s="258" t="s">
        <v>167</v>
      </c>
      <c r="U784" s="78">
        <f>SUMIF('Avoided Costs 2010-2018'!$A:$A,Actuals!T784&amp;Actuals!S784,'Avoided Costs 2010-2018'!$E:$E)*J784</f>
        <v>47274.965776373218</v>
      </c>
      <c r="V784" s="78">
        <f>SUMIF('Avoided Costs 2010-2018'!$A:$A,Actuals!T784&amp;Actuals!S784,'Avoided Costs 2010-2018'!$K:$K)*N784</f>
        <v>0</v>
      </c>
      <c r="W784" s="78">
        <f>SUMIF('Avoided Costs 2010-2018'!$A:$A,Actuals!T784&amp;Actuals!S784,'Avoided Costs 2010-2018'!$M:$M)*R784</f>
        <v>0</v>
      </c>
      <c r="X784" s="78">
        <f t="shared" si="388"/>
        <v>47274.965776373218</v>
      </c>
      <c r="Y784" s="105">
        <v>29902.6</v>
      </c>
      <c r="Z784" s="105">
        <f t="shared" si="389"/>
        <v>23922.080000000002</v>
      </c>
      <c r="AA784" s="105"/>
      <c r="AB784" s="105"/>
      <c r="AC784" s="105"/>
      <c r="AD784" s="105">
        <f t="shared" si="390"/>
        <v>23922.080000000002</v>
      </c>
      <c r="AE784" s="105">
        <f t="shared" si="391"/>
        <v>23352.885776373216</v>
      </c>
      <c r="AF784" s="160">
        <f t="shared" si="392"/>
        <v>211328.76799999998</v>
      </c>
    </row>
    <row r="785" spans="1:32" s="108" customFormat="1" outlineLevel="1" x14ac:dyDescent="0.2">
      <c r="A785" s="125" t="s">
        <v>798</v>
      </c>
      <c r="B785" s="125"/>
      <c r="C785" s="125"/>
      <c r="D785" s="130">
        <v>0</v>
      </c>
      <c r="E785" s="131"/>
      <c r="F785" s="132">
        <v>0.2</v>
      </c>
      <c r="G785" s="132"/>
      <c r="H785" s="131">
        <v>58242</v>
      </c>
      <c r="I785" s="92">
        <f t="shared" si="393"/>
        <v>55446.383999999998</v>
      </c>
      <c r="J785" s="98">
        <f t="shared" si="385"/>
        <v>44357.107199999999</v>
      </c>
      <c r="K785" s="92"/>
      <c r="L785" s="131">
        <v>0</v>
      </c>
      <c r="M785" s="92">
        <f t="shared" si="394"/>
        <v>0</v>
      </c>
      <c r="N785" s="92">
        <f t="shared" si="386"/>
        <v>0</v>
      </c>
      <c r="O785" s="92"/>
      <c r="P785" s="92">
        <v>0</v>
      </c>
      <c r="Q785" s="92">
        <f t="shared" si="395"/>
        <v>0</v>
      </c>
      <c r="R785" s="98">
        <f t="shared" si="387"/>
        <v>0</v>
      </c>
      <c r="S785" s="130">
        <v>15</v>
      </c>
      <c r="T785" s="258" t="s">
        <v>15</v>
      </c>
      <c r="U785" s="78">
        <f>SUMIF('Avoided Costs 2010-2018'!$A:$A,Actuals!T785&amp;Actuals!S785,'Avoided Costs 2010-2018'!$E:$E)*J785</f>
        <v>131091.75308744807</v>
      </c>
      <c r="V785" s="78">
        <f>SUMIF('Avoided Costs 2010-2018'!$A:$A,Actuals!T785&amp;Actuals!S785,'Avoided Costs 2010-2018'!$K:$K)*N785</f>
        <v>0</v>
      </c>
      <c r="W785" s="78">
        <f>SUMIF('Avoided Costs 2010-2018'!$A:$A,Actuals!T785&amp;Actuals!S785,'Avoided Costs 2010-2018'!$M:$M)*R785</f>
        <v>0</v>
      </c>
      <c r="X785" s="78">
        <f t="shared" si="388"/>
        <v>131091.75308744807</v>
      </c>
      <c r="Y785" s="105">
        <v>9750</v>
      </c>
      <c r="Z785" s="105">
        <f t="shared" si="389"/>
        <v>7800</v>
      </c>
      <c r="AA785" s="105"/>
      <c r="AB785" s="105"/>
      <c r="AC785" s="105"/>
      <c r="AD785" s="105">
        <f t="shared" si="390"/>
        <v>7800</v>
      </c>
      <c r="AE785" s="105">
        <f t="shared" si="391"/>
        <v>123291.75308744807</v>
      </c>
      <c r="AF785" s="160">
        <f t="shared" si="392"/>
        <v>665356.60800000001</v>
      </c>
    </row>
    <row r="786" spans="1:32" s="108" customFormat="1" outlineLevel="1" x14ac:dyDescent="0.2">
      <c r="A786" s="125" t="s">
        <v>799</v>
      </c>
      <c r="B786" s="125"/>
      <c r="C786" s="125"/>
      <c r="D786" s="130">
        <v>1</v>
      </c>
      <c r="E786" s="131"/>
      <c r="F786" s="132">
        <v>0.2</v>
      </c>
      <c r="G786" s="132"/>
      <c r="H786" s="131">
        <v>72286</v>
      </c>
      <c r="I786" s="92">
        <f t="shared" si="393"/>
        <v>68816.271999999997</v>
      </c>
      <c r="J786" s="98">
        <f t="shared" si="385"/>
        <v>55053.017599999999</v>
      </c>
      <c r="K786" s="92"/>
      <c r="L786" s="131">
        <v>0</v>
      </c>
      <c r="M786" s="92">
        <f t="shared" si="394"/>
        <v>0</v>
      </c>
      <c r="N786" s="92">
        <f t="shared" si="386"/>
        <v>0</v>
      </c>
      <c r="O786" s="92"/>
      <c r="P786" s="92">
        <v>0</v>
      </c>
      <c r="Q786" s="92">
        <f t="shared" si="395"/>
        <v>0</v>
      </c>
      <c r="R786" s="98">
        <f t="shared" si="387"/>
        <v>0</v>
      </c>
      <c r="S786" s="130">
        <v>11</v>
      </c>
      <c r="T786" s="258" t="s">
        <v>15</v>
      </c>
      <c r="U786" s="78">
        <f>SUMIF('Avoided Costs 2010-2018'!$A:$A,Actuals!T786&amp;Actuals!S786,'Avoided Costs 2010-2018'!$E:$E)*J786</f>
        <v>134722.30873773489</v>
      </c>
      <c r="V786" s="78">
        <f>SUMIF('Avoided Costs 2010-2018'!$A:$A,Actuals!T786&amp;Actuals!S786,'Avoided Costs 2010-2018'!$K:$K)*N786</f>
        <v>0</v>
      </c>
      <c r="W786" s="78">
        <f>SUMIF('Avoided Costs 2010-2018'!$A:$A,Actuals!T786&amp;Actuals!S786,'Avoided Costs 2010-2018'!$M:$M)*R786</f>
        <v>0</v>
      </c>
      <c r="X786" s="78">
        <f t="shared" si="388"/>
        <v>134722.30873773489</v>
      </c>
      <c r="Y786" s="105">
        <v>159127.20000000001</v>
      </c>
      <c r="Z786" s="105">
        <f t="shared" si="389"/>
        <v>127301.76000000001</v>
      </c>
      <c r="AA786" s="105"/>
      <c r="AB786" s="105"/>
      <c r="AC786" s="105"/>
      <c r="AD786" s="105">
        <f t="shared" si="390"/>
        <v>127301.76000000001</v>
      </c>
      <c r="AE786" s="105">
        <f t="shared" si="391"/>
        <v>7420.5487377348763</v>
      </c>
      <c r="AF786" s="160">
        <f t="shared" si="392"/>
        <v>605583.1936</v>
      </c>
    </row>
    <row r="787" spans="1:32" s="108" customFormat="1" outlineLevel="1" x14ac:dyDescent="0.2">
      <c r="A787" s="125" t="s">
        <v>800</v>
      </c>
      <c r="B787" s="125"/>
      <c r="C787" s="125"/>
      <c r="D787" s="130">
        <v>1</v>
      </c>
      <c r="E787" s="131"/>
      <c r="F787" s="132">
        <v>0.2</v>
      </c>
      <c r="G787" s="132"/>
      <c r="H787" s="131">
        <v>41188</v>
      </c>
      <c r="I787" s="92">
        <f t="shared" si="393"/>
        <v>39210.975999999995</v>
      </c>
      <c r="J787" s="98">
        <f t="shared" si="385"/>
        <v>31368.780799999997</v>
      </c>
      <c r="K787" s="92"/>
      <c r="L787" s="131">
        <v>95120</v>
      </c>
      <c r="M787" s="92">
        <f t="shared" si="394"/>
        <v>100827.20000000001</v>
      </c>
      <c r="N787" s="92">
        <f t="shared" si="386"/>
        <v>80661.760000000009</v>
      </c>
      <c r="O787" s="92"/>
      <c r="P787" s="92">
        <v>0</v>
      </c>
      <c r="Q787" s="92">
        <f t="shared" si="395"/>
        <v>0</v>
      </c>
      <c r="R787" s="98">
        <f t="shared" si="387"/>
        <v>0</v>
      </c>
      <c r="S787" s="130">
        <v>15</v>
      </c>
      <c r="T787" s="258" t="s">
        <v>15</v>
      </c>
      <c r="U787" s="78">
        <f>SUMIF('Avoided Costs 2010-2018'!$A:$A,Actuals!T787&amp;Actuals!S787,'Avoided Costs 2010-2018'!$E:$E)*J787</f>
        <v>92706.416781116903</v>
      </c>
      <c r="V787" s="78">
        <f>SUMIF('Avoided Costs 2010-2018'!$A:$A,Actuals!T787&amp;Actuals!S787,'Avoided Costs 2010-2018'!$K:$K)*N787</f>
        <v>66434.62895330404</v>
      </c>
      <c r="W787" s="78">
        <f>SUMIF('Avoided Costs 2010-2018'!$A:$A,Actuals!T787&amp;Actuals!S787,'Avoided Costs 2010-2018'!$M:$M)*R787</f>
        <v>0</v>
      </c>
      <c r="X787" s="78">
        <f t="shared" si="388"/>
        <v>159141.04573442094</v>
      </c>
      <c r="Y787" s="105">
        <v>12837</v>
      </c>
      <c r="Z787" s="105">
        <f t="shared" si="389"/>
        <v>10269.6</v>
      </c>
      <c r="AA787" s="105"/>
      <c r="AB787" s="105"/>
      <c r="AC787" s="105"/>
      <c r="AD787" s="105">
        <f t="shared" si="390"/>
        <v>10269.6</v>
      </c>
      <c r="AE787" s="105">
        <f t="shared" si="391"/>
        <v>148871.44573442094</v>
      </c>
      <c r="AF787" s="160">
        <f t="shared" si="392"/>
        <v>470531.71199999994</v>
      </c>
    </row>
    <row r="788" spans="1:32" s="108" customFormat="1" outlineLevel="1" x14ac:dyDescent="0.2">
      <c r="A788" s="125" t="s">
        <v>801</v>
      </c>
      <c r="B788" s="125"/>
      <c r="C788" s="125"/>
      <c r="D788" s="130">
        <v>1</v>
      </c>
      <c r="E788" s="131"/>
      <c r="F788" s="132">
        <v>0.2</v>
      </c>
      <c r="G788" s="132"/>
      <c r="H788" s="131">
        <v>10856</v>
      </c>
      <c r="I788" s="92">
        <f t="shared" ref="I788:I795" si="396">H788</f>
        <v>10856</v>
      </c>
      <c r="J788" s="98">
        <f t="shared" si="385"/>
        <v>8684.8000000000011</v>
      </c>
      <c r="K788" s="92"/>
      <c r="L788" s="131">
        <v>0</v>
      </c>
      <c r="M788" s="92">
        <f t="shared" ref="M788:M795" si="397">L788</f>
        <v>0</v>
      </c>
      <c r="N788" s="92">
        <f t="shared" si="386"/>
        <v>0</v>
      </c>
      <c r="O788" s="92"/>
      <c r="P788" s="92">
        <v>0</v>
      </c>
      <c r="Q788" s="92">
        <f t="shared" ref="Q788:Q795" si="398">+P788</f>
        <v>0</v>
      </c>
      <c r="R788" s="98">
        <f t="shared" si="387"/>
        <v>0</v>
      </c>
      <c r="S788" s="130">
        <v>25</v>
      </c>
      <c r="T788" s="258" t="s">
        <v>15</v>
      </c>
      <c r="U788" s="78">
        <f>SUMIF('Avoided Costs 2010-2018'!$A:$A,Actuals!T788&amp;Actuals!S788,'Avoided Costs 2010-2018'!$E:$E)*J788</f>
        <v>32649.221379618382</v>
      </c>
      <c r="V788" s="78">
        <f>SUMIF('Avoided Costs 2010-2018'!$A:$A,Actuals!T788&amp;Actuals!S788,'Avoided Costs 2010-2018'!$K:$K)*N788</f>
        <v>0</v>
      </c>
      <c r="W788" s="78">
        <f>SUMIF('Avoided Costs 2010-2018'!$A:$A,Actuals!T788&amp;Actuals!S788,'Avoided Costs 2010-2018'!$M:$M)*R788</f>
        <v>0</v>
      </c>
      <c r="X788" s="78">
        <f t="shared" si="388"/>
        <v>32649.221379618382</v>
      </c>
      <c r="Y788" s="105">
        <v>10300</v>
      </c>
      <c r="Z788" s="105">
        <f t="shared" si="389"/>
        <v>8240</v>
      </c>
      <c r="AA788" s="105"/>
      <c r="AB788" s="105"/>
      <c r="AC788" s="105"/>
      <c r="AD788" s="105">
        <f t="shared" si="390"/>
        <v>8240</v>
      </c>
      <c r="AE788" s="105">
        <f t="shared" si="391"/>
        <v>24409.221379618382</v>
      </c>
      <c r="AF788" s="160">
        <f t="shared" si="392"/>
        <v>217120.00000000003</v>
      </c>
    </row>
    <row r="789" spans="1:32" s="108" customFormat="1" outlineLevel="1" x14ac:dyDescent="0.2">
      <c r="A789" s="125" t="s">
        <v>802</v>
      </c>
      <c r="B789" s="125"/>
      <c r="C789" s="125"/>
      <c r="D789" s="130">
        <v>0</v>
      </c>
      <c r="E789" s="131"/>
      <c r="F789" s="132">
        <v>0.2</v>
      </c>
      <c r="G789" s="132"/>
      <c r="H789" s="131">
        <v>10310</v>
      </c>
      <c r="I789" s="92">
        <f t="shared" si="396"/>
        <v>10310</v>
      </c>
      <c r="J789" s="98">
        <f t="shared" si="385"/>
        <v>8248</v>
      </c>
      <c r="K789" s="92"/>
      <c r="L789" s="131">
        <v>0</v>
      </c>
      <c r="M789" s="92">
        <f t="shared" si="397"/>
        <v>0</v>
      </c>
      <c r="N789" s="92">
        <f t="shared" si="386"/>
        <v>0</v>
      </c>
      <c r="O789" s="92"/>
      <c r="P789" s="92">
        <v>0</v>
      </c>
      <c r="Q789" s="92">
        <f t="shared" si="398"/>
        <v>0</v>
      </c>
      <c r="R789" s="98">
        <f t="shared" si="387"/>
        <v>0</v>
      </c>
      <c r="S789" s="130">
        <v>25</v>
      </c>
      <c r="T789" s="258" t="s">
        <v>167</v>
      </c>
      <c r="U789" s="78">
        <f>SUMIF('Avoided Costs 2010-2018'!$A:$A,Actuals!T789&amp;Actuals!S789,'Avoided Costs 2010-2018'!$E:$E)*J789</f>
        <v>28187.555146955019</v>
      </c>
      <c r="V789" s="78">
        <f>SUMIF('Avoided Costs 2010-2018'!$A:$A,Actuals!T789&amp;Actuals!S789,'Avoided Costs 2010-2018'!$K:$K)*N789</f>
        <v>0</v>
      </c>
      <c r="W789" s="78">
        <f>SUMIF('Avoided Costs 2010-2018'!$A:$A,Actuals!T789&amp;Actuals!S789,'Avoided Costs 2010-2018'!$M:$M)*R789</f>
        <v>0</v>
      </c>
      <c r="X789" s="78">
        <f t="shared" si="388"/>
        <v>28187.555146955019</v>
      </c>
      <c r="Y789" s="105">
        <v>20600</v>
      </c>
      <c r="Z789" s="105">
        <f t="shared" si="389"/>
        <v>16480</v>
      </c>
      <c r="AA789" s="105"/>
      <c r="AB789" s="105"/>
      <c r="AC789" s="105"/>
      <c r="AD789" s="105">
        <f t="shared" si="390"/>
        <v>16480</v>
      </c>
      <c r="AE789" s="105">
        <f t="shared" si="391"/>
        <v>11707.555146955019</v>
      </c>
      <c r="AF789" s="160">
        <f t="shared" si="392"/>
        <v>206200</v>
      </c>
    </row>
    <row r="790" spans="1:32" s="108" customFormat="1" outlineLevel="1" x14ac:dyDescent="0.2">
      <c r="A790" s="125" t="s">
        <v>803</v>
      </c>
      <c r="B790" s="125"/>
      <c r="C790" s="125"/>
      <c r="D790" s="130">
        <v>1</v>
      </c>
      <c r="E790" s="131"/>
      <c r="F790" s="132">
        <v>0.2</v>
      </c>
      <c r="G790" s="132"/>
      <c r="H790" s="131">
        <v>48862</v>
      </c>
      <c r="I790" s="92">
        <f t="shared" si="396"/>
        <v>48862</v>
      </c>
      <c r="J790" s="98">
        <f t="shared" si="385"/>
        <v>39089.599999999999</v>
      </c>
      <c r="K790" s="92"/>
      <c r="L790" s="131">
        <v>0</v>
      </c>
      <c r="M790" s="92">
        <f t="shared" si="397"/>
        <v>0</v>
      </c>
      <c r="N790" s="92">
        <f t="shared" si="386"/>
        <v>0</v>
      </c>
      <c r="O790" s="92"/>
      <c r="P790" s="92">
        <v>0</v>
      </c>
      <c r="Q790" s="92">
        <f t="shared" si="398"/>
        <v>0</v>
      </c>
      <c r="R790" s="98">
        <f t="shared" si="387"/>
        <v>0</v>
      </c>
      <c r="S790" s="130">
        <v>25</v>
      </c>
      <c r="T790" s="258" t="s">
        <v>15</v>
      </c>
      <c r="U790" s="78">
        <f>SUMIF('Avoided Costs 2010-2018'!$A:$A,Actuals!T790&amp;Actuals!S790,'Avoided Costs 2010-2018'!$E:$E)*J790</f>
        <v>146951.57102532362</v>
      </c>
      <c r="V790" s="78">
        <f>SUMIF('Avoided Costs 2010-2018'!$A:$A,Actuals!T790&amp;Actuals!S790,'Avoided Costs 2010-2018'!$K:$K)*N790</f>
        <v>0</v>
      </c>
      <c r="W790" s="78">
        <f>SUMIF('Avoided Costs 2010-2018'!$A:$A,Actuals!T790&amp;Actuals!S790,'Avoided Costs 2010-2018'!$M:$M)*R790</f>
        <v>0</v>
      </c>
      <c r="X790" s="78">
        <f t="shared" si="388"/>
        <v>146951.57102532362</v>
      </c>
      <c r="Y790" s="105">
        <v>14100</v>
      </c>
      <c r="Z790" s="105">
        <f t="shared" si="389"/>
        <v>11280</v>
      </c>
      <c r="AA790" s="105"/>
      <c r="AB790" s="105"/>
      <c r="AC790" s="105"/>
      <c r="AD790" s="105">
        <f t="shared" si="390"/>
        <v>11280</v>
      </c>
      <c r="AE790" s="105">
        <f t="shared" si="391"/>
        <v>135671.57102532362</v>
      </c>
      <c r="AF790" s="160">
        <f t="shared" si="392"/>
        <v>977240</v>
      </c>
    </row>
    <row r="791" spans="1:32" s="108" customFormat="1" outlineLevel="1" x14ac:dyDescent="0.2">
      <c r="A791" s="125" t="s">
        <v>804</v>
      </c>
      <c r="B791" s="125"/>
      <c r="C791" s="125"/>
      <c r="D791" s="130">
        <v>0</v>
      </c>
      <c r="E791" s="131"/>
      <c r="F791" s="132">
        <v>0.2</v>
      </c>
      <c r="G791" s="132"/>
      <c r="H791" s="131">
        <v>11860</v>
      </c>
      <c r="I791" s="92">
        <f t="shared" si="396"/>
        <v>11860</v>
      </c>
      <c r="J791" s="98">
        <f t="shared" si="385"/>
        <v>9488</v>
      </c>
      <c r="K791" s="92"/>
      <c r="L791" s="131">
        <v>0</v>
      </c>
      <c r="M791" s="92">
        <f t="shared" si="397"/>
        <v>0</v>
      </c>
      <c r="N791" s="92">
        <f t="shared" si="386"/>
        <v>0</v>
      </c>
      <c r="O791" s="92"/>
      <c r="P791" s="92">
        <v>0</v>
      </c>
      <c r="Q791" s="92">
        <f t="shared" si="398"/>
        <v>0</v>
      </c>
      <c r="R791" s="98">
        <f t="shared" si="387"/>
        <v>0</v>
      </c>
      <c r="S791" s="130">
        <v>25</v>
      </c>
      <c r="T791" s="258" t="s">
        <v>15</v>
      </c>
      <c r="U791" s="78">
        <f>SUMIF('Avoided Costs 2010-2018'!$A:$A,Actuals!T791&amp;Actuals!S791,'Avoided Costs 2010-2018'!$E:$E)*J791</f>
        <v>35668.733010526339</v>
      </c>
      <c r="V791" s="78">
        <f>SUMIF('Avoided Costs 2010-2018'!$A:$A,Actuals!T791&amp;Actuals!S791,'Avoided Costs 2010-2018'!$K:$K)*N791</f>
        <v>0</v>
      </c>
      <c r="W791" s="78">
        <f>SUMIF('Avoided Costs 2010-2018'!$A:$A,Actuals!T791&amp;Actuals!S791,'Avoided Costs 2010-2018'!$M:$M)*R791</f>
        <v>0</v>
      </c>
      <c r="X791" s="78">
        <f t="shared" si="388"/>
        <v>35668.733010526339</v>
      </c>
      <c r="Y791" s="105">
        <v>12000</v>
      </c>
      <c r="Z791" s="105">
        <f t="shared" si="389"/>
        <v>9600</v>
      </c>
      <c r="AA791" s="105"/>
      <c r="AB791" s="105"/>
      <c r="AC791" s="105"/>
      <c r="AD791" s="105">
        <f t="shared" si="390"/>
        <v>9600</v>
      </c>
      <c r="AE791" s="105">
        <f t="shared" si="391"/>
        <v>26068.733010526339</v>
      </c>
      <c r="AF791" s="160">
        <f t="shared" si="392"/>
        <v>237200</v>
      </c>
    </row>
    <row r="792" spans="1:32" s="108" customFormat="1" outlineLevel="1" x14ac:dyDescent="0.2">
      <c r="A792" s="125" t="s">
        <v>805</v>
      </c>
      <c r="B792" s="125"/>
      <c r="C792" s="125"/>
      <c r="D792" s="130">
        <v>0</v>
      </c>
      <c r="E792" s="131"/>
      <c r="F792" s="132">
        <v>0.2</v>
      </c>
      <c r="G792" s="132"/>
      <c r="H792" s="131">
        <v>3532</v>
      </c>
      <c r="I792" s="92">
        <f t="shared" si="396"/>
        <v>3532</v>
      </c>
      <c r="J792" s="98">
        <f t="shared" si="385"/>
        <v>2825.6000000000004</v>
      </c>
      <c r="K792" s="92"/>
      <c r="L792" s="131">
        <v>0</v>
      </c>
      <c r="M792" s="92">
        <f t="shared" si="397"/>
        <v>0</v>
      </c>
      <c r="N792" s="92">
        <f t="shared" si="386"/>
        <v>0</v>
      </c>
      <c r="O792" s="92"/>
      <c r="P792" s="92">
        <v>0</v>
      </c>
      <c r="Q792" s="92">
        <f t="shared" si="398"/>
        <v>0</v>
      </c>
      <c r="R792" s="98">
        <f t="shared" si="387"/>
        <v>0</v>
      </c>
      <c r="S792" s="130">
        <v>25</v>
      </c>
      <c r="T792" s="258" t="s">
        <v>167</v>
      </c>
      <c r="U792" s="78">
        <f>SUMIF('Avoided Costs 2010-2018'!$A:$A,Actuals!T792&amp;Actuals!S792,'Avoided Costs 2010-2018'!$E:$E)*J792</f>
        <v>9656.4931890441458</v>
      </c>
      <c r="V792" s="78">
        <f>SUMIF('Avoided Costs 2010-2018'!$A:$A,Actuals!T792&amp;Actuals!S792,'Avoided Costs 2010-2018'!$K:$K)*N792</f>
        <v>0</v>
      </c>
      <c r="W792" s="78">
        <f>SUMIF('Avoided Costs 2010-2018'!$A:$A,Actuals!T792&amp;Actuals!S792,'Avoided Costs 2010-2018'!$M:$M)*R792</f>
        <v>0</v>
      </c>
      <c r="X792" s="78">
        <f t="shared" si="388"/>
        <v>9656.4931890441458</v>
      </c>
      <c r="Y792" s="105">
        <v>9000</v>
      </c>
      <c r="Z792" s="105">
        <f t="shared" si="389"/>
        <v>7200</v>
      </c>
      <c r="AA792" s="105"/>
      <c r="AB792" s="105"/>
      <c r="AC792" s="105"/>
      <c r="AD792" s="105">
        <f t="shared" si="390"/>
        <v>7200</v>
      </c>
      <c r="AE792" s="105">
        <f t="shared" si="391"/>
        <v>2456.4931890441458</v>
      </c>
      <c r="AF792" s="160">
        <f t="shared" si="392"/>
        <v>70640.000000000015</v>
      </c>
    </row>
    <row r="793" spans="1:32" s="108" customFormat="1" outlineLevel="1" x14ac:dyDescent="0.2">
      <c r="A793" s="125" t="s">
        <v>806</v>
      </c>
      <c r="B793" s="125"/>
      <c r="C793" s="125"/>
      <c r="D793" s="130">
        <v>1</v>
      </c>
      <c r="E793" s="131"/>
      <c r="F793" s="132">
        <v>0.2</v>
      </c>
      <c r="G793" s="132"/>
      <c r="H793" s="131">
        <v>3125</v>
      </c>
      <c r="I793" s="92">
        <f t="shared" si="396"/>
        <v>3125</v>
      </c>
      <c r="J793" s="98">
        <f t="shared" si="385"/>
        <v>2500</v>
      </c>
      <c r="K793" s="92"/>
      <c r="L793" s="131">
        <v>0</v>
      </c>
      <c r="M793" s="92">
        <f t="shared" si="397"/>
        <v>0</v>
      </c>
      <c r="N793" s="92">
        <f t="shared" si="386"/>
        <v>0</v>
      </c>
      <c r="O793" s="92"/>
      <c r="P793" s="92">
        <v>0</v>
      </c>
      <c r="Q793" s="92">
        <f t="shared" si="398"/>
        <v>0</v>
      </c>
      <c r="R793" s="98">
        <f t="shared" si="387"/>
        <v>0</v>
      </c>
      <c r="S793" s="130">
        <v>25</v>
      </c>
      <c r="T793" s="258" t="s">
        <v>15</v>
      </c>
      <c r="U793" s="78">
        <f>SUMIF('Avoided Costs 2010-2018'!$A:$A,Actuals!T793&amp;Actuals!S793,'Avoided Costs 2010-2018'!$E:$E)*J793</f>
        <v>9398.3803252862399</v>
      </c>
      <c r="V793" s="78">
        <f>SUMIF('Avoided Costs 2010-2018'!$A:$A,Actuals!T793&amp;Actuals!S793,'Avoided Costs 2010-2018'!$K:$K)*N793</f>
        <v>0</v>
      </c>
      <c r="W793" s="78">
        <f>SUMIF('Avoided Costs 2010-2018'!$A:$A,Actuals!T793&amp;Actuals!S793,'Avoided Costs 2010-2018'!$M:$M)*R793</f>
        <v>0</v>
      </c>
      <c r="X793" s="78">
        <f t="shared" si="388"/>
        <v>9398.3803252862399</v>
      </c>
      <c r="Y793" s="105">
        <v>4500</v>
      </c>
      <c r="Z793" s="105">
        <f t="shared" si="389"/>
        <v>3600</v>
      </c>
      <c r="AA793" s="105"/>
      <c r="AB793" s="105"/>
      <c r="AC793" s="105"/>
      <c r="AD793" s="105">
        <f t="shared" si="390"/>
        <v>3600</v>
      </c>
      <c r="AE793" s="105">
        <f t="shared" si="391"/>
        <v>5798.3803252862399</v>
      </c>
      <c r="AF793" s="160">
        <f t="shared" si="392"/>
        <v>62500</v>
      </c>
    </row>
    <row r="794" spans="1:32" s="108" customFormat="1" outlineLevel="1" x14ac:dyDescent="0.2">
      <c r="A794" s="125" t="s">
        <v>807</v>
      </c>
      <c r="B794" s="125"/>
      <c r="C794" s="125"/>
      <c r="D794" s="130">
        <v>1</v>
      </c>
      <c r="E794" s="131"/>
      <c r="F794" s="132">
        <v>0.2</v>
      </c>
      <c r="G794" s="132"/>
      <c r="H794" s="131">
        <v>21712</v>
      </c>
      <c r="I794" s="92">
        <f t="shared" si="396"/>
        <v>21712</v>
      </c>
      <c r="J794" s="98">
        <f t="shared" si="385"/>
        <v>17369.600000000002</v>
      </c>
      <c r="K794" s="92"/>
      <c r="L794" s="131">
        <v>0</v>
      </c>
      <c r="M794" s="92">
        <f t="shared" si="397"/>
        <v>0</v>
      </c>
      <c r="N794" s="92">
        <f t="shared" si="386"/>
        <v>0</v>
      </c>
      <c r="O794" s="92"/>
      <c r="P794" s="92">
        <v>0</v>
      </c>
      <c r="Q794" s="92">
        <f t="shared" si="398"/>
        <v>0</v>
      </c>
      <c r="R794" s="98">
        <f t="shared" si="387"/>
        <v>0</v>
      </c>
      <c r="S794" s="130">
        <v>25</v>
      </c>
      <c r="T794" s="258" t="s">
        <v>15</v>
      </c>
      <c r="U794" s="78">
        <f>SUMIF('Avoided Costs 2010-2018'!$A:$A,Actuals!T794&amp;Actuals!S794,'Avoided Costs 2010-2018'!$E:$E)*J794</f>
        <v>65298.442759236765</v>
      </c>
      <c r="V794" s="78">
        <f>SUMIF('Avoided Costs 2010-2018'!$A:$A,Actuals!T794&amp;Actuals!S794,'Avoided Costs 2010-2018'!$K:$K)*N794</f>
        <v>0</v>
      </c>
      <c r="W794" s="78">
        <f>SUMIF('Avoided Costs 2010-2018'!$A:$A,Actuals!T794&amp;Actuals!S794,'Avoided Costs 2010-2018'!$M:$M)*R794</f>
        <v>0</v>
      </c>
      <c r="X794" s="78">
        <f t="shared" si="388"/>
        <v>65298.442759236765</v>
      </c>
      <c r="Y794" s="105">
        <v>20600</v>
      </c>
      <c r="Z794" s="105">
        <f t="shared" si="389"/>
        <v>16480</v>
      </c>
      <c r="AA794" s="105"/>
      <c r="AB794" s="105"/>
      <c r="AC794" s="105"/>
      <c r="AD794" s="105">
        <f t="shared" si="390"/>
        <v>16480</v>
      </c>
      <c r="AE794" s="105">
        <f t="shared" si="391"/>
        <v>48818.442759236765</v>
      </c>
      <c r="AF794" s="160">
        <f t="shared" si="392"/>
        <v>434240.00000000006</v>
      </c>
    </row>
    <row r="795" spans="1:32" s="108" customFormat="1" outlineLevel="1" x14ac:dyDescent="0.2">
      <c r="A795" s="125" t="s">
        <v>808</v>
      </c>
      <c r="B795" s="125"/>
      <c r="C795" s="125"/>
      <c r="D795" s="130">
        <v>1</v>
      </c>
      <c r="E795" s="131"/>
      <c r="F795" s="132">
        <v>0.2</v>
      </c>
      <c r="G795" s="132"/>
      <c r="H795" s="131">
        <v>7095</v>
      </c>
      <c r="I795" s="92">
        <f t="shared" si="396"/>
        <v>7095</v>
      </c>
      <c r="J795" s="98">
        <f t="shared" si="385"/>
        <v>5676</v>
      </c>
      <c r="K795" s="92"/>
      <c r="L795" s="131">
        <v>0</v>
      </c>
      <c r="M795" s="92">
        <f t="shared" si="397"/>
        <v>0</v>
      </c>
      <c r="N795" s="92">
        <f t="shared" si="386"/>
        <v>0</v>
      </c>
      <c r="O795" s="92"/>
      <c r="P795" s="92">
        <v>0</v>
      </c>
      <c r="Q795" s="92">
        <f t="shared" si="398"/>
        <v>0</v>
      </c>
      <c r="R795" s="98">
        <f t="shared" si="387"/>
        <v>0</v>
      </c>
      <c r="S795" s="130">
        <v>25</v>
      </c>
      <c r="T795" s="258" t="s">
        <v>167</v>
      </c>
      <c r="U795" s="78">
        <f>SUMIF('Avoided Costs 2010-2018'!$A:$A,Actuals!T795&amp;Actuals!S795,'Avoided Costs 2010-2018'!$E:$E)*J795</f>
        <v>19397.740423631993</v>
      </c>
      <c r="V795" s="78">
        <f>SUMIF('Avoided Costs 2010-2018'!$A:$A,Actuals!T795&amp;Actuals!S795,'Avoided Costs 2010-2018'!$K:$K)*N795</f>
        <v>0</v>
      </c>
      <c r="W795" s="78">
        <f>SUMIF('Avoided Costs 2010-2018'!$A:$A,Actuals!T795&amp;Actuals!S795,'Avoided Costs 2010-2018'!$M:$M)*R795</f>
        <v>0</v>
      </c>
      <c r="X795" s="78">
        <f t="shared" si="388"/>
        <v>19397.740423631993</v>
      </c>
      <c r="Y795" s="105">
        <v>7400</v>
      </c>
      <c r="Z795" s="105">
        <f t="shared" si="389"/>
        <v>5920</v>
      </c>
      <c r="AA795" s="105"/>
      <c r="AB795" s="105"/>
      <c r="AC795" s="105"/>
      <c r="AD795" s="105">
        <f t="shared" si="390"/>
        <v>5920</v>
      </c>
      <c r="AE795" s="105">
        <f t="shared" si="391"/>
        <v>13477.740423631993</v>
      </c>
      <c r="AF795" s="160">
        <f t="shared" si="392"/>
        <v>141900</v>
      </c>
    </row>
    <row r="796" spans="1:32" s="108" customFormat="1" outlineLevel="1" x14ac:dyDescent="0.2">
      <c r="A796" s="125" t="s">
        <v>809</v>
      </c>
      <c r="B796" s="125"/>
      <c r="C796" s="125"/>
      <c r="D796" s="130">
        <v>0</v>
      </c>
      <c r="E796" s="131"/>
      <c r="F796" s="132">
        <v>0.2</v>
      </c>
      <c r="G796" s="132"/>
      <c r="H796" s="131">
        <v>67903</v>
      </c>
      <c r="I796" s="92">
        <f t="shared" si="393"/>
        <v>64643.655999999995</v>
      </c>
      <c r="J796" s="98">
        <f t="shared" si="385"/>
        <v>51714.924800000001</v>
      </c>
      <c r="K796" s="92"/>
      <c r="L796" s="131">
        <v>0</v>
      </c>
      <c r="M796" s="92">
        <f t="shared" si="394"/>
        <v>0</v>
      </c>
      <c r="N796" s="92">
        <f t="shared" si="386"/>
        <v>0</v>
      </c>
      <c r="O796" s="92"/>
      <c r="P796" s="92">
        <v>0</v>
      </c>
      <c r="Q796" s="92">
        <f t="shared" si="395"/>
        <v>0</v>
      </c>
      <c r="R796" s="98">
        <f t="shared" si="387"/>
        <v>0</v>
      </c>
      <c r="S796" s="130">
        <v>11</v>
      </c>
      <c r="T796" s="258" t="s">
        <v>15</v>
      </c>
      <c r="U796" s="78">
        <f>SUMIF('Avoided Costs 2010-2018'!$A:$A,Actuals!T796&amp;Actuals!S796,'Avoided Costs 2010-2018'!$E:$E)*J796</f>
        <v>126553.53637244296</v>
      </c>
      <c r="V796" s="78">
        <f>SUMIF('Avoided Costs 2010-2018'!$A:$A,Actuals!T796&amp;Actuals!S796,'Avoided Costs 2010-2018'!$K:$K)*N796</f>
        <v>0</v>
      </c>
      <c r="W796" s="78">
        <f>SUMIF('Avoided Costs 2010-2018'!$A:$A,Actuals!T796&amp;Actuals!S796,'Avoided Costs 2010-2018'!$M:$M)*R796</f>
        <v>0</v>
      </c>
      <c r="X796" s="78">
        <f t="shared" si="388"/>
        <v>126553.53637244296</v>
      </c>
      <c r="Y796" s="105">
        <v>56180</v>
      </c>
      <c r="Z796" s="105">
        <f t="shared" si="389"/>
        <v>44944</v>
      </c>
      <c r="AA796" s="105"/>
      <c r="AB796" s="105"/>
      <c r="AC796" s="105"/>
      <c r="AD796" s="105">
        <f t="shared" si="390"/>
        <v>44944</v>
      </c>
      <c r="AE796" s="105">
        <f t="shared" si="391"/>
        <v>81609.536372442963</v>
      </c>
      <c r="AF796" s="160">
        <f t="shared" si="392"/>
        <v>568864.17280000006</v>
      </c>
    </row>
    <row r="797" spans="1:32" s="108" customFormat="1" outlineLevel="1" x14ac:dyDescent="0.2">
      <c r="A797" s="125" t="s">
        <v>810</v>
      </c>
      <c r="B797" s="125"/>
      <c r="C797" s="125"/>
      <c r="D797" s="130">
        <v>1</v>
      </c>
      <c r="E797" s="131"/>
      <c r="F797" s="132">
        <v>0.2</v>
      </c>
      <c r="G797" s="132"/>
      <c r="H797" s="131">
        <v>15142</v>
      </c>
      <c r="I797" s="92">
        <f t="shared" si="393"/>
        <v>14415.183999999999</v>
      </c>
      <c r="J797" s="98">
        <f t="shared" si="385"/>
        <v>11532.147199999999</v>
      </c>
      <c r="K797" s="92"/>
      <c r="L797" s="131">
        <v>23269</v>
      </c>
      <c r="M797" s="92">
        <f t="shared" si="394"/>
        <v>24665.140000000003</v>
      </c>
      <c r="N797" s="92">
        <f t="shared" si="386"/>
        <v>19732.112000000005</v>
      </c>
      <c r="O797" s="92"/>
      <c r="P797" s="92">
        <v>0</v>
      </c>
      <c r="Q797" s="92">
        <f t="shared" si="395"/>
        <v>0</v>
      </c>
      <c r="R797" s="98">
        <f t="shared" si="387"/>
        <v>0</v>
      </c>
      <c r="S797" s="130">
        <v>15</v>
      </c>
      <c r="T797" s="258" t="s">
        <v>15</v>
      </c>
      <c r="U797" s="78">
        <f>SUMIF('Avoided Costs 2010-2018'!$A:$A,Actuals!T797&amp;Actuals!S797,'Avoided Costs 2010-2018'!$E:$E)*J797</f>
        <v>34081.785056319124</v>
      </c>
      <c r="V797" s="78">
        <f>SUMIF('Avoided Costs 2010-2018'!$A:$A,Actuals!T797&amp;Actuals!S797,'Avoided Costs 2010-2018'!$K:$K)*N797</f>
        <v>16251.759683709333</v>
      </c>
      <c r="W797" s="78">
        <f>SUMIF('Avoided Costs 2010-2018'!$A:$A,Actuals!T797&amp;Actuals!S797,'Avoided Costs 2010-2018'!$M:$M)*R797</f>
        <v>0</v>
      </c>
      <c r="X797" s="78">
        <f t="shared" si="388"/>
        <v>50333.544740028461</v>
      </c>
      <c r="Y797" s="105">
        <v>10570</v>
      </c>
      <c r="Z797" s="105">
        <f t="shared" si="389"/>
        <v>8456</v>
      </c>
      <c r="AA797" s="105"/>
      <c r="AB797" s="105"/>
      <c r="AC797" s="105"/>
      <c r="AD797" s="105">
        <f t="shared" si="390"/>
        <v>8456</v>
      </c>
      <c r="AE797" s="105">
        <f t="shared" si="391"/>
        <v>41877.544740028461</v>
      </c>
      <c r="AF797" s="160">
        <f t="shared" si="392"/>
        <v>172982.20799999998</v>
      </c>
    </row>
    <row r="798" spans="1:32" s="108" customFormat="1" outlineLevel="1" x14ac:dyDescent="0.2">
      <c r="A798" s="125" t="s">
        <v>811</v>
      </c>
      <c r="B798" s="125"/>
      <c r="C798" s="125"/>
      <c r="D798" s="130">
        <v>0</v>
      </c>
      <c r="E798" s="131"/>
      <c r="F798" s="132">
        <v>0.2</v>
      </c>
      <c r="G798" s="132"/>
      <c r="H798" s="131">
        <v>8028</v>
      </c>
      <c r="I798" s="92">
        <f t="shared" si="393"/>
        <v>7642.6559999999999</v>
      </c>
      <c r="J798" s="98">
        <f t="shared" si="385"/>
        <v>6114.1248000000005</v>
      </c>
      <c r="K798" s="92"/>
      <c r="L798" s="131">
        <v>0</v>
      </c>
      <c r="M798" s="92">
        <f t="shared" si="394"/>
        <v>0</v>
      </c>
      <c r="N798" s="92">
        <f t="shared" si="386"/>
        <v>0</v>
      </c>
      <c r="O798" s="92"/>
      <c r="P798" s="92">
        <v>0</v>
      </c>
      <c r="Q798" s="92">
        <f t="shared" si="395"/>
        <v>0</v>
      </c>
      <c r="R798" s="98">
        <f t="shared" si="387"/>
        <v>0</v>
      </c>
      <c r="S798" s="130">
        <v>15</v>
      </c>
      <c r="T798" s="258" t="s">
        <v>167</v>
      </c>
      <c r="U798" s="78">
        <f>SUMIF('Avoided Costs 2010-2018'!$A:$A,Actuals!T798&amp;Actuals!S798,'Avoided Costs 2010-2018'!$E:$E)*J798</f>
        <v>16436.066194382187</v>
      </c>
      <c r="V798" s="78">
        <f>SUMIF('Avoided Costs 2010-2018'!$A:$A,Actuals!T798&amp;Actuals!S798,'Avoided Costs 2010-2018'!$K:$K)*N798</f>
        <v>0</v>
      </c>
      <c r="W798" s="78">
        <f>SUMIF('Avoided Costs 2010-2018'!$A:$A,Actuals!T798&amp;Actuals!S798,'Avoided Costs 2010-2018'!$M:$M)*R798</f>
        <v>0</v>
      </c>
      <c r="X798" s="78">
        <f t="shared" si="388"/>
        <v>16436.066194382187</v>
      </c>
      <c r="Y798" s="105">
        <v>17000</v>
      </c>
      <c r="Z798" s="105">
        <f t="shared" si="389"/>
        <v>13600</v>
      </c>
      <c r="AA798" s="105"/>
      <c r="AB798" s="105"/>
      <c r="AC798" s="105"/>
      <c r="AD798" s="105">
        <f t="shared" si="390"/>
        <v>13600</v>
      </c>
      <c r="AE798" s="105">
        <f t="shared" si="391"/>
        <v>2836.0661943821869</v>
      </c>
      <c r="AF798" s="160">
        <f t="shared" si="392"/>
        <v>91711.872000000003</v>
      </c>
    </row>
    <row r="799" spans="1:32" s="108" customFormat="1" outlineLevel="1" x14ac:dyDescent="0.2">
      <c r="A799" s="125" t="s">
        <v>812</v>
      </c>
      <c r="B799" s="125"/>
      <c r="C799" s="125"/>
      <c r="D799" s="130">
        <v>0</v>
      </c>
      <c r="E799" s="131"/>
      <c r="F799" s="132">
        <v>0.2</v>
      </c>
      <c r="G799" s="132"/>
      <c r="H799" s="131">
        <v>94832</v>
      </c>
      <c r="I799" s="92">
        <f t="shared" si="393"/>
        <v>90280.063999999998</v>
      </c>
      <c r="J799" s="98">
        <f t="shared" si="385"/>
        <v>72224.051200000002</v>
      </c>
      <c r="K799" s="92"/>
      <c r="L799" s="131">
        <v>52187</v>
      </c>
      <c r="M799" s="92">
        <f t="shared" si="394"/>
        <v>55318.22</v>
      </c>
      <c r="N799" s="92">
        <f t="shared" si="386"/>
        <v>44254.576000000001</v>
      </c>
      <c r="O799" s="92"/>
      <c r="P799" s="92">
        <v>0</v>
      </c>
      <c r="Q799" s="92">
        <f t="shared" si="395"/>
        <v>0</v>
      </c>
      <c r="R799" s="98">
        <f t="shared" si="387"/>
        <v>0</v>
      </c>
      <c r="S799" s="130">
        <v>15</v>
      </c>
      <c r="T799" s="258" t="s">
        <v>15</v>
      </c>
      <c r="U799" s="78">
        <f>SUMIF('Avoided Costs 2010-2018'!$A:$A,Actuals!T799&amp;Actuals!S799,'Avoided Costs 2010-2018'!$E:$E)*J799</f>
        <v>213448.93940436241</v>
      </c>
      <c r="V799" s="78">
        <f>SUMIF('Avoided Costs 2010-2018'!$A:$A,Actuals!T799&amp;Actuals!S799,'Avoided Costs 2010-2018'!$K:$K)*N799</f>
        <v>36448.948498592064</v>
      </c>
      <c r="W799" s="78">
        <f>SUMIF('Avoided Costs 2010-2018'!$A:$A,Actuals!T799&amp;Actuals!S799,'Avoided Costs 2010-2018'!$M:$M)*R799</f>
        <v>0</v>
      </c>
      <c r="X799" s="78">
        <f t="shared" si="388"/>
        <v>249897.88790295448</v>
      </c>
      <c r="Y799" s="105">
        <v>51000</v>
      </c>
      <c r="Z799" s="105">
        <f t="shared" si="389"/>
        <v>40800</v>
      </c>
      <c r="AA799" s="105"/>
      <c r="AB799" s="105"/>
      <c r="AC799" s="105"/>
      <c r="AD799" s="105">
        <f t="shared" si="390"/>
        <v>40800</v>
      </c>
      <c r="AE799" s="105">
        <f t="shared" si="391"/>
        <v>209097.88790295448</v>
      </c>
      <c r="AF799" s="160">
        <f t="shared" si="392"/>
        <v>1083360.7679999999</v>
      </c>
    </row>
    <row r="800" spans="1:32" s="108" customFormat="1" outlineLevel="1" x14ac:dyDescent="0.2">
      <c r="A800" s="125" t="s">
        <v>813</v>
      </c>
      <c r="B800" s="125"/>
      <c r="C800" s="125"/>
      <c r="D800" s="130">
        <v>1</v>
      </c>
      <c r="E800" s="131"/>
      <c r="F800" s="132">
        <v>0.2</v>
      </c>
      <c r="G800" s="132"/>
      <c r="H800" s="131">
        <v>12468</v>
      </c>
      <c r="I800" s="92">
        <f t="shared" si="393"/>
        <v>11869.536</v>
      </c>
      <c r="J800" s="98">
        <f t="shared" si="385"/>
        <v>9495.6288000000004</v>
      </c>
      <c r="K800" s="92"/>
      <c r="L800" s="131">
        <v>0</v>
      </c>
      <c r="M800" s="92">
        <f t="shared" si="394"/>
        <v>0</v>
      </c>
      <c r="N800" s="92">
        <f t="shared" si="386"/>
        <v>0</v>
      </c>
      <c r="O800" s="92"/>
      <c r="P800" s="92">
        <v>0</v>
      </c>
      <c r="Q800" s="92">
        <f t="shared" si="395"/>
        <v>0</v>
      </c>
      <c r="R800" s="98">
        <f t="shared" si="387"/>
        <v>0</v>
      </c>
      <c r="S800" s="130">
        <v>15</v>
      </c>
      <c r="T800" s="258" t="s">
        <v>15</v>
      </c>
      <c r="U800" s="78">
        <f>SUMIF('Avoided Costs 2010-2018'!$A:$A,Actuals!T800&amp;Actuals!S800,'Avoided Costs 2010-2018'!$E:$E)*J800</f>
        <v>28063.115578007324</v>
      </c>
      <c r="V800" s="78">
        <f>SUMIF('Avoided Costs 2010-2018'!$A:$A,Actuals!T800&amp;Actuals!S800,'Avoided Costs 2010-2018'!$K:$K)*N800</f>
        <v>0</v>
      </c>
      <c r="W800" s="78">
        <f>SUMIF('Avoided Costs 2010-2018'!$A:$A,Actuals!T800&amp;Actuals!S800,'Avoided Costs 2010-2018'!$M:$M)*R800</f>
        <v>0</v>
      </c>
      <c r="X800" s="78">
        <f t="shared" si="388"/>
        <v>28063.115578007324</v>
      </c>
      <c r="Y800" s="105">
        <v>17000</v>
      </c>
      <c r="Z800" s="105">
        <f t="shared" si="389"/>
        <v>13600</v>
      </c>
      <c r="AA800" s="105"/>
      <c r="AB800" s="105"/>
      <c r="AC800" s="105"/>
      <c r="AD800" s="105">
        <f t="shared" si="390"/>
        <v>13600</v>
      </c>
      <c r="AE800" s="105">
        <f t="shared" si="391"/>
        <v>14463.115578007324</v>
      </c>
      <c r="AF800" s="160">
        <f t="shared" si="392"/>
        <v>142434.432</v>
      </c>
    </row>
    <row r="801" spans="1:32" s="108" customFormat="1" outlineLevel="1" x14ac:dyDescent="0.2">
      <c r="A801" s="125" t="s">
        <v>814</v>
      </c>
      <c r="B801" s="125"/>
      <c r="C801" s="125"/>
      <c r="D801" s="130">
        <v>1</v>
      </c>
      <c r="E801" s="131"/>
      <c r="F801" s="132">
        <v>0.2</v>
      </c>
      <c r="G801" s="132"/>
      <c r="H801" s="131">
        <v>100956</v>
      </c>
      <c r="I801" s="92">
        <f t="shared" si="393"/>
        <v>96110.111999999994</v>
      </c>
      <c r="J801" s="98">
        <f t="shared" si="385"/>
        <v>76888.089599999992</v>
      </c>
      <c r="K801" s="92"/>
      <c r="L801" s="131">
        <v>141639</v>
      </c>
      <c r="M801" s="92">
        <f t="shared" si="394"/>
        <v>150137.34</v>
      </c>
      <c r="N801" s="92">
        <f t="shared" si="386"/>
        <v>120109.872</v>
      </c>
      <c r="O801" s="92"/>
      <c r="P801" s="92">
        <v>0</v>
      </c>
      <c r="Q801" s="92">
        <f t="shared" si="395"/>
        <v>0</v>
      </c>
      <c r="R801" s="98">
        <f t="shared" si="387"/>
        <v>0</v>
      </c>
      <c r="S801" s="130">
        <v>15</v>
      </c>
      <c r="T801" s="258" t="s">
        <v>15</v>
      </c>
      <c r="U801" s="78">
        <f>SUMIF('Avoided Costs 2010-2018'!$A:$A,Actuals!T801&amp;Actuals!S801,'Avoided Costs 2010-2018'!$E:$E)*J801</f>
        <v>227232.90794781098</v>
      </c>
      <c r="V801" s="78">
        <f>SUMIF('Avoided Costs 2010-2018'!$A:$A,Actuals!T801&amp;Actuals!S801,'Avoided Costs 2010-2018'!$K:$K)*N801</f>
        <v>98924.878157243787</v>
      </c>
      <c r="W801" s="78">
        <f>SUMIF('Avoided Costs 2010-2018'!$A:$A,Actuals!T801&amp;Actuals!S801,'Avoided Costs 2010-2018'!$M:$M)*R801</f>
        <v>0</v>
      </c>
      <c r="X801" s="78">
        <f t="shared" si="388"/>
        <v>326157.78610505478</v>
      </c>
      <c r="Y801" s="105">
        <v>45800</v>
      </c>
      <c r="Z801" s="105">
        <f t="shared" si="389"/>
        <v>36640</v>
      </c>
      <c r="AA801" s="105"/>
      <c r="AB801" s="105"/>
      <c r="AC801" s="105"/>
      <c r="AD801" s="105">
        <f t="shared" si="390"/>
        <v>36640</v>
      </c>
      <c r="AE801" s="105">
        <f t="shared" si="391"/>
        <v>289517.78610505478</v>
      </c>
      <c r="AF801" s="160">
        <f t="shared" si="392"/>
        <v>1153321.3439999998</v>
      </c>
    </row>
    <row r="802" spans="1:32" s="108" customFormat="1" outlineLevel="1" x14ac:dyDescent="0.2">
      <c r="A802" s="125" t="s">
        <v>815</v>
      </c>
      <c r="B802" s="125"/>
      <c r="C802" s="125"/>
      <c r="D802" s="130">
        <v>0</v>
      </c>
      <c r="E802" s="131"/>
      <c r="F802" s="132">
        <v>0.2</v>
      </c>
      <c r="G802" s="132"/>
      <c r="H802" s="131">
        <v>14190</v>
      </c>
      <c r="I802" s="92">
        <f t="shared" ref="I802:I810" si="399">H802</f>
        <v>14190</v>
      </c>
      <c r="J802" s="98">
        <f t="shared" si="385"/>
        <v>11352</v>
      </c>
      <c r="K802" s="92"/>
      <c r="L802" s="131">
        <v>0</v>
      </c>
      <c r="M802" s="92">
        <f t="shared" ref="M802:M810" si="400">L802</f>
        <v>0</v>
      </c>
      <c r="N802" s="92">
        <f t="shared" si="386"/>
        <v>0</v>
      </c>
      <c r="O802" s="92"/>
      <c r="P802" s="92">
        <v>0</v>
      </c>
      <c r="Q802" s="92">
        <f t="shared" ref="Q802:Q810" si="401">+P802</f>
        <v>0</v>
      </c>
      <c r="R802" s="98">
        <f t="shared" si="387"/>
        <v>0</v>
      </c>
      <c r="S802" s="130">
        <v>25</v>
      </c>
      <c r="T802" s="258" t="s">
        <v>167</v>
      </c>
      <c r="U802" s="78">
        <f>SUMIF('Avoided Costs 2010-2018'!$A:$A,Actuals!T802&amp;Actuals!S802,'Avoided Costs 2010-2018'!$E:$E)*J802</f>
        <v>38795.480847263985</v>
      </c>
      <c r="V802" s="78">
        <f>SUMIF('Avoided Costs 2010-2018'!$A:$A,Actuals!T802&amp;Actuals!S802,'Avoided Costs 2010-2018'!$K:$K)*N802</f>
        <v>0</v>
      </c>
      <c r="W802" s="78">
        <f>SUMIF('Avoided Costs 2010-2018'!$A:$A,Actuals!T802&amp;Actuals!S802,'Avoided Costs 2010-2018'!$M:$M)*R802</f>
        <v>0</v>
      </c>
      <c r="X802" s="78">
        <f t="shared" si="388"/>
        <v>38795.480847263985</v>
      </c>
      <c r="Y802" s="105">
        <v>14800</v>
      </c>
      <c r="Z802" s="105">
        <f t="shared" si="389"/>
        <v>11840</v>
      </c>
      <c r="AA802" s="105"/>
      <c r="AB802" s="105"/>
      <c r="AC802" s="105"/>
      <c r="AD802" s="105">
        <f t="shared" si="390"/>
        <v>11840</v>
      </c>
      <c r="AE802" s="105">
        <f t="shared" si="391"/>
        <v>26955.480847263985</v>
      </c>
      <c r="AF802" s="160">
        <f t="shared" si="392"/>
        <v>283800</v>
      </c>
    </row>
    <row r="803" spans="1:32" s="108" customFormat="1" outlineLevel="1" x14ac:dyDescent="0.2">
      <c r="A803" s="125" t="s">
        <v>816</v>
      </c>
      <c r="B803" s="125"/>
      <c r="C803" s="125"/>
      <c r="D803" s="130">
        <v>1</v>
      </c>
      <c r="E803" s="131"/>
      <c r="F803" s="132">
        <v>0.2</v>
      </c>
      <c r="G803" s="132"/>
      <c r="H803" s="131">
        <v>48862</v>
      </c>
      <c r="I803" s="92">
        <f t="shared" si="399"/>
        <v>48862</v>
      </c>
      <c r="J803" s="98">
        <f t="shared" si="385"/>
        <v>39089.599999999999</v>
      </c>
      <c r="K803" s="92"/>
      <c r="L803" s="131">
        <v>0</v>
      </c>
      <c r="M803" s="92">
        <f t="shared" si="400"/>
        <v>0</v>
      </c>
      <c r="N803" s="92">
        <f t="shared" si="386"/>
        <v>0</v>
      </c>
      <c r="O803" s="92"/>
      <c r="P803" s="92">
        <v>0</v>
      </c>
      <c r="Q803" s="92">
        <f t="shared" si="401"/>
        <v>0</v>
      </c>
      <c r="R803" s="98">
        <f t="shared" si="387"/>
        <v>0</v>
      </c>
      <c r="S803" s="130">
        <v>25</v>
      </c>
      <c r="T803" s="258" t="s">
        <v>15</v>
      </c>
      <c r="U803" s="78">
        <f>SUMIF('Avoided Costs 2010-2018'!$A:$A,Actuals!T803&amp;Actuals!S803,'Avoided Costs 2010-2018'!$E:$E)*J803</f>
        <v>146951.57102532362</v>
      </c>
      <c r="V803" s="78">
        <f>SUMIF('Avoided Costs 2010-2018'!$A:$A,Actuals!T803&amp;Actuals!S803,'Avoided Costs 2010-2018'!$K:$K)*N803</f>
        <v>0</v>
      </c>
      <c r="W803" s="78">
        <f>SUMIF('Avoided Costs 2010-2018'!$A:$A,Actuals!T803&amp;Actuals!S803,'Avoided Costs 2010-2018'!$M:$M)*R803</f>
        <v>0</v>
      </c>
      <c r="X803" s="78">
        <f t="shared" si="388"/>
        <v>146951.57102532362</v>
      </c>
      <c r="Y803" s="105">
        <v>14100</v>
      </c>
      <c r="Z803" s="105">
        <f t="shared" si="389"/>
        <v>11280</v>
      </c>
      <c r="AA803" s="105"/>
      <c r="AB803" s="105"/>
      <c r="AC803" s="105"/>
      <c r="AD803" s="105">
        <f t="shared" si="390"/>
        <v>11280</v>
      </c>
      <c r="AE803" s="105">
        <f t="shared" si="391"/>
        <v>135671.57102532362</v>
      </c>
      <c r="AF803" s="160">
        <f t="shared" si="392"/>
        <v>977240</v>
      </c>
    </row>
    <row r="804" spans="1:32" s="108" customFormat="1" outlineLevel="1" x14ac:dyDescent="0.2">
      <c r="A804" s="125" t="s">
        <v>817</v>
      </c>
      <c r="B804" s="125"/>
      <c r="C804" s="125"/>
      <c r="D804" s="130">
        <v>0</v>
      </c>
      <c r="E804" s="131"/>
      <c r="F804" s="132">
        <v>0.2</v>
      </c>
      <c r="G804" s="132"/>
      <c r="H804" s="131">
        <v>0</v>
      </c>
      <c r="I804" s="92">
        <f t="shared" si="399"/>
        <v>0</v>
      </c>
      <c r="J804" s="98">
        <f t="shared" si="385"/>
        <v>0</v>
      </c>
      <c r="K804" s="92"/>
      <c r="L804" s="131">
        <v>0</v>
      </c>
      <c r="M804" s="92">
        <f t="shared" si="400"/>
        <v>0</v>
      </c>
      <c r="N804" s="92">
        <f t="shared" si="386"/>
        <v>0</v>
      </c>
      <c r="O804" s="92"/>
      <c r="P804" s="92">
        <v>0</v>
      </c>
      <c r="Q804" s="92">
        <f t="shared" si="401"/>
        <v>0</v>
      </c>
      <c r="R804" s="98">
        <f t="shared" si="387"/>
        <v>0</v>
      </c>
      <c r="S804" s="130">
        <v>1</v>
      </c>
      <c r="T804" s="258" t="s">
        <v>167</v>
      </c>
      <c r="U804" s="78">
        <f>SUMIF('Avoided Costs 2010-2018'!$A:$A,Actuals!T804&amp;Actuals!S804,'Avoided Costs 2010-2018'!$E:$E)*J804</f>
        <v>0</v>
      </c>
      <c r="V804" s="78">
        <f>SUMIF('Avoided Costs 2010-2018'!$A:$A,Actuals!T804&amp;Actuals!S804,'Avoided Costs 2010-2018'!$K:$K)*N804</f>
        <v>0</v>
      </c>
      <c r="W804" s="78">
        <f>SUMIF('Avoided Costs 2010-2018'!$A:$A,Actuals!T804&amp;Actuals!S804,'Avoided Costs 2010-2018'!$M:$M)*R804</f>
        <v>0</v>
      </c>
      <c r="X804" s="78">
        <f t="shared" si="388"/>
        <v>0</v>
      </c>
      <c r="Y804" s="105">
        <v>0</v>
      </c>
      <c r="Z804" s="105">
        <f t="shared" si="389"/>
        <v>0</v>
      </c>
      <c r="AA804" s="105"/>
      <c r="AB804" s="105"/>
      <c r="AC804" s="105"/>
      <c r="AD804" s="105">
        <f t="shared" si="390"/>
        <v>0</v>
      </c>
      <c r="AE804" s="105">
        <f t="shared" si="391"/>
        <v>0</v>
      </c>
      <c r="AF804" s="160">
        <f t="shared" si="392"/>
        <v>0</v>
      </c>
    </row>
    <row r="805" spans="1:32" s="108" customFormat="1" outlineLevel="1" x14ac:dyDescent="0.2">
      <c r="A805" s="125" t="s">
        <v>818</v>
      </c>
      <c r="B805" s="125"/>
      <c r="C805" s="125"/>
      <c r="D805" s="130">
        <v>0</v>
      </c>
      <c r="E805" s="131"/>
      <c r="F805" s="132">
        <v>0.2</v>
      </c>
      <c r="G805" s="132"/>
      <c r="H805" s="131">
        <v>0</v>
      </c>
      <c r="I805" s="92">
        <f t="shared" si="399"/>
        <v>0</v>
      </c>
      <c r="J805" s="98">
        <f t="shared" si="385"/>
        <v>0</v>
      </c>
      <c r="K805" s="92"/>
      <c r="L805" s="131">
        <v>0</v>
      </c>
      <c r="M805" s="92">
        <f t="shared" si="400"/>
        <v>0</v>
      </c>
      <c r="N805" s="92">
        <f t="shared" si="386"/>
        <v>0</v>
      </c>
      <c r="O805" s="92"/>
      <c r="P805" s="92">
        <v>0</v>
      </c>
      <c r="Q805" s="92">
        <f t="shared" si="401"/>
        <v>0</v>
      </c>
      <c r="R805" s="98">
        <f t="shared" si="387"/>
        <v>0</v>
      </c>
      <c r="S805" s="130">
        <v>1</v>
      </c>
      <c r="T805" s="258" t="s">
        <v>167</v>
      </c>
      <c r="U805" s="78">
        <f>SUMIF('Avoided Costs 2010-2018'!$A:$A,Actuals!T805&amp;Actuals!S805,'Avoided Costs 2010-2018'!$E:$E)*J805</f>
        <v>0</v>
      </c>
      <c r="V805" s="78">
        <f>SUMIF('Avoided Costs 2010-2018'!$A:$A,Actuals!T805&amp;Actuals!S805,'Avoided Costs 2010-2018'!$K:$K)*N805</f>
        <v>0</v>
      </c>
      <c r="W805" s="78">
        <f>SUMIF('Avoided Costs 2010-2018'!$A:$A,Actuals!T805&amp;Actuals!S805,'Avoided Costs 2010-2018'!$M:$M)*R805</f>
        <v>0</v>
      </c>
      <c r="X805" s="78">
        <f t="shared" si="388"/>
        <v>0</v>
      </c>
      <c r="Y805" s="105">
        <v>0</v>
      </c>
      <c r="Z805" s="105">
        <f t="shared" si="389"/>
        <v>0</v>
      </c>
      <c r="AA805" s="105"/>
      <c r="AB805" s="105"/>
      <c r="AC805" s="105"/>
      <c r="AD805" s="105">
        <f t="shared" si="390"/>
        <v>0</v>
      </c>
      <c r="AE805" s="105">
        <f t="shared" si="391"/>
        <v>0</v>
      </c>
      <c r="AF805" s="160">
        <f t="shared" si="392"/>
        <v>0</v>
      </c>
    </row>
    <row r="806" spans="1:32" s="108" customFormat="1" outlineLevel="1" x14ac:dyDescent="0.2">
      <c r="A806" s="125" t="s">
        <v>819</v>
      </c>
      <c r="B806" s="125"/>
      <c r="C806" s="125"/>
      <c r="D806" s="130">
        <v>0</v>
      </c>
      <c r="E806" s="131"/>
      <c r="F806" s="132">
        <v>0.2</v>
      </c>
      <c r="G806" s="132"/>
      <c r="H806" s="131">
        <v>3532</v>
      </c>
      <c r="I806" s="92">
        <f t="shared" si="399"/>
        <v>3532</v>
      </c>
      <c r="J806" s="98">
        <f t="shared" si="385"/>
        <v>2825.6000000000004</v>
      </c>
      <c r="K806" s="92"/>
      <c r="L806" s="131">
        <v>0</v>
      </c>
      <c r="M806" s="92">
        <f t="shared" si="400"/>
        <v>0</v>
      </c>
      <c r="N806" s="92">
        <f t="shared" si="386"/>
        <v>0</v>
      </c>
      <c r="O806" s="92"/>
      <c r="P806" s="92">
        <v>0</v>
      </c>
      <c r="Q806" s="92">
        <f t="shared" si="401"/>
        <v>0</v>
      </c>
      <c r="R806" s="98">
        <f t="shared" si="387"/>
        <v>0</v>
      </c>
      <c r="S806" s="130">
        <v>25</v>
      </c>
      <c r="T806" s="258" t="s">
        <v>167</v>
      </c>
      <c r="U806" s="78">
        <f>SUMIF('Avoided Costs 2010-2018'!$A:$A,Actuals!T806&amp;Actuals!S806,'Avoided Costs 2010-2018'!$E:$E)*J806</f>
        <v>9656.4931890441458</v>
      </c>
      <c r="V806" s="78">
        <f>SUMIF('Avoided Costs 2010-2018'!$A:$A,Actuals!T806&amp;Actuals!S806,'Avoided Costs 2010-2018'!$K:$K)*N806</f>
        <v>0</v>
      </c>
      <c r="W806" s="78">
        <f>SUMIF('Avoided Costs 2010-2018'!$A:$A,Actuals!T806&amp;Actuals!S806,'Avoided Costs 2010-2018'!$M:$M)*R806</f>
        <v>0</v>
      </c>
      <c r="X806" s="78">
        <f t="shared" si="388"/>
        <v>9656.4931890441458</v>
      </c>
      <c r="Y806" s="105">
        <v>9000</v>
      </c>
      <c r="Z806" s="105">
        <f t="shared" si="389"/>
        <v>7200</v>
      </c>
      <c r="AA806" s="105"/>
      <c r="AB806" s="105"/>
      <c r="AC806" s="105"/>
      <c r="AD806" s="105">
        <f t="shared" si="390"/>
        <v>7200</v>
      </c>
      <c r="AE806" s="105">
        <f t="shared" si="391"/>
        <v>2456.4931890441458</v>
      </c>
      <c r="AF806" s="160">
        <f t="shared" si="392"/>
        <v>70640.000000000015</v>
      </c>
    </row>
    <row r="807" spans="1:32" s="108" customFormat="1" outlineLevel="1" x14ac:dyDescent="0.2">
      <c r="A807" s="125" t="s">
        <v>820</v>
      </c>
      <c r="B807" s="125"/>
      <c r="C807" s="125"/>
      <c r="D807" s="130">
        <v>1</v>
      </c>
      <c r="E807" s="131"/>
      <c r="F807" s="132">
        <v>0.2</v>
      </c>
      <c r="G807" s="132"/>
      <c r="H807" s="131">
        <v>11860</v>
      </c>
      <c r="I807" s="92">
        <f t="shared" si="399"/>
        <v>11860</v>
      </c>
      <c r="J807" s="98">
        <f t="shared" si="385"/>
        <v>9488</v>
      </c>
      <c r="K807" s="92"/>
      <c r="L807" s="131">
        <v>0</v>
      </c>
      <c r="M807" s="92">
        <f t="shared" si="400"/>
        <v>0</v>
      </c>
      <c r="N807" s="92">
        <f t="shared" si="386"/>
        <v>0</v>
      </c>
      <c r="O807" s="92"/>
      <c r="P807" s="92">
        <v>0</v>
      </c>
      <c r="Q807" s="92">
        <f t="shared" si="401"/>
        <v>0</v>
      </c>
      <c r="R807" s="98">
        <f t="shared" si="387"/>
        <v>0</v>
      </c>
      <c r="S807" s="130">
        <v>25</v>
      </c>
      <c r="T807" s="258" t="s">
        <v>15</v>
      </c>
      <c r="U807" s="78">
        <f>SUMIF('Avoided Costs 2010-2018'!$A:$A,Actuals!T807&amp;Actuals!S807,'Avoided Costs 2010-2018'!$E:$E)*J807</f>
        <v>35668.733010526339</v>
      </c>
      <c r="V807" s="78">
        <f>SUMIF('Avoided Costs 2010-2018'!$A:$A,Actuals!T807&amp;Actuals!S807,'Avoided Costs 2010-2018'!$K:$K)*N807</f>
        <v>0</v>
      </c>
      <c r="W807" s="78">
        <f>SUMIF('Avoided Costs 2010-2018'!$A:$A,Actuals!T807&amp;Actuals!S807,'Avoided Costs 2010-2018'!$M:$M)*R807</f>
        <v>0</v>
      </c>
      <c r="X807" s="78">
        <f t="shared" si="388"/>
        <v>35668.733010526339</v>
      </c>
      <c r="Y807" s="105">
        <v>12000</v>
      </c>
      <c r="Z807" s="105">
        <f t="shared" si="389"/>
        <v>9600</v>
      </c>
      <c r="AA807" s="105"/>
      <c r="AB807" s="105"/>
      <c r="AC807" s="105"/>
      <c r="AD807" s="105">
        <f t="shared" si="390"/>
        <v>9600</v>
      </c>
      <c r="AE807" s="105">
        <f t="shared" si="391"/>
        <v>26068.733010526339</v>
      </c>
      <c r="AF807" s="160">
        <f t="shared" si="392"/>
        <v>237200</v>
      </c>
    </row>
    <row r="808" spans="1:32" s="108" customFormat="1" outlineLevel="1" x14ac:dyDescent="0.2">
      <c r="A808" s="125" t="s">
        <v>821</v>
      </c>
      <c r="B808" s="125"/>
      <c r="C808" s="125"/>
      <c r="D808" s="130">
        <v>1</v>
      </c>
      <c r="E808" s="131"/>
      <c r="F808" s="132">
        <v>0.2</v>
      </c>
      <c r="G808" s="132"/>
      <c r="H808" s="131">
        <v>5930</v>
      </c>
      <c r="I808" s="92">
        <f t="shared" si="399"/>
        <v>5930</v>
      </c>
      <c r="J808" s="98">
        <f t="shared" si="385"/>
        <v>4744</v>
      </c>
      <c r="K808" s="92"/>
      <c r="L808" s="131">
        <v>0</v>
      </c>
      <c r="M808" s="92">
        <f t="shared" si="400"/>
        <v>0</v>
      </c>
      <c r="N808" s="92">
        <f t="shared" si="386"/>
        <v>0</v>
      </c>
      <c r="O808" s="92"/>
      <c r="P808" s="92">
        <v>0</v>
      </c>
      <c r="Q808" s="92">
        <f t="shared" si="401"/>
        <v>0</v>
      </c>
      <c r="R808" s="98">
        <f t="shared" si="387"/>
        <v>0</v>
      </c>
      <c r="S808" s="130">
        <v>25</v>
      </c>
      <c r="T808" s="258" t="s">
        <v>15</v>
      </c>
      <c r="U808" s="78">
        <f>SUMIF('Avoided Costs 2010-2018'!$A:$A,Actuals!T808&amp;Actuals!S808,'Avoided Costs 2010-2018'!$E:$E)*J808</f>
        <v>17834.36650526317</v>
      </c>
      <c r="V808" s="78">
        <f>SUMIF('Avoided Costs 2010-2018'!$A:$A,Actuals!T808&amp;Actuals!S808,'Avoided Costs 2010-2018'!$K:$K)*N808</f>
        <v>0</v>
      </c>
      <c r="W808" s="78">
        <f>SUMIF('Avoided Costs 2010-2018'!$A:$A,Actuals!T808&amp;Actuals!S808,'Avoided Costs 2010-2018'!$M:$M)*R808</f>
        <v>0</v>
      </c>
      <c r="X808" s="78">
        <f t="shared" si="388"/>
        <v>17834.36650526317</v>
      </c>
      <c r="Y808" s="105">
        <v>6000</v>
      </c>
      <c r="Z808" s="105">
        <f t="shared" si="389"/>
        <v>4800</v>
      </c>
      <c r="AA808" s="105"/>
      <c r="AB808" s="105"/>
      <c r="AC808" s="105"/>
      <c r="AD808" s="105">
        <f t="shared" si="390"/>
        <v>4800</v>
      </c>
      <c r="AE808" s="105">
        <f t="shared" si="391"/>
        <v>13034.36650526317</v>
      </c>
      <c r="AF808" s="160">
        <f t="shared" si="392"/>
        <v>118600</v>
      </c>
    </row>
    <row r="809" spans="1:32" s="108" customFormat="1" outlineLevel="1" x14ac:dyDescent="0.2">
      <c r="A809" s="125" t="s">
        <v>822</v>
      </c>
      <c r="B809" s="125"/>
      <c r="C809" s="125"/>
      <c r="D809" s="130">
        <v>1</v>
      </c>
      <c r="E809" s="131"/>
      <c r="F809" s="132">
        <v>0.2</v>
      </c>
      <c r="G809" s="132"/>
      <c r="H809" s="131">
        <v>5930</v>
      </c>
      <c r="I809" s="92">
        <f t="shared" si="399"/>
        <v>5930</v>
      </c>
      <c r="J809" s="98">
        <f t="shared" si="385"/>
        <v>4744</v>
      </c>
      <c r="K809" s="92"/>
      <c r="L809" s="131">
        <v>0</v>
      </c>
      <c r="M809" s="92">
        <f t="shared" si="400"/>
        <v>0</v>
      </c>
      <c r="N809" s="92">
        <f t="shared" si="386"/>
        <v>0</v>
      </c>
      <c r="O809" s="92"/>
      <c r="P809" s="92">
        <v>0</v>
      </c>
      <c r="Q809" s="92">
        <f t="shared" si="401"/>
        <v>0</v>
      </c>
      <c r="R809" s="98">
        <f t="shared" si="387"/>
        <v>0</v>
      </c>
      <c r="S809" s="130">
        <v>25</v>
      </c>
      <c r="T809" s="258" t="s">
        <v>15</v>
      </c>
      <c r="U809" s="78">
        <f>SUMIF('Avoided Costs 2010-2018'!$A:$A,Actuals!T809&amp;Actuals!S809,'Avoided Costs 2010-2018'!$E:$E)*J809</f>
        <v>17834.36650526317</v>
      </c>
      <c r="V809" s="78">
        <f>SUMIF('Avoided Costs 2010-2018'!$A:$A,Actuals!T809&amp;Actuals!S809,'Avoided Costs 2010-2018'!$K:$K)*N809</f>
        <v>0</v>
      </c>
      <c r="W809" s="78">
        <f>SUMIF('Avoided Costs 2010-2018'!$A:$A,Actuals!T809&amp;Actuals!S809,'Avoided Costs 2010-2018'!$M:$M)*R809</f>
        <v>0</v>
      </c>
      <c r="X809" s="78">
        <f t="shared" si="388"/>
        <v>17834.36650526317</v>
      </c>
      <c r="Y809" s="105">
        <v>6000</v>
      </c>
      <c r="Z809" s="105">
        <f t="shared" si="389"/>
        <v>4800</v>
      </c>
      <c r="AA809" s="105"/>
      <c r="AB809" s="105"/>
      <c r="AC809" s="105"/>
      <c r="AD809" s="105">
        <f t="shared" si="390"/>
        <v>4800</v>
      </c>
      <c r="AE809" s="105">
        <f t="shared" si="391"/>
        <v>13034.36650526317</v>
      </c>
      <c r="AF809" s="160">
        <f t="shared" si="392"/>
        <v>118600</v>
      </c>
    </row>
    <row r="810" spans="1:32" s="108" customFormat="1" outlineLevel="1" x14ac:dyDescent="0.2">
      <c r="A810" s="125" t="s">
        <v>823</v>
      </c>
      <c r="B810" s="125"/>
      <c r="C810" s="125"/>
      <c r="D810" s="130">
        <v>1</v>
      </c>
      <c r="E810" s="131"/>
      <c r="F810" s="132">
        <v>0.2</v>
      </c>
      <c r="G810" s="132"/>
      <c r="H810" s="131">
        <v>3532</v>
      </c>
      <c r="I810" s="92">
        <f t="shared" si="399"/>
        <v>3532</v>
      </c>
      <c r="J810" s="98">
        <f t="shared" si="385"/>
        <v>2825.6000000000004</v>
      </c>
      <c r="K810" s="92"/>
      <c r="L810" s="131">
        <v>0</v>
      </c>
      <c r="M810" s="92">
        <f t="shared" si="400"/>
        <v>0</v>
      </c>
      <c r="N810" s="92">
        <f t="shared" si="386"/>
        <v>0</v>
      </c>
      <c r="O810" s="92"/>
      <c r="P810" s="92">
        <v>0</v>
      </c>
      <c r="Q810" s="92">
        <f t="shared" si="401"/>
        <v>0</v>
      </c>
      <c r="R810" s="98">
        <f t="shared" si="387"/>
        <v>0</v>
      </c>
      <c r="S810" s="130">
        <v>25</v>
      </c>
      <c r="T810" s="258" t="s">
        <v>167</v>
      </c>
      <c r="U810" s="78">
        <f>SUMIF('Avoided Costs 2010-2018'!$A:$A,Actuals!T810&amp;Actuals!S810,'Avoided Costs 2010-2018'!$E:$E)*J810</f>
        <v>9656.4931890441458</v>
      </c>
      <c r="V810" s="78">
        <f>SUMIF('Avoided Costs 2010-2018'!$A:$A,Actuals!T810&amp;Actuals!S810,'Avoided Costs 2010-2018'!$K:$K)*N810</f>
        <v>0</v>
      </c>
      <c r="W810" s="78">
        <f>SUMIF('Avoided Costs 2010-2018'!$A:$A,Actuals!T810&amp;Actuals!S810,'Avoided Costs 2010-2018'!$M:$M)*R810</f>
        <v>0</v>
      </c>
      <c r="X810" s="78">
        <f t="shared" si="388"/>
        <v>9656.4931890441458</v>
      </c>
      <c r="Y810" s="105">
        <v>9000</v>
      </c>
      <c r="Z810" s="105">
        <f t="shared" si="389"/>
        <v>7200</v>
      </c>
      <c r="AA810" s="105"/>
      <c r="AB810" s="105"/>
      <c r="AC810" s="105"/>
      <c r="AD810" s="105">
        <f t="shared" si="390"/>
        <v>7200</v>
      </c>
      <c r="AE810" s="105">
        <f t="shared" si="391"/>
        <v>2456.4931890441458</v>
      </c>
      <c r="AF810" s="160">
        <f t="shared" si="392"/>
        <v>70640.000000000015</v>
      </c>
    </row>
    <row r="811" spans="1:32" s="108" customFormat="1" outlineLevel="1" x14ac:dyDescent="0.2">
      <c r="A811" s="125" t="s">
        <v>824</v>
      </c>
      <c r="B811" s="125"/>
      <c r="C811" s="125"/>
      <c r="D811" s="130">
        <v>1</v>
      </c>
      <c r="E811" s="131"/>
      <c r="F811" s="132">
        <v>0.2</v>
      </c>
      <c r="G811" s="132"/>
      <c r="H811" s="131">
        <v>22165</v>
      </c>
      <c r="I811" s="92">
        <f t="shared" si="393"/>
        <v>21101.079999999998</v>
      </c>
      <c r="J811" s="98">
        <f t="shared" si="385"/>
        <v>16880.863999999998</v>
      </c>
      <c r="K811" s="92"/>
      <c r="L811" s="131">
        <v>7461</v>
      </c>
      <c r="M811" s="92">
        <f t="shared" si="394"/>
        <v>7908.6600000000008</v>
      </c>
      <c r="N811" s="92">
        <f t="shared" si="386"/>
        <v>6326.9280000000008</v>
      </c>
      <c r="O811" s="92"/>
      <c r="P811" s="92">
        <v>0</v>
      </c>
      <c r="Q811" s="92">
        <f t="shared" si="395"/>
        <v>0</v>
      </c>
      <c r="R811" s="98">
        <f t="shared" si="387"/>
        <v>0</v>
      </c>
      <c r="S811" s="130">
        <v>15</v>
      </c>
      <c r="T811" s="258" t="s">
        <v>15</v>
      </c>
      <c r="U811" s="78">
        <f>SUMIF('Avoided Costs 2010-2018'!$A:$A,Actuals!T811&amp;Actuals!S811,'Avoided Costs 2010-2018'!$E:$E)*J811</f>
        <v>49889.232979349719</v>
      </c>
      <c r="V811" s="78">
        <f>SUMIF('Avoided Costs 2010-2018'!$A:$A,Actuals!T811&amp;Actuals!S811,'Avoided Costs 2010-2018'!$K:$K)*N811</f>
        <v>5210.9836692662047</v>
      </c>
      <c r="W811" s="78">
        <f>SUMIF('Avoided Costs 2010-2018'!$A:$A,Actuals!T811&amp;Actuals!S811,'Avoided Costs 2010-2018'!$M:$M)*R811</f>
        <v>0</v>
      </c>
      <c r="X811" s="78">
        <f t="shared" si="388"/>
        <v>55100.216648615926</v>
      </c>
      <c r="Y811" s="105">
        <v>6200</v>
      </c>
      <c r="Z811" s="105">
        <f t="shared" si="389"/>
        <v>4960</v>
      </c>
      <c r="AA811" s="105"/>
      <c r="AB811" s="105"/>
      <c r="AC811" s="105"/>
      <c r="AD811" s="105">
        <f t="shared" si="390"/>
        <v>4960</v>
      </c>
      <c r="AE811" s="105">
        <f t="shared" si="391"/>
        <v>50140.216648615926</v>
      </c>
      <c r="AF811" s="160">
        <f t="shared" si="392"/>
        <v>253212.95999999996</v>
      </c>
    </row>
    <row r="812" spans="1:32" s="108" customFormat="1" outlineLevel="1" x14ac:dyDescent="0.2">
      <c r="A812" s="125" t="s">
        <v>825</v>
      </c>
      <c r="B812" s="125"/>
      <c r="C812" s="125"/>
      <c r="D812" s="130">
        <v>1</v>
      </c>
      <c r="E812" s="131"/>
      <c r="F812" s="132">
        <v>0.2</v>
      </c>
      <c r="G812" s="132"/>
      <c r="H812" s="131">
        <v>5155</v>
      </c>
      <c r="I812" s="92">
        <f t="shared" ref="I812" si="402">H812</f>
        <v>5155</v>
      </c>
      <c r="J812" s="98">
        <f t="shared" si="385"/>
        <v>4124</v>
      </c>
      <c r="K812" s="92"/>
      <c r="L812" s="131">
        <v>0</v>
      </c>
      <c r="M812" s="92">
        <f t="shared" ref="M812" si="403">L812</f>
        <v>0</v>
      </c>
      <c r="N812" s="92">
        <f t="shared" si="386"/>
        <v>0</v>
      </c>
      <c r="O812" s="92"/>
      <c r="P812" s="92">
        <v>0</v>
      </c>
      <c r="Q812" s="92">
        <f t="shared" ref="Q812" si="404">+P812</f>
        <v>0</v>
      </c>
      <c r="R812" s="98">
        <f t="shared" si="387"/>
        <v>0</v>
      </c>
      <c r="S812" s="130">
        <v>25</v>
      </c>
      <c r="T812" s="258" t="s">
        <v>167</v>
      </c>
      <c r="U812" s="78">
        <f>SUMIF('Avoided Costs 2010-2018'!$A:$A,Actuals!T812&amp;Actuals!S812,'Avoided Costs 2010-2018'!$E:$E)*J812</f>
        <v>14093.77757347751</v>
      </c>
      <c r="V812" s="78">
        <f>SUMIF('Avoided Costs 2010-2018'!$A:$A,Actuals!T812&amp;Actuals!S812,'Avoided Costs 2010-2018'!$K:$K)*N812</f>
        <v>0</v>
      </c>
      <c r="W812" s="78">
        <f>SUMIF('Avoided Costs 2010-2018'!$A:$A,Actuals!T812&amp;Actuals!S812,'Avoided Costs 2010-2018'!$M:$M)*R812</f>
        <v>0</v>
      </c>
      <c r="X812" s="78">
        <f t="shared" si="388"/>
        <v>14093.77757347751</v>
      </c>
      <c r="Y812" s="105">
        <v>10300</v>
      </c>
      <c r="Z812" s="105">
        <f t="shared" si="389"/>
        <v>8240</v>
      </c>
      <c r="AA812" s="105"/>
      <c r="AB812" s="105"/>
      <c r="AC812" s="105"/>
      <c r="AD812" s="105">
        <f t="shared" si="390"/>
        <v>8240</v>
      </c>
      <c r="AE812" s="105">
        <f t="shared" si="391"/>
        <v>5853.7775734775096</v>
      </c>
      <c r="AF812" s="160">
        <f t="shared" si="392"/>
        <v>103100</v>
      </c>
    </row>
    <row r="813" spans="1:32" s="108" customFormat="1" outlineLevel="1" x14ac:dyDescent="0.2">
      <c r="A813" s="125" t="s">
        <v>826</v>
      </c>
      <c r="B813" s="125"/>
      <c r="C813" s="125"/>
      <c r="D813" s="130">
        <v>1</v>
      </c>
      <c r="E813" s="131"/>
      <c r="F813" s="132">
        <v>0.2</v>
      </c>
      <c r="G813" s="132"/>
      <c r="H813" s="131">
        <v>26829</v>
      </c>
      <c r="I813" s="92">
        <f t="shared" si="393"/>
        <v>25541.207999999999</v>
      </c>
      <c r="J813" s="98">
        <f t="shared" si="385"/>
        <v>20432.966400000001</v>
      </c>
      <c r="K813" s="92"/>
      <c r="L813" s="131">
        <v>0</v>
      </c>
      <c r="M813" s="92">
        <f t="shared" si="394"/>
        <v>0</v>
      </c>
      <c r="N813" s="92">
        <f t="shared" si="386"/>
        <v>0</v>
      </c>
      <c r="O813" s="92"/>
      <c r="P813" s="92">
        <v>0</v>
      </c>
      <c r="Q813" s="92">
        <f t="shared" si="395"/>
        <v>0</v>
      </c>
      <c r="R813" s="98">
        <f t="shared" si="387"/>
        <v>0</v>
      </c>
      <c r="S813" s="130">
        <v>15</v>
      </c>
      <c r="T813" s="258" t="s">
        <v>15</v>
      </c>
      <c r="U813" s="78">
        <f>SUMIF('Avoided Costs 2010-2018'!$A:$A,Actuals!T813&amp;Actuals!S813,'Avoided Costs 2010-2018'!$E:$E)*J813</f>
        <v>60387.01699088535</v>
      </c>
      <c r="V813" s="78">
        <f>SUMIF('Avoided Costs 2010-2018'!$A:$A,Actuals!T813&amp;Actuals!S813,'Avoided Costs 2010-2018'!$K:$K)*N813</f>
        <v>0</v>
      </c>
      <c r="W813" s="78">
        <f>SUMIF('Avoided Costs 2010-2018'!$A:$A,Actuals!T813&amp;Actuals!S813,'Avoided Costs 2010-2018'!$M:$M)*R813</f>
        <v>0</v>
      </c>
      <c r="X813" s="78">
        <f t="shared" si="388"/>
        <v>60387.01699088535</v>
      </c>
      <c r="Y813" s="105">
        <v>27807</v>
      </c>
      <c r="Z813" s="105">
        <f t="shared" si="389"/>
        <v>22245.600000000002</v>
      </c>
      <c r="AA813" s="105"/>
      <c r="AB813" s="105"/>
      <c r="AC813" s="105"/>
      <c r="AD813" s="105">
        <f t="shared" si="390"/>
        <v>22245.600000000002</v>
      </c>
      <c r="AE813" s="105">
        <f t="shared" si="391"/>
        <v>38141.416990885351</v>
      </c>
      <c r="AF813" s="160">
        <f t="shared" si="392"/>
        <v>306494.49600000004</v>
      </c>
    </row>
    <row r="814" spans="1:32" s="108" customFormat="1" outlineLevel="1" x14ac:dyDescent="0.2">
      <c r="A814" s="125" t="s">
        <v>827</v>
      </c>
      <c r="B814" s="125"/>
      <c r="C814" s="125"/>
      <c r="D814" s="130">
        <v>0</v>
      </c>
      <c r="E814" s="131"/>
      <c r="F814" s="132">
        <v>0.2</v>
      </c>
      <c r="G814" s="132"/>
      <c r="H814" s="131">
        <v>3532</v>
      </c>
      <c r="I814" s="92">
        <f t="shared" ref="I814:I824" si="405">H814</f>
        <v>3532</v>
      </c>
      <c r="J814" s="98">
        <f t="shared" si="385"/>
        <v>2825.6000000000004</v>
      </c>
      <c r="K814" s="92"/>
      <c r="L814" s="131">
        <v>0</v>
      </c>
      <c r="M814" s="92">
        <f t="shared" ref="M814:M824" si="406">L814</f>
        <v>0</v>
      </c>
      <c r="N814" s="92">
        <f t="shared" si="386"/>
        <v>0</v>
      </c>
      <c r="O814" s="92"/>
      <c r="P814" s="92">
        <v>0</v>
      </c>
      <c r="Q814" s="92">
        <f t="shared" ref="Q814:Q824" si="407">+P814</f>
        <v>0</v>
      </c>
      <c r="R814" s="98">
        <f t="shared" si="387"/>
        <v>0</v>
      </c>
      <c r="S814" s="130">
        <v>25</v>
      </c>
      <c r="T814" s="258" t="s">
        <v>167</v>
      </c>
      <c r="U814" s="78">
        <f>SUMIF('Avoided Costs 2010-2018'!$A:$A,Actuals!T814&amp;Actuals!S814,'Avoided Costs 2010-2018'!$E:$E)*J814</f>
        <v>9656.4931890441458</v>
      </c>
      <c r="V814" s="78">
        <f>SUMIF('Avoided Costs 2010-2018'!$A:$A,Actuals!T814&amp;Actuals!S814,'Avoided Costs 2010-2018'!$K:$K)*N814</f>
        <v>0</v>
      </c>
      <c r="W814" s="78">
        <f>SUMIF('Avoided Costs 2010-2018'!$A:$A,Actuals!T814&amp;Actuals!S814,'Avoided Costs 2010-2018'!$M:$M)*R814</f>
        <v>0</v>
      </c>
      <c r="X814" s="78">
        <f t="shared" si="388"/>
        <v>9656.4931890441458</v>
      </c>
      <c r="Y814" s="105">
        <v>9000</v>
      </c>
      <c r="Z814" s="105">
        <f t="shared" si="389"/>
        <v>7200</v>
      </c>
      <c r="AA814" s="105"/>
      <c r="AB814" s="105"/>
      <c r="AC814" s="105"/>
      <c r="AD814" s="105">
        <f t="shared" si="390"/>
        <v>7200</v>
      </c>
      <c r="AE814" s="105">
        <f t="shared" si="391"/>
        <v>2456.4931890441458</v>
      </c>
      <c r="AF814" s="160">
        <f t="shared" si="392"/>
        <v>70640.000000000015</v>
      </c>
    </row>
    <row r="815" spans="1:32" s="108" customFormat="1" outlineLevel="1" x14ac:dyDescent="0.2">
      <c r="A815" s="125" t="s">
        <v>828</v>
      </c>
      <c r="B815" s="125"/>
      <c r="C815" s="125"/>
      <c r="D815" s="130">
        <v>1</v>
      </c>
      <c r="E815" s="131"/>
      <c r="F815" s="132">
        <v>0.2</v>
      </c>
      <c r="G815" s="132"/>
      <c r="H815" s="131">
        <v>11860</v>
      </c>
      <c r="I815" s="92">
        <f t="shared" si="405"/>
        <v>11860</v>
      </c>
      <c r="J815" s="98">
        <f t="shared" si="385"/>
        <v>9488</v>
      </c>
      <c r="K815" s="92"/>
      <c r="L815" s="131">
        <v>0</v>
      </c>
      <c r="M815" s="92">
        <f t="shared" si="406"/>
        <v>0</v>
      </c>
      <c r="N815" s="92">
        <f t="shared" si="386"/>
        <v>0</v>
      </c>
      <c r="O815" s="92"/>
      <c r="P815" s="92">
        <v>0</v>
      </c>
      <c r="Q815" s="92">
        <f t="shared" si="407"/>
        <v>0</v>
      </c>
      <c r="R815" s="98">
        <f t="shared" si="387"/>
        <v>0</v>
      </c>
      <c r="S815" s="130">
        <v>25</v>
      </c>
      <c r="T815" s="258" t="s">
        <v>15</v>
      </c>
      <c r="U815" s="78">
        <f>SUMIF('Avoided Costs 2010-2018'!$A:$A,Actuals!T815&amp;Actuals!S815,'Avoided Costs 2010-2018'!$E:$E)*J815</f>
        <v>35668.733010526339</v>
      </c>
      <c r="V815" s="78">
        <f>SUMIF('Avoided Costs 2010-2018'!$A:$A,Actuals!T815&amp;Actuals!S815,'Avoided Costs 2010-2018'!$K:$K)*N815</f>
        <v>0</v>
      </c>
      <c r="W815" s="78">
        <f>SUMIF('Avoided Costs 2010-2018'!$A:$A,Actuals!T815&amp;Actuals!S815,'Avoided Costs 2010-2018'!$M:$M)*R815</f>
        <v>0</v>
      </c>
      <c r="X815" s="78">
        <f t="shared" si="388"/>
        <v>35668.733010526339</v>
      </c>
      <c r="Y815" s="105">
        <v>12000</v>
      </c>
      <c r="Z815" s="105">
        <f t="shared" si="389"/>
        <v>9600</v>
      </c>
      <c r="AA815" s="105"/>
      <c r="AB815" s="105"/>
      <c r="AC815" s="105"/>
      <c r="AD815" s="105">
        <f t="shared" si="390"/>
        <v>9600</v>
      </c>
      <c r="AE815" s="105">
        <f t="shared" si="391"/>
        <v>26068.733010526339</v>
      </c>
      <c r="AF815" s="160">
        <f t="shared" si="392"/>
        <v>237200</v>
      </c>
    </row>
    <row r="816" spans="1:32" s="108" customFormat="1" outlineLevel="1" x14ac:dyDescent="0.2">
      <c r="A816" s="125" t="s">
        <v>829</v>
      </c>
      <c r="B816" s="125"/>
      <c r="C816" s="125"/>
      <c r="D816" s="130">
        <v>1</v>
      </c>
      <c r="E816" s="131"/>
      <c r="F816" s="132">
        <v>0.2</v>
      </c>
      <c r="G816" s="132"/>
      <c r="H816" s="131">
        <v>1766</v>
      </c>
      <c r="I816" s="92">
        <f t="shared" si="405"/>
        <v>1766</v>
      </c>
      <c r="J816" s="98">
        <f t="shared" si="385"/>
        <v>1412.8000000000002</v>
      </c>
      <c r="K816" s="92"/>
      <c r="L816" s="131">
        <v>0</v>
      </c>
      <c r="M816" s="92">
        <f t="shared" si="406"/>
        <v>0</v>
      </c>
      <c r="N816" s="92">
        <f t="shared" si="386"/>
        <v>0</v>
      </c>
      <c r="O816" s="92"/>
      <c r="P816" s="92">
        <v>0</v>
      </c>
      <c r="Q816" s="92">
        <f t="shared" si="407"/>
        <v>0</v>
      </c>
      <c r="R816" s="98">
        <f t="shared" si="387"/>
        <v>0</v>
      </c>
      <c r="S816" s="130">
        <v>25</v>
      </c>
      <c r="T816" s="258" t="s">
        <v>167</v>
      </c>
      <c r="U816" s="78">
        <f>SUMIF('Avoided Costs 2010-2018'!$A:$A,Actuals!T816&amp;Actuals!S816,'Avoided Costs 2010-2018'!$E:$E)*J816</f>
        <v>4828.2465945220729</v>
      </c>
      <c r="V816" s="78">
        <f>SUMIF('Avoided Costs 2010-2018'!$A:$A,Actuals!T816&amp;Actuals!S816,'Avoided Costs 2010-2018'!$K:$K)*N816</f>
        <v>0</v>
      </c>
      <c r="W816" s="78">
        <f>SUMIF('Avoided Costs 2010-2018'!$A:$A,Actuals!T816&amp;Actuals!S816,'Avoided Costs 2010-2018'!$M:$M)*R816</f>
        <v>0</v>
      </c>
      <c r="X816" s="78">
        <f t="shared" si="388"/>
        <v>4828.2465945220729</v>
      </c>
      <c r="Y816" s="105">
        <v>4500</v>
      </c>
      <c r="Z816" s="105">
        <f t="shared" si="389"/>
        <v>3600</v>
      </c>
      <c r="AA816" s="105"/>
      <c r="AB816" s="105"/>
      <c r="AC816" s="105"/>
      <c r="AD816" s="105">
        <f t="shared" si="390"/>
        <v>3600</v>
      </c>
      <c r="AE816" s="105">
        <f t="shared" si="391"/>
        <v>1228.2465945220729</v>
      </c>
      <c r="AF816" s="160">
        <f t="shared" si="392"/>
        <v>35320.000000000007</v>
      </c>
    </row>
    <row r="817" spans="1:32" s="108" customFormat="1" outlineLevel="1" x14ac:dyDescent="0.2">
      <c r="A817" s="125" t="s">
        <v>830</v>
      </c>
      <c r="B817" s="125"/>
      <c r="C817" s="125"/>
      <c r="D817" s="130">
        <v>1</v>
      </c>
      <c r="E817" s="131"/>
      <c r="F817" s="132">
        <v>0.2</v>
      </c>
      <c r="G817" s="132"/>
      <c r="H817" s="131">
        <v>10856</v>
      </c>
      <c r="I817" s="92">
        <f t="shared" si="405"/>
        <v>10856</v>
      </c>
      <c r="J817" s="98">
        <f t="shared" si="385"/>
        <v>8684.8000000000011</v>
      </c>
      <c r="K817" s="92"/>
      <c r="L817" s="131">
        <v>0</v>
      </c>
      <c r="M817" s="92">
        <f t="shared" si="406"/>
        <v>0</v>
      </c>
      <c r="N817" s="92">
        <f t="shared" si="386"/>
        <v>0</v>
      </c>
      <c r="O817" s="92"/>
      <c r="P817" s="92">
        <v>0</v>
      </c>
      <c r="Q817" s="92">
        <f t="shared" si="407"/>
        <v>0</v>
      </c>
      <c r="R817" s="98">
        <f t="shared" si="387"/>
        <v>0</v>
      </c>
      <c r="S817" s="130">
        <v>25</v>
      </c>
      <c r="T817" s="258" t="s">
        <v>15</v>
      </c>
      <c r="U817" s="78">
        <f>SUMIF('Avoided Costs 2010-2018'!$A:$A,Actuals!T817&amp;Actuals!S817,'Avoided Costs 2010-2018'!$E:$E)*J817</f>
        <v>32649.221379618382</v>
      </c>
      <c r="V817" s="78">
        <f>SUMIF('Avoided Costs 2010-2018'!$A:$A,Actuals!T817&amp;Actuals!S817,'Avoided Costs 2010-2018'!$K:$K)*N817</f>
        <v>0</v>
      </c>
      <c r="W817" s="78">
        <f>SUMIF('Avoided Costs 2010-2018'!$A:$A,Actuals!T817&amp;Actuals!S817,'Avoided Costs 2010-2018'!$M:$M)*R817</f>
        <v>0</v>
      </c>
      <c r="X817" s="78">
        <f t="shared" si="388"/>
        <v>32649.221379618382</v>
      </c>
      <c r="Y817" s="105">
        <v>10300</v>
      </c>
      <c r="Z817" s="105">
        <f t="shared" si="389"/>
        <v>8240</v>
      </c>
      <c r="AA817" s="105"/>
      <c r="AB817" s="105"/>
      <c r="AC817" s="105"/>
      <c r="AD817" s="105">
        <f t="shared" si="390"/>
        <v>8240</v>
      </c>
      <c r="AE817" s="105">
        <f t="shared" si="391"/>
        <v>24409.221379618382</v>
      </c>
      <c r="AF817" s="160">
        <f t="shared" si="392"/>
        <v>217120.00000000003</v>
      </c>
    </row>
    <row r="818" spans="1:32" s="108" customFormat="1" outlineLevel="1" x14ac:dyDescent="0.2">
      <c r="A818" s="125" t="s">
        <v>831</v>
      </c>
      <c r="B818" s="125"/>
      <c r="C818" s="125"/>
      <c r="D818" s="130">
        <v>1</v>
      </c>
      <c r="E818" s="131"/>
      <c r="F818" s="132">
        <v>0.2</v>
      </c>
      <c r="G818" s="132"/>
      <c r="H818" s="131">
        <v>3532</v>
      </c>
      <c r="I818" s="92">
        <f t="shared" si="405"/>
        <v>3532</v>
      </c>
      <c r="J818" s="98">
        <f t="shared" si="385"/>
        <v>2825.6000000000004</v>
      </c>
      <c r="K818" s="92"/>
      <c r="L818" s="131">
        <v>0</v>
      </c>
      <c r="M818" s="92">
        <f t="shared" si="406"/>
        <v>0</v>
      </c>
      <c r="N818" s="92">
        <f t="shared" si="386"/>
        <v>0</v>
      </c>
      <c r="O818" s="92"/>
      <c r="P818" s="92">
        <v>0</v>
      </c>
      <c r="Q818" s="92">
        <f t="shared" si="407"/>
        <v>0</v>
      </c>
      <c r="R818" s="98">
        <f t="shared" si="387"/>
        <v>0</v>
      </c>
      <c r="S818" s="130">
        <v>25</v>
      </c>
      <c r="T818" s="258" t="s">
        <v>167</v>
      </c>
      <c r="U818" s="78">
        <f>SUMIF('Avoided Costs 2010-2018'!$A:$A,Actuals!T818&amp;Actuals!S818,'Avoided Costs 2010-2018'!$E:$E)*J818</f>
        <v>9656.4931890441458</v>
      </c>
      <c r="V818" s="78">
        <f>SUMIF('Avoided Costs 2010-2018'!$A:$A,Actuals!T818&amp;Actuals!S818,'Avoided Costs 2010-2018'!$K:$K)*N818</f>
        <v>0</v>
      </c>
      <c r="W818" s="78">
        <f>SUMIF('Avoided Costs 2010-2018'!$A:$A,Actuals!T818&amp;Actuals!S818,'Avoided Costs 2010-2018'!$M:$M)*R818</f>
        <v>0</v>
      </c>
      <c r="X818" s="78">
        <f t="shared" si="388"/>
        <v>9656.4931890441458</v>
      </c>
      <c r="Y818" s="105">
        <v>9000</v>
      </c>
      <c r="Z818" s="105">
        <f t="shared" si="389"/>
        <v>7200</v>
      </c>
      <c r="AA818" s="105"/>
      <c r="AB818" s="105"/>
      <c r="AC818" s="105"/>
      <c r="AD818" s="105">
        <f t="shared" si="390"/>
        <v>7200</v>
      </c>
      <c r="AE818" s="105">
        <f t="shared" si="391"/>
        <v>2456.4931890441458</v>
      </c>
      <c r="AF818" s="160">
        <f t="shared" si="392"/>
        <v>70640.000000000015</v>
      </c>
    </row>
    <row r="819" spans="1:32" s="108" customFormat="1" outlineLevel="1" x14ac:dyDescent="0.2">
      <c r="A819" s="125" t="s">
        <v>832</v>
      </c>
      <c r="B819" s="125"/>
      <c r="C819" s="125"/>
      <c r="D819" s="130">
        <v>0</v>
      </c>
      <c r="E819" s="131"/>
      <c r="F819" s="132">
        <v>0.2</v>
      </c>
      <c r="G819" s="132"/>
      <c r="H819" s="131">
        <v>14190</v>
      </c>
      <c r="I819" s="92">
        <f t="shared" si="405"/>
        <v>14190</v>
      </c>
      <c r="J819" s="98">
        <f t="shared" si="385"/>
        <v>11352</v>
      </c>
      <c r="K819" s="92"/>
      <c r="L819" s="131">
        <v>0</v>
      </c>
      <c r="M819" s="92">
        <f t="shared" si="406"/>
        <v>0</v>
      </c>
      <c r="N819" s="92">
        <f t="shared" si="386"/>
        <v>0</v>
      </c>
      <c r="O819" s="92"/>
      <c r="P819" s="92">
        <v>0</v>
      </c>
      <c r="Q819" s="92">
        <f t="shared" si="407"/>
        <v>0</v>
      </c>
      <c r="R819" s="98">
        <f t="shared" si="387"/>
        <v>0</v>
      </c>
      <c r="S819" s="130">
        <v>25</v>
      </c>
      <c r="T819" s="258" t="s">
        <v>167</v>
      </c>
      <c r="U819" s="78">
        <f>SUMIF('Avoided Costs 2010-2018'!$A:$A,Actuals!T819&amp;Actuals!S819,'Avoided Costs 2010-2018'!$E:$E)*J819</f>
        <v>38795.480847263985</v>
      </c>
      <c r="V819" s="78">
        <f>SUMIF('Avoided Costs 2010-2018'!$A:$A,Actuals!T819&amp;Actuals!S819,'Avoided Costs 2010-2018'!$K:$K)*N819</f>
        <v>0</v>
      </c>
      <c r="W819" s="78">
        <f>SUMIF('Avoided Costs 2010-2018'!$A:$A,Actuals!T819&amp;Actuals!S819,'Avoided Costs 2010-2018'!$M:$M)*R819</f>
        <v>0</v>
      </c>
      <c r="X819" s="78">
        <f t="shared" si="388"/>
        <v>38795.480847263985</v>
      </c>
      <c r="Y819" s="105">
        <v>14800</v>
      </c>
      <c r="Z819" s="105">
        <f t="shared" si="389"/>
        <v>11840</v>
      </c>
      <c r="AA819" s="105"/>
      <c r="AB819" s="105"/>
      <c r="AC819" s="105"/>
      <c r="AD819" s="105">
        <f t="shared" si="390"/>
        <v>11840</v>
      </c>
      <c r="AE819" s="105">
        <f t="shared" si="391"/>
        <v>26955.480847263985</v>
      </c>
      <c r="AF819" s="160">
        <f t="shared" si="392"/>
        <v>283800</v>
      </c>
    </row>
    <row r="820" spans="1:32" s="108" customFormat="1" outlineLevel="1" x14ac:dyDescent="0.2">
      <c r="A820" s="125" t="s">
        <v>833</v>
      </c>
      <c r="B820" s="125"/>
      <c r="C820" s="125"/>
      <c r="D820" s="130">
        <v>1</v>
      </c>
      <c r="E820" s="131"/>
      <c r="F820" s="132">
        <v>0.2</v>
      </c>
      <c r="G820" s="132"/>
      <c r="H820" s="131">
        <v>48862</v>
      </c>
      <c r="I820" s="92">
        <f t="shared" si="405"/>
        <v>48862</v>
      </c>
      <c r="J820" s="98">
        <f t="shared" si="385"/>
        <v>39089.599999999999</v>
      </c>
      <c r="K820" s="92"/>
      <c r="L820" s="131">
        <v>0</v>
      </c>
      <c r="M820" s="92">
        <f t="shared" si="406"/>
        <v>0</v>
      </c>
      <c r="N820" s="92">
        <f t="shared" si="386"/>
        <v>0</v>
      </c>
      <c r="O820" s="92"/>
      <c r="P820" s="92">
        <v>0</v>
      </c>
      <c r="Q820" s="92">
        <f t="shared" si="407"/>
        <v>0</v>
      </c>
      <c r="R820" s="98">
        <f t="shared" si="387"/>
        <v>0</v>
      </c>
      <c r="S820" s="130">
        <v>25</v>
      </c>
      <c r="T820" s="258" t="s">
        <v>15</v>
      </c>
      <c r="U820" s="78">
        <f>SUMIF('Avoided Costs 2010-2018'!$A:$A,Actuals!T820&amp;Actuals!S820,'Avoided Costs 2010-2018'!$E:$E)*J820</f>
        <v>146951.57102532362</v>
      </c>
      <c r="V820" s="78">
        <f>SUMIF('Avoided Costs 2010-2018'!$A:$A,Actuals!T820&amp;Actuals!S820,'Avoided Costs 2010-2018'!$K:$K)*N820</f>
        <v>0</v>
      </c>
      <c r="W820" s="78">
        <f>SUMIF('Avoided Costs 2010-2018'!$A:$A,Actuals!T820&amp;Actuals!S820,'Avoided Costs 2010-2018'!$M:$M)*R820</f>
        <v>0</v>
      </c>
      <c r="X820" s="78">
        <f t="shared" si="388"/>
        <v>146951.57102532362</v>
      </c>
      <c r="Y820" s="105">
        <v>14100</v>
      </c>
      <c r="Z820" s="105">
        <f t="shared" si="389"/>
        <v>11280</v>
      </c>
      <c r="AA820" s="105"/>
      <c r="AB820" s="105"/>
      <c r="AC820" s="105"/>
      <c r="AD820" s="105">
        <f t="shared" si="390"/>
        <v>11280</v>
      </c>
      <c r="AE820" s="105">
        <f t="shared" si="391"/>
        <v>135671.57102532362</v>
      </c>
      <c r="AF820" s="160">
        <f t="shared" si="392"/>
        <v>977240</v>
      </c>
    </row>
    <row r="821" spans="1:32" s="108" customFormat="1" outlineLevel="1" x14ac:dyDescent="0.2">
      <c r="A821" s="125" t="s">
        <v>834</v>
      </c>
      <c r="B821" s="125"/>
      <c r="C821" s="125"/>
      <c r="D821" s="130">
        <v>1</v>
      </c>
      <c r="E821" s="131"/>
      <c r="F821" s="132">
        <v>0.2</v>
      </c>
      <c r="G821" s="132"/>
      <c r="H821" s="131">
        <v>11860</v>
      </c>
      <c r="I821" s="92">
        <f t="shared" si="405"/>
        <v>11860</v>
      </c>
      <c r="J821" s="98">
        <f t="shared" si="385"/>
        <v>9488</v>
      </c>
      <c r="K821" s="92"/>
      <c r="L821" s="131">
        <v>0</v>
      </c>
      <c r="M821" s="92">
        <f t="shared" si="406"/>
        <v>0</v>
      </c>
      <c r="N821" s="92">
        <f t="shared" si="386"/>
        <v>0</v>
      </c>
      <c r="O821" s="92"/>
      <c r="P821" s="92">
        <v>0</v>
      </c>
      <c r="Q821" s="92">
        <f t="shared" si="407"/>
        <v>0</v>
      </c>
      <c r="R821" s="98">
        <f t="shared" si="387"/>
        <v>0</v>
      </c>
      <c r="S821" s="130">
        <v>25</v>
      </c>
      <c r="T821" s="258" t="s">
        <v>15</v>
      </c>
      <c r="U821" s="78">
        <f>SUMIF('Avoided Costs 2010-2018'!$A:$A,Actuals!T821&amp;Actuals!S821,'Avoided Costs 2010-2018'!$E:$E)*J821</f>
        <v>35668.733010526339</v>
      </c>
      <c r="V821" s="78">
        <f>SUMIF('Avoided Costs 2010-2018'!$A:$A,Actuals!T821&amp;Actuals!S821,'Avoided Costs 2010-2018'!$K:$K)*N821</f>
        <v>0</v>
      </c>
      <c r="W821" s="78">
        <f>SUMIF('Avoided Costs 2010-2018'!$A:$A,Actuals!T821&amp;Actuals!S821,'Avoided Costs 2010-2018'!$M:$M)*R821</f>
        <v>0</v>
      </c>
      <c r="X821" s="78">
        <f t="shared" si="388"/>
        <v>35668.733010526339</v>
      </c>
      <c r="Y821" s="105">
        <v>12000</v>
      </c>
      <c r="Z821" s="105">
        <f t="shared" si="389"/>
        <v>9600</v>
      </c>
      <c r="AA821" s="105"/>
      <c r="AB821" s="105"/>
      <c r="AC821" s="105"/>
      <c r="AD821" s="105">
        <f t="shared" si="390"/>
        <v>9600</v>
      </c>
      <c r="AE821" s="105">
        <f t="shared" si="391"/>
        <v>26068.733010526339</v>
      </c>
      <c r="AF821" s="160">
        <f t="shared" si="392"/>
        <v>237200</v>
      </c>
    </row>
    <row r="822" spans="1:32" s="108" customFormat="1" outlineLevel="1" x14ac:dyDescent="0.2">
      <c r="A822" s="125" t="s">
        <v>835</v>
      </c>
      <c r="B822" s="125"/>
      <c r="C822" s="125"/>
      <c r="D822" s="130">
        <v>1</v>
      </c>
      <c r="E822" s="131"/>
      <c r="F822" s="132">
        <v>0.2</v>
      </c>
      <c r="G822" s="132"/>
      <c r="H822" s="131">
        <v>11860</v>
      </c>
      <c r="I822" s="92">
        <f t="shared" si="405"/>
        <v>11860</v>
      </c>
      <c r="J822" s="98">
        <f t="shared" si="385"/>
        <v>9488</v>
      </c>
      <c r="K822" s="92"/>
      <c r="L822" s="131">
        <v>0</v>
      </c>
      <c r="M822" s="92">
        <f t="shared" si="406"/>
        <v>0</v>
      </c>
      <c r="N822" s="92">
        <f t="shared" si="386"/>
        <v>0</v>
      </c>
      <c r="O822" s="92"/>
      <c r="P822" s="92">
        <v>0</v>
      </c>
      <c r="Q822" s="92">
        <f t="shared" si="407"/>
        <v>0</v>
      </c>
      <c r="R822" s="98">
        <f t="shared" si="387"/>
        <v>0</v>
      </c>
      <c r="S822" s="130">
        <v>25</v>
      </c>
      <c r="T822" s="258" t="s">
        <v>15</v>
      </c>
      <c r="U822" s="78">
        <f>SUMIF('Avoided Costs 2010-2018'!$A:$A,Actuals!T822&amp;Actuals!S822,'Avoided Costs 2010-2018'!$E:$E)*J822</f>
        <v>35668.733010526339</v>
      </c>
      <c r="V822" s="78">
        <f>SUMIF('Avoided Costs 2010-2018'!$A:$A,Actuals!T822&amp;Actuals!S822,'Avoided Costs 2010-2018'!$K:$K)*N822</f>
        <v>0</v>
      </c>
      <c r="W822" s="78">
        <f>SUMIF('Avoided Costs 2010-2018'!$A:$A,Actuals!T822&amp;Actuals!S822,'Avoided Costs 2010-2018'!$M:$M)*R822</f>
        <v>0</v>
      </c>
      <c r="X822" s="78">
        <f t="shared" si="388"/>
        <v>35668.733010526339</v>
      </c>
      <c r="Y822" s="105">
        <v>12000</v>
      </c>
      <c r="Z822" s="105">
        <f t="shared" si="389"/>
        <v>9600</v>
      </c>
      <c r="AA822" s="105"/>
      <c r="AB822" s="105"/>
      <c r="AC822" s="105"/>
      <c r="AD822" s="105">
        <f t="shared" si="390"/>
        <v>9600</v>
      </c>
      <c r="AE822" s="105">
        <f t="shared" si="391"/>
        <v>26068.733010526339</v>
      </c>
      <c r="AF822" s="160">
        <f t="shared" si="392"/>
        <v>237200</v>
      </c>
    </row>
    <row r="823" spans="1:32" s="108" customFormat="1" outlineLevel="1" x14ac:dyDescent="0.2">
      <c r="A823" s="125" t="s">
        <v>836</v>
      </c>
      <c r="B823" s="125"/>
      <c r="C823" s="125"/>
      <c r="D823" s="130">
        <v>1</v>
      </c>
      <c r="E823" s="131"/>
      <c r="F823" s="132">
        <v>0.2</v>
      </c>
      <c r="G823" s="132"/>
      <c r="H823" s="131">
        <v>11860</v>
      </c>
      <c r="I823" s="92">
        <f t="shared" si="405"/>
        <v>11860</v>
      </c>
      <c r="J823" s="98">
        <f t="shared" si="385"/>
        <v>9488</v>
      </c>
      <c r="K823" s="92"/>
      <c r="L823" s="131">
        <v>0</v>
      </c>
      <c r="M823" s="92">
        <f t="shared" si="406"/>
        <v>0</v>
      </c>
      <c r="N823" s="92">
        <f t="shared" si="386"/>
        <v>0</v>
      </c>
      <c r="O823" s="92"/>
      <c r="P823" s="92">
        <v>0</v>
      </c>
      <c r="Q823" s="92">
        <f t="shared" si="407"/>
        <v>0</v>
      </c>
      <c r="R823" s="98">
        <f t="shared" si="387"/>
        <v>0</v>
      </c>
      <c r="S823" s="130">
        <v>25</v>
      </c>
      <c r="T823" s="258" t="s">
        <v>15</v>
      </c>
      <c r="U823" s="78">
        <f>SUMIF('Avoided Costs 2010-2018'!$A:$A,Actuals!T823&amp;Actuals!S823,'Avoided Costs 2010-2018'!$E:$E)*J823</f>
        <v>35668.733010526339</v>
      </c>
      <c r="V823" s="78">
        <f>SUMIF('Avoided Costs 2010-2018'!$A:$A,Actuals!T823&amp;Actuals!S823,'Avoided Costs 2010-2018'!$K:$K)*N823</f>
        <v>0</v>
      </c>
      <c r="W823" s="78">
        <f>SUMIF('Avoided Costs 2010-2018'!$A:$A,Actuals!T823&amp;Actuals!S823,'Avoided Costs 2010-2018'!$M:$M)*R823</f>
        <v>0</v>
      </c>
      <c r="X823" s="78">
        <f t="shared" si="388"/>
        <v>35668.733010526339</v>
      </c>
      <c r="Y823" s="105">
        <v>12000</v>
      </c>
      <c r="Z823" s="105">
        <f t="shared" si="389"/>
        <v>9600</v>
      </c>
      <c r="AA823" s="105"/>
      <c r="AB823" s="105"/>
      <c r="AC823" s="105"/>
      <c r="AD823" s="105">
        <f t="shared" si="390"/>
        <v>9600</v>
      </c>
      <c r="AE823" s="105">
        <f t="shared" si="391"/>
        <v>26068.733010526339</v>
      </c>
      <c r="AF823" s="160">
        <f t="shared" si="392"/>
        <v>237200</v>
      </c>
    </row>
    <row r="824" spans="1:32" s="108" customFormat="1" outlineLevel="1" x14ac:dyDescent="0.2">
      <c r="A824" s="125" t="s">
        <v>837</v>
      </c>
      <c r="B824" s="125"/>
      <c r="C824" s="125"/>
      <c r="D824" s="130">
        <v>1</v>
      </c>
      <c r="E824" s="131"/>
      <c r="F824" s="132">
        <v>0.2</v>
      </c>
      <c r="G824" s="132"/>
      <c r="H824" s="131">
        <v>6250</v>
      </c>
      <c r="I824" s="92">
        <f t="shared" si="405"/>
        <v>6250</v>
      </c>
      <c r="J824" s="98">
        <f t="shared" si="385"/>
        <v>5000</v>
      </c>
      <c r="K824" s="92"/>
      <c r="L824" s="131">
        <v>0</v>
      </c>
      <c r="M824" s="92">
        <f t="shared" si="406"/>
        <v>0</v>
      </c>
      <c r="N824" s="92">
        <f t="shared" si="386"/>
        <v>0</v>
      </c>
      <c r="O824" s="92"/>
      <c r="P824" s="92">
        <v>0</v>
      </c>
      <c r="Q824" s="92">
        <f t="shared" si="407"/>
        <v>0</v>
      </c>
      <c r="R824" s="98">
        <f t="shared" si="387"/>
        <v>0</v>
      </c>
      <c r="S824" s="130">
        <v>25</v>
      </c>
      <c r="T824" s="258" t="s">
        <v>15</v>
      </c>
      <c r="U824" s="78">
        <f>SUMIF('Avoided Costs 2010-2018'!$A:$A,Actuals!T824&amp;Actuals!S824,'Avoided Costs 2010-2018'!$E:$E)*J824</f>
        <v>18796.76065057248</v>
      </c>
      <c r="V824" s="78">
        <f>SUMIF('Avoided Costs 2010-2018'!$A:$A,Actuals!T824&amp;Actuals!S824,'Avoided Costs 2010-2018'!$K:$K)*N824</f>
        <v>0</v>
      </c>
      <c r="W824" s="78">
        <f>SUMIF('Avoided Costs 2010-2018'!$A:$A,Actuals!T824&amp;Actuals!S824,'Avoided Costs 2010-2018'!$M:$M)*R824</f>
        <v>0</v>
      </c>
      <c r="X824" s="78">
        <f t="shared" si="388"/>
        <v>18796.76065057248</v>
      </c>
      <c r="Y824" s="105">
        <v>9000</v>
      </c>
      <c r="Z824" s="105">
        <f t="shared" si="389"/>
        <v>7200</v>
      </c>
      <c r="AA824" s="105"/>
      <c r="AB824" s="105"/>
      <c r="AC824" s="105"/>
      <c r="AD824" s="105">
        <f t="shared" si="390"/>
        <v>7200</v>
      </c>
      <c r="AE824" s="105">
        <f t="shared" si="391"/>
        <v>11596.76065057248</v>
      </c>
      <c r="AF824" s="160">
        <f t="shared" si="392"/>
        <v>125000</v>
      </c>
    </row>
    <row r="825" spans="1:32" s="108" customFormat="1" outlineLevel="1" x14ac:dyDescent="0.2">
      <c r="A825" s="125" t="s">
        <v>838</v>
      </c>
      <c r="B825" s="125"/>
      <c r="C825" s="125"/>
      <c r="D825" s="130">
        <v>1</v>
      </c>
      <c r="E825" s="131"/>
      <c r="F825" s="132">
        <v>0.2</v>
      </c>
      <c r="G825" s="132"/>
      <c r="H825" s="131">
        <v>18941</v>
      </c>
      <c r="I825" s="92">
        <f t="shared" si="393"/>
        <v>18031.831999999999</v>
      </c>
      <c r="J825" s="98">
        <f t="shared" si="385"/>
        <v>14425.4656</v>
      </c>
      <c r="K825" s="92"/>
      <c r="L825" s="131">
        <v>0</v>
      </c>
      <c r="M825" s="92">
        <f t="shared" si="394"/>
        <v>0</v>
      </c>
      <c r="N825" s="92">
        <f t="shared" si="386"/>
        <v>0</v>
      </c>
      <c r="O825" s="92"/>
      <c r="P825" s="92">
        <v>0</v>
      </c>
      <c r="Q825" s="92">
        <f t="shared" si="395"/>
        <v>0</v>
      </c>
      <c r="R825" s="98">
        <f t="shared" si="387"/>
        <v>0</v>
      </c>
      <c r="S825" s="130">
        <v>15</v>
      </c>
      <c r="T825" s="258" t="s">
        <v>15</v>
      </c>
      <c r="U825" s="78">
        <f>SUMIF('Avoided Costs 2010-2018'!$A:$A,Actuals!T825&amp;Actuals!S825,'Avoided Costs 2010-2018'!$E:$E)*J825</f>
        <v>42632.617273262491</v>
      </c>
      <c r="V825" s="78">
        <f>SUMIF('Avoided Costs 2010-2018'!$A:$A,Actuals!T825&amp;Actuals!S825,'Avoided Costs 2010-2018'!$K:$K)*N825</f>
        <v>0</v>
      </c>
      <c r="W825" s="78">
        <f>SUMIF('Avoided Costs 2010-2018'!$A:$A,Actuals!T825&amp;Actuals!S825,'Avoided Costs 2010-2018'!$M:$M)*R825</f>
        <v>0</v>
      </c>
      <c r="X825" s="78">
        <f t="shared" si="388"/>
        <v>42632.617273262491</v>
      </c>
      <c r="Y825" s="105">
        <v>3245</v>
      </c>
      <c r="Z825" s="105">
        <f t="shared" si="389"/>
        <v>2596</v>
      </c>
      <c r="AA825" s="105"/>
      <c r="AB825" s="105"/>
      <c r="AC825" s="105"/>
      <c r="AD825" s="105">
        <f t="shared" si="390"/>
        <v>2596</v>
      </c>
      <c r="AE825" s="105">
        <f t="shared" si="391"/>
        <v>40036.617273262491</v>
      </c>
      <c r="AF825" s="160">
        <f t="shared" si="392"/>
        <v>216381.984</v>
      </c>
    </row>
    <row r="826" spans="1:32" s="108" customFormat="1" outlineLevel="1" x14ac:dyDescent="0.2">
      <c r="A826" s="125" t="s">
        <v>839</v>
      </c>
      <c r="B826" s="125"/>
      <c r="C826" s="125"/>
      <c r="D826" s="130">
        <v>1</v>
      </c>
      <c r="E826" s="131"/>
      <c r="F826" s="132">
        <v>0.2</v>
      </c>
      <c r="G826" s="132"/>
      <c r="H826" s="131">
        <v>4580</v>
      </c>
      <c r="I826" s="92">
        <f t="shared" ref="I826:I829" si="408">H826</f>
        <v>4580</v>
      </c>
      <c r="J826" s="98">
        <f t="shared" si="385"/>
        <v>3664</v>
      </c>
      <c r="K826" s="92"/>
      <c r="L826" s="131">
        <v>0</v>
      </c>
      <c r="M826" s="92">
        <f t="shared" ref="M826:M829" si="409">L826</f>
        <v>0</v>
      </c>
      <c r="N826" s="92">
        <f t="shared" si="386"/>
        <v>0</v>
      </c>
      <c r="O826" s="92"/>
      <c r="P826" s="92">
        <v>0</v>
      </c>
      <c r="Q826" s="92">
        <f t="shared" ref="Q826:Q829" si="410">+P826</f>
        <v>0</v>
      </c>
      <c r="R826" s="98">
        <f t="shared" si="387"/>
        <v>0</v>
      </c>
      <c r="S826" s="130">
        <v>25</v>
      </c>
      <c r="T826" s="258" t="s">
        <v>167</v>
      </c>
      <c r="U826" s="78">
        <f>SUMIF('Avoided Costs 2010-2018'!$A:$A,Actuals!T826&amp;Actuals!S826,'Avoided Costs 2010-2018'!$E:$E)*J826</f>
        <v>12521.726728715226</v>
      </c>
      <c r="V826" s="78">
        <f>SUMIF('Avoided Costs 2010-2018'!$A:$A,Actuals!T826&amp;Actuals!S826,'Avoided Costs 2010-2018'!$K:$K)*N826</f>
        <v>0</v>
      </c>
      <c r="W826" s="78">
        <f>SUMIF('Avoided Costs 2010-2018'!$A:$A,Actuals!T826&amp;Actuals!S826,'Avoided Costs 2010-2018'!$M:$M)*R826</f>
        <v>0</v>
      </c>
      <c r="X826" s="78">
        <f t="shared" si="388"/>
        <v>12521.726728715226</v>
      </c>
      <c r="Y826" s="105">
        <v>12000</v>
      </c>
      <c r="Z826" s="105">
        <f t="shared" si="389"/>
        <v>9600</v>
      </c>
      <c r="AA826" s="105"/>
      <c r="AB826" s="105"/>
      <c r="AC826" s="105"/>
      <c r="AD826" s="105">
        <f t="shared" si="390"/>
        <v>9600</v>
      </c>
      <c r="AE826" s="105">
        <f t="shared" si="391"/>
        <v>2921.7267287152263</v>
      </c>
      <c r="AF826" s="160">
        <f t="shared" si="392"/>
        <v>91600</v>
      </c>
    </row>
    <row r="827" spans="1:32" s="108" customFormat="1" outlineLevel="1" x14ac:dyDescent="0.2">
      <c r="A827" s="125" t="s">
        <v>840</v>
      </c>
      <c r="B827" s="125"/>
      <c r="C827" s="125"/>
      <c r="D827" s="130">
        <v>1</v>
      </c>
      <c r="E827" s="131"/>
      <c r="F827" s="132">
        <v>0.2</v>
      </c>
      <c r="G827" s="132"/>
      <c r="H827" s="131">
        <v>3532</v>
      </c>
      <c r="I827" s="92">
        <f t="shared" si="408"/>
        <v>3532</v>
      </c>
      <c r="J827" s="98">
        <f t="shared" si="385"/>
        <v>2825.6000000000004</v>
      </c>
      <c r="K827" s="92"/>
      <c r="L827" s="131">
        <v>0</v>
      </c>
      <c r="M827" s="92">
        <f t="shared" si="409"/>
        <v>0</v>
      </c>
      <c r="N827" s="92">
        <f t="shared" si="386"/>
        <v>0</v>
      </c>
      <c r="O827" s="92"/>
      <c r="P827" s="92">
        <v>0</v>
      </c>
      <c r="Q827" s="92">
        <f t="shared" si="410"/>
        <v>0</v>
      </c>
      <c r="R827" s="98">
        <f t="shared" si="387"/>
        <v>0</v>
      </c>
      <c r="S827" s="130">
        <v>25</v>
      </c>
      <c r="T827" s="258" t="s">
        <v>167</v>
      </c>
      <c r="U827" s="78">
        <f>SUMIF('Avoided Costs 2010-2018'!$A:$A,Actuals!T827&amp;Actuals!S827,'Avoided Costs 2010-2018'!$E:$E)*J827</f>
        <v>9656.4931890441458</v>
      </c>
      <c r="V827" s="78">
        <f>SUMIF('Avoided Costs 2010-2018'!$A:$A,Actuals!T827&amp;Actuals!S827,'Avoided Costs 2010-2018'!$K:$K)*N827</f>
        <v>0</v>
      </c>
      <c r="W827" s="78">
        <f>SUMIF('Avoided Costs 2010-2018'!$A:$A,Actuals!T827&amp;Actuals!S827,'Avoided Costs 2010-2018'!$M:$M)*R827</f>
        <v>0</v>
      </c>
      <c r="X827" s="78">
        <f t="shared" si="388"/>
        <v>9656.4931890441458</v>
      </c>
      <c r="Y827" s="105">
        <v>9000</v>
      </c>
      <c r="Z827" s="105">
        <f t="shared" si="389"/>
        <v>7200</v>
      </c>
      <c r="AA827" s="105"/>
      <c r="AB827" s="105"/>
      <c r="AC827" s="105"/>
      <c r="AD827" s="105">
        <f t="shared" si="390"/>
        <v>7200</v>
      </c>
      <c r="AE827" s="105">
        <f t="shared" si="391"/>
        <v>2456.4931890441458</v>
      </c>
      <c r="AF827" s="160">
        <f t="shared" si="392"/>
        <v>70640.000000000015</v>
      </c>
    </row>
    <row r="828" spans="1:32" s="108" customFormat="1" outlineLevel="1" x14ac:dyDescent="0.2">
      <c r="A828" s="125" t="s">
        <v>841</v>
      </c>
      <c r="B828" s="125"/>
      <c r="C828" s="125"/>
      <c r="D828" s="130">
        <v>0</v>
      </c>
      <c r="E828" s="131"/>
      <c r="F828" s="132">
        <v>0.2</v>
      </c>
      <c r="G828" s="132"/>
      <c r="H828" s="131">
        <v>10310</v>
      </c>
      <c r="I828" s="92">
        <f t="shared" si="408"/>
        <v>10310</v>
      </c>
      <c r="J828" s="98">
        <f t="shared" si="385"/>
        <v>8248</v>
      </c>
      <c r="K828" s="92"/>
      <c r="L828" s="131">
        <v>0</v>
      </c>
      <c r="M828" s="92">
        <f t="shared" si="409"/>
        <v>0</v>
      </c>
      <c r="N828" s="92">
        <f t="shared" si="386"/>
        <v>0</v>
      </c>
      <c r="O828" s="92"/>
      <c r="P828" s="92">
        <v>0</v>
      </c>
      <c r="Q828" s="92">
        <f t="shared" si="410"/>
        <v>0</v>
      </c>
      <c r="R828" s="98">
        <f t="shared" si="387"/>
        <v>0</v>
      </c>
      <c r="S828" s="130">
        <v>25</v>
      </c>
      <c r="T828" s="258" t="s">
        <v>167</v>
      </c>
      <c r="U828" s="78">
        <f>SUMIF('Avoided Costs 2010-2018'!$A:$A,Actuals!T828&amp;Actuals!S828,'Avoided Costs 2010-2018'!$E:$E)*J828</f>
        <v>28187.555146955019</v>
      </c>
      <c r="V828" s="78">
        <f>SUMIF('Avoided Costs 2010-2018'!$A:$A,Actuals!T828&amp;Actuals!S828,'Avoided Costs 2010-2018'!$K:$K)*N828</f>
        <v>0</v>
      </c>
      <c r="W828" s="78">
        <f>SUMIF('Avoided Costs 2010-2018'!$A:$A,Actuals!T828&amp;Actuals!S828,'Avoided Costs 2010-2018'!$M:$M)*R828</f>
        <v>0</v>
      </c>
      <c r="X828" s="78">
        <f t="shared" si="388"/>
        <v>28187.555146955019</v>
      </c>
      <c r="Y828" s="105">
        <v>20600</v>
      </c>
      <c r="Z828" s="105">
        <f t="shared" si="389"/>
        <v>16480</v>
      </c>
      <c r="AA828" s="105"/>
      <c r="AB828" s="105"/>
      <c r="AC828" s="105"/>
      <c r="AD828" s="105">
        <f t="shared" si="390"/>
        <v>16480</v>
      </c>
      <c r="AE828" s="105">
        <f t="shared" si="391"/>
        <v>11707.555146955019</v>
      </c>
      <c r="AF828" s="160">
        <f t="shared" si="392"/>
        <v>206200</v>
      </c>
    </row>
    <row r="829" spans="1:32" s="108" customFormat="1" outlineLevel="1" x14ac:dyDescent="0.2">
      <c r="A829" s="125" t="s">
        <v>842</v>
      </c>
      <c r="B829" s="125"/>
      <c r="C829" s="125"/>
      <c r="D829" s="130">
        <v>1</v>
      </c>
      <c r="E829" s="131"/>
      <c r="F829" s="132">
        <v>0.2</v>
      </c>
      <c r="G829" s="132"/>
      <c r="H829" s="131">
        <v>32568</v>
      </c>
      <c r="I829" s="92">
        <f t="shared" si="408"/>
        <v>32568</v>
      </c>
      <c r="J829" s="98">
        <f t="shared" si="385"/>
        <v>26054.400000000001</v>
      </c>
      <c r="K829" s="92"/>
      <c r="L829" s="131">
        <v>0</v>
      </c>
      <c r="M829" s="92">
        <f t="shared" si="409"/>
        <v>0</v>
      </c>
      <c r="N829" s="92">
        <f t="shared" si="386"/>
        <v>0</v>
      </c>
      <c r="O829" s="92"/>
      <c r="P829" s="92">
        <v>0</v>
      </c>
      <c r="Q829" s="92">
        <f t="shared" si="410"/>
        <v>0</v>
      </c>
      <c r="R829" s="98">
        <f t="shared" si="387"/>
        <v>0</v>
      </c>
      <c r="S829" s="130">
        <v>25</v>
      </c>
      <c r="T829" s="258" t="s">
        <v>15</v>
      </c>
      <c r="U829" s="78">
        <f>SUMIF('Avoided Costs 2010-2018'!$A:$A,Actuals!T829&amp;Actuals!S829,'Avoided Costs 2010-2018'!$E:$E)*J829</f>
        <v>97947.664138855136</v>
      </c>
      <c r="V829" s="78">
        <f>SUMIF('Avoided Costs 2010-2018'!$A:$A,Actuals!T829&amp;Actuals!S829,'Avoided Costs 2010-2018'!$K:$K)*N829</f>
        <v>0</v>
      </c>
      <c r="W829" s="78">
        <f>SUMIF('Avoided Costs 2010-2018'!$A:$A,Actuals!T829&amp;Actuals!S829,'Avoided Costs 2010-2018'!$M:$M)*R829</f>
        <v>0</v>
      </c>
      <c r="X829" s="78">
        <f t="shared" si="388"/>
        <v>97947.664138855136</v>
      </c>
      <c r="Y829" s="105">
        <v>30900</v>
      </c>
      <c r="Z829" s="105">
        <f t="shared" si="389"/>
        <v>24720</v>
      </c>
      <c r="AA829" s="105"/>
      <c r="AB829" s="105"/>
      <c r="AC829" s="105"/>
      <c r="AD829" s="105">
        <f t="shared" si="390"/>
        <v>24720</v>
      </c>
      <c r="AE829" s="105">
        <f t="shared" si="391"/>
        <v>73227.664138855136</v>
      </c>
      <c r="AF829" s="160">
        <f t="shared" si="392"/>
        <v>651360</v>
      </c>
    </row>
    <row r="830" spans="1:32" s="108" customFormat="1" outlineLevel="1" x14ac:dyDescent="0.2">
      <c r="A830" s="125" t="s">
        <v>843</v>
      </c>
      <c r="B830" s="125"/>
      <c r="C830" s="125"/>
      <c r="D830" s="130">
        <v>0</v>
      </c>
      <c r="E830" s="131"/>
      <c r="F830" s="132">
        <v>0.2</v>
      </c>
      <c r="G830" s="132"/>
      <c r="H830" s="131">
        <v>3277</v>
      </c>
      <c r="I830" s="92">
        <f t="shared" si="393"/>
        <v>3119.7039999999997</v>
      </c>
      <c r="J830" s="98">
        <f t="shared" si="385"/>
        <v>2495.7631999999999</v>
      </c>
      <c r="K830" s="92"/>
      <c r="L830" s="131">
        <v>0</v>
      </c>
      <c r="M830" s="92">
        <f t="shared" si="394"/>
        <v>0</v>
      </c>
      <c r="N830" s="92">
        <f t="shared" si="386"/>
        <v>0</v>
      </c>
      <c r="O830" s="92"/>
      <c r="P830" s="92">
        <v>0</v>
      </c>
      <c r="Q830" s="92">
        <f t="shared" si="395"/>
        <v>0</v>
      </c>
      <c r="R830" s="98">
        <f t="shared" si="387"/>
        <v>0</v>
      </c>
      <c r="S830" s="130">
        <v>25</v>
      </c>
      <c r="T830" s="258" t="s">
        <v>167</v>
      </c>
      <c r="U830" s="78">
        <f>SUMIF('Avoided Costs 2010-2018'!$A:$A,Actuals!T830&amp;Actuals!S830,'Avoided Costs 2010-2018'!$E:$E)*J830</f>
        <v>8529.2753193187345</v>
      </c>
      <c r="V830" s="78">
        <f>SUMIF('Avoided Costs 2010-2018'!$A:$A,Actuals!T830&amp;Actuals!S830,'Avoided Costs 2010-2018'!$K:$K)*N830</f>
        <v>0</v>
      </c>
      <c r="W830" s="78">
        <f>SUMIF('Avoided Costs 2010-2018'!$A:$A,Actuals!T830&amp;Actuals!S830,'Avoided Costs 2010-2018'!$M:$M)*R830</f>
        <v>0</v>
      </c>
      <c r="X830" s="78">
        <f t="shared" si="388"/>
        <v>8529.2753193187345</v>
      </c>
      <c r="Y830" s="105">
        <v>4919.42</v>
      </c>
      <c r="Z830" s="105">
        <f t="shared" si="389"/>
        <v>3935.5360000000001</v>
      </c>
      <c r="AA830" s="105"/>
      <c r="AB830" s="105"/>
      <c r="AC830" s="105"/>
      <c r="AD830" s="105">
        <f t="shared" si="390"/>
        <v>3935.5360000000001</v>
      </c>
      <c r="AE830" s="105">
        <f t="shared" si="391"/>
        <v>4593.7393193187345</v>
      </c>
      <c r="AF830" s="160">
        <f t="shared" si="392"/>
        <v>62394.079999999994</v>
      </c>
    </row>
    <row r="831" spans="1:32" s="108" customFormat="1" outlineLevel="1" x14ac:dyDescent="0.2">
      <c r="A831" s="125" t="s">
        <v>844</v>
      </c>
      <c r="B831" s="125"/>
      <c r="C831" s="125"/>
      <c r="D831" s="130">
        <v>1</v>
      </c>
      <c r="E831" s="131"/>
      <c r="F831" s="132">
        <v>0.2</v>
      </c>
      <c r="G831" s="132"/>
      <c r="H831" s="131">
        <v>19458</v>
      </c>
      <c r="I831" s="92">
        <f t="shared" si="393"/>
        <v>18524.016</v>
      </c>
      <c r="J831" s="98">
        <f t="shared" si="385"/>
        <v>14819.212800000001</v>
      </c>
      <c r="K831" s="92"/>
      <c r="L831" s="131">
        <v>0</v>
      </c>
      <c r="M831" s="92">
        <f t="shared" si="394"/>
        <v>0</v>
      </c>
      <c r="N831" s="92">
        <f t="shared" si="386"/>
        <v>0</v>
      </c>
      <c r="O831" s="92"/>
      <c r="P831" s="92">
        <v>0</v>
      </c>
      <c r="Q831" s="92">
        <f t="shared" si="395"/>
        <v>0</v>
      </c>
      <c r="R831" s="98">
        <f t="shared" si="387"/>
        <v>0</v>
      </c>
      <c r="S831" s="130">
        <v>25</v>
      </c>
      <c r="T831" s="258" t="s">
        <v>15</v>
      </c>
      <c r="U831" s="78">
        <f>SUMIF('Avoided Costs 2010-2018'!$A:$A,Actuals!T831&amp;Actuals!S831,'Avoided Costs 2010-2018'!$E:$E)*J831</f>
        <v>55710.639206300017</v>
      </c>
      <c r="V831" s="78">
        <f>SUMIF('Avoided Costs 2010-2018'!$A:$A,Actuals!T831&amp;Actuals!S831,'Avoided Costs 2010-2018'!$K:$K)*N831</f>
        <v>0</v>
      </c>
      <c r="W831" s="78">
        <f>SUMIF('Avoided Costs 2010-2018'!$A:$A,Actuals!T831&amp;Actuals!S831,'Avoided Costs 2010-2018'!$M:$M)*R831</f>
        <v>0</v>
      </c>
      <c r="X831" s="78">
        <f t="shared" si="388"/>
        <v>55710.639206300017</v>
      </c>
      <c r="Y831" s="105">
        <v>18979.3</v>
      </c>
      <c r="Z831" s="105">
        <f t="shared" si="389"/>
        <v>15183.44</v>
      </c>
      <c r="AA831" s="105"/>
      <c r="AB831" s="105"/>
      <c r="AC831" s="105"/>
      <c r="AD831" s="105">
        <f t="shared" si="390"/>
        <v>15183.44</v>
      </c>
      <c r="AE831" s="105">
        <f t="shared" si="391"/>
        <v>40527.199206300014</v>
      </c>
      <c r="AF831" s="160">
        <f t="shared" si="392"/>
        <v>370480.32</v>
      </c>
    </row>
    <row r="832" spans="1:32" s="108" customFormat="1" outlineLevel="1" x14ac:dyDescent="0.2">
      <c r="A832" s="125" t="s">
        <v>845</v>
      </c>
      <c r="B832" s="125"/>
      <c r="C832" s="125"/>
      <c r="D832" s="130">
        <v>0</v>
      </c>
      <c r="E832" s="131"/>
      <c r="F832" s="132">
        <v>0.2</v>
      </c>
      <c r="G832" s="132"/>
      <c r="H832" s="131">
        <v>28205</v>
      </c>
      <c r="I832" s="92">
        <f t="shared" si="393"/>
        <v>26851.16</v>
      </c>
      <c r="J832" s="98">
        <f t="shared" si="385"/>
        <v>21480.928</v>
      </c>
      <c r="K832" s="92"/>
      <c r="L832" s="131">
        <v>0</v>
      </c>
      <c r="M832" s="92">
        <f t="shared" si="394"/>
        <v>0</v>
      </c>
      <c r="N832" s="92">
        <f t="shared" si="386"/>
        <v>0</v>
      </c>
      <c r="O832" s="92"/>
      <c r="P832" s="92">
        <v>0</v>
      </c>
      <c r="Q832" s="92">
        <f t="shared" si="395"/>
        <v>0</v>
      </c>
      <c r="R832" s="98">
        <f t="shared" si="387"/>
        <v>0</v>
      </c>
      <c r="S832" s="130">
        <v>25</v>
      </c>
      <c r="T832" s="258" t="s">
        <v>167</v>
      </c>
      <c r="U832" s="78">
        <f>SUMIF('Avoided Costs 2010-2018'!$A:$A,Actuals!T832&amp;Actuals!S832,'Avoided Costs 2010-2018'!$E:$E)*J832</f>
        <v>73411.110888429946</v>
      </c>
      <c r="V832" s="78">
        <f>SUMIF('Avoided Costs 2010-2018'!$A:$A,Actuals!T832&amp;Actuals!S832,'Avoided Costs 2010-2018'!$K:$K)*N832</f>
        <v>0</v>
      </c>
      <c r="W832" s="78">
        <f>SUMIF('Avoided Costs 2010-2018'!$A:$A,Actuals!T832&amp;Actuals!S832,'Avoided Costs 2010-2018'!$M:$M)*R832</f>
        <v>0</v>
      </c>
      <c r="X832" s="78">
        <f t="shared" si="388"/>
        <v>73411.110888429946</v>
      </c>
      <c r="Y832" s="105">
        <v>30730</v>
      </c>
      <c r="Z832" s="105">
        <f t="shared" si="389"/>
        <v>24584</v>
      </c>
      <c r="AA832" s="105"/>
      <c r="AB832" s="105"/>
      <c r="AC832" s="105"/>
      <c r="AD832" s="105">
        <f t="shared" si="390"/>
        <v>24584</v>
      </c>
      <c r="AE832" s="105">
        <f t="shared" si="391"/>
        <v>48827.110888429946</v>
      </c>
      <c r="AF832" s="160">
        <f t="shared" si="392"/>
        <v>537023.19999999995</v>
      </c>
    </row>
    <row r="833" spans="1:32" s="108" customFormat="1" outlineLevel="1" x14ac:dyDescent="0.2">
      <c r="A833" s="125" t="s">
        <v>846</v>
      </c>
      <c r="B833" s="125"/>
      <c r="C833" s="125"/>
      <c r="D833" s="130">
        <v>1</v>
      </c>
      <c r="E833" s="131"/>
      <c r="F833" s="132">
        <v>0.2</v>
      </c>
      <c r="G833" s="132"/>
      <c r="H833" s="131">
        <v>72012</v>
      </c>
      <c r="I833" s="92">
        <f t="shared" si="393"/>
        <v>68555.423999999999</v>
      </c>
      <c r="J833" s="98">
        <f t="shared" si="385"/>
        <v>54844.339200000002</v>
      </c>
      <c r="K833" s="92"/>
      <c r="L833" s="131">
        <v>0</v>
      </c>
      <c r="M833" s="92">
        <f t="shared" si="394"/>
        <v>0</v>
      </c>
      <c r="N833" s="92">
        <f t="shared" si="386"/>
        <v>0</v>
      </c>
      <c r="O833" s="92"/>
      <c r="P833" s="92">
        <v>0</v>
      </c>
      <c r="Q833" s="92">
        <f t="shared" si="395"/>
        <v>0</v>
      </c>
      <c r="R833" s="98">
        <f t="shared" si="387"/>
        <v>0</v>
      </c>
      <c r="S833" s="130">
        <v>25</v>
      </c>
      <c r="T833" s="258" t="s">
        <v>15</v>
      </c>
      <c r="U833" s="78">
        <f>SUMIF('Avoided Costs 2010-2018'!$A:$A,Actuals!T833&amp;Actuals!S833,'Avoided Costs 2010-2018'!$E:$E)*J833</f>
        <v>206179.18339624198</v>
      </c>
      <c r="V833" s="78">
        <f>SUMIF('Avoided Costs 2010-2018'!$A:$A,Actuals!T833&amp;Actuals!S833,'Avoided Costs 2010-2018'!$K:$K)*N833</f>
        <v>0</v>
      </c>
      <c r="W833" s="78">
        <f>SUMIF('Avoided Costs 2010-2018'!$A:$A,Actuals!T833&amp;Actuals!S833,'Avoided Costs 2010-2018'!$M:$M)*R833</f>
        <v>0</v>
      </c>
      <c r="X833" s="78">
        <f t="shared" si="388"/>
        <v>206179.18339624198</v>
      </c>
      <c r="Y833" s="105">
        <v>18888.849999999999</v>
      </c>
      <c r="Z833" s="105">
        <f t="shared" si="389"/>
        <v>15111.08</v>
      </c>
      <c r="AA833" s="105"/>
      <c r="AB833" s="105"/>
      <c r="AC833" s="105"/>
      <c r="AD833" s="105">
        <f t="shared" si="390"/>
        <v>15111.08</v>
      </c>
      <c r="AE833" s="105">
        <f t="shared" si="391"/>
        <v>191068.10339624199</v>
      </c>
      <c r="AF833" s="160">
        <f t="shared" si="392"/>
        <v>1371108.48</v>
      </c>
    </row>
    <row r="834" spans="1:32" s="108" customFormat="1" outlineLevel="1" x14ac:dyDescent="0.2">
      <c r="A834" s="125" t="s">
        <v>847</v>
      </c>
      <c r="B834" s="125"/>
      <c r="C834" s="125"/>
      <c r="D834" s="130">
        <v>1</v>
      </c>
      <c r="E834" s="131"/>
      <c r="F834" s="132">
        <v>0.2</v>
      </c>
      <c r="G834" s="132"/>
      <c r="H834" s="131">
        <v>39896</v>
      </c>
      <c r="I834" s="92">
        <f t="shared" si="393"/>
        <v>37980.991999999998</v>
      </c>
      <c r="J834" s="98">
        <f t="shared" si="385"/>
        <v>30384.793600000001</v>
      </c>
      <c r="K834" s="92"/>
      <c r="L834" s="131">
        <v>11191</v>
      </c>
      <c r="M834" s="92">
        <f t="shared" si="394"/>
        <v>11862.460000000001</v>
      </c>
      <c r="N834" s="92">
        <f t="shared" si="386"/>
        <v>9489.9680000000008</v>
      </c>
      <c r="O834" s="92"/>
      <c r="P834" s="92">
        <v>0</v>
      </c>
      <c r="Q834" s="92">
        <f t="shared" si="395"/>
        <v>0</v>
      </c>
      <c r="R834" s="98">
        <f t="shared" si="387"/>
        <v>0</v>
      </c>
      <c r="S834" s="130">
        <v>15</v>
      </c>
      <c r="T834" s="258" t="s">
        <v>15</v>
      </c>
      <c r="U834" s="78">
        <f>SUMIF('Avoided Costs 2010-2018'!$A:$A,Actuals!T834&amp;Actuals!S834,'Avoided Costs 2010-2018'!$E:$E)*J834</f>
        <v>89798.368551506283</v>
      </c>
      <c r="V834" s="78">
        <f>SUMIF('Avoided Costs 2010-2018'!$A:$A,Actuals!T834&amp;Actuals!S834,'Avoided Costs 2010-2018'!$K:$K)*N834</f>
        <v>7816.1262890709149</v>
      </c>
      <c r="W834" s="78">
        <f>SUMIF('Avoided Costs 2010-2018'!$A:$A,Actuals!T834&amp;Actuals!S834,'Avoided Costs 2010-2018'!$M:$M)*R834</f>
        <v>0</v>
      </c>
      <c r="X834" s="78">
        <f t="shared" si="388"/>
        <v>97614.494840577201</v>
      </c>
      <c r="Y834" s="105">
        <v>8130</v>
      </c>
      <c r="Z834" s="105">
        <f t="shared" si="389"/>
        <v>6504</v>
      </c>
      <c r="AA834" s="105"/>
      <c r="AB834" s="105"/>
      <c r="AC834" s="105"/>
      <c r="AD834" s="105">
        <f t="shared" si="390"/>
        <v>6504</v>
      </c>
      <c r="AE834" s="105">
        <f t="shared" si="391"/>
        <v>91110.494840577201</v>
      </c>
      <c r="AF834" s="160">
        <f t="shared" si="392"/>
        <v>455771.90400000004</v>
      </c>
    </row>
    <row r="835" spans="1:32" s="108" customFormat="1" outlineLevel="1" x14ac:dyDescent="0.2">
      <c r="A835" s="125" t="s">
        <v>848</v>
      </c>
      <c r="B835" s="125"/>
      <c r="C835" s="125"/>
      <c r="D835" s="130">
        <v>1</v>
      </c>
      <c r="E835" s="131"/>
      <c r="F835" s="132">
        <v>0.2</v>
      </c>
      <c r="G835" s="132"/>
      <c r="H835" s="131">
        <v>19403</v>
      </c>
      <c r="I835" s="92">
        <f t="shared" si="393"/>
        <v>18471.655999999999</v>
      </c>
      <c r="J835" s="98">
        <f t="shared" si="385"/>
        <v>14777.3248</v>
      </c>
      <c r="K835" s="92"/>
      <c r="L835" s="131">
        <v>0</v>
      </c>
      <c r="M835" s="92">
        <f t="shared" si="394"/>
        <v>0</v>
      </c>
      <c r="N835" s="92">
        <f t="shared" si="386"/>
        <v>0</v>
      </c>
      <c r="O835" s="92"/>
      <c r="P835" s="92">
        <v>0</v>
      </c>
      <c r="Q835" s="92">
        <f t="shared" si="395"/>
        <v>0</v>
      </c>
      <c r="R835" s="98">
        <f t="shared" si="387"/>
        <v>0</v>
      </c>
      <c r="S835" s="130">
        <v>11</v>
      </c>
      <c r="T835" s="258" t="s">
        <v>15</v>
      </c>
      <c r="U835" s="78">
        <f>SUMIF('Avoided Costs 2010-2018'!$A:$A,Actuals!T835&amp;Actuals!S835,'Avoided Costs 2010-2018'!$E:$E)*J835</f>
        <v>36162.146977814104</v>
      </c>
      <c r="V835" s="78">
        <f>SUMIF('Avoided Costs 2010-2018'!$A:$A,Actuals!T835&amp;Actuals!S835,'Avoided Costs 2010-2018'!$K:$K)*N835</f>
        <v>0</v>
      </c>
      <c r="W835" s="78">
        <f>SUMIF('Avoided Costs 2010-2018'!$A:$A,Actuals!T835&amp;Actuals!S835,'Avoided Costs 2010-2018'!$M:$M)*R835</f>
        <v>0</v>
      </c>
      <c r="X835" s="78">
        <f t="shared" si="388"/>
        <v>36162.146977814104</v>
      </c>
      <c r="Y835" s="105">
        <v>19594.95</v>
      </c>
      <c r="Z835" s="105">
        <f t="shared" si="389"/>
        <v>15675.960000000001</v>
      </c>
      <c r="AA835" s="105"/>
      <c r="AB835" s="105"/>
      <c r="AC835" s="105"/>
      <c r="AD835" s="105">
        <f t="shared" si="390"/>
        <v>15675.960000000001</v>
      </c>
      <c r="AE835" s="105">
        <f t="shared" si="391"/>
        <v>20486.186977814104</v>
      </c>
      <c r="AF835" s="160">
        <f t="shared" si="392"/>
        <v>162550.57279999999</v>
      </c>
    </row>
    <row r="836" spans="1:32" s="108" customFormat="1" outlineLevel="1" x14ac:dyDescent="0.2">
      <c r="A836" s="125" t="s">
        <v>849</v>
      </c>
      <c r="B836" s="125"/>
      <c r="C836" s="125"/>
      <c r="D836" s="130">
        <v>0</v>
      </c>
      <c r="E836" s="131"/>
      <c r="F836" s="132">
        <v>0.2</v>
      </c>
      <c r="G836" s="132"/>
      <c r="H836" s="131">
        <v>3634</v>
      </c>
      <c r="I836" s="92">
        <f t="shared" si="393"/>
        <v>3459.5679999999998</v>
      </c>
      <c r="J836" s="98">
        <f t="shared" si="385"/>
        <v>2767.6543999999999</v>
      </c>
      <c r="K836" s="92"/>
      <c r="L836" s="131">
        <v>0</v>
      </c>
      <c r="M836" s="92">
        <f t="shared" si="394"/>
        <v>0</v>
      </c>
      <c r="N836" s="92">
        <f t="shared" si="386"/>
        <v>0</v>
      </c>
      <c r="O836" s="92"/>
      <c r="P836" s="92">
        <v>0</v>
      </c>
      <c r="Q836" s="92">
        <f t="shared" si="395"/>
        <v>0</v>
      </c>
      <c r="R836" s="98">
        <f t="shared" si="387"/>
        <v>0</v>
      </c>
      <c r="S836" s="130">
        <v>25</v>
      </c>
      <c r="T836" s="258" t="s">
        <v>167</v>
      </c>
      <c r="U836" s="78">
        <f>SUMIF('Avoided Costs 2010-2018'!$A:$A,Actuals!T836&amp;Actuals!S836,'Avoided Costs 2010-2018'!$E:$E)*J836</f>
        <v>9458.4639946305415</v>
      </c>
      <c r="V836" s="78">
        <f>SUMIF('Avoided Costs 2010-2018'!$A:$A,Actuals!T836&amp;Actuals!S836,'Avoided Costs 2010-2018'!$K:$K)*N836</f>
        <v>0</v>
      </c>
      <c r="W836" s="78">
        <f>SUMIF('Avoided Costs 2010-2018'!$A:$A,Actuals!T836&amp;Actuals!S836,'Avoided Costs 2010-2018'!$M:$M)*R836</f>
        <v>0</v>
      </c>
      <c r="X836" s="78">
        <f t="shared" si="388"/>
        <v>9458.4639946305415</v>
      </c>
      <c r="Y836" s="105">
        <v>8359</v>
      </c>
      <c r="Z836" s="105">
        <f t="shared" si="389"/>
        <v>6687.2000000000007</v>
      </c>
      <c r="AA836" s="105"/>
      <c r="AB836" s="105"/>
      <c r="AC836" s="105"/>
      <c r="AD836" s="105">
        <f t="shared" si="390"/>
        <v>6687.2000000000007</v>
      </c>
      <c r="AE836" s="105">
        <f t="shared" si="391"/>
        <v>2771.2639946305408</v>
      </c>
      <c r="AF836" s="160">
        <f t="shared" si="392"/>
        <v>69191.360000000001</v>
      </c>
    </row>
    <row r="837" spans="1:32" s="108" customFormat="1" outlineLevel="1" x14ac:dyDescent="0.2">
      <c r="A837" s="125" t="s">
        <v>850</v>
      </c>
      <c r="B837" s="125"/>
      <c r="C837" s="125"/>
      <c r="D837" s="130">
        <v>1</v>
      </c>
      <c r="E837" s="131"/>
      <c r="F837" s="132">
        <v>0.2</v>
      </c>
      <c r="G837" s="132"/>
      <c r="H837" s="131">
        <v>34253</v>
      </c>
      <c r="I837" s="92">
        <f t="shared" si="393"/>
        <v>32608.856</v>
      </c>
      <c r="J837" s="98">
        <f t="shared" si="385"/>
        <v>26087.084800000001</v>
      </c>
      <c r="K837" s="92"/>
      <c r="L837" s="131">
        <v>0</v>
      </c>
      <c r="M837" s="92">
        <f t="shared" si="394"/>
        <v>0</v>
      </c>
      <c r="N837" s="92">
        <f t="shared" si="386"/>
        <v>0</v>
      </c>
      <c r="O837" s="92"/>
      <c r="P837" s="92">
        <v>0</v>
      </c>
      <c r="Q837" s="92">
        <f t="shared" si="395"/>
        <v>0</v>
      </c>
      <c r="R837" s="98">
        <f t="shared" si="387"/>
        <v>0</v>
      </c>
      <c r="S837" s="130">
        <v>25</v>
      </c>
      <c r="T837" s="258" t="s">
        <v>15</v>
      </c>
      <c r="U837" s="78">
        <f>SUMIF('Avoided Costs 2010-2018'!$A:$A,Actuals!T837&amp;Actuals!S837,'Avoided Costs 2010-2018'!$E:$E)*J837</f>
        <v>98070.537811357499</v>
      </c>
      <c r="V837" s="78">
        <f>SUMIF('Avoided Costs 2010-2018'!$A:$A,Actuals!T837&amp;Actuals!S837,'Avoided Costs 2010-2018'!$K:$K)*N837</f>
        <v>0</v>
      </c>
      <c r="W837" s="78">
        <f>SUMIF('Avoided Costs 2010-2018'!$A:$A,Actuals!T837&amp;Actuals!S837,'Avoided Costs 2010-2018'!$M:$M)*R837</f>
        <v>0</v>
      </c>
      <c r="X837" s="78">
        <f t="shared" si="388"/>
        <v>98070.537811357499</v>
      </c>
      <c r="Y837" s="105">
        <v>6780</v>
      </c>
      <c r="Z837" s="105">
        <f t="shared" si="389"/>
        <v>5424</v>
      </c>
      <c r="AA837" s="105"/>
      <c r="AB837" s="105"/>
      <c r="AC837" s="105"/>
      <c r="AD837" s="105">
        <f t="shared" si="390"/>
        <v>5424</v>
      </c>
      <c r="AE837" s="105">
        <f t="shared" si="391"/>
        <v>92646.537811357499</v>
      </c>
      <c r="AF837" s="160">
        <f t="shared" si="392"/>
        <v>652177.12</v>
      </c>
    </row>
    <row r="838" spans="1:32" s="108" customFormat="1" outlineLevel="1" x14ac:dyDescent="0.2">
      <c r="A838" s="125" t="s">
        <v>851</v>
      </c>
      <c r="B838" s="125"/>
      <c r="C838" s="125"/>
      <c r="D838" s="130">
        <v>1</v>
      </c>
      <c r="E838" s="131"/>
      <c r="F838" s="132">
        <v>0.2</v>
      </c>
      <c r="G838" s="132"/>
      <c r="H838" s="131">
        <v>93926</v>
      </c>
      <c r="I838" s="92">
        <f t="shared" si="393"/>
        <v>89417.551999999996</v>
      </c>
      <c r="J838" s="98">
        <f t="shared" si="385"/>
        <v>71534.041599999997</v>
      </c>
      <c r="K838" s="92"/>
      <c r="L838" s="131">
        <v>0</v>
      </c>
      <c r="M838" s="92">
        <f t="shared" si="394"/>
        <v>0</v>
      </c>
      <c r="N838" s="92">
        <f t="shared" si="386"/>
        <v>0</v>
      </c>
      <c r="O838" s="92"/>
      <c r="P838" s="92">
        <v>0</v>
      </c>
      <c r="Q838" s="92">
        <f t="shared" si="395"/>
        <v>0</v>
      </c>
      <c r="R838" s="98">
        <f t="shared" si="387"/>
        <v>0</v>
      </c>
      <c r="S838" s="130">
        <v>25</v>
      </c>
      <c r="T838" s="258" t="s">
        <v>15</v>
      </c>
      <c r="U838" s="78">
        <f>SUMIF('Avoided Costs 2010-2018'!$A:$A,Actuals!T838&amp;Actuals!S838,'Avoided Costs 2010-2018'!$E:$E)*J838</f>
        <v>268921.65166465897</v>
      </c>
      <c r="V838" s="78">
        <f>SUMIF('Avoided Costs 2010-2018'!$A:$A,Actuals!T838&amp;Actuals!S838,'Avoided Costs 2010-2018'!$K:$K)*N838</f>
        <v>0</v>
      </c>
      <c r="W838" s="78">
        <f>SUMIF('Avoided Costs 2010-2018'!$A:$A,Actuals!T838&amp;Actuals!S838,'Avoided Costs 2010-2018'!$M:$M)*R838</f>
        <v>0</v>
      </c>
      <c r="X838" s="78">
        <f t="shared" si="388"/>
        <v>268921.65166465897</v>
      </c>
      <c r="Y838" s="105">
        <v>78940</v>
      </c>
      <c r="Z838" s="105">
        <f t="shared" si="389"/>
        <v>63152</v>
      </c>
      <c r="AA838" s="105"/>
      <c r="AB838" s="105"/>
      <c r="AC838" s="105"/>
      <c r="AD838" s="105">
        <f t="shared" si="390"/>
        <v>63152</v>
      </c>
      <c r="AE838" s="105">
        <f t="shared" si="391"/>
        <v>205769.65166465897</v>
      </c>
      <c r="AF838" s="160">
        <f t="shared" si="392"/>
        <v>1788351.04</v>
      </c>
    </row>
    <row r="839" spans="1:32" s="108" customFormat="1" outlineLevel="1" x14ac:dyDescent="0.2">
      <c r="A839" s="125" t="s">
        <v>852</v>
      </c>
      <c r="B839" s="125"/>
      <c r="C839" s="125"/>
      <c r="D839" s="130">
        <v>0</v>
      </c>
      <c r="E839" s="131"/>
      <c r="F839" s="132">
        <v>0.2</v>
      </c>
      <c r="G839" s="132"/>
      <c r="H839" s="131">
        <v>11885</v>
      </c>
      <c r="I839" s="92">
        <f t="shared" si="393"/>
        <v>11314.519999999999</v>
      </c>
      <c r="J839" s="98">
        <f t="shared" si="385"/>
        <v>9051.616</v>
      </c>
      <c r="K839" s="92"/>
      <c r="L839" s="131">
        <v>0</v>
      </c>
      <c r="M839" s="92">
        <f t="shared" si="394"/>
        <v>0</v>
      </c>
      <c r="N839" s="92">
        <f t="shared" si="386"/>
        <v>0</v>
      </c>
      <c r="O839" s="92"/>
      <c r="P839" s="92">
        <v>0</v>
      </c>
      <c r="Q839" s="92">
        <f t="shared" si="395"/>
        <v>0</v>
      </c>
      <c r="R839" s="98">
        <f t="shared" si="387"/>
        <v>0</v>
      </c>
      <c r="S839" s="130">
        <v>8</v>
      </c>
      <c r="T839" s="258" t="s">
        <v>167</v>
      </c>
      <c r="U839" s="78">
        <f>SUMIF('Avoided Costs 2010-2018'!$A:$A,Actuals!T839&amp;Actuals!S839,'Avoided Costs 2010-2018'!$E:$E)*J839</f>
        <v>16199.018833853128</v>
      </c>
      <c r="V839" s="78">
        <f>SUMIF('Avoided Costs 2010-2018'!$A:$A,Actuals!T839&amp;Actuals!S839,'Avoided Costs 2010-2018'!$K:$K)*N839</f>
        <v>0</v>
      </c>
      <c r="W839" s="78">
        <f>SUMIF('Avoided Costs 2010-2018'!$A:$A,Actuals!T839&amp;Actuals!S839,'Avoided Costs 2010-2018'!$M:$M)*R839</f>
        <v>0</v>
      </c>
      <c r="X839" s="78">
        <f t="shared" si="388"/>
        <v>16199.018833853128</v>
      </c>
      <c r="Y839" s="105">
        <v>20935</v>
      </c>
      <c r="Z839" s="105">
        <f t="shared" si="389"/>
        <v>16748</v>
      </c>
      <c r="AA839" s="105"/>
      <c r="AB839" s="105"/>
      <c r="AC839" s="105"/>
      <c r="AD839" s="105">
        <f t="shared" si="390"/>
        <v>16748</v>
      </c>
      <c r="AE839" s="105">
        <f t="shared" si="391"/>
        <v>-548.98116614687206</v>
      </c>
      <c r="AF839" s="160">
        <f t="shared" si="392"/>
        <v>72412.928</v>
      </c>
    </row>
    <row r="840" spans="1:32" s="108" customFormat="1" outlineLevel="1" x14ac:dyDescent="0.2">
      <c r="A840" s="125" t="s">
        <v>853</v>
      </c>
      <c r="B840" s="125"/>
      <c r="C840" s="125"/>
      <c r="D840" s="130">
        <v>1</v>
      </c>
      <c r="E840" s="131"/>
      <c r="F840" s="132">
        <v>0.2</v>
      </c>
      <c r="G840" s="132"/>
      <c r="H840" s="131">
        <v>48466</v>
      </c>
      <c r="I840" s="92">
        <f t="shared" si="393"/>
        <v>46139.631999999998</v>
      </c>
      <c r="J840" s="98">
        <f t="shared" si="385"/>
        <v>36911.705600000001</v>
      </c>
      <c r="K840" s="92"/>
      <c r="L840" s="131">
        <v>0</v>
      </c>
      <c r="M840" s="92">
        <f t="shared" si="394"/>
        <v>0</v>
      </c>
      <c r="N840" s="92">
        <f t="shared" si="386"/>
        <v>0</v>
      </c>
      <c r="O840" s="92"/>
      <c r="P840" s="92">
        <v>0</v>
      </c>
      <c r="Q840" s="92">
        <f t="shared" si="395"/>
        <v>0</v>
      </c>
      <c r="R840" s="98">
        <f t="shared" si="387"/>
        <v>0</v>
      </c>
      <c r="S840" s="130">
        <v>11</v>
      </c>
      <c r="T840" s="258" t="s">
        <v>15</v>
      </c>
      <c r="U840" s="78">
        <f>SUMIF('Avoided Costs 2010-2018'!$A:$A,Actuals!T840&amp;Actuals!S840,'Avoided Costs 2010-2018'!$E:$E)*J840</f>
        <v>90328.022235053257</v>
      </c>
      <c r="V840" s="78">
        <f>SUMIF('Avoided Costs 2010-2018'!$A:$A,Actuals!T840&amp;Actuals!S840,'Avoided Costs 2010-2018'!$K:$K)*N840</f>
        <v>0</v>
      </c>
      <c r="W840" s="78">
        <f>SUMIF('Avoided Costs 2010-2018'!$A:$A,Actuals!T840&amp;Actuals!S840,'Avoided Costs 2010-2018'!$M:$M)*R840</f>
        <v>0</v>
      </c>
      <c r="X840" s="78">
        <f t="shared" si="388"/>
        <v>90328.022235053257</v>
      </c>
      <c r="Y840" s="105">
        <v>42665</v>
      </c>
      <c r="Z840" s="105">
        <f t="shared" si="389"/>
        <v>34132</v>
      </c>
      <c r="AA840" s="105"/>
      <c r="AB840" s="105"/>
      <c r="AC840" s="105"/>
      <c r="AD840" s="105">
        <f t="shared" si="390"/>
        <v>34132</v>
      </c>
      <c r="AE840" s="105">
        <f t="shared" si="391"/>
        <v>56196.022235053257</v>
      </c>
      <c r="AF840" s="160">
        <f t="shared" si="392"/>
        <v>406028.76160000003</v>
      </c>
    </row>
    <row r="841" spans="1:32" s="108" customFormat="1" outlineLevel="1" x14ac:dyDescent="0.2">
      <c r="A841" s="125" t="s">
        <v>854</v>
      </c>
      <c r="B841" s="125"/>
      <c r="C841" s="125"/>
      <c r="D841" s="130">
        <v>1</v>
      </c>
      <c r="E841" s="131"/>
      <c r="F841" s="132">
        <v>0.2</v>
      </c>
      <c r="G841" s="132"/>
      <c r="H841" s="131">
        <v>21712</v>
      </c>
      <c r="I841" s="92">
        <f t="shared" ref="I841:I842" si="411">H841</f>
        <v>21712</v>
      </c>
      <c r="J841" s="98">
        <f t="shared" si="385"/>
        <v>17369.600000000002</v>
      </c>
      <c r="K841" s="92"/>
      <c r="L841" s="131">
        <v>0</v>
      </c>
      <c r="M841" s="92">
        <f t="shared" ref="M841:M842" si="412">L841</f>
        <v>0</v>
      </c>
      <c r="N841" s="92">
        <f t="shared" si="386"/>
        <v>0</v>
      </c>
      <c r="O841" s="92"/>
      <c r="P841" s="92">
        <v>0</v>
      </c>
      <c r="Q841" s="92">
        <f t="shared" ref="Q841:Q842" si="413">+P841</f>
        <v>0</v>
      </c>
      <c r="R841" s="98">
        <f t="shared" si="387"/>
        <v>0</v>
      </c>
      <c r="S841" s="130">
        <v>25</v>
      </c>
      <c r="T841" s="258" t="s">
        <v>15</v>
      </c>
      <c r="U841" s="78">
        <f>SUMIF('Avoided Costs 2010-2018'!$A:$A,Actuals!T841&amp;Actuals!S841,'Avoided Costs 2010-2018'!$E:$E)*J841</f>
        <v>65298.442759236765</v>
      </c>
      <c r="V841" s="78">
        <f>SUMIF('Avoided Costs 2010-2018'!$A:$A,Actuals!T841&amp;Actuals!S841,'Avoided Costs 2010-2018'!$K:$K)*N841</f>
        <v>0</v>
      </c>
      <c r="W841" s="78">
        <f>SUMIF('Avoided Costs 2010-2018'!$A:$A,Actuals!T841&amp;Actuals!S841,'Avoided Costs 2010-2018'!$M:$M)*R841</f>
        <v>0</v>
      </c>
      <c r="X841" s="78">
        <f t="shared" si="388"/>
        <v>65298.442759236765</v>
      </c>
      <c r="Y841" s="105">
        <v>20600</v>
      </c>
      <c r="Z841" s="105">
        <f t="shared" si="389"/>
        <v>16480</v>
      </c>
      <c r="AA841" s="105"/>
      <c r="AB841" s="105"/>
      <c r="AC841" s="105"/>
      <c r="AD841" s="105">
        <f t="shared" si="390"/>
        <v>16480</v>
      </c>
      <c r="AE841" s="105">
        <f t="shared" si="391"/>
        <v>48818.442759236765</v>
      </c>
      <c r="AF841" s="160">
        <f t="shared" si="392"/>
        <v>434240.00000000006</v>
      </c>
    </row>
    <row r="842" spans="1:32" s="108" customFormat="1" outlineLevel="1" x14ac:dyDescent="0.2">
      <c r="A842" s="125" t="s">
        <v>855</v>
      </c>
      <c r="B842" s="125"/>
      <c r="C842" s="125"/>
      <c r="D842" s="130">
        <v>1</v>
      </c>
      <c r="E842" s="131"/>
      <c r="F842" s="132">
        <v>0.2</v>
      </c>
      <c r="G842" s="132"/>
      <c r="H842" s="131">
        <v>11860</v>
      </c>
      <c r="I842" s="92">
        <f t="shared" si="411"/>
        <v>11860</v>
      </c>
      <c r="J842" s="98">
        <f t="shared" ref="J842:J858" si="414">I842*(1-F842)</f>
        <v>9488</v>
      </c>
      <c r="K842" s="92"/>
      <c r="L842" s="131">
        <v>0</v>
      </c>
      <c r="M842" s="92">
        <f t="shared" si="412"/>
        <v>0</v>
      </c>
      <c r="N842" s="92">
        <f t="shared" ref="N842:N858" si="415">M842*(1-F842)</f>
        <v>0</v>
      </c>
      <c r="O842" s="92"/>
      <c r="P842" s="92">
        <v>0</v>
      </c>
      <c r="Q842" s="92">
        <f t="shared" si="413"/>
        <v>0</v>
      </c>
      <c r="R842" s="98">
        <f t="shared" ref="R842:R858" si="416">Q842*(1-F842)</f>
        <v>0</v>
      </c>
      <c r="S842" s="130">
        <v>25</v>
      </c>
      <c r="T842" s="258" t="s">
        <v>15</v>
      </c>
      <c r="U842" s="78">
        <f>SUMIF('Avoided Costs 2010-2018'!$A:$A,Actuals!T842&amp;Actuals!S842,'Avoided Costs 2010-2018'!$E:$E)*J842</f>
        <v>35668.733010526339</v>
      </c>
      <c r="V842" s="78">
        <f>SUMIF('Avoided Costs 2010-2018'!$A:$A,Actuals!T842&amp;Actuals!S842,'Avoided Costs 2010-2018'!$K:$K)*N842</f>
        <v>0</v>
      </c>
      <c r="W842" s="78">
        <f>SUMIF('Avoided Costs 2010-2018'!$A:$A,Actuals!T842&amp;Actuals!S842,'Avoided Costs 2010-2018'!$M:$M)*R842</f>
        <v>0</v>
      </c>
      <c r="X842" s="78">
        <f t="shared" ref="X842:X858" si="417">SUM(U842:W842)</f>
        <v>35668.733010526339</v>
      </c>
      <c r="Y842" s="105">
        <v>12000</v>
      </c>
      <c r="Z842" s="105">
        <f t="shared" ref="Z842:Z858" si="418">Y842*(1-F842)</f>
        <v>9600</v>
      </c>
      <c r="AA842" s="105"/>
      <c r="AB842" s="105"/>
      <c r="AC842" s="105"/>
      <c r="AD842" s="105">
        <f t="shared" si="390"/>
        <v>9600</v>
      </c>
      <c r="AE842" s="105">
        <f t="shared" si="391"/>
        <v>26068.733010526339</v>
      </c>
      <c r="AF842" s="160">
        <f t="shared" si="392"/>
        <v>237200</v>
      </c>
    </row>
    <row r="843" spans="1:32" s="108" customFormat="1" outlineLevel="1" x14ac:dyDescent="0.2">
      <c r="A843" s="125" t="s">
        <v>856</v>
      </c>
      <c r="B843" s="125"/>
      <c r="C843" s="125"/>
      <c r="D843" s="130">
        <v>0</v>
      </c>
      <c r="E843" s="131"/>
      <c r="F843" s="132">
        <v>0.2</v>
      </c>
      <c r="G843" s="132"/>
      <c r="H843" s="131">
        <v>7384</v>
      </c>
      <c r="I843" s="92">
        <f t="shared" ref="I843:I858" si="419">+$H$78*H843</f>
        <v>7029.5679999999993</v>
      </c>
      <c r="J843" s="98">
        <f t="shared" si="414"/>
        <v>5623.6543999999994</v>
      </c>
      <c r="K843" s="92"/>
      <c r="L843" s="131">
        <v>0</v>
      </c>
      <c r="M843" s="92">
        <f t="shared" si="394"/>
        <v>0</v>
      </c>
      <c r="N843" s="92">
        <f t="shared" si="415"/>
        <v>0</v>
      </c>
      <c r="O843" s="92"/>
      <c r="P843" s="92">
        <v>0</v>
      </c>
      <c r="Q843" s="92">
        <f t="shared" si="395"/>
        <v>0</v>
      </c>
      <c r="R843" s="98">
        <f t="shared" si="416"/>
        <v>0</v>
      </c>
      <c r="S843" s="130">
        <v>8</v>
      </c>
      <c r="T843" s="258" t="s">
        <v>167</v>
      </c>
      <c r="U843" s="78">
        <f>SUMIF('Avoided Costs 2010-2018'!$A:$A,Actuals!T843&amp;Actuals!S843,'Avoided Costs 2010-2018'!$E:$E)*J843</f>
        <v>10064.245272963524</v>
      </c>
      <c r="V843" s="78">
        <f>SUMIF('Avoided Costs 2010-2018'!$A:$A,Actuals!T843&amp;Actuals!S843,'Avoided Costs 2010-2018'!$K:$K)*N843</f>
        <v>0</v>
      </c>
      <c r="W843" s="78">
        <f>SUMIF('Avoided Costs 2010-2018'!$A:$A,Actuals!T843&amp;Actuals!S843,'Avoided Costs 2010-2018'!$M:$M)*R843</f>
        <v>0</v>
      </c>
      <c r="X843" s="78">
        <f t="shared" si="417"/>
        <v>10064.245272963524</v>
      </c>
      <c r="Y843" s="105">
        <v>10202.5</v>
      </c>
      <c r="Z843" s="105">
        <f t="shared" si="418"/>
        <v>8162</v>
      </c>
      <c r="AA843" s="105"/>
      <c r="AB843" s="105"/>
      <c r="AC843" s="105"/>
      <c r="AD843" s="105">
        <f t="shared" si="390"/>
        <v>8162</v>
      </c>
      <c r="AE843" s="105">
        <f t="shared" si="391"/>
        <v>1902.2452729635243</v>
      </c>
      <c r="AF843" s="160">
        <f t="shared" si="392"/>
        <v>44989.235199999996</v>
      </c>
    </row>
    <row r="844" spans="1:32" s="108" customFormat="1" outlineLevel="1" x14ac:dyDescent="0.2">
      <c r="A844" s="125" t="s">
        <v>857</v>
      </c>
      <c r="B844" s="125"/>
      <c r="C844" s="125"/>
      <c r="D844" s="130">
        <v>1</v>
      </c>
      <c r="E844" s="131"/>
      <c r="F844" s="132">
        <v>0.2</v>
      </c>
      <c r="G844" s="132"/>
      <c r="H844" s="131">
        <v>24910</v>
      </c>
      <c r="I844" s="92">
        <f t="shared" si="419"/>
        <v>23714.32</v>
      </c>
      <c r="J844" s="98">
        <f t="shared" si="414"/>
        <v>18971.456000000002</v>
      </c>
      <c r="K844" s="92"/>
      <c r="L844" s="131">
        <v>0</v>
      </c>
      <c r="M844" s="92">
        <f t="shared" si="394"/>
        <v>0</v>
      </c>
      <c r="N844" s="92">
        <f t="shared" si="415"/>
        <v>0</v>
      </c>
      <c r="O844" s="92"/>
      <c r="P844" s="92">
        <v>0</v>
      </c>
      <c r="Q844" s="92">
        <f t="shared" si="395"/>
        <v>0</v>
      </c>
      <c r="R844" s="98">
        <f t="shared" si="416"/>
        <v>0</v>
      </c>
      <c r="S844" s="130">
        <v>11</v>
      </c>
      <c r="T844" s="258" t="s">
        <v>15</v>
      </c>
      <c r="U844" s="78">
        <f>SUMIF('Avoided Costs 2010-2018'!$A:$A,Actuals!T844&amp;Actuals!S844,'Avoided Costs 2010-2018'!$E:$E)*J844</f>
        <v>46425.763089076398</v>
      </c>
      <c r="V844" s="78">
        <f>SUMIF('Avoided Costs 2010-2018'!$A:$A,Actuals!T844&amp;Actuals!S844,'Avoided Costs 2010-2018'!$K:$K)*N844</f>
        <v>0</v>
      </c>
      <c r="W844" s="78">
        <f>SUMIF('Avoided Costs 2010-2018'!$A:$A,Actuals!T844&amp;Actuals!S844,'Avoided Costs 2010-2018'!$M:$M)*R844</f>
        <v>0</v>
      </c>
      <c r="X844" s="78">
        <f t="shared" si="417"/>
        <v>46425.763089076398</v>
      </c>
      <c r="Y844" s="105">
        <v>24380</v>
      </c>
      <c r="Z844" s="105">
        <f t="shared" si="418"/>
        <v>19504</v>
      </c>
      <c r="AA844" s="105"/>
      <c r="AB844" s="105"/>
      <c r="AC844" s="105"/>
      <c r="AD844" s="105">
        <f t="shared" ref="AD844:AD859" si="420">Z844+AB844</f>
        <v>19504</v>
      </c>
      <c r="AE844" s="105">
        <f t="shared" ref="AE844:AE859" si="421">X844-AD844</f>
        <v>26921.763089076398</v>
      </c>
      <c r="AF844" s="160">
        <f t="shared" ref="AF844:AF858" si="422">S844*J844</f>
        <v>208686.01600000003</v>
      </c>
    </row>
    <row r="845" spans="1:32" s="108" customFormat="1" outlineLevel="1" x14ac:dyDescent="0.2">
      <c r="A845" s="125" t="s">
        <v>858</v>
      </c>
      <c r="B845" s="125"/>
      <c r="C845" s="125"/>
      <c r="D845" s="130">
        <v>0</v>
      </c>
      <c r="E845" s="131"/>
      <c r="F845" s="132">
        <v>0.2</v>
      </c>
      <c r="G845" s="132"/>
      <c r="H845" s="131">
        <v>1766</v>
      </c>
      <c r="I845" s="92">
        <f t="shared" ref="I845:I847" si="423">H845</f>
        <v>1766</v>
      </c>
      <c r="J845" s="98">
        <f t="shared" si="414"/>
        <v>1412.8000000000002</v>
      </c>
      <c r="K845" s="92"/>
      <c r="L845" s="131">
        <v>0</v>
      </c>
      <c r="M845" s="92">
        <f t="shared" ref="M845:M847" si="424">L845</f>
        <v>0</v>
      </c>
      <c r="N845" s="92">
        <f t="shared" si="415"/>
        <v>0</v>
      </c>
      <c r="O845" s="92"/>
      <c r="P845" s="92">
        <v>0</v>
      </c>
      <c r="Q845" s="92">
        <f t="shared" ref="Q845:Q847" si="425">+P845</f>
        <v>0</v>
      </c>
      <c r="R845" s="98">
        <f t="shared" si="416"/>
        <v>0</v>
      </c>
      <c r="S845" s="130">
        <v>25</v>
      </c>
      <c r="T845" s="258" t="s">
        <v>167</v>
      </c>
      <c r="U845" s="78">
        <f>SUMIF('Avoided Costs 2010-2018'!$A:$A,Actuals!T845&amp;Actuals!S845,'Avoided Costs 2010-2018'!$E:$E)*J845</f>
        <v>4828.2465945220729</v>
      </c>
      <c r="V845" s="78">
        <f>SUMIF('Avoided Costs 2010-2018'!$A:$A,Actuals!T845&amp;Actuals!S845,'Avoided Costs 2010-2018'!$K:$K)*N845</f>
        <v>0</v>
      </c>
      <c r="W845" s="78">
        <f>SUMIF('Avoided Costs 2010-2018'!$A:$A,Actuals!T845&amp;Actuals!S845,'Avoided Costs 2010-2018'!$M:$M)*R845</f>
        <v>0</v>
      </c>
      <c r="X845" s="78">
        <f t="shared" si="417"/>
        <v>4828.2465945220729</v>
      </c>
      <c r="Y845" s="105">
        <v>4500</v>
      </c>
      <c r="Z845" s="105">
        <f t="shared" si="418"/>
        <v>3600</v>
      </c>
      <c r="AA845" s="105"/>
      <c r="AB845" s="105"/>
      <c r="AC845" s="105"/>
      <c r="AD845" s="105">
        <f t="shared" si="420"/>
        <v>3600</v>
      </c>
      <c r="AE845" s="105">
        <f t="shared" si="421"/>
        <v>1228.2465945220729</v>
      </c>
      <c r="AF845" s="160">
        <f t="shared" si="422"/>
        <v>35320.000000000007</v>
      </c>
    </row>
    <row r="846" spans="1:32" s="108" customFormat="1" outlineLevel="1" x14ac:dyDescent="0.2">
      <c r="A846" s="125" t="s">
        <v>859</v>
      </c>
      <c r="B846" s="125"/>
      <c r="C846" s="125"/>
      <c r="D846" s="130">
        <v>1</v>
      </c>
      <c r="E846" s="131"/>
      <c r="F846" s="132">
        <v>0.2</v>
      </c>
      <c r="G846" s="132"/>
      <c r="H846" s="131">
        <v>10856</v>
      </c>
      <c r="I846" s="92">
        <f t="shared" si="423"/>
        <v>10856</v>
      </c>
      <c r="J846" s="98">
        <f t="shared" si="414"/>
        <v>8684.8000000000011</v>
      </c>
      <c r="K846" s="92"/>
      <c r="L846" s="131">
        <v>0</v>
      </c>
      <c r="M846" s="92">
        <f t="shared" si="424"/>
        <v>0</v>
      </c>
      <c r="N846" s="92">
        <f t="shared" si="415"/>
        <v>0</v>
      </c>
      <c r="O846" s="92"/>
      <c r="P846" s="92">
        <v>0</v>
      </c>
      <c r="Q846" s="92">
        <f t="shared" si="425"/>
        <v>0</v>
      </c>
      <c r="R846" s="98">
        <f t="shared" si="416"/>
        <v>0</v>
      </c>
      <c r="S846" s="130">
        <v>25</v>
      </c>
      <c r="T846" s="258" t="s">
        <v>15</v>
      </c>
      <c r="U846" s="78">
        <f>SUMIF('Avoided Costs 2010-2018'!$A:$A,Actuals!T846&amp;Actuals!S846,'Avoided Costs 2010-2018'!$E:$E)*J846</f>
        <v>32649.221379618382</v>
      </c>
      <c r="V846" s="78">
        <f>SUMIF('Avoided Costs 2010-2018'!$A:$A,Actuals!T846&amp;Actuals!S846,'Avoided Costs 2010-2018'!$K:$K)*N846</f>
        <v>0</v>
      </c>
      <c r="W846" s="78">
        <f>SUMIF('Avoided Costs 2010-2018'!$A:$A,Actuals!T846&amp;Actuals!S846,'Avoided Costs 2010-2018'!$M:$M)*R846</f>
        <v>0</v>
      </c>
      <c r="X846" s="78">
        <f t="shared" si="417"/>
        <v>32649.221379618382</v>
      </c>
      <c r="Y846" s="105">
        <v>10300</v>
      </c>
      <c r="Z846" s="105">
        <f t="shared" si="418"/>
        <v>8240</v>
      </c>
      <c r="AA846" s="105"/>
      <c r="AB846" s="105"/>
      <c r="AC846" s="105"/>
      <c r="AD846" s="105">
        <f t="shared" si="420"/>
        <v>8240</v>
      </c>
      <c r="AE846" s="105">
        <f t="shared" si="421"/>
        <v>24409.221379618382</v>
      </c>
      <c r="AF846" s="160">
        <f t="shared" si="422"/>
        <v>217120.00000000003</v>
      </c>
    </row>
    <row r="847" spans="1:32" s="108" customFormat="1" outlineLevel="1" x14ac:dyDescent="0.2">
      <c r="A847" s="125" t="s">
        <v>860</v>
      </c>
      <c r="B847" s="125"/>
      <c r="C847" s="125"/>
      <c r="D847" s="130">
        <v>1</v>
      </c>
      <c r="E847" s="131"/>
      <c r="F847" s="132">
        <v>0.2</v>
      </c>
      <c r="G847" s="132"/>
      <c r="H847" s="131">
        <v>2290</v>
      </c>
      <c r="I847" s="92">
        <f t="shared" si="423"/>
        <v>2290</v>
      </c>
      <c r="J847" s="98">
        <f t="shared" si="414"/>
        <v>1832</v>
      </c>
      <c r="K847" s="92"/>
      <c r="L847" s="131">
        <v>0</v>
      </c>
      <c r="M847" s="92">
        <f t="shared" si="424"/>
        <v>0</v>
      </c>
      <c r="N847" s="92">
        <f t="shared" si="415"/>
        <v>0</v>
      </c>
      <c r="O847" s="92"/>
      <c r="P847" s="92">
        <v>0</v>
      </c>
      <c r="Q847" s="92">
        <f t="shared" si="425"/>
        <v>0</v>
      </c>
      <c r="R847" s="98">
        <f t="shared" si="416"/>
        <v>0</v>
      </c>
      <c r="S847" s="130">
        <v>25</v>
      </c>
      <c r="T847" s="258" t="s">
        <v>167</v>
      </c>
      <c r="U847" s="78">
        <f>SUMIF('Avoided Costs 2010-2018'!$A:$A,Actuals!T847&amp;Actuals!S847,'Avoided Costs 2010-2018'!$E:$E)*J847</f>
        <v>6260.8633643576131</v>
      </c>
      <c r="V847" s="78">
        <f>SUMIF('Avoided Costs 2010-2018'!$A:$A,Actuals!T847&amp;Actuals!S847,'Avoided Costs 2010-2018'!$K:$K)*N847</f>
        <v>0</v>
      </c>
      <c r="W847" s="78">
        <f>SUMIF('Avoided Costs 2010-2018'!$A:$A,Actuals!T847&amp;Actuals!S847,'Avoided Costs 2010-2018'!$M:$M)*R847</f>
        <v>0</v>
      </c>
      <c r="X847" s="78">
        <f t="shared" si="417"/>
        <v>6260.8633643576131</v>
      </c>
      <c r="Y847" s="105">
        <v>6000</v>
      </c>
      <c r="Z847" s="105">
        <f t="shared" si="418"/>
        <v>4800</v>
      </c>
      <c r="AA847" s="105"/>
      <c r="AB847" s="105"/>
      <c r="AC847" s="105"/>
      <c r="AD847" s="105">
        <f t="shared" si="420"/>
        <v>4800</v>
      </c>
      <c r="AE847" s="105">
        <f t="shared" si="421"/>
        <v>1460.8633643576131</v>
      </c>
      <c r="AF847" s="160">
        <f t="shared" si="422"/>
        <v>45800</v>
      </c>
    </row>
    <row r="848" spans="1:32" s="108" customFormat="1" outlineLevel="1" x14ac:dyDescent="0.2">
      <c r="A848" s="125" t="s">
        <v>861</v>
      </c>
      <c r="B848" s="125"/>
      <c r="C848" s="125"/>
      <c r="D848" s="130">
        <v>0</v>
      </c>
      <c r="E848" s="131"/>
      <c r="F848" s="132">
        <v>0.2</v>
      </c>
      <c r="G848" s="132"/>
      <c r="H848" s="131">
        <v>11761</v>
      </c>
      <c r="I848" s="131">
        <f>H848</f>
        <v>11761</v>
      </c>
      <c r="J848" s="98">
        <f t="shared" si="414"/>
        <v>9408.8000000000011</v>
      </c>
      <c r="K848" s="92"/>
      <c r="L848" s="131">
        <v>0</v>
      </c>
      <c r="M848" s="131">
        <f>L848</f>
        <v>0</v>
      </c>
      <c r="N848" s="92">
        <f t="shared" si="415"/>
        <v>0</v>
      </c>
      <c r="O848" s="92"/>
      <c r="P848" s="92">
        <v>0</v>
      </c>
      <c r="Q848" s="92">
        <f>P848</f>
        <v>0</v>
      </c>
      <c r="R848" s="98">
        <f t="shared" si="416"/>
        <v>0</v>
      </c>
      <c r="S848" s="130">
        <v>25</v>
      </c>
      <c r="T848" s="258" t="s">
        <v>167</v>
      </c>
      <c r="U848" s="78">
        <f>SUMIF('Avoided Costs 2010-2018'!$A:$A,Actuals!T848&amp;Actuals!S848,'Avoided Costs 2010-2018'!$E:$E)*J848</f>
        <v>32154.591278694279</v>
      </c>
      <c r="V848" s="78">
        <f>SUMIF('Avoided Costs 2010-2018'!$A:$A,Actuals!T848&amp;Actuals!S848,'Avoided Costs 2010-2018'!$K:$K)*N848</f>
        <v>0</v>
      </c>
      <c r="W848" s="78">
        <f>SUMIF('Avoided Costs 2010-2018'!$A:$A,Actuals!T848&amp;Actuals!S848,'Avoided Costs 2010-2018'!$M:$M)*R848</f>
        <v>0</v>
      </c>
      <c r="X848" s="78">
        <f t="shared" si="417"/>
        <v>32154.591278694279</v>
      </c>
      <c r="Y848" s="105">
        <v>12000</v>
      </c>
      <c r="Z848" s="105">
        <f t="shared" si="418"/>
        <v>9600</v>
      </c>
      <c r="AA848" s="105"/>
      <c r="AB848" s="105"/>
      <c r="AC848" s="105"/>
      <c r="AD848" s="105">
        <f t="shared" si="420"/>
        <v>9600</v>
      </c>
      <c r="AE848" s="105">
        <f t="shared" si="421"/>
        <v>22554.591278694279</v>
      </c>
      <c r="AF848" s="160">
        <f t="shared" si="422"/>
        <v>235220.00000000003</v>
      </c>
    </row>
    <row r="849" spans="1:32" s="108" customFormat="1" outlineLevel="1" x14ac:dyDescent="0.2">
      <c r="A849" s="125" t="s">
        <v>862</v>
      </c>
      <c r="B849" s="125"/>
      <c r="C849" s="125"/>
      <c r="D849" s="130">
        <v>0</v>
      </c>
      <c r="E849" s="131"/>
      <c r="F849" s="132">
        <v>0.2</v>
      </c>
      <c r="G849" s="132"/>
      <c r="H849" s="131">
        <v>38065</v>
      </c>
      <c r="I849" s="131">
        <f t="shared" ref="I849:I850" si="426">H849</f>
        <v>38065</v>
      </c>
      <c r="J849" s="98">
        <f t="shared" si="414"/>
        <v>30452</v>
      </c>
      <c r="K849" s="92"/>
      <c r="L849" s="131">
        <v>16337</v>
      </c>
      <c r="M849" s="131">
        <f t="shared" ref="M849:M850" si="427">L849</f>
        <v>16337</v>
      </c>
      <c r="N849" s="92">
        <f t="shared" si="415"/>
        <v>13069.6</v>
      </c>
      <c r="O849" s="92"/>
      <c r="P849" s="92">
        <v>0</v>
      </c>
      <c r="Q849" s="92">
        <f t="shared" ref="Q849:Q850" si="428">P849</f>
        <v>0</v>
      </c>
      <c r="R849" s="98">
        <f t="shared" si="416"/>
        <v>0</v>
      </c>
      <c r="S849" s="130">
        <v>15</v>
      </c>
      <c r="T849" s="258" t="s">
        <v>15</v>
      </c>
      <c r="U849" s="78">
        <f>SUMIF('Avoided Costs 2010-2018'!$A:$A,Actuals!T849&amp;Actuals!S849,'Avoided Costs 2010-2018'!$E:$E)*J849</f>
        <v>89996.988464995491</v>
      </c>
      <c r="V849" s="78">
        <f>SUMIF('Avoided Costs 2010-2018'!$A:$A,Actuals!T849&amp;Actuals!S849,'Avoided Costs 2010-2018'!$K:$K)*N849</f>
        <v>10764.382361209357</v>
      </c>
      <c r="W849" s="78">
        <f>SUMIF('Avoided Costs 2010-2018'!$A:$A,Actuals!T849&amp;Actuals!S849,'Avoided Costs 2010-2018'!$M:$M)*R849</f>
        <v>0</v>
      </c>
      <c r="X849" s="78">
        <f t="shared" si="417"/>
        <v>100761.37082620485</v>
      </c>
      <c r="Y849" s="105">
        <v>21000</v>
      </c>
      <c r="Z849" s="105">
        <f t="shared" si="418"/>
        <v>16800</v>
      </c>
      <c r="AA849" s="105"/>
      <c r="AB849" s="105"/>
      <c r="AC849" s="105"/>
      <c r="AD849" s="105">
        <f t="shared" si="420"/>
        <v>16800</v>
      </c>
      <c r="AE849" s="105">
        <f t="shared" si="421"/>
        <v>83961.370826204846</v>
      </c>
      <c r="AF849" s="160">
        <f t="shared" si="422"/>
        <v>456780</v>
      </c>
    </row>
    <row r="850" spans="1:32" s="108" customFormat="1" outlineLevel="1" x14ac:dyDescent="0.2">
      <c r="A850" s="125" t="s">
        <v>863</v>
      </c>
      <c r="B850" s="125"/>
      <c r="C850" s="125"/>
      <c r="D850" s="130">
        <v>1</v>
      </c>
      <c r="E850" s="131"/>
      <c r="F850" s="132">
        <v>0.2</v>
      </c>
      <c r="G850" s="132"/>
      <c r="H850" s="131">
        <v>21597</v>
      </c>
      <c r="I850" s="131">
        <f t="shared" si="426"/>
        <v>21597</v>
      </c>
      <c r="J850" s="98">
        <f t="shared" si="414"/>
        <v>17277.600000000002</v>
      </c>
      <c r="K850" s="92"/>
      <c r="L850" s="131">
        <v>0</v>
      </c>
      <c r="M850" s="131">
        <f t="shared" si="427"/>
        <v>0</v>
      </c>
      <c r="N850" s="92">
        <f t="shared" si="415"/>
        <v>0</v>
      </c>
      <c r="O850" s="92"/>
      <c r="P850" s="92">
        <v>0</v>
      </c>
      <c r="Q850" s="92">
        <f t="shared" si="428"/>
        <v>0</v>
      </c>
      <c r="R850" s="98">
        <f t="shared" si="416"/>
        <v>0</v>
      </c>
      <c r="S850" s="130">
        <v>25</v>
      </c>
      <c r="T850" s="258" t="s">
        <v>15</v>
      </c>
      <c r="U850" s="78">
        <f>SUMIF('Avoided Costs 2010-2018'!$A:$A,Actuals!T850&amp;Actuals!S850,'Avoided Costs 2010-2018'!$E:$E)*J850</f>
        <v>64952.582363266229</v>
      </c>
      <c r="V850" s="78">
        <f>SUMIF('Avoided Costs 2010-2018'!$A:$A,Actuals!T850&amp;Actuals!S850,'Avoided Costs 2010-2018'!$K:$K)*N850</f>
        <v>0</v>
      </c>
      <c r="W850" s="78">
        <f>SUMIF('Avoided Costs 2010-2018'!$A:$A,Actuals!T850&amp;Actuals!S850,'Avoided Costs 2010-2018'!$M:$M)*R850</f>
        <v>0</v>
      </c>
      <c r="X850" s="78">
        <f t="shared" si="417"/>
        <v>64952.582363266229</v>
      </c>
      <c r="Y850" s="105">
        <v>16360</v>
      </c>
      <c r="Z850" s="105">
        <f t="shared" si="418"/>
        <v>13088</v>
      </c>
      <c r="AA850" s="105"/>
      <c r="AB850" s="105"/>
      <c r="AC850" s="105"/>
      <c r="AD850" s="105">
        <f t="shared" si="420"/>
        <v>13088</v>
      </c>
      <c r="AE850" s="105">
        <f t="shared" si="421"/>
        <v>51864.582363266229</v>
      </c>
      <c r="AF850" s="160">
        <f t="shared" si="422"/>
        <v>431940.00000000006</v>
      </c>
    </row>
    <row r="851" spans="1:32" s="108" customFormat="1" outlineLevel="1" x14ac:dyDescent="0.2">
      <c r="A851" s="125" t="s">
        <v>864</v>
      </c>
      <c r="B851" s="125"/>
      <c r="C851" s="125"/>
      <c r="D851" s="130">
        <v>1</v>
      </c>
      <c r="E851" s="131"/>
      <c r="F851" s="132">
        <v>0.2</v>
      </c>
      <c r="G851" s="132"/>
      <c r="H851" s="131">
        <v>69987</v>
      </c>
      <c r="I851" s="92">
        <f t="shared" si="419"/>
        <v>66627.623999999996</v>
      </c>
      <c r="J851" s="98">
        <f t="shared" si="414"/>
        <v>53302.099199999997</v>
      </c>
      <c r="K851" s="92"/>
      <c r="L851" s="131">
        <v>33761</v>
      </c>
      <c r="M851" s="92">
        <f t="shared" ref="M851:M856" si="429">+$L$78*L851</f>
        <v>35786.660000000003</v>
      </c>
      <c r="N851" s="92">
        <f t="shared" si="415"/>
        <v>28629.328000000005</v>
      </c>
      <c r="O851" s="92"/>
      <c r="P851" s="92">
        <v>0</v>
      </c>
      <c r="Q851" s="92">
        <f t="shared" ref="Q851:Q856" si="430">+P851*$P$78</f>
        <v>0</v>
      </c>
      <c r="R851" s="98">
        <f t="shared" si="416"/>
        <v>0</v>
      </c>
      <c r="S851" s="130">
        <v>15</v>
      </c>
      <c r="T851" s="258" t="s">
        <v>15</v>
      </c>
      <c r="U851" s="78">
        <f>SUMIF('Avoided Costs 2010-2018'!$A:$A,Actuals!T851&amp;Actuals!S851,'Avoided Costs 2010-2018'!$E:$E)*J851</f>
        <v>157527.53207876152</v>
      </c>
      <c r="V851" s="78">
        <f>SUMIF('Avoided Costs 2010-2018'!$A:$A,Actuals!T851&amp;Actuals!S851,'Avoided Costs 2010-2018'!$K:$K)*N851</f>
        <v>23579.68364268816</v>
      </c>
      <c r="W851" s="78">
        <f>SUMIF('Avoided Costs 2010-2018'!$A:$A,Actuals!T851&amp;Actuals!S851,'Avoided Costs 2010-2018'!$M:$M)*R851</f>
        <v>0</v>
      </c>
      <c r="X851" s="78">
        <f t="shared" si="417"/>
        <v>181107.21572144967</v>
      </c>
      <c r="Y851" s="105">
        <v>32000</v>
      </c>
      <c r="Z851" s="105">
        <f t="shared" si="418"/>
        <v>25600</v>
      </c>
      <c r="AA851" s="105"/>
      <c r="AB851" s="105"/>
      <c r="AC851" s="105"/>
      <c r="AD851" s="105">
        <f t="shared" si="420"/>
        <v>25600</v>
      </c>
      <c r="AE851" s="105">
        <f t="shared" si="421"/>
        <v>155507.21572144967</v>
      </c>
      <c r="AF851" s="160">
        <f t="shared" si="422"/>
        <v>799531.4879999999</v>
      </c>
    </row>
    <row r="852" spans="1:32" s="108" customFormat="1" outlineLevel="1" x14ac:dyDescent="0.2">
      <c r="A852" s="125" t="s">
        <v>865</v>
      </c>
      <c r="B852" s="125"/>
      <c r="C852" s="125"/>
      <c r="D852" s="130">
        <v>1</v>
      </c>
      <c r="E852" s="131"/>
      <c r="F852" s="132">
        <v>0.2</v>
      </c>
      <c r="G852" s="132"/>
      <c r="H852" s="131">
        <v>10856</v>
      </c>
      <c r="I852" s="92">
        <f t="shared" ref="I852:I855" si="431">H852</f>
        <v>10856</v>
      </c>
      <c r="J852" s="98">
        <f t="shared" si="414"/>
        <v>8684.8000000000011</v>
      </c>
      <c r="K852" s="92"/>
      <c r="L852" s="131">
        <v>0</v>
      </c>
      <c r="M852" s="92">
        <f t="shared" ref="M852:M855" si="432">L852</f>
        <v>0</v>
      </c>
      <c r="N852" s="92">
        <f t="shared" si="415"/>
        <v>0</v>
      </c>
      <c r="O852" s="92"/>
      <c r="P852" s="92">
        <v>0</v>
      </c>
      <c r="Q852" s="92">
        <f t="shared" ref="Q852:Q855" si="433">+P852</f>
        <v>0</v>
      </c>
      <c r="R852" s="98">
        <f t="shared" si="416"/>
        <v>0</v>
      </c>
      <c r="S852" s="130">
        <v>25</v>
      </c>
      <c r="T852" s="258" t="s">
        <v>15</v>
      </c>
      <c r="U852" s="78">
        <f>SUMIF('Avoided Costs 2010-2018'!$A:$A,Actuals!T852&amp;Actuals!S852,'Avoided Costs 2010-2018'!$E:$E)*J852</f>
        <v>32649.221379618382</v>
      </c>
      <c r="V852" s="78">
        <f>SUMIF('Avoided Costs 2010-2018'!$A:$A,Actuals!T852&amp;Actuals!S852,'Avoided Costs 2010-2018'!$K:$K)*N852</f>
        <v>0</v>
      </c>
      <c r="W852" s="78">
        <f>SUMIF('Avoided Costs 2010-2018'!$A:$A,Actuals!T852&amp;Actuals!S852,'Avoided Costs 2010-2018'!$M:$M)*R852</f>
        <v>0</v>
      </c>
      <c r="X852" s="78">
        <f t="shared" si="417"/>
        <v>32649.221379618382</v>
      </c>
      <c r="Y852" s="105">
        <v>10300</v>
      </c>
      <c r="Z852" s="105">
        <f t="shared" si="418"/>
        <v>8240</v>
      </c>
      <c r="AA852" s="105"/>
      <c r="AB852" s="105"/>
      <c r="AC852" s="105"/>
      <c r="AD852" s="105">
        <f t="shared" si="420"/>
        <v>8240</v>
      </c>
      <c r="AE852" s="105">
        <f t="shared" si="421"/>
        <v>24409.221379618382</v>
      </c>
      <c r="AF852" s="160">
        <f t="shared" si="422"/>
        <v>217120.00000000003</v>
      </c>
    </row>
    <row r="853" spans="1:32" s="108" customFormat="1" outlineLevel="1" x14ac:dyDescent="0.2">
      <c r="A853" s="125" t="s">
        <v>866</v>
      </c>
      <c r="B853" s="125"/>
      <c r="C853" s="125"/>
      <c r="D853" s="130">
        <v>1</v>
      </c>
      <c r="E853" s="131"/>
      <c r="F853" s="132">
        <v>0.2</v>
      </c>
      <c r="G853" s="132"/>
      <c r="H853" s="131">
        <v>1766</v>
      </c>
      <c r="I853" s="92">
        <f t="shared" si="431"/>
        <v>1766</v>
      </c>
      <c r="J853" s="98">
        <f t="shared" si="414"/>
        <v>1412.8000000000002</v>
      </c>
      <c r="K853" s="92"/>
      <c r="L853" s="131">
        <v>0</v>
      </c>
      <c r="M853" s="92">
        <f t="shared" si="432"/>
        <v>0</v>
      </c>
      <c r="N853" s="92">
        <f t="shared" si="415"/>
        <v>0</v>
      </c>
      <c r="O853" s="92"/>
      <c r="P853" s="92">
        <v>0</v>
      </c>
      <c r="Q853" s="92">
        <f t="shared" si="433"/>
        <v>0</v>
      </c>
      <c r="R853" s="98">
        <f t="shared" si="416"/>
        <v>0</v>
      </c>
      <c r="S853" s="130">
        <v>25</v>
      </c>
      <c r="T853" s="258" t="s">
        <v>167</v>
      </c>
      <c r="U853" s="78">
        <f>SUMIF('Avoided Costs 2010-2018'!$A:$A,Actuals!T853&amp;Actuals!S853,'Avoided Costs 2010-2018'!$E:$E)*J853</f>
        <v>4828.2465945220729</v>
      </c>
      <c r="V853" s="78">
        <f>SUMIF('Avoided Costs 2010-2018'!$A:$A,Actuals!T853&amp;Actuals!S853,'Avoided Costs 2010-2018'!$K:$K)*N853</f>
        <v>0</v>
      </c>
      <c r="W853" s="78">
        <f>SUMIF('Avoided Costs 2010-2018'!$A:$A,Actuals!T853&amp;Actuals!S853,'Avoided Costs 2010-2018'!$M:$M)*R853</f>
        <v>0</v>
      </c>
      <c r="X853" s="78">
        <f t="shared" si="417"/>
        <v>4828.2465945220729</v>
      </c>
      <c r="Y853" s="105">
        <v>4500</v>
      </c>
      <c r="Z853" s="105">
        <f t="shared" si="418"/>
        <v>3600</v>
      </c>
      <c r="AA853" s="105"/>
      <c r="AB853" s="105"/>
      <c r="AC853" s="105"/>
      <c r="AD853" s="105">
        <f t="shared" si="420"/>
        <v>3600</v>
      </c>
      <c r="AE853" s="105">
        <f t="shared" si="421"/>
        <v>1228.2465945220729</v>
      </c>
      <c r="AF853" s="160">
        <f t="shared" si="422"/>
        <v>35320.000000000007</v>
      </c>
    </row>
    <row r="854" spans="1:32" s="108" customFormat="1" outlineLevel="1" x14ac:dyDescent="0.2">
      <c r="A854" s="125" t="s">
        <v>867</v>
      </c>
      <c r="B854" s="125"/>
      <c r="C854" s="125"/>
      <c r="D854" s="130">
        <v>0</v>
      </c>
      <c r="E854" s="131"/>
      <c r="F854" s="132">
        <v>0.2</v>
      </c>
      <c r="G854" s="132"/>
      <c r="H854" s="131">
        <v>5155</v>
      </c>
      <c r="I854" s="92">
        <f t="shared" si="431"/>
        <v>5155</v>
      </c>
      <c r="J854" s="98">
        <f t="shared" si="414"/>
        <v>4124</v>
      </c>
      <c r="K854" s="92"/>
      <c r="L854" s="131">
        <v>0</v>
      </c>
      <c r="M854" s="92">
        <f t="shared" si="432"/>
        <v>0</v>
      </c>
      <c r="N854" s="92">
        <f t="shared" si="415"/>
        <v>0</v>
      </c>
      <c r="O854" s="92"/>
      <c r="P854" s="92">
        <v>0</v>
      </c>
      <c r="Q854" s="92">
        <f t="shared" si="433"/>
        <v>0</v>
      </c>
      <c r="R854" s="98">
        <f t="shared" si="416"/>
        <v>0</v>
      </c>
      <c r="S854" s="130">
        <v>25</v>
      </c>
      <c r="T854" s="258" t="s">
        <v>167</v>
      </c>
      <c r="U854" s="78">
        <f>SUMIF('Avoided Costs 2010-2018'!$A:$A,Actuals!T854&amp;Actuals!S854,'Avoided Costs 2010-2018'!$E:$E)*J854</f>
        <v>14093.77757347751</v>
      </c>
      <c r="V854" s="78">
        <f>SUMIF('Avoided Costs 2010-2018'!$A:$A,Actuals!T854&amp;Actuals!S854,'Avoided Costs 2010-2018'!$K:$K)*N854</f>
        <v>0</v>
      </c>
      <c r="W854" s="78">
        <f>SUMIF('Avoided Costs 2010-2018'!$A:$A,Actuals!T854&amp;Actuals!S854,'Avoided Costs 2010-2018'!$M:$M)*R854</f>
        <v>0</v>
      </c>
      <c r="X854" s="78">
        <f t="shared" si="417"/>
        <v>14093.77757347751</v>
      </c>
      <c r="Y854" s="105">
        <v>10300</v>
      </c>
      <c r="Z854" s="105">
        <f t="shared" si="418"/>
        <v>8240</v>
      </c>
      <c r="AA854" s="105"/>
      <c r="AB854" s="105"/>
      <c r="AC854" s="105"/>
      <c r="AD854" s="105">
        <f t="shared" si="420"/>
        <v>8240</v>
      </c>
      <c r="AE854" s="105">
        <f t="shared" si="421"/>
        <v>5853.7775734775096</v>
      </c>
      <c r="AF854" s="160">
        <f t="shared" si="422"/>
        <v>103100</v>
      </c>
    </row>
    <row r="855" spans="1:32" s="108" customFormat="1" outlineLevel="1" x14ac:dyDescent="0.2">
      <c r="A855" s="125" t="s">
        <v>868</v>
      </c>
      <c r="B855" s="125"/>
      <c r="C855" s="125"/>
      <c r="D855" s="130">
        <v>1</v>
      </c>
      <c r="E855" s="131"/>
      <c r="F855" s="132">
        <v>0.2</v>
      </c>
      <c r="G855" s="132"/>
      <c r="H855" s="131">
        <v>24431</v>
      </c>
      <c r="I855" s="92">
        <f t="shared" si="431"/>
        <v>24431</v>
      </c>
      <c r="J855" s="98">
        <f t="shared" si="414"/>
        <v>19544.8</v>
      </c>
      <c r="K855" s="92"/>
      <c r="L855" s="131">
        <v>0</v>
      </c>
      <c r="M855" s="92">
        <f t="shared" si="432"/>
        <v>0</v>
      </c>
      <c r="N855" s="92">
        <f t="shared" si="415"/>
        <v>0</v>
      </c>
      <c r="O855" s="92"/>
      <c r="P855" s="92">
        <v>0</v>
      </c>
      <c r="Q855" s="92">
        <f t="shared" si="433"/>
        <v>0</v>
      </c>
      <c r="R855" s="98">
        <f t="shared" si="416"/>
        <v>0</v>
      </c>
      <c r="S855" s="130">
        <v>25</v>
      </c>
      <c r="T855" s="258" t="s">
        <v>15</v>
      </c>
      <c r="U855" s="78">
        <f>SUMIF('Avoided Costs 2010-2018'!$A:$A,Actuals!T855&amp;Actuals!S855,'Avoided Costs 2010-2018'!$E:$E)*J855</f>
        <v>73475.785512661809</v>
      </c>
      <c r="V855" s="78">
        <f>SUMIF('Avoided Costs 2010-2018'!$A:$A,Actuals!T855&amp;Actuals!S855,'Avoided Costs 2010-2018'!$K:$K)*N855</f>
        <v>0</v>
      </c>
      <c r="W855" s="78">
        <f>SUMIF('Avoided Costs 2010-2018'!$A:$A,Actuals!T855&amp;Actuals!S855,'Avoided Costs 2010-2018'!$M:$M)*R855</f>
        <v>0</v>
      </c>
      <c r="X855" s="78">
        <f t="shared" si="417"/>
        <v>73475.785512661809</v>
      </c>
      <c r="Y855" s="105">
        <v>7050</v>
      </c>
      <c r="Z855" s="105">
        <f t="shared" si="418"/>
        <v>5640</v>
      </c>
      <c r="AA855" s="105"/>
      <c r="AB855" s="105"/>
      <c r="AC855" s="105"/>
      <c r="AD855" s="105">
        <f t="shared" si="420"/>
        <v>5640</v>
      </c>
      <c r="AE855" s="105">
        <f t="shared" si="421"/>
        <v>67835.785512661809</v>
      </c>
      <c r="AF855" s="160">
        <f t="shared" si="422"/>
        <v>488620</v>
      </c>
    </row>
    <row r="856" spans="1:32" s="108" customFormat="1" outlineLevel="1" x14ac:dyDescent="0.2">
      <c r="A856" s="125" t="s">
        <v>869</v>
      </c>
      <c r="B856" s="125"/>
      <c r="C856" s="125"/>
      <c r="D856" s="130">
        <v>1</v>
      </c>
      <c r="E856" s="131"/>
      <c r="F856" s="132">
        <v>0.2</v>
      </c>
      <c r="G856" s="132"/>
      <c r="H856" s="131">
        <v>30105</v>
      </c>
      <c r="I856" s="92">
        <f t="shared" si="419"/>
        <v>28659.96</v>
      </c>
      <c r="J856" s="98">
        <f t="shared" si="414"/>
        <v>22927.968000000001</v>
      </c>
      <c r="K856" s="92"/>
      <c r="L856" s="131">
        <v>67924</v>
      </c>
      <c r="M856" s="92">
        <f t="shared" si="429"/>
        <v>71999.44</v>
      </c>
      <c r="N856" s="92">
        <f t="shared" si="415"/>
        <v>57599.552000000003</v>
      </c>
      <c r="O856" s="92"/>
      <c r="P856" s="92">
        <v>0</v>
      </c>
      <c r="Q856" s="92">
        <f t="shared" si="430"/>
        <v>0</v>
      </c>
      <c r="R856" s="98">
        <f t="shared" si="416"/>
        <v>0</v>
      </c>
      <c r="S856" s="130">
        <v>15</v>
      </c>
      <c r="T856" s="258" t="s">
        <v>15</v>
      </c>
      <c r="U856" s="78">
        <f>SUMIF('Avoided Costs 2010-2018'!$A:$A,Actuals!T856&amp;Actuals!S856,'Avoided Costs 2010-2018'!$E:$E)*J856</f>
        <v>67760.674885780434</v>
      </c>
      <c r="V856" s="78">
        <f>SUMIF('Avoided Costs 2010-2018'!$A:$A,Actuals!T856&amp;Actuals!S856,'Avoided Costs 2010-2018'!$K:$K)*N856</f>
        <v>47440.136007403526</v>
      </c>
      <c r="W856" s="78">
        <f>SUMIF('Avoided Costs 2010-2018'!$A:$A,Actuals!T856&amp;Actuals!S856,'Avoided Costs 2010-2018'!$M:$M)*R856</f>
        <v>0</v>
      </c>
      <c r="X856" s="78">
        <f t="shared" si="417"/>
        <v>115200.81089318395</v>
      </c>
      <c r="Y856" s="105">
        <v>9545</v>
      </c>
      <c r="Z856" s="105">
        <f t="shared" si="418"/>
        <v>7636</v>
      </c>
      <c r="AA856" s="105"/>
      <c r="AB856" s="105"/>
      <c r="AC856" s="105"/>
      <c r="AD856" s="105">
        <f t="shared" si="420"/>
        <v>7636</v>
      </c>
      <c r="AE856" s="105">
        <f t="shared" si="421"/>
        <v>107564.81089318395</v>
      </c>
      <c r="AF856" s="160">
        <f t="shared" si="422"/>
        <v>343919.52</v>
      </c>
    </row>
    <row r="857" spans="1:32" s="108" customFormat="1" outlineLevel="1" x14ac:dyDescent="0.2">
      <c r="A857" s="125" t="s">
        <v>870</v>
      </c>
      <c r="B857" s="125"/>
      <c r="C857" s="125"/>
      <c r="D857" s="130">
        <v>1</v>
      </c>
      <c r="E857" s="131"/>
      <c r="F857" s="132">
        <v>0.2</v>
      </c>
      <c r="G857" s="132"/>
      <c r="H857" s="131">
        <v>669</v>
      </c>
      <c r="I857" s="92">
        <f t="shared" si="419"/>
        <v>636.88799999999992</v>
      </c>
      <c r="J857" s="98">
        <f t="shared" si="414"/>
        <v>509.51039999999995</v>
      </c>
      <c r="K857" s="92"/>
      <c r="L857" s="131">
        <v>468</v>
      </c>
      <c r="M857" s="92">
        <f t="shared" ref="M857:M858" si="434">L857</f>
        <v>468</v>
      </c>
      <c r="N857" s="92">
        <f t="shared" si="415"/>
        <v>374.40000000000003</v>
      </c>
      <c r="O857" s="92"/>
      <c r="P857" s="92">
        <v>0</v>
      </c>
      <c r="Q857" s="92">
        <f t="shared" ref="Q857:Q858" si="435">+P857</f>
        <v>0</v>
      </c>
      <c r="R857" s="98">
        <f t="shared" si="416"/>
        <v>0</v>
      </c>
      <c r="S857" s="130">
        <v>15</v>
      </c>
      <c r="T857" s="258" t="s">
        <v>15</v>
      </c>
      <c r="U857" s="78">
        <f>SUMIF('Avoided Costs 2010-2018'!$A:$A,Actuals!T857&amp;Actuals!S857,'Avoided Costs 2010-2018'!$E:$E)*J857</f>
        <v>1505.7927752395651</v>
      </c>
      <c r="V857" s="78">
        <f>SUMIF('Avoided Costs 2010-2018'!$A:$A,Actuals!T857&amp;Actuals!S857,'Avoided Costs 2010-2018'!$K:$K)*N857</f>
        <v>308.36328242920848</v>
      </c>
      <c r="W857" s="78">
        <f>SUMIF('Avoided Costs 2010-2018'!$A:$A,Actuals!T857&amp;Actuals!S857,'Avoided Costs 2010-2018'!$M:$M)*R857</f>
        <v>0</v>
      </c>
      <c r="X857" s="78">
        <f t="shared" si="417"/>
        <v>1814.1560576687737</v>
      </c>
      <c r="Y857" s="105">
        <v>330</v>
      </c>
      <c r="Z857" s="105">
        <f t="shared" si="418"/>
        <v>264</v>
      </c>
      <c r="AA857" s="105"/>
      <c r="AB857" s="105"/>
      <c r="AC857" s="105"/>
      <c r="AD857" s="105">
        <f t="shared" si="420"/>
        <v>264</v>
      </c>
      <c r="AE857" s="105">
        <f t="shared" si="421"/>
        <v>1550.1560576687737</v>
      </c>
      <c r="AF857" s="160">
        <f t="shared" si="422"/>
        <v>7642.655999999999</v>
      </c>
    </row>
    <row r="858" spans="1:32" s="108" customFormat="1" outlineLevel="1" x14ac:dyDescent="0.2">
      <c r="A858" s="125" t="s">
        <v>871</v>
      </c>
      <c r="B858" s="125"/>
      <c r="C858" s="125"/>
      <c r="D858" s="130">
        <v>1</v>
      </c>
      <c r="E858" s="131"/>
      <c r="F858" s="132">
        <v>0.2</v>
      </c>
      <c r="G858" s="132"/>
      <c r="H858" s="131">
        <v>7582</v>
      </c>
      <c r="I858" s="92">
        <f t="shared" si="419"/>
        <v>7218.0639999999994</v>
      </c>
      <c r="J858" s="98">
        <f t="shared" si="414"/>
        <v>5774.4511999999995</v>
      </c>
      <c r="K858" s="92"/>
      <c r="L858" s="131">
        <v>5304</v>
      </c>
      <c r="M858" s="92">
        <f t="shared" si="434"/>
        <v>5304</v>
      </c>
      <c r="N858" s="92">
        <f t="shared" si="415"/>
        <v>4243.2</v>
      </c>
      <c r="O858" s="92"/>
      <c r="P858" s="92">
        <v>0</v>
      </c>
      <c r="Q858" s="92">
        <f t="shared" si="435"/>
        <v>0</v>
      </c>
      <c r="R858" s="98">
        <f t="shared" si="416"/>
        <v>0</v>
      </c>
      <c r="S858" s="130">
        <v>15</v>
      </c>
      <c r="T858" s="258" t="s">
        <v>15</v>
      </c>
      <c r="U858" s="78">
        <f>SUMIF('Avoided Costs 2010-2018'!$A:$A,Actuals!T858&amp;Actuals!S858,'Avoided Costs 2010-2018'!$E:$E)*J858</f>
        <v>17065.651452715072</v>
      </c>
      <c r="V858" s="78">
        <f>SUMIF('Avoided Costs 2010-2018'!$A:$A,Actuals!T858&amp;Actuals!S858,'Avoided Costs 2010-2018'!$K:$K)*N858</f>
        <v>3494.783867531029</v>
      </c>
      <c r="W858" s="78">
        <f>SUMIF('Avoided Costs 2010-2018'!$A:$A,Actuals!T858&amp;Actuals!S858,'Avoided Costs 2010-2018'!$M:$M)*R858</f>
        <v>0</v>
      </c>
      <c r="X858" s="78">
        <f t="shared" si="417"/>
        <v>20560.435320246102</v>
      </c>
      <c r="Y858" s="105">
        <v>3740</v>
      </c>
      <c r="Z858" s="105">
        <f t="shared" si="418"/>
        <v>2992</v>
      </c>
      <c r="AA858" s="105"/>
      <c r="AB858" s="105"/>
      <c r="AC858" s="105"/>
      <c r="AD858" s="105">
        <f t="shared" si="420"/>
        <v>2992</v>
      </c>
      <c r="AE858" s="105">
        <f t="shared" si="421"/>
        <v>17568.435320246102</v>
      </c>
      <c r="AF858" s="160">
        <f t="shared" si="422"/>
        <v>86616.767999999996</v>
      </c>
    </row>
    <row r="859" spans="1:32" s="4" customFormat="1" x14ac:dyDescent="0.2">
      <c r="A859" s="134" t="s">
        <v>3</v>
      </c>
      <c r="B859" s="134" t="s">
        <v>195</v>
      </c>
      <c r="C859" s="134"/>
      <c r="D859" s="135">
        <f>SUM(D460:D858)</f>
        <v>275</v>
      </c>
      <c r="E859" s="98"/>
      <c r="F859" s="136"/>
      <c r="G859" s="132"/>
      <c r="H859" s="107">
        <f>SUM(H460:H858)</f>
        <v>15257682</v>
      </c>
      <c r="I859" s="107">
        <f>SUM(I460:I858)</f>
        <v>14539964.224000005</v>
      </c>
      <c r="J859" s="107">
        <f>SUM(J460:J858)</f>
        <v>11631971.379199993</v>
      </c>
      <c r="K859" s="98"/>
      <c r="L859" s="107">
        <f>SUM(L460:L858)</f>
        <v>5920367</v>
      </c>
      <c r="M859" s="107">
        <f>SUM(M460:M858)</f>
        <v>6122671.7600000016</v>
      </c>
      <c r="N859" s="107">
        <f>SUM(N460:N858)</f>
        <v>4898137.4080000008</v>
      </c>
      <c r="O859" s="173"/>
      <c r="P859" s="107">
        <f>SUM(P460:P858)</f>
        <v>0</v>
      </c>
      <c r="Q859" s="107">
        <f>SUM(Q460:Q858)</f>
        <v>0</v>
      </c>
      <c r="R859" s="107">
        <f>SUM(R460:R858)</f>
        <v>0</v>
      </c>
      <c r="S859" s="135"/>
      <c r="T859" s="87"/>
      <c r="U859" s="105">
        <f t="shared" ref="U859:Z859" si="436">SUM(U460:U858)</f>
        <v>31288906.938216798</v>
      </c>
      <c r="V859" s="105">
        <f t="shared" si="436"/>
        <v>4034203.3357910658</v>
      </c>
      <c r="W859" s="105">
        <f t="shared" si="436"/>
        <v>0</v>
      </c>
      <c r="X859" s="105">
        <f t="shared" si="436"/>
        <v>35323110.274007864</v>
      </c>
      <c r="Y859" s="105">
        <f t="shared" si="436"/>
        <v>11456490.85</v>
      </c>
      <c r="Z859" s="105">
        <f t="shared" si="436"/>
        <v>9165192.6800000016</v>
      </c>
      <c r="AA859" s="105">
        <v>1926749.57</v>
      </c>
      <c r="AB859" s="105">
        <v>70165.03</v>
      </c>
      <c r="AC859" s="105">
        <f>AB859+AA859</f>
        <v>1996914.6</v>
      </c>
      <c r="AD859" s="105">
        <f t="shared" si="420"/>
        <v>9235357.7100000009</v>
      </c>
      <c r="AE859" s="174">
        <f t="shared" si="421"/>
        <v>26087752.564007863</v>
      </c>
      <c r="AF859" s="175">
        <f>SUM(AF460:AF858)</f>
        <v>157353893.3952001</v>
      </c>
    </row>
    <row r="860" spans="1:32" x14ac:dyDescent="0.2">
      <c r="A860" s="119"/>
      <c r="J860" s="25"/>
      <c r="K860" s="49"/>
      <c r="L860" s="49"/>
      <c r="O860" s="80"/>
      <c r="P860" s="34"/>
      <c r="R860" s="25"/>
      <c r="S860" s="25"/>
      <c r="Z860" s="51"/>
      <c r="AA860" s="51"/>
      <c r="AC860" s="51"/>
      <c r="AD860" s="51"/>
      <c r="AE860" s="51"/>
      <c r="AF860" s="159"/>
    </row>
    <row r="861" spans="1:32" x14ac:dyDescent="0.2">
      <c r="A861" s="119" t="s">
        <v>118</v>
      </c>
      <c r="B861" s="28" t="s">
        <v>116</v>
      </c>
      <c r="J861" s="25"/>
      <c r="K861" s="49"/>
      <c r="L861" s="49"/>
      <c r="O861" s="80"/>
      <c r="P861" s="34"/>
      <c r="R861" s="25"/>
      <c r="S861" s="25"/>
      <c r="Z861" s="51"/>
      <c r="AA861" s="51"/>
      <c r="AC861" s="51"/>
      <c r="AD861" s="51"/>
      <c r="AE861" s="51"/>
      <c r="AF861" s="159"/>
    </row>
    <row r="862" spans="1:32" s="108" customFormat="1" outlineLevel="1" x14ac:dyDescent="0.2">
      <c r="A862" s="125" t="s">
        <v>402</v>
      </c>
      <c r="B862" s="125"/>
      <c r="C862" s="125"/>
      <c r="D862" s="130">
        <v>0</v>
      </c>
      <c r="E862" s="131"/>
      <c r="F862" s="132">
        <v>0.2</v>
      </c>
      <c r="G862" s="132"/>
      <c r="H862" s="131">
        <v>8848</v>
      </c>
      <c r="I862" s="92">
        <f t="shared" ref="I862:I931" si="437">+$H$78*H862</f>
        <v>8423.2960000000003</v>
      </c>
      <c r="J862" s="98">
        <f t="shared" ref="J862:J932" si="438">I862*(1-F862)</f>
        <v>6738.6368000000002</v>
      </c>
      <c r="K862" s="92"/>
      <c r="L862" s="131">
        <v>0</v>
      </c>
      <c r="M862" s="92">
        <f t="shared" ref="M862:M931" si="439">+$L$78*L862</f>
        <v>0</v>
      </c>
      <c r="N862" s="92">
        <f t="shared" ref="N862:N932" si="440">M862*(1-F862)</f>
        <v>0</v>
      </c>
      <c r="O862" s="92"/>
      <c r="P862" s="131">
        <v>0</v>
      </c>
      <c r="Q862" s="92">
        <f t="shared" ref="Q862:Q931" si="441">+P862*$P$78</f>
        <v>0</v>
      </c>
      <c r="R862" s="98">
        <f t="shared" ref="R862:R932" si="442">Q862*(1-F862)</f>
        <v>0</v>
      </c>
      <c r="S862" s="130">
        <v>9</v>
      </c>
      <c r="T862" s="258" t="s">
        <v>167</v>
      </c>
      <c r="U862" s="78">
        <f>SUMIF('Avoided Costs 2010-2018'!$A:$A,Actuals!T862&amp;Actuals!S862,'Avoided Costs 2010-2018'!$E:$E)*J862</f>
        <v>13109.712740804542</v>
      </c>
      <c r="V862" s="78">
        <f>SUMIF('Avoided Costs 2010-2018'!$A:$A,Actuals!T862&amp;Actuals!S862,'Avoided Costs 2010-2018'!$K:$K)*N862</f>
        <v>0</v>
      </c>
      <c r="W862" s="78">
        <f>SUMIF('Avoided Costs 2010-2018'!$A:$A,Actuals!T862&amp;Actuals!S862,'Avoided Costs 2010-2018'!$M:$M)*R862</f>
        <v>0</v>
      </c>
      <c r="X862" s="78">
        <f t="shared" ref="X862:X932" si="443">SUM(U862:W862)</f>
        <v>13109.712740804542</v>
      </c>
      <c r="Y862" s="105">
        <v>18270</v>
      </c>
      <c r="Z862" s="105">
        <f t="shared" ref="Z862:Z932" si="444">Y862*(1-F862)</f>
        <v>14616</v>
      </c>
      <c r="AA862" s="105"/>
      <c r="AB862" s="105"/>
      <c r="AC862" s="105"/>
      <c r="AD862" s="105">
        <f t="shared" ref="AD862:AD893" si="445">Z862+AB862</f>
        <v>14616</v>
      </c>
      <c r="AE862" s="105">
        <f t="shared" ref="AE862:AE893" si="446">X862-AD862</f>
        <v>-1506.2872591954583</v>
      </c>
      <c r="AF862" s="160">
        <f t="shared" ref="AF862:AF893" si="447">S862*J862</f>
        <v>60647.731200000002</v>
      </c>
    </row>
    <row r="863" spans="1:32" s="108" customFormat="1" outlineLevel="1" x14ac:dyDescent="0.2">
      <c r="A863" s="125" t="s">
        <v>403</v>
      </c>
      <c r="B863" s="125"/>
      <c r="C863" s="125"/>
      <c r="D863" s="130">
        <v>1</v>
      </c>
      <c r="E863" s="131"/>
      <c r="F863" s="132">
        <v>0.2</v>
      </c>
      <c r="G863" s="132"/>
      <c r="H863" s="131">
        <v>17588</v>
      </c>
      <c r="I863" s="92">
        <f t="shared" si="437"/>
        <v>16743.775999999998</v>
      </c>
      <c r="J863" s="98">
        <f t="shared" ref="J863:J920" si="448">I863*(1-F863)</f>
        <v>13395.020799999998</v>
      </c>
      <c r="K863" s="92"/>
      <c r="L863" s="131">
        <v>0</v>
      </c>
      <c r="M863" s="92">
        <f t="shared" si="439"/>
        <v>0</v>
      </c>
      <c r="N863" s="92">
        <f t="shared" ref="N863:N920" si="449">M863*(1-F863)</f>
        <v>0</v>
      </c>
      <c r="O863" s="92"/>
      <c r="P863" s="131">
        <v>0</v>
      </c>
      <c r="Q863" s="92">
        <f t="shared" si="441"/>
        <v>0</v>
      </c>
      <c r="R863" s="98">
        <f t="shared" ref="R863:R920" si="450">Q863*(1-F863)</f>
        <v>0</v>
      </c>
      <c r="S863" s="130">
        <v>11</v>
      </c>
      <c r="T863" s="258" t="s">
        <v>15</v>
      </c>
      <c r="U863" s="78">
        <f>SUMIF('Avoided Costs 2010-2018'!$A:$A,Actuals!T863&amp;Actuals!S863,'Avoided Costs 2010-2018'!$E:$E)*J863</f>
        <v>32779.458900468708</v>
      </c>
      <c r="V863" s="78">
        <f>SUMIF('Avoided Costs 2010-2018'!$A:$A,Actuals!T863&amp;Actuals!S863,'Avoided Costs 2010-2018'!$K:$K)*N863</f>
        <v>0</v>
      </c>
      <c r="W863" s="78">
        <f>SUMIF('Avoided Costs 2010-2018'!$A:$A,Actuals!T863&amp;Actuals!S863,'Avoided Costs 2010-2018'!$M:$M)*R863</f>
        <v>0</v>
      </c>
      <c r="X863" s="78">
        <f t="shared" ref="X863:X920" si="451">SUM(U863:W863)</f>
        <v>32779.458900468708</v>
      </c>
      <c r="Y863" s="105">
        <v>14840</v>
      </c>
      <c r="Z863" s="105">
        <f t="shared" ref="Z863:Z920" si="452">Y863*(1-F863)</f>
        <v>11872</v>
      </c>
      <c r="AA863" s="105"/>
      <c r="AB863" s="105"/>
      <c r="AC863" s="105"/>
      <c r="AD863" s="105">
        <f t="shared" si="445"/>
        <v>11872</v>
      </c>
      <c r="AE863" s="105">
        <f t="shared" si="446"/>
        <v>20907.458900468708</v>
      </c>
      <c r="AF863" s="160">
        <f t="shared" si="447"/>
        <v>147345.22879999998</v>
      </c>
    </row>
    <row r="864" spans="1:32" s="108" customFormat="1" outlineLevel="1" x14ac:dyDescent="0.2">
      <c r="A864" s="125" t="s">
        <v>404</v>
      </c>
      <c r="B864" s="125"/>
      <c r="C864" s="125"/>
      <c r="D864" s="130">
        <v>1</v>
      </c>
      <c r="E864" s="131"/>
      <c r="F864" s="132">
        <v>0.2</v>
      </c>
      <c r="G864" s="132"/>
      <c r="H864" s="131">
        <v>85019</v>
      </c>
      <c r="I864" s="92">
        <f t="shared" si="437"/>
        <v>80938.088000000003</v>
      </c>
      <c r="J864" s="98">
        <f t="shared" si="448"/>
        <v>64750.470400000006</v>
      </c>
      <c r="K864" s="92"/>
      <c r="L864" s="131">
        <v>0</v>
      </c>
      <c r="M864" s="92">
        <f t="shared" si="439"/>
        <v>0</v>
      </c>
      <c r="N864" s="92">
        <f t="shared" si="449"/>
        <v>0</v>
      </c>
      <c r="O864" s="92"/>
      <c r="P864" s="131">
        <v>0</v>
      </c>
      <c r="Q864" s="92">
        <f t="shared" si="441"/>
        <v>0</v>
      </c>
      <c r="R864" s="98">
        <f t="shared" si="450"/>
        <v>0</v>
      </c>
      <c r="S864" s="130">
        <v>11</v>
      </c>
      <c r="T864" s="258" t="s">
        <v>15</v>
      </c>
      <c r="U864" s="78">
        <f>SUMIF('Avoided Costs 2010-2018'!$A:$A,Actuals!T864&amp;Actuals!S864,'Avoided Costs 2010-2018'!$E:$E)*J864</f>
        <v>158453.30999880313</v>
      </c>
      <c r="V864" s="78">
        <f>SUMIF('Avoided Costs 2010-2018'!$A:$A,Actuals!T864&amp;Actuals!S864,'Avoided Costs 2010-2018'!$K:$K)*N864</f>
        <v>0</v>
      </c>
      <c r="W864" s="78">
        <f>SUMIF('Avoided Costs 2010-2018'!$A:$A,Actuals!T864&amp;Actuals!S864,'Avoided Costs 2010-2018'!$M:$M)*R864</f>
        <v>0</v>
      </c>
      <c r="X864" s="78">
        <f t="shared" si="451"/>
        <v>158453.30999880313</v>
      </c>
      <c r="Y864" s="105">
        <v>60897</v>
      </c>
      <c r="Z864" s="105">
        <f t="shared" si="452"/>
        <v>48717.600000000006</v>
      </c>
      <c r="AA864" s="105"/>
      <c r="AB864" s="105"/>
      <c r="AC864" s="105"/>
      <c r="AD864" s="105">
        <f t="shared" si="445"/>
        <v>48717.600000000006</v>
      </c>
      <c r="AE864" s="105">
        <f t="shared" si="446"/>
        <v>109735.70999880313</v>
      </c>
      <c r="AF864" s="160">
        <f t="shared" si="447"/>
        <v>712255.17440000002</v>
      </c>
    </row>
    <row r="865" spans="1:32" s="108" customFormat="1" outlineLevel="1" x14ac:dyDescent="0.2">
      <c r="A865" s="125" t="s">
        <v>405</v>
      </c>
      <c r="B865" s="125"/>
      <c r="C865" s="125"/>
      <c r="D865" s="130">
        <v>0</v>
      </c>
      <c r="E865" s="131"/>
      <c r="F865" s="132">
        <v>0.2</v>
      </c>
      <c r="G865" s="132"/>
      <c r="H865" s="131">
        <v>12334</v>
      </c>
      <c r="I865" s="92">
        <f t="shared" si="437"/>
        <v>11741.967999999999</v>
      </c>
      <c r="J865" s="98">
        <f t="shared" si="448"/>
        <v>9393.5743999999995</v>
      </c>
      <c r="K865" s="92"/>
      <c r="L865" s="131">
        <v>0</v>
      </c>
      <c r="M865" s="92">
        <f t="shared" si="439"/>
        <v>0</v>
      </c>
      <c r="N865" s="92">
        <f t="shared" si="449"/>
        <v>0</v>
      </c>
      <c r="O865" s="92"/>
      <c r="P865" s="131">
        <v>0</v>
      </c>
      <c r="Q865" s="92">
        <f t="shared" si="441"/>
        <v>0</v>
      </c>
      <c r="R865" s="98">
        <f t="shared" si="450"/>
        <v>0</v>
      </c>
      <c r="S865" s="130">
        <v>8</v>
      </c>
      <c r="T865" s="258" t="s">
        <v>167</v>
      </c>
      <c r="U865" s="78">
        <f>SUMIF('Avoided Costs 2010-2018'!$A:$A,Actuals!T865&amp;Actuals!S865,'Avoided Costs 2010-2018'!$E:$E)*J865</f>
        <v>16810.996911800125</v>
      </c>
      <c r="V865" s="78">
        <f>SUMIF('Avoided Costs 2010-2018'!$A:$A,Actuals!T865&amp;Actuals!S865,'Avoided Costs 2010-2018'!$K:$K)*N865</f>
        <v>0</v>
      </c>
      <c r="W865" s="78">
        <f>SUMIF('Avoided Costs 2010-2018'!$A:$A,Actuals!T865&amp;Actuals!S865,'Avoided Costs 2010-2018'!$M:$M)*R865</f>
        <v>0</v>
      </c>
      <c r="X865" s="78">
        <f t="shared" si="451"/>
        <v>16810.996911800125</v>
      </c>
      <c r="Y865" s="105">
        <v>21913</v>
      </c>
      <c r="Z865" s="105">
        <f t="shared" si="452"/>
        <v>17530.400000000001</v>
      </c>
      <c r="AA865" s="105"/>
      <c r="AB865" s="105"/>
      <c r="AC865" s="105"/>
      <c r="AD865" s="105">
        <f t="shared" si="445"/>
        <v>17530.400000000001</v>
      </c>
      <c r="AE865" s="105">
        <f t="shared" si="446"/>
        <v>-719.40308819987695</v>
      </c>
      <c r="AF865" s="160">
        <f t="shared" si="447"/>
        <v>75148.595199999996</v>
      </c>
    </row>
    <row r="866" spans="1:32" s="108" customFormat="1" outlineLevel="1" x14ac:dyDescent="0.2">
      <c r="A866" s="125" t="s">
        <v>406</v>
      </c>
      <c r="B866" s="125"/>
      <c r="C866" s="125"/>
      <c r="D866" s="130">
        <v>1</v>
      </c>
      <c r="E866" s="131"/>
      <c r="F866" s="132">
        <v>0.2</v>
      </c>
      <c r="G866" s="132"/>
      <c r="H866" s="131">
        <v>31268</v>
      </c>
      <c r="I866" s="92">
        <f t="shared" si="437"/>
        <v>29767.135999999999</v>
      </c>
      <c r="J866" s="98">
        <f t="shared" si="448"/>
        <v>23813.7088</v>
      </c>
      <c r="K866" s="92"/>
      <c r="L866" s="131">
        <v>0</v>
      </c>
      <c r="M866" s="92">
        <f t="shared" si="439"/>
        <v>0</v>
      </c>
      <c r="N866" s="92">
        <f t="shared" si="449"/>
        <v>0</v>
      </c>
      <c r="O866" s="92"/>
      <c r="P866" s="131">
        <v>0</v>
      </c>
      <c r="Q866" s="92">
        <f t="shared" si="441"/>
        <v>0</v>
      </c>
      <c r="R866" s="98">
        <f t="shared" si="450"/>
        <v>0</v>
      </c>
      <c r="S866" s="130">
        <v>11</v>
      </c>
      <c r="T866" s="258" t="s">
        <v>15</v>
      </c>
      <c r="U866" s="78">
        <f>SUMIF('Avoided Costs 2010-2018'!$A:$A,Actuals!T866&amp;Actuals!S866,'Avoided Costs 2010-2018'!$E:$E)*J866</f>
        <v>58275.421929716606</v>
      </c>
      <c r="V866" s="78">
        <f>SUMIF('Avoided Costs 2010-2018'!$A:$A,Actuals!T866&amp;Actuals!S866,'Avoided Costs 2010-2018'!$K:$K)*N866</f>
        <v>0</v>
      </c>
      <c r="W866" s="78">
        <f>SUMIF('Avoided Costs 2010-2018'!$A:$A,Actuals!T866&amp;Actuals!S866,'Avoided Costs 2010-2018'!$M:$M)*R866</f>
        <v>0</v>
      </c>
      <c r="X866" s="78">
        <f t="shared" si="451"/>
        <v>58275.421929716606</v>
      </c>
      <c r="Y866" s="105">
        <v>49820</v>
      </c>
      <c r="Z866" s="105">
        <f t="shared" si="452"/>
        <v>39856</v>
      </c>
      <c r="AA866" s="105"/>
      <c r="AB866" s="105"/>
      <c r="AC866" s="105"/>
      <c r="AD866" s="105">
        <f t="shared" si="445"/>
        <v>39856</v>
      </c>
      <c r="AE866" s="105">
        <f t="shared" si="446"/>
        <v>18419.421929716606</v>
      </c>
      <c r="AF866" s="160">
        <f t="shared" si="447"/>
        <v>261950.79680000001</v>
      </c>
    </row>
    <row r="867" spans="1:32" s="108" customFormat="1" outlineLevel="1" x14ac:dyDescent="0.2">
      <c r="A867" s="125" t="s">
        <v>407</v>
      </c>
      <c r="B867" s="125"/>
      <c r="C867" s="125"/>
      <c r="D867" s="130">
        <v>0</v>
      </c>
      <c r="E867" s="131"/>
      <c r="F867" s="132">
        <v>0.2</v>
      </c>
      <c r="G867" s="132"/>
      <c r="H867" s="131">
        <v>9337</v>
      </c>
      <c r="I867" s="92">
        <f t="shared" si="437"/>
        <v>8888.8239999999987</v>
      </c>
      <c r="J867" s="98">
        <f t="shared" si="448"/>
        <v>7111.0591999999997</v>
      </c>
      <c r="K867" s="92"/>
      <c r="L867" s="131">
        <v>0</v>
      </c>
      <c r="M867" s="92">
        <f t="shared" si="439"/>
        <v>0</v>
      </c>
      <c r="N867" s="92">
        <f t="shared" si="449"/>
        <v>0</v>
      </c>
      <c r="O867" s="92"/>
      <c r="P867" s="131">
        <v>0</v>
      </c>
      <c r="Q867" s="92">
        <f t="shared" si="441"/>
        <v>0</v>
      </c>
      <c r="R867" s="98">
        <f t="shared" si="450"/>
        <v>0</v>
      </c>
      <c r="S867" s="130">
        <v>15</v>
      </c>
      <c r="T867" s="258" t="s">
        <v>15</v>
      </c>
      <c r="U867" s="78">
        <f>SUMIF('Avoided Costs 2010-2018'!$A:$A,Actuals!T867&amp;Actuals!S867,'Avoided Costs 2010-2018'!$E:$E)*J867</f>
        <v>21015.825324980298</v>
      </c>
      <c r="V867" s="78">
        <f>SUMIF('Avoided Costs 2010-2018'!$A:$A,Actuals!T867&amp;Actuals!S867,'Avoided Costs 2010-2018'!$K:$K)*N867</f>
        <v>0</v>
      </c>
      <c r="W867" s="78">
        <f>SUMIF('Avoided Costs 2010-2018'!$A:$A,Actuals!T867&amp;Actuals!S867,'Avoided Costs 2010-2018'!$M:$M)*R867</f>
        <v>0</v>
      </c>
      <c r="X867" s="78">
        <f t="shared" si="451"/>
        <v>21015.825324980298</v>
      </c>
      <c r="Y867" s="105">
        <v>8900</v>
      </c>
      <c r="Z867" s="105">
        <f t="shared" si="452"/>
        <v>7120</v>
      </c>
      <c r="AA867" s="105"/>
      <c r="AB867" s="105"/>
      <c r="AC867" s="105"/>
      <c r="AD867" s="105">
        <f t="shared" si="445"/>
        <v>7120</v>
      </c>
      <c r="AE867" s="105">
        <f t="shared" si="446"/>
        <v>13895.825324980298</v>
      </c>
      <c r="AF867" s="160">
        <f t="shared" si="447"/>
        <v>106665.88799999999</v>
      </c>
    </row>
    <row r="868" spans="1:32" s="108" customFormat="1" outlineLevel="1" x14ac:dyDescent="0.2">
      <c r="A868" s="125" t="s">
        <v>408</v>
      </c>
      <c r="B868" s="125"/>
      <c r="C868" s="125"/>
      <c r="D868" s="130">
        <v>1</v>
      </c>
      <c r="E868" s="131"/>
      <c r="F868" s="132">
        <v>0.2</v>
      </c>
      <c r="G868" s="132"/>
      <c r="H868" s="131">
        <v>7836</v>
      </c>
      <c r="I868" s="92">
        <f t="shared" si="437"/>
        <v>7459.8719999999994</v>
      </c>
      <c r="J868" s="98">
        <f t="shared" si="448"/>
        <v>5967.8976000000002</v>
      </c>
      <c r="K868" s="92"/>
      <c r="L868" s="131">
        <v>0</v>
      </c>
      <c r="M868" s="92">
        <f t="shared" si="439"/>
        <v>0</v>
      </c>
      <c r="N868" s="92">
        <f t="shared" si="449"/>
        <v>0</v>
      </c>
      <c r="O868" s="92"/>
      <c r="P868" s="131">
        <v>0</v>
      </c>
      <c r="Q868" s="92">
        <f t="shared" si="441"/>
        <v>0</v>
      </c>
      <c r="R868" s="98">
        <f t="shared" si="450"/>
        <v>0</v>
      </c>
      <c r="S868" s="130">
        <v>25</v>
      </c>
      <c r="T868" s="258" t="s">
        <v>167</v>
      </c>
      <c r="U868" s="78">
        <f>SUMIF('Avoided Costs 2010-2018'!$A:$A,Actuals!T868&amp;Actuals!S868,'Avoided Costs 2010-2018'!$E:$E)*J868</f>
        <v>20395.301007684349</v>
      </c>
      <c r="V868" s="78">
        <f>SUMIF('Avoided Costs 2010-2018'!$A:$A,Actuals!T868&amp;Actuals!S868,'Avoided Costs 2010-2018'!$K:$K)*N868</f>
        <v>0</v>
      </c>
      <c r="W868" s="78">
        <f>SUMIF('Avoided Costs 2010-2018'!$A:$A,Actuals!T868&amp;Actuals!S868,'Avoided Costs 2010-2018'!$M:$M)*R868</f>
        <v>0</v>
      </c>
      <c r="X868" s="78">
        <f t="shared" si="451"/>
        <v>20395.301007684349</v>
      </c>
      <c r="Y868" s="105">
        <v>21050</v>
      </c>
      <c r="Z868" s="105">
        <f t="shared" si="452"/>
        <v>16840</v>
      </c>
      <c r="AA868" s="105"/>
      <c r="AB868" s="105"/>
      <c r="AC868" s="105"/>
      <c r="AD868" s="105">
        <f t="shared" si="445"/>
        <v>16840</v>
      </c>
      <c r="AE868" s="105">
        <f t="shared" si="446"/>
        <v>3555.3010076843493</v>
      </c>
      <c r="AF868" s="160">
        <f t="shared" si="447"/>
        <v>149197.44</v>
      </c>
    </row>
    <row r="869" spans="1:32" s="108" customFormat="1" outlineLevel="1" x14ac:dyDescent="0.2">
      <c r="A869" s="125" t="s">
        <v>409</v>
      </c>
      <c r="B869" s="125"/>
      <c r="C869" s="125"/>
      <c r="D869" s="130">
        <v>0</v>
      </c>
      <c r="E869" s="131"/>
      <c r="F869" s="132">
        <v>0.2</v>
      </c>
      <c r="G869" s="132"/>
      <c r="H869" s="131">
        <v>19237</v>
      </c>
      <c r="I869" s="92">
        <f t="shared" si="437"/>
        <v>18313.624</v>
      </c>
      <c r="J869" s="98">
        <f t="shared" si="448"/>
        <v>14650.8992</v>
      </c>
      <c r="K869" s="92"/>
      <c r="L869" s="131">
        <v>0</v>
      </c>
      <c r="M869" s="92">
        <f t="shared" si="439"/>
        <v>0</v>
      </c>
      <c r="N869" s="92">
        <f t="shared" si="449"/>
        <v>0</v>
      </c>
      <c r="O869" s="92"/>
      <c r="P869" s="131">
        <v>0</v>
      </c>
      <c r="Q869" s="92">
        <f t="shared" si="441"/>
        <v>0</v>
      </c>
      <c r="R869" s="98">
        <f t="shared" si="450"/>
        <v>0</v>
      </c>
      <c r="S869" s="130">
        <v>9</v>
      </c>
      <c r="T869" s="258" t="s">
        <v>167</v>
      </c>
      <c r="U869" s="78">
        <f>SUMIF('Avoided Costs 2010-2018'!$A:$A,Actuals!T869&amp;Actuals!S869,'Avoided Costs 2010-2018'!$E:$E)*J869</f>
        <v>28502.66093974423</v>
      </c>
      <c r="V869" s="78">
        <f>SUMIF('Avoided Costs 2010-2018'!$A:$A,Actuals!T869&amp;Actuals!S869,'Avoided Costs 2010-2018'!$K:$K)*N869</f>
        <v>0</v>
      </c>
      <c r="W869" s="78">
        <f>SUMIF('Avoided Costs 2010-2018'!$A:$A,Actuals!T869&amp;Actuals!S869,'Avoided Costs 2010-2018'!$M:$M)*R869</f>
        <v>0</v>
      </c>
      <c r="X869" s="78">
        <f t="shared" si="451"/>
        <v>28502.66093974423</v>
      </c>
      <c r="Y869" s="105">
        <v>32917.5</v>
      </c>
      <c r="Z869" s="105">
        <f t="shared" si="452"/>
        <v>26334</v>
      </c>
      <c r="AA869" s="105"/>
      <c r="AB869" s="105"/>
      <c r="AC869" s="105"/>
      <c r="AD869" s="105">
        <f t="shared" si="445"/>
        <v>26334</v>
      </c>
      <c r="AE869" s="105">
        <f t="shared" si="446"/>
        <v>2168.6609397442298</v>
      </c>
      <c r="AF869" s="160">
        <f t="shared" si="447"/>
        <v>131858.09279999998</v>
      </c>
    </row>
    <row r="870" spans="1:32" s="108" customFormat="1" outlineLevel="1" x14ac:dyDescent="0.2">
      <c r="A870" s="125" t="s">
        <v>410</v>
      </c>
      <c r="B870" s="125"/>
      <c r="C870" s="125"/>
      <c r="D870" s="130">
        <v>0</v>
      </c>
      <c r="E870" s="131"/>
      <c r="F870" s="132">
        <v>0.2</v>
      </c>
      <c r="G870" s="132"/>
      <c r="H870" s="131">
        <v>12270</v>
      </c>
      <c r="I870" s="92">
        <f t="shared" si="437"/>
        <v>11681.039999999999</v>
      </c>
      <c r="J870" s="98">
        <f t="shared" si="448"/>
        <v>9344.8320000000003</v>
      </c>
      <c r="K870" s="92"/>
      <c r="L870" s="131">
        <v>34182</v>
      </c>
      <c r="M870" s="92">
        <f t="shared" si="439"/>
        <v>36232.92</v>
      </c>
      <c r="N870" s="92">
        <f t="shared" si="449"/>
        <v>28986.335999999999</v>
      </c>
      <c r="O870" s="92"/>
      <c r="P870" s="131">
        <v>0</v>
      </c>
      <c r="Q870" s="92">
        <f t="shared" si="441"/>
        <v>0</v>
      </c>
      <c r="R870" s="98">
        <f t="shared" si="450"/>
        <v>0</v>
      </c>
      <c r="S870" s="130">
        <v>15</v>
      </c>
      <c r="T870" s="258" t="s">
        <v>15</v>
      </c>
      <c r="U870" s="78">
        <f>SUMIF('Avoided Costs 2010-2018'!$A:$A,Actuals!T870&amp;Actuals!S870,'Avoided Costs 2010-2018'!$E:$E)*J870</f>
        <v>27617.454936008173</v>
      </c>
      <c r="V870" s="78">
        <f>SUMIF('Avoided Costs 2010-2018'!$A:$A,Actuals!T870&amp;Actuals!S870,'Avoided Costs 2010-2018'!$K:$K)*N870</f>
        <v>23873.722528194263</v>
      </c>
      <c r="W870" s="78">
        <f>SUMIF('Avoided Costs 2010-2018'!$A:$A,Actuals!T870&amp;Actuals!S870,'Avoided Costs 2010-2018'!$M:$M)*R870</f>
        <v>0</v>
      </c>
      <c r="X870" s="78">
        <f t="shared" si="451"/>
        <v>51491.177464202439</v>
      </c>
      <c r="Y870" s="105">
        <v>40000</v>
      </c>
      <c r="Z870" s="105">
        <f t="shared" si="452"/>
        <v>32000</v>
      </c>
      <c r="AA870" s="105"/>
      <c r="AB870" s="105"/>
      <c r="AC870" s="105"/>
      <c r="AD870" s="105">
        <f t="shared" si="445"/>
        <v>32000</v>
      </c>
      <c r="AE870" s="105">
        <f t="shared" si="446"/>
        <v>19491.177464202439</v>
      </c>
      <c r="AF870" s="160">
        <f t="shared" si="447"/>
        <v>140172.48000000001</v>
      </c>
    </row>
    <row r="871" spans="1:32" s="108" customFormat="1" outlineLevel="1" x14ac:dyDescent="0.2">
      <c r="A871" s="125" t="s">
        <v>411</v>
      </c>
      <c r="B871" s="125"/>
      <c r="C871" s="125"/>
      <c r="D871" s="130">
        <v>0</v>
      </c>
      <c r="E871" s="131"/>
      <c r="F871" s="132">
        <v>0.2</v>
      </c>
      <c r="G871" s="132"/>
      <c r="H871" s="131">
        <v>33278</v>
      </c>
      <c r="I871" s="92">
        <f t="shared" si="437"/>
        <v>31680.655999999999</v>
      </c>
      <c r="J871" s="98">
        <f t="shared" ref="J871:J906" si="453">I871*(1-F871)</f>
        <v>25344.524799999999</v>
      </c>
      <c r="K871" s="92"/>
      <c r="L871" s="131">
        <v>0</v>
      </c>
      <c r="M871" s="92">
        <f t="shared" si="439"/>
        <v>0</v>
      </c>
      <c r="N871" s="92">
        <f t="shared" ref="N871:N906" si="454">M871*(1-F871)</f>
        <v>0</v>
      </c>
      <c r="O871" s="92"/>
      <c r="P871" s="131">
        <v>0</v>
      </c>
      <c r="Q871" s="92">
        <f t="shared" si="441"/>
        <v>0</v>
      </c>
      <c r="R871" s="98">
        <f t="shared" ref="R871:R906" si="455">Q871*(1-F871)</f>
        <v>0</v>
      </c>
      <c r="S871" s="130">
        <v>25</v>
      </c>
      <c r="T871" s="258" t="s">
        <v>15</v>
      </c>
      <c r="U871" s="78">
        <f>SUMIF('Avoided Costs 2010-2018'!$A:$A,Actuals!T871&amp;Actuals!S871,'Avoided Costs 2010-2018'!$E:$E)*J871</f>
        <v>95278.993293619671</v>
      </c>
      <c r="V871" s="78">
        <f>SUMIF('Avoided Costs 2010-2018'!$A:$A,Actuals!T871&amp;Actuals!S871,'Avoided Costs 2010-2018'!$K:$K)*N871</f>
        <v>0</v>
      </c>
      <c r="W871" s="78">
        <f>SUMIF('Avoided Costs 2010-2018'!$A:$A,Actuals!T871&amp;Actuals!S871,'Avoided Costs 2010-2018'!$M:$M)*R871</f>
        <v>0</v>
      </c>
      <c r="X871" s="78">
        <f t="shared" ref="X871:X906" si="456">SUM(U871:W871)</f>
        <v>95278.993293619671</v>
      </c>
      <c r="Y871" s="105">
        <v>0</v>
      </c>
      <c r="Z871" s="105">
        <f t="shared" ref="Z871:Z906" si="457">Y871*(1-F871)</f>
        <v>0</v>
      </c>
      <c r="AA871" s="105"/>
      <c r="AB871" s="105"/>
      <c r="AC871" s="105"/>
      <c r="AD871" s="105">
        <f t="shared" si="445"/>
        <v>0</v>
      </c>
      <c r="AE871" s="105">
        <f t="shared" si="446"/>
        <v>95278.993293619671</v>
      </c>
      <c r="AF871" s="160">
        <f t="shared" si="447"/>
        <v>633613.12</v>
      </c>
    </row>
    <row r="872" spans="1:32" s="108" customFormat="1" outlineLevel="1" x14ac:dyDescent="0.2">
      <c r="A872" s="125" t="s">
        <v>412</v>
      </c>
      <c r="B872" s="125"/>
      <c r="C872" s="125"/>
      <c r="D872" s="130">
        <v>1</v>
      </c>
      <c r="E872" s="131"/>
      <c r="F872" s="132">
        <v>0.2</v>
      </c>
      <c r="G872" s="132"/>
      <c r="H872" s="131">
        <v>15439</v>
      </c>
      <c r="I872" s="92">
        <f t="shared" si="437"/>
        <v>14697.928</v>
      </c>
      <c r="J872" s="98">
        <f t="shared" si="453"/>
        <v>11758.342400000001</v>
      </c>
      <c r="K872" s="92"/>
      <c r="L872" s="131">
        <v>0</v>
      </c>
      <c r="M872" s="92">
        <f t="shared" si="439"/>
        <v>0</v>
      </c>
      <c r="N872" s="92">
        <f t="shared" si="454"/>
        <v>0</v>
      </c>
      <c r="O872" s="92"/>
      <c r="P872" s="131">
        <v>0</v>
      </c>
      <c r="Q872" s="92">
        <f t="shared" si="441"/>
        <v>0</v>
      </c>
      <c r="R872" s="98">
        <f t="shared" si="455"/>
        <v>0</v>
      </c>
      <c r="S872" s="130">
        <v>11</v>
      </c>
      <c r="T872" s="258" t="s">
        <v>15</v>
      </c>
      <c r="U872" s="78">
        <f>SUMIF('Avoided Costs 2010-2018'!$A:$A,Actuals!T872&amp;Actuals!S872,'Avoided Costs 2010-2018'!$E:$E)*J872</f>
        <v>28774.281667292271</v>
      </c>
      <c r="V872" s="78">
        <f>SUMIF('Avoided Costs 2010-2018'!$A:$A,Actuals!T872&amp;Actuals!S872,'Avoided Costs 2010-2018'!$K:$K)*N872</f>
        <v>0</v>
      </c>
      <c r="W872" s="78">
        <f>SUMIF('Avoided Costs 2010-2018'!$A:$A,Actuals!T872&amp;Actuals!S872,'Avoided Costs 2010-2018'!$M:$M)*R872</f>
        <v>0</v>
      </c>
      <c r="X872" s="78">
        <f t="shared" si="456"/>
        <v>28774.281667292271</v>
      </c>
      <c r="Y872" s="105">
        <v>59757.5</v>
      </c>
      <c r="Z872" s="105">
        <f t="shared" si="457"/>
        <v>47806</v>
      </c>
      <c r="AA872" s="105"/>
      <c r="AB872" s="105"/>
      <c r="AC872" s="105"/>
      <c r="AD872" s="105">
        <f t="shared" si="445"/>
        <v>47806</v>
      </c>
      <c r="AE872" s="105">
        <f t="shared" si="446"/>
        <v>-19031.718332707729</v>
      </c>
      <c r="AF872" s="160">
        <f t="shared" si="447"/>
        <v>129341.76640000002</v>
      </c>
    </row>
    <row r="873" spans="1:32" s="108" customFormat="1" outlineLevel="1" x14ac:dyDescent="0.2">
      <c r="A873" s="125" t="s">
        <v>413</v>
      </c>
      <c r="B873" s="125"/>
      <c r="C873" s="125"/>
      <c r="D873" s="130">
        <v>0</v>
      </c>
      <c r="E873" s="131"/>
      <c r="F873" s="132">
        <v>0.2</v>
      </c>
      <c r="G873" s="132"/>
      <c r="H873" s="131">
        <v>0</v>
      </c>
      <c r="I873" s="92">
        <f t="shared" si="437"/>
        <v>0</v>
      </c>
      <c r="J873" s="98">
        <f t="shared" si="453"/>
        <v>0</v>
      </c>
      <c r="K873" s="92"/>
      <c r="L873" s="131">
        <v>0</v>
      </c>
      <c r="M873" s="92">
        <f t="shared" si="439"/>
        <v>0</v>
      </c>
      <c r="N873" s="92">
        <f t="shared" si="454"/>
        <v>0</v>
      </c>
      <c r="O873" s="92"/>
      <c r="P873" s="131">
        <v>0</v>
      </c>
      <c r="Q873" s="92">
        <f t="shared" si="441"/>
        <v>0</v>
      </c>
      <c r="R873" s="98">
        <f t="shared" si="455"/>
        <v>0</v>
      </c>
      <c r="S873" s="130">
        <v>1</v>
      </c>
      <c r="T873" s="258" t="s">
        <v>167</v>
      </c>
      <c r="U873" s="78">
        <f>SUMIF('Avoided Costs 2010-2018'!$A:$A,Actuals!T873&amp;Actuals!S873,'Avoided Costs 2010-2018'!$E:$E)*J873</f>
        <v>0</v>
      </c>
      <c r="V873" s="78">
        <f>SUMIF('Avoided Costs 2010-2018'!$A:$A,Actuals!T873&amp;Actuals!S873,'Avoided Costs 2010-2018'!$K:$K)*N873</f>
        <v>0</v>
      </c>
      <c r="W873" s="78">
        <f>SUMIF('Avoided Costs 2010-2018'!$A:$A,Actuals!T873&amp;Actuals!S873,'Avoided Costs 2010-2018'!$M:$M)*R873</f>
        <v>0</v>
      </c>
      <c r="X873" s="78">
        <f t="shared" si="456"/>
        <v>0</v>
      </c>
      <c r="Y873" s="105">
        <v>0</v>
      </c>
      <c r="Z873" s="105">
        <f t="shared" si="457"/>
        <v>0</v>
      </c>
      <c r="AA873" s="105"/>
      <c r="AB873" s="105"/>
      <c r="AC873" s="105"/>
      <c r="AD873" s="105">
        <f t="shared" si="445"/>
        <v>0</v>
      </c>
      <c r="AE873" s="105">
        <f t="shared" si="446"/>
        <v>0</v>
      </c>
      <c r="AF873" s="160">
        <f t="shared" si="447"/>
        <v>0</v>
      </c>
    </row>
    <row r="874" spans="1:32" s="108" customFormat="1" outlineLevel="1" x14ac:dyDescent="0.2">
      <c r="A874" s="125" t="s">
        <v>414</v>
      </c>
      <c r="B874" s="125"/>
      <c r="C874" s="125"/>
      <c r="D874" s="130">
        <v>0</v>
      </c>
      <c r="E874" s="131"/>
      <c r="F874" s="132">
        <v>0.2</v>
      </c>
      <c r="G874" s="132"/>
      <c r="H874" s="131">
        <v>0</v>
      </c>
      <c r="I874" s="92">
        <f t="shared" si="437"/>
        <v>0</v>
      </c>
      <c r="J874" s="98">
        <f t="shared" si="453"/>
        <v>0</v>
      </c>
      <c r="K874" s="92"/>
      <c r="L874" s="131">
        <v>0</v>
      </c>
      <c r="M874" s="92">
        <f t="shared" si="439"/>
        <v>0</v>
      </c>
      <c r="N874" s="92">
        <f t="shared" si="454"/>
        <v>0</v>
      </c>
      <c r="O874" s="92"/>
      <c r="P874" s="131">
        <v>0</v>
      </c>
      <c r="Q874" s="92">
        <f t="shared" si="441"/>
        <v>0</v>
      </c>
      <c r="R874" s="98">
        <f t="shared" si="455"/>
        <v>0</v>
      </c>
      <c r="S874" s="130">
        <v>1</v>
      </c>
      <c r="T874" s="258" t="s">
        <v>15</v>
      </c>
      <c r="U874" s="78">
        <f>SUMIF('Avoided Costs 2010-2018'!$A:$A,Actuals!T874&amp;Actuals!S874,'Avoided Costs 2010-2018'!$E:$E)*J874</f>
        <v>0</v>
      </c>
      <c r="V874" s="78">
        <f>SUMIF('Avoided Costs 2010-2018'!$A:$A,Actuals!T874&amp;Actuals!S874,'Avoided Costs 2010-2018'!$K:$K)*N874</f>
        <v>0</v>
      </c>
      <c r="W874" s="78">
        <f>SUMIF('Avoided Costs 2010-2018'!$A:$A,Actuals!T874&amp;Actuals!S874,'Avoided Costs 2010-2018'!$M:$M)*R874</f>
        <v>0</v>
      </c>
      <c r="X874" s="78">
        <f t="shared" si="456"/>
        <v>0</v>
      </c>
      <c r="Y874" s="105">
        <v>0</v>
      </c>
      <c r="Z874" s="105">
        <f t="shared" si="457"/>
        <v>0</v>
      </c>
      <c r="AA874" s="105"/>
      <c r="AB874" s="105"/>
      <c r="AC874" s="105"/>
      <c r="AD874" s="105">
        <f t="shared" si="445"/>
        <v>0</v>
      </c>
      <c r="AE874" s="105">
        <f t="shared" si="446"/>
        <v>0</v>
      </c>
      <c r="AF874" s="160">
        <f t="shared" si="447"/>
        <v>0</v>
      </c>
    </row>
    <row r="875" spans="1:32" s="108" customFormat="1" outlineLevel="1" x14ac:dyDescent="0.2">
      <c r="A875" s="125" t="s">
        <v>415</v>
      </c>
      <c r="B875" s="125"/>
      <c r="C875" s="125"/>
      <c r="D875" s="130">
        <v>0</v>
      </c>
      <c r="E875" s="131"/>
      <c r="F875" s="132">
        <v>0.2</v>
      </c>
      <c r="G875" s="132"/>
      <c r="H875" s="131">
        <v>0</v>
      </c>
      <c r="I875" s="92">
        <f t="shared" si="437"/>
        <v>0</v>
      </c>
      <c r="J875" s="98">
        <f t="shared" si="453"/>
        <v>0</v>
      </c>
      <c r="K875" s="92"/>
      <c r="L875" s="131">
        <v>0</v>
      </c>
      <c r="M875" s="92">
        <f t="shared" si="439"/>
        <v>0</v>
      </c>
      <c r="N875" s="92">
        <f t="shared" si="454"/>
        <v>0</v>
      </c>
      <c r="O875" s="92"/>
      <c r="P875" s="131">
        <v>0</v>
      </c>
      <c r="Q875" s="92">
        <f t="shared" si="441"/>
        <v>0</v>
      </c>
      <c r="R875" s="98">
        <f t="shared" si="455"/>
        <v>0</v>
      </c>
      <c r="S875" s="130">
        <v>1</v>
      </c>
      <c r="T875" s="258" t="s">
        <v>15</v>
      </c>
      <c r="U875" s="78">
        <f>SUMIF('Avoided Costs 2010-2018'!$A:$A,Actuals!T875&amp;Actuals!S875,'Avoided Costs 2010-2018'!$E:$E)*J875</f>
        <v>0</v>
      </c>
      <c r="V875" s="78">
        <f>SUMIF('Avoided Costs 2010-2018'!$A:$A,Actuals!T875&amp;Actuals!S875,'Avoided Costs 2010-2018'!$K:$K)*N875</f>
        <v>0</v>
      </c>
      <c r="W875" s="78">
        <f>SUMIF('Avoided Costs 2010-2018'!$A:$A,Actuals!T875&amp;Actuals!S875,'Avoided Costs 2010-2018'!$M:$M)*R875</f>
        <v>0</v>
      </c>
      <c r="X875" s="78">
        <f t="shared" si="456"/>
        <v>0</v>
      </c>
      <c r="Y875" s="105">
        <v>0</v>
      </c>
      <c r="Z875" s="105">
        <f t="shared" si="457"/>
        <v>0</v>
      </c>
      <c r="AA875" s="105"/>
      <c r="AB875" s="105"/>
      <c r="AC875" s="105"/>
      <c r="AD875" s="105">
        <f t="shared" si="445"/>
        <v>0</v>
      </c>
      <c r="AE875" s="105">
        <f t="shared" si="446"/>
        <v>0</v>
      </c>
      <c r="AF875" s="160">
        <f t="shared" si="447"/>
        <v>0</v>
      </c>
    </row>
    <row r="876" spans="1:32" s="108" customFormat="1" outlineLevel="1" x14ac:dyDescent="0.2">
      <c r="A876" s="125" t="s">
        <v>416</v>
      </c>
      <c r="B876" s="125"/>
      <c r="C876" s="125"/>
      <c r="D876" s="130">
        <v>1</v>
      </c>
      <c r="E876" s="131"/>
      <c r="F876" s="132">
        <v>0.2</v>
      </c>
      <c r="G876" s="132"/>
      <c r="H876" s="131">
        <v>69543</v>
      </c>
      <c r="I876" s="92">
        <f t="shared" si="437"/>
        <v>66204.936000000002</v>
      </c>
      <c r="J876" s="98">
        <f t="shared" si="453"/>
        <v>52963.948800000006</v>
      </c>
      <c r="K876" s="92"/>
      <c r="L876" s="131">
        <v>0</v>
      </c>
      <c r="M876" s="92">
        <f t="shared" si="439"/>
        <v>0</v>
      </c>
      <c r="N876" s="92">
        <f t="shared" si="454"/>
        <v>0</v>
      </c>
      <c r="O876" s="92"/>
      <c r="P876" s="131">
        <v>0</v>
      </c>
      <c r="Q876" s="92">
        <f t="shared" si="441"/>
        <v>0</v>
      </c>
      <c r="R876" s="98">
        <f t="shared" si="455"/>
        <v>0</v>
      </c>
      <c r="S876" s="130">
        <v>25</v>
      </c>
      <c r="T876" s="258" t="s">
        <v>15</v>
      </c>
      <c r="U876" s="78">
        <f>SUMIF('Avoided Costs 2010-2018'!$A:$A,Actuals!T876&amp;Actuals!S876,'Avoided Costs 2010-2018'!$E:$E)*J876</f>
        <v>199110.13374055515</v>
      </c>
      <c r="V876" s="78">
        <f>SUMIF('Avoided Costs 2010-2018'!$A:$A,Actuals!T876&amp;Actuals!S876,'Avoided Costs 2010-2018'!$K:$K)*N876</f>
        <v>0</v>
      </c>
      <c r="W876" s="78">
        <f>SUMIF('Avoided Costs 2010-2018'!$A:$A,Actuals!T876&amp;Actuals!S876,'Avoided Costs 2010-2018'!$M:$M)*R876</f>
        <v>0</v>
      </c>
      <c r="X876" s="78">
        <f t="shared" si="456"/>
        <v>199110.13374055515</v>
      </c>
      <c r="Y876" s="105">
        <v>60950</v>
      </c>
      <c r="Z876" s="105">
        <f t="shared" si="457"/>
        <v>48760</v>
      </c>
      <c r="AA876" s="105"/>
      <c r="AB876" s="105"/>
      <c r="AC876" s="105"/>
      <c r="AD876" s="105">
        <f t="shared" si="445"/>
        <v>48760</v>
      </c>
      <c r="AE876" s="105">
        <f t="shared" si="446"/>
        <v>150350.13374055515</v>
      </c>
      <c r="AF876" s="160">
        <f t="shared" si="447"/>
        <v>1324098.7200000002</v>
      </c>
    </row>
    <row r="877" spans="1:32" s="108" customFormat="1" outlineLevel="1" x14ac:dyDescent="0.2">
      <c r="A877" s="125" t="s">
        <v>417</v>
      </c>
      <c r="B877" s="125"/>
      <c r="C877" s="125"/>
      <c r="D877" s="130">
        <v>1</v>
      </c>
      <c r="E877" s="131"/>
      <c r="F877" s="132">
        <v>0.2</v>
      </c>
      <c r="G877" s="132"/>
      <c r="H877" s="131">
        <v>1766</v>
      </c>
      <c r="I877" s="92">
        <f t="shared" ref="I877" si="458">H877</f>
        <v>1766</v>
      </c>
      <c r="J877" s="98">
        <f t="shared" si="453"/>
        <v>1412.8000000000002</v>
      </c>
      <c r="K877" s="92"/>
      <c r="L877" s="131">
        <v>0</v>
      </c>
      <c r="M877" s="92">
        <f t="shared" ref="M877" si="459">L877</f>
        <v>0</v>
      </c>
      <c r="N877" s="92">
        <f t="shared" si="454"/>
        <v>0</v>
      </c>
      <c r="O877" s="92"/>
      <c r="P877" s="131">
        <v>0</v>
      </c>
      <c r="Q877" s="92">
        <f t="shared" ref="Q877" si="460">+P877</f>
        <v>0</v>
      </c>
      <c r="R877" s="98">
        <f t="shared" si="455"/>
        <v>0</v>
      </c>
      <c r="S877" s="130">
        <v>25</v>
      </c>
      <c r="T877" s="258" t="s">
        <v>167</v>
      </c>
      <c r="U877" s="78">
        <f>SUMIF('Avoided Costs 2010-2018'!$A:$A,Actuals!T877&amp;Actuals!S877,'Avoided Costs 2010-2018'!$E:$E)*J877</f>
        <v>4828.2465945220729</v>
      </c>
      <c r="V877" s="78">
        <f>SUMIF('Avoided Costs 2010-2018'!$A:$A,Actuals!T877&amp;Actuals!S877,'Avoided Costs 2010-2018'!$K:$K)*N877</f>
        <v>0</v>
      </c>
      <c r="W877" s="78">
        <f>SUMIF('Avoided Costs 2010-2018'!$A:$A,Actuals!T877&amp;Actuals!S877,'Avoided Costs 2010-2018'!$M:$M)*R877</f>
        <v>0</v>
      </c>
      <c r="X877" s="78">
        <f t="shared" si="456"/>
        <v>4828.2465945220729</v>
      </c>
      <c r="Y877" s="105">
        <v>4500</v>
      </c>
      <c r="Z877" s="105">
        <f t="shared" si="457"/>
        <v>3600</v>
      </c>
      <c r="AA877" s="105"/>
      <c r="AB877" s="105"/>
      <c r="AC877" s="105"/>
      <c r="AD877" s="105">
        <f t="shared" si="445"/>
        <v>3600</v>
      </c>
      <c r="AE877" s="105">
        <f t="shared" si="446"/>
        <v>1228.2465945220729</v>
      </c>
      <c r="AF877" s="160">
        <f t="shared" si="447"/>
        <v>35320.000000000007</v>
      </c>
    </row>
    <row r="878" spans="1:32" s="108" customFormat="1" outlineLevel="1" x14ac:dyDescent="0.2">
      <c r="A878" s="125" t="s">
        <v>418</v>
      </c>
      <c r="B878" s="125"/>
      <c r="C878" s="125"/>
      <c r="D878" s="130">
        <v>0</v>
      </c>
      <c r="E878" s="131"/>
      <c r="F878" s="132">
        <v>0.2</v>
      </c>
      <c r="G878" s="132"/>
      <c r="H878" s="131">
        <v>65117</v>
      </c>
      <c r="I878" s="92">
        <f t="shared" si="437"/>
        <v>61991.383999999998</v>
      </c>
      <c r="J878" s="98">
        <f t="shared" si="453"/>
        <v>49593.107199999999</v>
      </c>
      <c r="K878" s="92"/>
      <c r="L878" s="131">
        <v>143313</v>
      </c>
      <c r="M878" s="92">
        <f t="shared" si="439"/>
        <v>151911.78</v>
      </c>
      <c r="N878" s="92">
        <f t="shared" si="454"/>
        <v>121529.424</v>
      </c>
      <c r="O878" s="92"/>
      <c r="P878" s="131">
        <v>0</v>
      </c>
      <c r="Q878" s="92">
        <f t="shared" si="441"/>
        <v>0</v>
      </c>
      <c r="R878" s="98">
        <f t="shared" si="455"/>
        <v>0</v>
      </c>
      <c r="S878" s="130">
        <v>15</v>
      </c>
      <c r="T878" s="258" t="s">
        <v>15</v>
      </c>
      <c r="U878" s="78">
        <f>SUMIF('Avoided Costs 2010-2018'!$A:$A,Actuals!T878&amp;Actuals!S878,'Avoided Costs 2010-2018'!$E:$E)*J878</f>
        <v>146566.08093464092</v>
      </c>
      <c r="V878" s="78">
        <f>SUMIF('Avoided Costs 2010-2018'!$A:$A,Actuals!T878&amp;Actuals!S878,'Avoided Costs 2010-2018'!$K:$K)*N878</f>
        <v>100094.04940270037</v>
      </c>
      <c r="W878" s="78">
        <f>SUMIF('Avoided Costs 2010-2018'!$A:$A,Actuals!T878&amp;Actuals!S878,'Avoided Costs 2010-2018'!$M:$M)*R878</f>
        <v>0</v>
      </c>
      <c r="X878" s="78">
        <f t="shared" si="456"/>
        <v>246660.13033734128</v>
      </c>
      <c r="Y878" s="105">
        <v>9240</v>
      </c>
      <c r="Z878" s="105">
        <f t="shared" si="457"/>
        <v>7392</v>
      </c>
      <c r="AA878" s="105"/>
      <c r="AB878" s="105"/>
      <c r="AC878" s="105"/>
      <c r="AD878" s="105">
        <f t="shared" si="445"/>
        <v>7392</v>
      </c>
      <c r="AE878" s="105">
        <f t="shared" si="446"/>
        <v>239268.13033734128</v>
      </c>
      <c r="AF878" s="160">
        <f t="shared" si="447"/>
        <v>743896.60800000001</v>
      </c>
    </row>
    <row r="879" spans="1:32" s="108" customFormat="1" outlineLevel="1" x14ac:dyDescent="0.2">
      <c r="A879" s="125" t="s">
        <v>419</v>
      </c>
      <c r="B879" s="125"/>
      <c r="C879" s="125"/>
      <c r="D879" s="130">
        <v>1</v>
      </c>
      <c r="E879" s="131"/>
      <c r="F879" s="132">
        <v>0.2</v>
      </c>
      <c r="G879" s="132"/>
      <c r="H879" s="131">
        <v>48633</v>
      </c>
      <c r="I879" s="92">
        <f t="shared" si="437"/>
        <v>46298.615999999995</v>
      </c>
      <c r="J879" s="98">
        <f t="shared" si="453"/>
        <v>37038.892799999994</v>
      </c>
      <c r="K879" s="92"/>
      <c r="L879" s="131">
        <v>0</v>
      </c>
      <c r="M879" s="92">
        <f t="shared" si="439"/>
        <v>0</v>
      </c>
      <c r="N879" s="92">
        <f t="shared" si="454"/>
        <v>0</v>
      </c>
      <c r="O879" s="92"/>
      <c r="P879" s="131">
        <v>0</v>
      </c>
      <c r="Q879" s="92">
        <f t="shared" si="441"/>
        <v>0</v>
      </c>
      <c r="R879" s="98">
        <f t="shared" si="455"/>
        <v>0</v>
      </c>
      <c r="S879" s="130">
        <v>11</v>
      </c>
      <c r="T879" s="258" t="s">
        <v>15</v>
      </c>
      <c r="U879" s="78">
        <f>SUMIF('Avoided Costs 2010-2018'!$A:$A,Actuals!T879&amp;Actuals!S879,'Avoided Costs 2010-2018'!$E:$E)*J879</f>
        <v>90639.266812968766</v>
      </c>
      <c r="V879" s="78">
        <f>SUMIF('Avoided Costs 2010-2018'!$A:$A,Actuals!T879&amp;Actuals!S879,'Avoided Costs 2010-2018'!$K:$K)*N879</f>
        <v>0</v>
      </c>
      <c r="W879" s="78">
        <f>SUMIF('Avoided Costs 2010-2018'!$A:$A,Actuals!T879&amp;Actuals!S879,'Avoided Costs 2010-2018'!$M:$M)*R879</f>
        <v>0</v>
      </c>
      <c r="X879" s="78">
        <f t="shared" si="456"/>
        <v>90639.266812968766</v>
      </c>
      <c r="Y879" s="105">
        <v>25775.49</v>
      </c>
      <c r="Z879" s="105">
        <f t="shared" si="457"/>
        <v>20620.392000000003</v>
      </c>
      <c r="AA879" s="105"/>
      <c r="AB879" s="105"/>
      <c r="AC879" s="105"/>
      <c r="AD879" s="105">
        <f t="shared" si="445"/>
        <v>20620.392000000003</v>
      </c>
      <c r="AE879" s="105">
        <f t="shared" si="446"/>
        <v>70018.874812968759</v>
      </c>
      <c r="AF879" s="160">
        <f t="shared" si="447"/>
        <v>407427.82079999993</v>
      </c>
    </row>
    <row r="880" spans="1:32" s="108" customFormat="1" outlineLevel="1" x14ac:dyDescent="0.2">
      <c r="A880" s="125" t="s">
        <v>420</v>
      </c>
      <c r="B880" s="125"/>
      <c r="C880" s="125"/>
      <c r="D880" s="130">
        <v>0</v>
      </c>
      <c r="E880" s="131"/>
      <c r="F880" s="132">
        <v>0.2</v>
      </c>
      <c r="G880" s="132"/>
      <c r="H880" s="131">
        <v>40726</v>
      </c>
      <c r="I880" s="92">
        <f t="shared" si="437"/>
        <v>38771.152000000002</v>
      </c>
      <c r="J880" s="98">
        <f t="shared" si="453"/>
        <v>31016.921600000001</v>
      </c>
      <c r="K880" s="92"/>
      <c r="L880" s="131">
        <v>25525</v>
      </c>
      <c r="M880" s="92">
        <f t="shared" si="439"/>
        <v>27056.5</v>
      </c>
      <c r="N880" s="92">
        <f t="shared" si="454"/>
        <v>21645.200000000001</v>
      </c>
      <c r="O880" s="92"/>
      <c r="P880" s="131">
        <v>0</v>
      </c>
      <c r="Q880" s="92">
        <f t="shared" si="441"/>
        <v>0</v>
      </c>
      <c r="R880" s="98">
        <f t="shared" si="455"/>
        <v>0</v>
      </c>
      <c r="S880" s="130">
        <v>15</v>
      </c>
      <c r="T880" s="258" t="s">
        <v>15</v>
      </c>
      <c r="U880" s="78">
        <f>SUMIF('Avoided Costs 2010-2018'!$A:$A,Actuals!T880&amp;Actuals!S880,'Avoided Costs 2010-2018'!$E:$E)*J880</f>
        <v>91666.541949785562</v>
      </c>
      <c r="V880" s="78">
        <f>SUMIF('Avoided Costs 2010-2018'!$A:$A,Actuals!T880&amp;Actuals!S880,'Avoided Costs 2010-2018'!$K:$K)*N880</f>
        <v>17827.416989414269</v>
      </c>
      <c r="W880" s="78">
        <f>SUMIF('Avoided Costs 2010-2018'!$A:$A,Actuals!T880&amp;Actuals!S880,'Avoided Costs 2010-2018'!$M:$M)*R880</f>
        <v>0</v>
      </c>
      <c r="X880" s="78">
        <f t="shared" si="456"/>
        <v>109493.95893919983</v>
      </c>
      <c r="Y880" s="105">
        <v>19900</v>
      </c>
      <c r="Z880" s="105">
        <f t="shared" si="457"/>
        <v>15920</v>
      </c>
      <c r="AA880" s="105"/>
      <c r="AB880" s="105"/>
      <c r="AC880" s="105"/>
      <c r="AD880" s="105">
        <f t="shared" si="445"/>
        <v>15920</v>
      </c>
      <c r="AE880" s="105">
        <f t="shared" si="446"/>
        <v>93573.958939199831</v>
      </c>
      <c r="AF880" s="160">
        <f t="shared" si="447"/>
        <v>465253.82400000002</v>
      </c>
    </row>
    <row r="881" spans="1:32" s="108" customFormat="1" outlineLevel="1" x14ac:dyDescent="0.2">
      <c r="A881" s="125" t="s">
        <v>421</v>
      </c>
      <c r="B881" s="125"/>
      <c r="C881" s="125"/>
      <c r="D881" s="130">
        <v>1</v>
      </c>
      <c r="E881" s="131"/>
      <c r="F881" s="132">
        <v>0.2</v>
      </c>
      <c r="G881" s="132"/>
      <c r="H881" s="131">
        <v>132086</v>
      </c>
      <c r="I881" s="92">
        <f t="shared" si="437"/>
        <v>125745.87199999999</v>
      </c>
      <c r="J881" s="98">
        <f t="shared" si="453"/>
        <v>100596.6976</v>
      </c>
      <c r="K881" s="92"/>
      <c r="L881" s="131">
        <v>0</v>
      </c>
      <c r="M881" s="92">
        <f t="shared" si="439"/>
        <v>0</v>
      </c>
      <c r="N881" s="92">
        <f t="shared" si="454"/>
        <v>0</v>
      </c>
      <c r="O881" s="92"/>
      <c r="P881" s="131">
        <v>0</v>
      </c>
      <c r="Q881" s="92">
        <f t="shared" si="441"/>
        <v>0</v>
      </c>
      <c r="R881" s="98">
        <f t="shared" si="455"/>
        <v>0</v>
      </c>
      <c r="S881" s="130">
        <v>11</v>
      </c>
      <c r="T881" s="258" t="s">
        <v>15</v>
      </c>
      <c r="U881" s="78">
        <f>SUMIF('Avoided Costs 2010-2018'!$A:$A,Actuals!T881&amp;Actuals!S881,'Avoided Costs 2010-2018'!$E:$E)*J881</f>
        <v>246173.95999131852</v>
      </c>
      <c r="V881" s="78">
        <f>SUMIF('Avoided Costs 2010-2018'!$A:$A,Actuals!T881&amp;Actuals!S881,'Avoided Costs 2010-2018'!$K:$K)*N881</f>
        <v>0</v>
      </c>
      <c r="W881" s="78">
        <f>SUMIF('Avoided Costs 2010-2018'!$A:$A,Actuals!T881&amp;Actuals!S881,'Avoided Costs 2010-2018'!$M:$M)*R881</f>
        <v>0</v>
      </c>
      <c r="X881" s="78">
        <f t="shared" si="456"/>
        <v>246173.95999131852</v>
      </c>
      <c r="Y881" s="105">
        <v>91515.1</v>
      </c>
      <c r="Z881" s="105">
        <f t="shared" si="457"/>
        <v>73212.08</v>
      </c>
      <c r="AA881" s="105"/>
      <c r="AB881" s="105"/>
      <c r="AC881" s="105"/>
      <c r="AD881" s="105">
        <f t="shared" si="445"/>
        <v>73212.08</v>
      </c>
      <c r="AE881" s="105">
        <f t="shared" si="446"/>
        <v>172961.87999131851</v>
      </c>
      <c r="AF881" s="160">
        <f t="shared" si="447"/>
        <v>1106563.6736000001</v>
      </c>
    </row>
    <row r="882" spans="1:32" s="108" customFormat="1" outlineLevel="1" x14ac:dyDescent="0.2">
      <c r="A882" s="125" t="s">
        <v>422</v>
      </c>
      <c r="B882" s="125"/>
      <c r="C882" s="125"/>
      <c r="D882" s="130">
        <v>0</v>
      </c>
      <c r="E882" s="131"/>
      <c r="F882" s="132">
        <v>0.2</v>
      </c>
      <c r="G882" s="132"/>
      <c r="H882" s="131">
        <v>36289</v>
      </c>
      <c r="I882" s="92">
        <f t="shared" si="437"/>
        <v>34547.127999999997</v>
      </c>
      <c r="J882" s="98">
        <f t="shared" si="453"/>
        <v>27637.702399999998</v>
      </c>
      <c r="K882" s="92"/>
      <c r="L882" s="131">
        <v>21431</v>
      </c>
      <c r="M882" s="92">
        <f t="shared" si="439"/>
        <v>22716.86</v>
      </c>
      <c r="N882" s="92">
        <f t="shared" si="454"/>
        <v>18173.488000000001</v>
      </c>
      <c r="O882" s="92"/>
      <c r="P882" s="131">
        <v>0</v>
      </c>
      <c r="Q882" s="92">
        <f t="shared" si="441"/>
        <v>0</v>
      </c>
      <c r="R882" s="98">
        <f t="shared" si="455"/>
        <v>0</v>
      </c>
      <c r="S882" s="130">
        <v>15</v>
      </c>
      <c r="T882" s="258" t="s">
        <v>15</v>
      </c>
      <c r="U882" s="78">
        <f>SUMIF('Avoided Costs 2010-2018'!$A:$A,Actuals!T882&amp;Actuals!S882,'Avoided Costs 2010-2018'!$E:$E)*J882</f>
        <v>81679.692108622694</v>
      </c>
      <c r="V882" s="78">
        <f>SUMIF('Avoided Costs 2010-2018'!$A:$A,Actuals!T882&amp;Actuals!S882,'Avoided Costs 2010-2018'!$K:$K)*N882</f>
        <v>14968.045974540146</v>
      </c>
      <c r="W882" s="78">
        <f>SUMIF('Avoided Costs 2010-2018'!$A:$A,Actuals!T882&amp;Actuals!S882,'Avoided Costs 2010-2018'!$M:$M)*R882</f>
        <v>0</v>
      </c>
      <c r="X882" s="78">
        <f t="shared" si="456"/>
        <v>96647.73808316284</v>
      </c>
      <c r="Y882" s="105">
        <v>3000</v>
      </c>
      <c r="Z882" s="105">
        <f t="shared" si="457"/>
        <v>2400</v>
      </c>
      <c r="AA882" s="105"/>
      <c r="AB882" s="105"/>
      <c r="AC882" s="105"/>
      <c r="AD882" s="105">
        <f t="shared" si="445"/>
        <v>2400</v>
      </c>
      <c r="AE882" s="105">
        <f t="shared" si="446"/>
        <v>94247.73808316284</v>
      </c>
      <c r="AF882" s="160">
        <f t="shared" si="447"/>
        <v>414565.53599999996</v>
      </c>
    </row>
    <row r="883" spans="1:32" s="108" customFormat="1" outlineLevel="1" x14ac:dyDescent="0.2">
      <c r="A883" s="125" t="s">
        <v>423</v>
      </c>
      <c r="B883" s="125"/>
      <c r="C883" s="125"/>
      <c r="D883" s="130">
        <v>1</v>
      </c>
      <c r="E883" s="131"/>
      <c r="F883" s="132">
        <v>0.2</v>
      </c>
      <c r="G883" s="132"/>
      <c r="H883" s="131">
        <v>44342</v>
      </c>
      <c r="I883" s="92">
        <f t="shared" si="437"/>
        <v>42213.583999999995</v>
      </c>
      <c r="J883" s="98">
        <f t="shared" si="453"/>
        <v>33770.867200000001</v>
      </c>
      <c r="K883" s="92"/>
      <c r="L883" s="131">
        <v>0</v>
      </c>
      <c r="M883" s="92">
        <f t="shared" si="439"/>
        <v>0</v>
      </c>
      <c r="N883" s="92">
        <f t="shared" si="454"/>
        <v>0</v>
      </c>
      <c r="O883" s="92"/>
      <c r="P883" s="131">
        <v>0</v>
      </c>
      <c r="Q883" s="92">
        <f t="shared" si="441"/>
        <v>0</v>
      </c>
      <c r="R883" s="98">
        <f t="shared" si="455"/>
        <v>0</v>
      </c>
      <c r="S883" s="130">
        <v>11</v>
      </c>
      <c r="T883" s="258" t="s">
        <v>15</v>
      </c>
      <c r="U883" s="78">
        <f>SUMIF('Avoided Costs 2010-2018'!$A:$A,Actuals!T883&amp;Actuals!S883,'Avoided Costs 2010-2018'!$E:$E)*J883</f>
        <v>82641.958526528513</v>
      </c>
      <c r="V883" s="78">
        <f>SUMIF('Avoided Costs 2010-2018'!$A:$A,Actuals!T883&amp;Actuals!S883,'Avoided Costs 2010-2018'!$K:$K)*N883</f>
        <v>0</v>
      </c>
      <c r="W883" s="78">
        <f>SUMIF('Avoided Costs 2010-2018'!$A:$A,Actuals!T883&amp;Actuals!S883,'Avoided Costs 2010-2018'!$M:$M)*R883</f>
        <v>0</v>
      </c>
      <c r="X883" s="78">
        <f t="shared" si="456"/>
        <v>82641.958526528513</v>
      </c>
      <c r="Y883" s="105">
        <v>38690</v>
      </c>
      <c r="Z883" s="105">
        <f t="shared" si="457"/>
        <v>30952</v>
      </c>
      <c r="AA883" s="105"/>
      <c r="AB883" s="105"/>
      <c r="AC883" s="105"/>
      <c r="AD883" s="105">
        <f t="shared" si="445"/>
        <v>30952</v>
      </c>
      <c r="AE883" s="105">
        <f t="shared" si="446"/>
        <v>51689.958526528513</v>
      </c>
      <c r="AF883" s="160">
        <f t="shared" si="447"/>
        <v>371479.5392</v>
      </c>
    </row>
    <row r="884" spans="1:32" s="108" customFormat="1" outlineLevel="1" x14ac:dyDescent="0.2">
      <c r="A884" s="125" t="s">
        <v>424</v>
      </c>
      <c r="B884" s="125"/>
      <c r="C884" s="125"/>
      <c r="D884" s="130">
        <v>0</v>
      </c>
      <c r="E884" s="131"/>
      <c r="F884" s="132">
        <v>0.2</v>
      </c>
      <c r="G884" s="132"/>
      <c r="H884" s="131">
        <v>0</v>
      </c>
      <c r="I884" s="92">
        <f t="shared" si="437"/>
        <v>0</v>
      </c>
      <c r="J884" s="98">
        <f t="shared" si="453"/>
        <v>0</v>
      </c>
      <c r="K884" s="92"/>
      <c r="L884" s="131">
        <v>0</v>
      </c>
      <c r="M884" s="92">
        <f t="shared" si="439"/>
        <v>0</v>
      </c>
      <c r="N884" s="92">
        <f t="shared" si="454"/>
        <v>0</v>
      </c>
      <c r="O884" s="92"/>
      <c r="P884" s="131">
        <v>0</v>
      </c>
      <c r="Q884" s="92">
        <f t="shared" si="441"/>
        <v>0</v>
      </c>
      <c r="R884" s="98">
        <f t="shared" si="455"/>
        <v>0</v>
      </c>
      <c r="S884" s="130">
        <v>1</v>
      </c>
      <c r="T884" s="258" t="s">
        <v>15</v>
      </c>
      <c r="U884" s="78">
        <f>SUMIF('Avoided Costs 2010-2018'!$A:$A,Actuals!T884&amp;Actuals!S884,'Avoided Costs 2010-2018'!$E:$E)*J884</f>
        <v>0</v>
      </c>
      <c r="V884" s="78">
        <f>SUMIF('Avoided Costs 2010-2018'!$A:$A,Actuals!T884&amp;Actuals!S884,'Avoided Costs 2010-2018'!$K:$K)*N884</f>
        <v>0</v>
      </c>
      <c r="W884" s="78">
        <f>SUMIF('Avoided Costs 2010-2018'!$A:$A,Actuals!T884&amp;Actuals!S884,'Avoided Costs 2010-2018'!$M:$M)*R884</f>
        <v>0</v>
      </c>
      <c r="X884" s="78">
        <f t="shared" si="456"/>
        <v>0</v>
      </c>
      <c r="Y884" s="105">
        <v>0</v>
      </c>
      <c r="Z884" s="105">
        <f t="shared" si="457"/>
        <v>0</v>
      </c>
      <c r="AA884" s="105"/>
      <c r="AB884" s="105"/>
      <c r="AC884" s="105"/>
      <c r="AD884" s="105">
        <f t="shared" si="445"/>
        <v>0</v>
      </c>
      <c r="AE884" s="105">
        <f t="shared" si="446"/>
        <v>0</v>
      </c>
      <c r="AF884" s="160">
        <f t="shared" si="447"/>
        <v>0</v>
      </c>
    </row>
    <row r="885" spans="1:32" s="108" customFormat="1" outlineLevel="1" x14ac:dyDescent="0.2">
      <c r="A885" s="125" t="s">
        <v>425</v>
      </c>
      <c r="B885" s="125"/>
      <c r="C885" s="125"/>
      <c r="D885" s="130">
        <v>0</v>
      </c>
      <c r="E885" s="131"/>
      <c r="F885" s="132">
        <v>0.2</v>
      </c>
      <c r="G885" s="132"/>
      <c r="H885" s="131">
        <v>71032</v>
      </c>
      <c r="I885" s="92">
        <f>H885</f>
        <v>71032</v>
      </c>
      <c r="J885" s="98">
        <f t="shared" si="453"/>
        <v>56825.600000000006</v>
      </c>
      <c r="K885" s="92"/>
      <c r="L885" s="131">
        <v>0</v>
      </c>
      <c r="M885" s="92">
        <f>L885</f>
        <v>0</v>
      </c>
      <c r="N885" s="92">
        <f t="shared" si="454"/>
        <v>0</v>
      </c>
      <c r="O885" s="92"/>
      <c r="P885" s="131">
        <v>0</v>
      </c>
      <c r="Q885" s="92">
        <f>P885</f>
        <v>0</v>
      </c>
      <c r="R885" s="98">
        <f t="shared" si="455"/>
        <v>0</v>
      </c>
      <c r="S885" s="130">
        <v>8</v>
      </c>
      <c r="T885" s="258" t="s">
        <v>167</v>
      </c>
      <c r="U885" s="78">
        <f>SUMIF('Avoided Costs 2010-2018'!$A:$A,Actuals!T885&amp;Actuals!S885,'Avoided Costs 2010-2018'!$E:$E)*J885</f>
        <v>101696.64341096711</v>
      </c>
      <c r="V885" s="78">
        <f>SUMIF('Avoided Costs 2010-2018'!$A:$A,Actuals!T885&amp;Actuals!S885,'Avoided Costs 2010-2018'!$K:$K)*N885</f>
        <v>0</v>
      </c>
      <c r="W885" s="78">
        <f>SUMIF('Avoided Costs 2010-2018'!$A:$A,Actuals!T885&amp;Actuals!S885,'Avoided Costs 2010-2018'!$M:$M)*R885</f>
        <v>0</v>
      </c>
      <c r="X885" s="78">
        <f t="shared" si="456"/>
        <v>101696.64341096711</v>
      </c>
      <c r="Y885" s="105">
        <v>42336.4</v>
      </c>
      <c r="Z885" s="105">
        <f t="shared" si="457"/>
        <v>33869.120000000003</v>
      </c>
      <c r="AA885" s="105"/>
      <c r="AB885" s="105"/>
      <c r="AC885" s="105"/>
      <c r="AD885" s="105">
        <f t="shared" si="445"/>
        <v>33869.120000000003</v>
      </c>
      <c r="AE885" s="105">
        <f t="shared" si="446"/>
        <v>67827.523410967115</v>
      </c>
      <c r="AF885" s="160">
        <f t="shared" si="447"/>
        <v>454604.80000000005</v>
      </c>
    </row>
    <row r="886" spans="1:32" s="108" customFormat="1" outlineLevel="1" x14ac:dyDescent="0.2">
      <c r="A886" s="125" t="s">
        <v>426</v>
      </c>
      <c r="B886" s="125"/>
      <c r="C886" s="125"/>
      <c r="D886" s="130">
        <v>1</v>
      </c>
      <c r="E886" s="131"/>
      <c r="F886" s="132">
        <v>0.2</v>
      </c>
      <c r="G886" s="132"/>
      <c r="H886" s="131">
        <v>109676</v>
      </c>
      <c r="I886" s="92">
        <f>H886</f>
        <v>109676</v>
      </c>
      <c r="J886" s="98">
        <f t="shared" si="453"/>
        <v>87740.800000000003</v>
      </c>
      <c r="K886" s="92"/>
      <c r="L886" s="131">
        <v>0</v>
      </c>
      <c r="M886" s="92">
        <f>L886</f>
        <v>0</v>
      </c>
      <c r="N886" s="92">
        <f t="shared" si="454"/>
        <v>0</v>
      </c>
      <c r="O886" s="92"/>
      <c r="P886" s="131">
        <v>0</v>
      </c>
      <c r="Q886" s="92">
        <f>P886</f>
        <v>0</v>
      </c>
      <c r="R886" s="98">
        <f t="shared" si="455"/>
        <v>0</v>
      </c>
      <c r="S886" s="130">
        <v>11</v>
      </c>
      <c r="T886" s="258" t="s">
        <v>15</v>
      </c>
      <c r="U886" s="78">
        <f>SUMIF('Avoided Costs 2010-2018'!$A:$A,Actuals!T886&amp;Actuals!S886,'Avoided Costs 2010-2018'!$E:$E)*J886</f>
        <v>214713.80973848471</v>
      </c>
      <c r="V886" s="78">
        <f>SUMIF('Avoided Costs 2010-2018'!$A:$A,Actuals!T886&amp;Actuals!S886,'Avoided Costs 2010-2018'!$K:$K)*N886</f>
        <v>0</v>
      </c>
      <c r="W886" s="78">
        <f>SUMIF('Avoided Costs 2010-2018'!$A:$A,Actuals!T886&amp;Actuals!S886,'Avoided Costs 2010-2018'!$M:$M)*R886</f>
        <v>0</v>
      </c>
      <c r="X886" s="78">
        <f t="shared" si="456"/>
        <v>214713.80973848471</v>
      </c>
      <c r="Y886" s="105">
        <v>105809.2</v>
      </c>
      <c r="Z886" s="105">
        <f t="shared" si="457"/>
        <v>84647.360000000001</v>
      </c>
      <c r="AA886" s="105"/>
      <c r="AB886" s="105"/>
      <c r="AC886" s="105"/>
      <c r="AD886" s="105">
        <f t="shared" si="445"/>
        <v>84647.360000000001</v>
      </c>
      <c r="AE886" s="105">
        <f t="shared" si="446"/>
        <v>130066.44973848471</v>
      </c>
      <c r="AF886" s="160">
        <f t="shared" si="447"/>
        <v>965148.8</v>
      </c>
    </row>
    <row r="887" spans="1:32" s="108" customFormat="1" outlineLevel="1" x14ac:dyDescent="0.2">
      <c r="A887" s="125" t="s">
        <v>427</v>
      </c>
      <c r="B887" s="125"/>
      <c r="C887" s="125"/>
      <c r="D887" s="130">
        <v>1</v>
      </c>
      <c r="E887" s="131"/>
      <c r="F887" s="132">
        <v>0.2</v>
      </c>
      <c r="G887" s="132"/>
      <c r="H887" s="131">
        <v>14485</v>
      </c>
      <c r="I887" s="92">
        <f t="shared" si="437"/>
        <v>13789.72</v>
      </c>
      <c r="J887" s="98">
        <f t="shared" si="453"/>
        <v>11031.776</v>
      </c>
      <c r="K887" s="92"/>
      <c r="L887" s="131">
        <v>25112</v>
      </c>
      <c r="M887" s="92">
        <f t="shared" si="439"/>
        <v>26618.720000000001</v>
      </c>
      <c r="N887" s="92">
        <f t="shared" si="454"/>
        <v>21294.976000000002</v>
      </c>
      <c r="O887" s="92"/>
      <c r="P887" s="131">
        <v>0</v>
      </c>
      <c r="Q887" s="92">
        <f t="shared" si="441"/>
        <v>0</v>
      </c>
      <c r="R887" s="98">
        <f t="shared" si="455"/>
        <v>0</v>
      </c>
      <c r="S887" s="130">
        <v>15</v>
      </c>
      <c r="T887" s="258" t="s">
        <v>15</v>
      </c>
      <c r="U887" s="78">
        <f>SUMIF('Avoided Costs 2010-2018'!$A:$A,Actuals!T887&amp;Actuals!S887,'Avoided Costs 2010-2018'!$E:$E)*J887</f>
        <v>32603.0020169583</v>
      </c>
      <c r="V887" s="78">
        <f>SUMIF('Avoided Costs 2010-2018'!$A:$A,Actuals!T887&amp;Actuals!S887,'Avoided Costs 2010-2018'!$K:$K)*N887</f>
        <v>17538.965541162437</v>
      </c>
      <c r="W887" s="78">
        <f>SUMIF('Avoided Costs 2010-2018'!$A:$A,Actuals!T887&amp;Actuals!S887,'Avoided Costs 2010-2018'!$M:$M)*R887</f>
        <v>0</v>
      </c>
      <c r="X887" s="78">
        <f t="shared" si="456"/>
        <v>50141.967558120741</v>
      </c>
      <c r="Y887" s="105">
        <v>6427</v>
      </c>
      <c r="Z887" s="105">
        <f t="shared" si="457"/>
        <v>5141.6000000000004</v>
      </c>
      <c r="AA887" s="105"/>
      <c r="AB887" s="105"/>
      <c r="AC887" s="105"/>
      <c r="AD887" s="105">
        <f t="shared" si="445"/>
        <v>5141.6000000000004</v>
      </c>
      <c r="AE887" s="105">
        <f t="shared" si="446"/>
        <v>45000.367558120743</v>
      </c>
      <c r="AF887" s="160">
        <f t="shared" si="447"/>
        <v>165476.63999999998</v>
      </c>
    </row>
    <row r="888" spans="1:32" s="108" customFormat="1" outlineLevel="1" x14ac:dyDescent="0.2">
      <c r="A888" s="125" t="s">
        <v>428</v>
      </c>
      <c r="B888" s="125"/>
      <c r="C888" s="125"/>
      <c r="D888" s="130">
        <v>1</v>
      </c>
      <c r="E888" s="131"/>
      <c r="F888" s="132">
        <v>0.2</v>
      </c>
      <c r="G888" s="132"/>
      <c r="H888" s="131">
        <v>13018</v>
      </c>
      <c r="I888" s="92">
        <f t="shared" si="437"/>
        <v>12393.135999999999</v>
      </c>
      <c r="J888" s="98">
        <f t="shared" si="453"/>
        <v>9914.5087999999996</v>
      </c>
      <c r="K888" s="92"/>
      <c r="L888" s="131">
        <v>11992</v>
      </c>
      <c r="M888" s="92">
        <f t="shared" si="439"/>
        <v>12711.52</v>
      </c>
      <c r="N888" s="92">
        <f t="shared" si="454"/>
        <v>10169.216</v>
      </c>
      <c r="O888" s="92"/>
      <c r="P888" s="131">
        <v>0</v>
      </c>
      <c r="Q888" s="92">
        <f t="shared" si="441"/>
        <v>0</v>
      </c>
      <c r="R888" s="98">
        <f t="shared" si="455"/>
        <v>0</v>
      </c>
      <c r="S888" s="130">
        <v>15</v>
      </c>
      <c r="T888" s="258" t="s">
        <v>15</v>
      </c>
      <c r="U888" s="78">
        <f>SUMIF('Avoided Costs 2010-2018'!$A:$A,Actuals!T888&amp;Actuals!S888,'Avoided Costs 2010-2018'!$E:$E)*J888</f>
        <v>29301.061805782752</v>
      </c>
      <c r="V888" s="78">
        <f>SUMIF('Avoided Costs 2010-2018'!$A:$A,Actuals!T888&amp;Actuals!S888,'Avoided Costs 2010-2018'!$K:$K)*N888</f>
        <v>8375.568444154982</v>
      </c>
      <c r="W888" s="78">
        <f>SUMIF('Avoided Costs 2010-2018'!$A:$A,Actuals!T888&amp;Actuals!S888,'Avoided Costs 2010-2018'!$M:$M)*R888</f>
        <v>0</v>
      </c>
      <c r="X888" s="78">
        <f t="shared" si="456"/>
        <v>37676.630249937734</v>
      </c>
      <c r="Y888" s="105">
        <v>8312</v>
      </c>
      <c r="Z888" s="105">
        <f t="shared" si="457"/>
        <v>6649.6</v>
      </c>
      <c r="AA888" s="105"/>
      <c r="AB888" s="105"/>
      <c r="AC888" s="105"/>
      <c r="AD888" s="105">
        <f t="shared" si="445"/>
        <v>6649.6</v>
      </c>
      <c r="AE888" s="105">
        <f t="shared" si="446"/>
        <v>31027.030249937736</v>
      </c>
      <c r="AF888" s="160">
        <f t="shared" si="447"/>
        <v>148717.63199999998</v>
      </c>
    </row>
    <row r="889" spans="1:32" s="108" customFormat="1" outlineLevel="1" x14ac:dyDescent="0.2">
      <c r="A889" s="125" t="s">
        <v>429</v>
      </c>
      <c r="B889" s="125"/>
      <c r="C889" s="125"/>
      <c r="D889" s="130">
        <v>1</v>
      </c>
      <c r="E889" s="131"/>
      <c r="F889" s="132">
        <v>0.2</v>
      </c>
      <c r="G889" s="132"/>
      <c r="H889" s="131">
        <v>25377</v>
      </c>
      <c r="I889" s="92">
        <f t="shared" si="437"/>
        <v>24158.903999999999</v>
      </c>
      <c r="J889" s="98">
        <f t="shared" si="453"/>
        <v>19327.123199999998</v>
      </c>
      <c r="K889" s="92"/>
      <c r="L889" s="131">
        <v>19986</v>
      </c>
      <c r="M889" s="92">
        <f t="shared" si="439"/>
        <v>21185.16</v>
      </c>
      <c r="N889" s="92">
        <f t="shared" si="454"/>
        <v>16948.128000000001</v>
      </c>
      <c r="O889" s="92"/>
      <c r="P889" s="131">
        <v>0</v>
      </c>
      <c r="Q889" s="92">
        <f t="shared" si="441"/>
        <v>0</v>
      </c>
      <c r="R889" s="98">
        <f t="shared" si="455"/>
        <v>0</v>
      </c>
      <c r="S889" s="130">
        <v>15</v>
      </c>
      <c r="T889" s="258" t="s">
        <v>15</v>
      </c>
      <c r="U889" s="78">
        <f>SUMIF('Avoided Costs 2010-2018'!$A:$A,Actuals!T889&amp;Actuals!S889,'Avoided Costs 2010-2018'!$E:$E)*J889</f>
        <v>57118.838949558216</v>
      </c>
      <c r="V889" s="78">
        <f>SUMIF('Avoided Costs 2010-2018'!$A:$A,Actuals!T889&amp;Actuals!S889,'Avoided Costs 2010-2018'!$K:$K)*N889</f>
        <v>13958.815120487116</v>
      </c>
      <c r="W889" s="78">
        <f>SUMIF('Avoided Costs 2010-2018'!$A:$A,Actuals!T889&amp;Actuals!S889,'Avoided Costs 2010-2018'!$M:$M)*R889</f>
        <v>0</v>
      </c>
      <c r="X889" s="78">
        <f t="shared" si="456"/>
        <v>71077.654070045333</v>
      </c>
      <c r="Y889" s="105">
        <v>6637</v>
      </c>
      <c r="Z889" s="105">
        <f t="shared" si="457"/>
        <v>5309.6</v>
      </c>
      <c r="AA889" s="105"/>
      <c r="AB889" s="105"/>
      <c r="AC889" s="105"/>
      <c r="AD889" s="105">
        <f t="shared" si="445"/>
        <v>5309.6</v>
      </c>
      <c r="AE889" s="105">
        <f t="shared" si="446"/>
        <v>65768.054070045328</v>
      </c>
      <c r="AF889" s="160">
        <f t="shared" si="447"/>
        <v>289906.848</v>
      </c>
    </row>
    <row r="890" spans="1:32" s="108" customFormat="1" outlineLevel="1" x14ac:dyDescent="0.2">
      <c r="A890" s="125" t="s">
        <v>430</v>
      </c>
      <c r="B890" s="125"/>
      <c r="C890" s="125"/>
      <c r="D890" s="130">
        <v>1</v>
      </c>
      <c r="E890" s="131"/>
      <c r="F890" s="132">
        <v>0.2</v>
      </c>
      <c r="G890" s="132"/>
      <c r="H890" s="131">
        <v>38210</v>
      </c>
      <c r="I890" s="92">
        <f t="shared" si="437"/>
        <v>36375.919999999998</v>
      </c>
      <c r="J890" s="98">
        <f t="shared" si="453"/>
        <v>29100.736000000001</v>
      </c>
      <c r="K890" s="92"/>
      <c r="L890" s="131">
        <v>41330</v>
      </c>
      <c r="M890" s="92">
        <f t="shared" si="439"/>
        <v>43809.8</v>
      </c>
      <c r="N890" s="92">
        <f t="shared" si="454"/>
        <v>35047.840000000004</v>
      </c>
      <c r="O890" s="92"/>
      <c r="P890" s="131">
        <v>0</v>
      </c>
      <c r="Q890" s="92">
        <f t="shared" si="441"/>
        <v>0</v>
      </c>
      <c r="R890" s="98">
        <f t="shared" si="455"/>
        <v>0</v>
      </c>
      <c r="S890" s="130">
        <v>15</v>
      </c>
      <c r="T890" s="258" t="s">
        <v>15</v>
      </c>
      <c r="U890" s="78">
        <f>SUMIF('Avoided Costs 2010-2018'!$A:$A,Actuals!T890&amp;Actuals!S890,'Avoided Costs 2010-2018'!$E:$E)*J890</f>
        <v>86003.500660543781</v>
      </c>
      <c r="V890" s="78">
        <f>SUMIF('Avoided Costs 2010-2018'!$A:$A,Actuals!T890&amp;Actuals!S890,'Avoided Costs 2010-2018'!$K:$K)*N890</f>
        <v>28866.097714887044</v>
      </c>
      <c r="W890" s="78">
        <f>SUMIF('Avoided Costs 2010-2018'!$A:$A,Actuals!T890&amp;Actuals!S890,'Avoided Costs 2010-2018'!$M:$M)*R890</f>
        <v>0</v>
      </c>
      <c r="X890" s="78">
        <f t="shared" si="456"/>
        <v>114869.59837543083</v>
      </c>
      <c r="Y890" s="105">
        <v>19395</v>
      </c>
      <c r="Z890" s="105">
        <f t="shared" si="457"/>
        <v>15516</v>
      </c>
      <c r="AA890" s="105"/>
      <c r="AB890" s="105"/>
      <c r="AC890" s="105"/>
      <c r="AD890" s="105">
        <f t="shared" si="445"/>
        <v>15516</v>
      </c>
      <c r="AE890" s="105">
        <f t="shared" si="446"/>
        <v>99353.598375430825</v>
      </c>
      <c r="AF890" s="160">
        <f t="shared" si="447"/>
        <v>436511.04000000004</v>
      </c>
    </row>
    <row r="891" spans="1:32" s="108" customFormat="1" outlineLevel="1" x14ac:dyDescent="0.2">
      <c r="A891" s="125" t="s">
        <v>431</v>
      </c>
      <c r="B891" s="125"/>
      <c r="C891" s="125"/>
      <c r="D891" s="130">
        <v>1</v>
      </c>
      <c r="E891" s="131"/>
      <c r="F891" s="132">
        <v>0.2</v>
      </c>
      <c r="G891" s="132"/>
      <c r="H891" s="131">
        <v>54814</v>
      </c>
      <c r="I891" s="92">
        <f t="shared" si="437"/>
        <v>52182.928</v>
      </c>
      <c r="J891" s="98">
        <f t="shared" si="453"/>
        <v>41746.342400000001</v>
      </c>
      <c r="K891" s="92"/>
      <c r="L891" s="131">
        <v>55107</v>
      </c>
      <c r="M891" s="92">
        <f t="shared" si="439"/>
        <v>58413.420000000006</v>
      </c>
      <c r="N891" s="92">
        <f t="shared" si="454"/>
        <v>46730.736000000004</v>
      </c>
      <c r="O891" s="92"/>
      <c r="P891" s="131">
        <v>0</v>
      </c>
      <c r="Q891" s="92">
        <f t="shared" si="441"/>
        <v>0</v>
      </c>
      <c r="R891" s="98">
        <f t="shared" si="455"/>
        <v>0</v>
      </c>
      <c r="S891" s="130">
        <v>15</v>
      </c>
      <c r="T891" s="258" t="s">
        <v>15</v>
      </c>
      <c r="U891" s="78">
        <f>SUMIF('Avoided Costs 2010-2018'!$A:$A,Actuals!T891&amp;Actuals!S891,'Avoided Costs 2010-2018'!$E:$E)*J891</f>
        <v>123375.97187142233</v>
      </c>
      <c r="V891" s="78">
        <f>SUMIF('Avoided Costs 2010-2018'!$A:$A,Actuals!T891&amp;Actuals!S891,'Avoided Costs 2010-2018'!$K:$K)*N891</f>
        <v>38488.363096401656</v>
      </c>
      <c r="W891" s="78">
        <f>SUMIF('Avoided Costs 2010-2018'!$A:$A,Actuals!T891&amp;Actuals!S891,'Avoided Costs 2010-2018'!$M:$M)*R891</f>
        <v>0</v>
      </c>
      <c r="X891" s="78">
        <f t="shared" si="456"/>
        <v>161864.33496782399</v>
      </c>
      <c r="Y891" s="105">
        <v>17940</v>
      </c>
      <c r="Z891" s="105">
        <f t="shared" si="457"/>
        <v>14352</v>
      </c>
      <c r="AA891" s="105"/>
      <c r="AB891" s="105"/>
      <c r="AC891" s="105"/>
      <c r="AD891" s="105">
        <f t="shared" si="445"/>
        <v>14352</v>
      </c>
      <c r="AE891" s="105">
        <f t="shared" si="446"/>
        <v>147512.33496782399</v>
      </c>
      <c r="AF891" s="160">
        <f t="shared" si="447"/>
        <v>626195.13600000006</v>
      </c>
    </row>
    <row r="892" spans="1:32" s="108" customFormat="1" outlineLevel="1" x14ac:dyDescent="0.2">
      <c r="A892" s="125" t="s">
        <v>432</v>
      </c>
      <c r="B892" s="125"/>
      <c r="C892" s="125"/>
      <c r="D892" s="130">
        <v>1</v>
      </c>
      <c r="E892" s="131"/>
      <c r="F892" s="132">
        <v>0.2</v>
      </c>
      <c r="G892" s="132"/>
      <c r="H892" s="131">
        <v>23639</v>
      </c>
      <c r="I892" s="92">
        <f t="shared" si="437"/>
        <v>22504.327999999998</v>
      </c>
      <c r="J892" s="98">
        <f t="shared" si="453"/>
        <v>18003.4624</v>
      </c>
      <c r="K892" s="92"/>
      <c r="L892" s="131">
        <v>19986</v>
      </c>
      <c r="M892" s="92">
        <f t="shared" si="439"/>
        <v>21185.16</v>
      </c>
      <c r="N892" s="92">
        <f t="shared" si="454"/>
        <v>16948.128000000001</v>
      </c>
      <c r="O892" s="92"/>
      <c r="P892" s="131">
        <v>0</v>
      </c>
      <c r="Q892" s="92">
        <f t="shared" si="441"/>
        <v>0</v>
      </c>
      <c r="R892" s="98">
        <f t="shared" si="455"/>
        <v>0</v>
      </c>
      <c r="S892" s="130">
        <v>15</v>
      </c>
      <c r="T892" s="258" t="s">
        <v>15</v>
      </c>
      <c r="U892" s="78">
        <f>SUMIF('Avoided Costs 2010-2018'!$A:$A,Actuals!T892&amp;Actuals!S892,'Avoided Costs 2010-2018'!$E:$E)*J892</f>
        <v>53206.928869787866</v>
      </c>
      <c r="V892" s="78">
        <f>SUMIF('Avoided Costs 2010-2018'!$A:$A,Actuals!T892&amp;Actuals!S892,'Avoided Costs 2010-2018'!$K:$K)*N892</f>
        <v>13958.815120487116</v>
      </c>
      <c r="W892" s="78">
        <f>SUMIF('Avoided Costs 2010-2018'!$A:$A,Actuals!T892&amp;Actuals!S892,'Avoided Costs 2010-2018'!$M:$M)*R892</f>
        <v>0</v>
      </c>
      <c r="X892" s="78">
        <f t="shared" si="456"/>
        <v>67165.743990274976</v>
      </c>
      <c r="Y892" s="105">
        <v>9775</v>
      </c>
      <c r="Z892" s="105">
        <f t="shared" si="457"/>
        <v>7820</v>
      </c>
      <c r="AA892" s="105"/>
      <c r="AB892" s="105"/>
      <c r="AC892" s="105"/>
      <c r="AD892" s="105">
        <f t="shared" si="445"/>
        <v>7820</v>
      </c>
      <c r="AE892" s="105">
        <f t="shared" si="446"/>
        <v>59345.743990274976</v>
      </c>
      <c r="AF892" s="160">
        <f t="shared" si="447"/>
        <v>270051.93599999999</v>
      </c>
    </row>
    <row r="893" spans="1:32" s="108" customFormat="1" outlineLevel="1" x14ac:dyDescent="0.2">
      <c r="A893" s="125" t="s">
        <v>433</v>
      </c>
      <c r="B893" s="125"/>
      <c r="C893" s="125"/>
      <c r="D893" s="130">
        <v>1</v>
      </c>
      <c r="E893" s="131"/>
      <c r="F893" s="132">
        <v>0.2</v>
      </c>
      <c r="G893" s="132"/>
      <c r="H893" s="131">
        <v>19065</v>
      </c>
      <c r="I893" s="92">
        <f t="shared" si="437"/>
        <v>18149.879999999997</v>
      </c>
      <c r="J893" s="98">
        <f t="shared" si="453"/>
        <v>14519.903999999999</v>
      </c>
      <c r="K893" s="92"/>
      <c r="L893" s="131">
        <v>29979</v>
      </c>
      <c r="M893" s="92">
        <f t="shared" si="439"/>
        <v>31777.74</v>
      </c>
      <c r="N893" s="92">
        <f t="shared" si="454"/>
        <v>25422.192000000003</v>
      </c>
      <c r="O893" s="92"/>
      <c r="P893" s="131">
        <v>0</v>
      </c>
      <c r="Q893" s="92">
        <f t="shared" si="441"/>
        <v>0</v>
      </c>
      <c r="R893" s="98">
        <f t="shared" si="455"/>
        <v>0</v>
      </c>
      <c r="S893" s="130">
        <v>15</v>
      </c>
      <c r="T893" s="258" t="s">
        <v>15</v>
      </c>
      <c r="U893" s="78">
        <f>SUMIF('Avoided Costs 2010-2018'!$A:$A,Actuals!T893&amp;Actuals!S893,'Avoided Costs 2010-2018'!$E:$E)*J893</f>
        <v>42911.717877342766</v>
      </c>
      <c r="V893" s="78">
        <f>SUMIF('Avoided Costs 2010-2018'!$A:$A,Actuals!T893&amp;Actuals!S893,'Avoided Costs 2010-2018'!$K:$K)*N893</f>
        <v>20938.222680730672</v>
      </c>
      <c r="W893" s="78">
        <f>SUMIF('Avoided Costs 2010-2018'!$A:$A,Actuals!T893&amp;Actuals!S893,'Avoided Costs 2010-2018'!$M:$M)*R893</f>
        <v>0</v>
      </c>
      <c r="X893" s="78">
        <f t="shared" si="456"/>
        <v>63849.940558073438</v>
      </c>
      <c r="Y893" s="105">
        <v>6070</v>
      </c>
      <c r="Z893" s="105">
        <f t="shared" si="457"/>
        <v>4856</v>
      </c>
      <c r="AA893" s="105"/>
      <c r="AB893" s="105"/>
      <c r="AC893" s="105"/>
      <c r="AD893" s="105">
        <f t="shared" si="445"/>
        <v>4856</v>
      </c>
      <c r="AE893" s="105">
        <f t="shared" si="446"/>
        <v>58993.940558073438</v>
      </c>
      <c r="AF893" s="160">
        <f t="shared" si="447"/>
        <v>217798.55999999997</v>
      </c>
    </row>
    <row r="894" spans="1:32" s="108" customFormat="1" outlineLevel="1" x14ac:dyDescent="0.2">
      <c r="A894" s="125" t="s">
        <v>434</v>
      </c>
      <c r="B894" s="125"/>
      <c r="C894" s="125"/>
      <c r="D894" s="130">
        <v>1</v>
      </c>
      <c r="E894" s="131"/>
      <c r="F894" s="132">
        <v>0.2</v>
      </c>
      <c r="G894" s="132"/>
      <c r="H894" s="131">
        <v>25694</v>
      </c>
      <c r="I894" s="92">
        <f t="shared" si="437"/>
        <v>24460.687999999998</v>
      </c>
      <c r="J894" s="98">
        <f t="shared" si="453"/>
        <v>19568.5504</v>
      </c>
      <c r="K894" s="92"/>
      <c r="L894" s="131">
        <v>19986</v>
      </c>
      <c r="M894" s="92">
        <f t="shared" si="439"/>
        <v>21185.16</v>
      </c>
      <c r="N894" s="92">
        <f t="shared" si="454"/>
        <v>16948.128000000001</v>
      </c>
      <c r="O894" s="92"/>
      <c r="P894" s="131">
        <v>0</v>
      </c>
      <c r="Q894" s="92">
        <f t="shared" si="441"/>
        <v>0</v>
      </c>
      <c r="R894" s="98">
        <f t="shared" si="455"/>
        <v>0</v>
      </c>
      <c r="S894" s="130">
        <v>15</v>
      </c>
      <c r="T894" s="258" t="s">
        <v>15</v>
      </c>
      <c r="U894" s="78">
        <f>SUMIF('Avoided Costs 2010-2018'!$A:$A,Actuals!T894&amp;Actuals!S894,'Avoided Costs 2010-2018'!$E:$E)*J894</f>
        <v>57832.346139021509</v>
      </c>
      <c r="V894" s="78">
        <f>SUMIF('Avoided Costs 2010-2018'!$A:$A,Actuals!T894&amp;Actuals!S894,'Avoided Costs 2010-2018'!$K:$K)*N894</f>
        <v>13958.815120487116</v>
      </c>
      <c r="W894" s="78">
        <f>SUMIF('Avoided Costs 2010-2018'!$A:$A,Actuals!T894&amp;Actuals!S894,'Avoided Costs 2010-2018'!$M:$M)*R894</f>
        <v>0</v>
      </c>
      <c r="X894" s="78">
        <f t="shared" si="456"/>
        <v>71791.161259508619</v>
      </c>
      <c r="Y894" s="105">
        <v>5980</v>
      </c>
      <c r="Z894" s="105">
        <f t="shared" si="457"/>
        <v>4784</v>
      </c>
      <c r="AA894" s="105"/>
      <c r="AB894" s="105"/>
      <c r="AC894" s="105"/>
      <c r="AD894" s="105">
        <f t="shared" ref="AD894:AD925" si="461">Z894+AB894</f>
        <v>4784</v>
      </c>
      <c r="AE894" s="105">
        <f t="shared" ref="AE894:AE925" si="462">X894-AD894</f>
        <v>67007.161259508619</v>
      </c>
      <c r="AF894" s="160">
        <f t="shared" ref="AF894:AF925" si="463">S894*J894</f>
        <v>293528.25599999999</v>
      </c>
    </row>
    <row r="895" spans="1:32" s="108" customFormat="1" outlineLevel="1" x14ac:dyDescent="0.2">
      <c r="A895" s="125" t="s">
        <v>435</v>
      </c>
      <c r="B895" s="125"/>
      <c r="C895" s="125"/>
      <c r="D895" s="130">
        <v>1</v>
      </c>
      <c r="E895" s="131"/>
      <c r="F895" s="132">
        <v>0.2</v>
      </c>
      <c r="G895" s="132"/>
      <c r="H895" s="131">
        <v>23296</v>
      </c>
      <c r="I895" s="92">
        <f t="shared" si="437"/>
        <v>22177.791999999998</v>
      </c>
      <c r="J895" s="98">
        <f t="shared" si="453"/>
        <v>17742.2336</v>
      </c>
      <c r="K895" s="92"/>
      <c r="L895" s="131">
        <v>22043</v>
      </c>
      <c r="M895" s="92">
        <f t="shared" si="439"/>
        <v>23365.58</v>
      </c>
      <c r="N895" s="92">
        <f t="shared" si="454"/>
        <v>18692.464000000004</v>
      </c>
      <c r="O895" s="92"/>
      <c r="P895" s="131">
        <v>0</v>
      </c>
      <c r="Q895" s="92">
        <f t="shared" si="441"/>
        <v>0</v>
      </c>
      <c r="R895" s="98">
        <f t="shared" si="455"/>
        <v>0</v>
      </c>
      <c r="S895" s="130">
        <v>15</v>
      </c>
      <c r="T895" s="258" t="s">
        <v>15</v>
      </c>
      <c r="U895" s="78">
        <f>SUMIF('Avoided Costs 2010-2018'!$A:$A,Actuals!T895&amp;Actuals!S895,'Avoided Costs 2010-2018'!$E:$E)*J895</f>
        <v>52434.900585920645</v>
      </c>
      <c r="V895" s="78">
        <f>SUMIF('Avoided Costs 2010-2018'!$A:$A,Actuals!T895&amp;Actuals!S895,'Avoided Costs 2010-2018'!$K:$K)*N895</f>
        <v>15395.484924492021</v>
      </c>
      <c r="W895" s="78">
        <f>SUMIF('Avoided Costs 2010-2018'!$A:$A,Actuals!T895&amp;Actuals!S895,'Avoided Costs 2010-2018'!$M:$M)*R895</f>
        <v>0</v>
      </c>
      <c r="X895" s="78">
        <f t="shared" si="456"/>
        <v>67830.385510412671</v>
      </c>
      <c r="Y895" s="105">
        <v>20475</v>
      </c>
      <c r="Z895" s="105">
        <f t="shared" si="457"/>
        <v>16380</v>
      </c>
      <c r="AA895" s="105"/>
      <c r="AB895" s="105"/>
      <c r="AC895" s="105"/>
      <c r="AD895" s="105">
        <f t="shared" si="461"/>
        <v>16380</v>
      </c>
      <c r="AE895" s="105">
        <f t="shared" si="462"/>
        <v>51450.385510412671</v>
      </c>
      <c r="AF895" s="160">
        <f t="shared" si="463"/>
        <v>266133.50400000002</v>
      </c>
    </row>
    <row r="896" spans="1:32" s="108" customFormat="1" outlineLevel="1" x14ac:dyDescent="0.2">
      <c r="A896" s="125" t="s">
        <v>436</v>
      </c>
      <c r="B896" s="125"/>
      <c r="C896" s="125"/>
      <c r="D896" s="130">
        <v>1</v>
      </c>
      <c r="E896" s="131"/>
      <c r="F896" s="132">
        <v>0.2</v>
      </c>
      <c r="G896" s="132"/>
      <c r="H896" s="131">
        <v>22173</v>
      </c>
      <c r="I896" s="92">
        <f t="shared" si="437"/>
        <v>21108.696</v>
      </c>
      <c r="J896" s="98">
        <f t="shared" si="453"/>
        <v>16886.9568</v>
      </c>
      <c r="K896" s="92"/>
      <c r="L896" s="131">
        <v>35695</v>
      </c>
      <c r="M896" s="92">
        <f t="shared" si="439"/>
        <v>37836.700000000004</v>
      </c>
      <c r="N896" s="92">
        <f t="shared" si="454"/>
        <v>30269.360000000004</v>
      </c>
      <c r="O896" s="92"/>
      <c r="P896" s="131">
        <v>0</v>
      </c>
      <c r="Q896" s="92">
        <f t="shared" si="441"/>
        <v>0</v>
      </c>
      <c r="R896" s="98">
        <f t="shared" si="455"/>
        <v>0</v>
      </c>
      <c r="S896" s="130">
        <v>15</v>
      </c>
      <c r="T896" s="258" t="s">
        <v>15</v>
      </c>
      <c r="U896" s="78">
        <f>SUMIF('Avoided Costs 2010-2018'!$A:$A,Actuals!T896&amp;Actuals!S896,'Avoided Costs 2010-2018'!$E:$E)*J896</f>
        <v>49907.23946993555</v>
      </c>
      <c r="V896" s="78">
        <f>SUMIF('Avoided Costs 2010-2018'!$A:$A,Actuals!T896&amp;Actuals!S896,'Avoided Costs 2010-2018'!$K:$K)*N896</f>
        <v>24930.446598908617</v>
      </c>
      <c r="W896" s="78">
        <f>SUMIF('Avoided Costs 2010-2018'!$A:$A,Actuals!T896&amp;Actuals!S896,'Avoided Costs 2010-2018'!$M:$M)*R896</f>
        <v>0</v>
      </c>
      <c r="X896" s="78">
        <f t="shared" si="456"/>
        <v>74837.686068844167</v>
      </c>
      <c r="Y896" s="105">
        <v>18390</v>
      </c>
      <c r="Z896" s="105">
        <f t="shared" si="457"/>
        <v>14712</v>
      </c>
      <c r="AA896" s="105"/>
      <c r="AB896" s="105"/>
      <c r="AC896" s="105"/>
      <c r="AD896" s="105">
        <f t="shared" si="461"/>
        <v>14712</v>
      </c>
      <c r="AE896" s="105">
        <f t="shared" si="462"/>
        <v>60125.686068844167</v>
      </c>
      <c r="AF896" s="160">
        <f t="shared" si="463"/>
        <v>253304.35200000001</v>
      </c>
    </row>
    <row r="897" spans="1:32" s="108" customFormat="1" outlineLevel="1" x14ac:dyDescent="0.2">
      <c r="A897" s="125" t="s">
        <v>437</v>
      </c>
      <c r="B897" s="125"/>
      <c r="C897" s="125"/>
      <c r="D897" s="130">
        <v>1</v>
      </c>
      <c r="E897" s="131"/>
      <c r="F897" s="132">
        <v>0.2</v>
      </c>
      <c r="G897" s="132"/>
      <c r="H897" s="131">
        <v>24923</v>
      </c>
      <c r="I897" s="92">
        <f t="shared" si="437"/>
        <v>23726.696</v>
      </c>
      <c r="J897" s="98">
        <f t="shared" si="453"/>
        <v>18981.356800000001</v>
      </c>
      <c r="K897" s="92"/>
      <c r="L897" s="131">
        <v>9993</v>
      </c>
      <c r="M897" s="92">
        <f t="shared" si="439"/>
        <v>10592.58</v>
      </c>
      <c r="N897" s="92">
        <f t="shared" si="454"/>
        <v>8474.0640000000003</v>
      </c>
      <c r="O897" s="92"/>
      <c r="P897" s="131">
        <v>0</v>
      </c>
      <c r="Q897" s="92">
        <f t="shared" si="441"/>
        <v>0</v>
      </c>
      <c r="R897" s="98">
        <f t="shared" si="455"/>
        <v>0</v>
      </c>
      <c r="S897" s="130">
        <v>15</v>
      </c>
      <c r="T897" s="258" t="s">
        <v>15</v>
      </c>
      <c r="U897" s="78">
        <f>SUMIF('Avoided Costs 2010-2018'!$A:$A,Actuals!T897&amp;Actuals!S897,'Avoided Costs 2010-2018'!$E:$E)*J897</f>
        <v>56096.970608812691</v>
      </c>
      <c r="V897" s="78">
        <f>SUMIF('Avoided Costs 2010-2018'!$A:$A,Actuals!T897&amp;Actuals!S897,'Avoided Costs 2010-2018'!$K:$K)*N897</f>
        <v>6979.4075602435578</v>
      </c>
      <c r="W897" s="78">
        <f>SUMIF('Avoided Costs 2010-2018'!$A:$A,Actuals!T897&amp;Actuals!S897,'Avoided Costs 2010-2018'!$M:$M)*R897</f>
        <v>0</v>
      </c>
      <c r="X897" s="78">
        <f t="shared" si="456"/>
        <v>63076.378169056246</v>
      </c>
      <c r="Y897" s="105">
        <v>9939</v>
      </c>
      <c r="Z897" s="105">
        <f t="shared" si="457"/>
        <v>7951.2000000000007</v>
      </c>
      <c r="AA897" s="105"/>
      <c r="AB897" s="105"/>
      <c r="AC897" s="105"/>
      <c r="AD897" s="105">
        <f t="shared" si="461"/>
        <v>7951.2000000000007</v>
      </c>
      <c r="AE897" s="105">
        <f t="shared" si="462"/>
        <v>55125.178169056249</v>
      </c>
      <c r="AF897" s="160">
        <f t="shared" si="463"/>
        <v>284720.35200000001</v>
      </c>
    </row>
    <row r="898" spans="1:32" s="108" customFormat="1" outlineLevel="1" x14ac:dyDescent="0.2">
      <c r="A898" s="125" t="s">
        <v>438</v>
      </c>
      <c r="B898" s="125"/>
      <c r="C898" s="125"/>
      <c r="D898" s="130">
        <v>1</v>
      </c>
      <c r="E898" s="131"/>
      <c r="F898" s="132">
        <v>0.2</v>
      </c>
      <c r="G898" s="132"/>
      <c r="H898" s="131">
        <v>18842</v>
      </c>
      <c r="I898" s="92">
        <f t="shared" si="437"/>
        <v>17937.583999999999</v>
      </c>
      <c r="J898" s="98">
        <f t="shared" si="453"/>
        <v>14350.0672</v>
      </c>
      <c r="K898" s="92"/>
      <c r="L898" s="131">
        <v>29979</v>
      </c>
      <c r="M898" s="92">
        <f t="shared" si="439"/>
        <v>31777.74</v>
      </c>
      <c r="N898" s="92">
        <f t="shared" si="454"/>
        <v>25422.192000000003</v>
      </c>
      <c r="O898" s="92"/>
      <c r="P898" s="131">
        <v>0</v>
      </c>
      <c r="Q898" s="92">
        <f t="shared" si="441"/>
        <v>0</v>
      </c>
      <c r="R898" s="98">
        <f t="shared" si="455"/>
        <v>0</v>
      </c>
      <c r="S898" s="130">
        <v>15</v>
      </c>
      <c r="T898" s="258" t="s">
        <v>15</v>
      </c>
      <c r="U898" s="78">
        <f>SUMIF('Avoided Costs 2010-2018'!$A:$A,Actuals!T898&amp;Actuals!S898,'Avoided Costs 2010-2018'!$E:$E)*J898</f>
        <v>42409.786952262912</v>
      </c>
      <c r="V898" s="78">
        <f>SUMIF('Avoided Costs 2010-2018'!$A:$A,Actuals!T898&amp;Actuals!S898,'Avoided Costs 2010-2018'!$K:$K)*N898</f>
        <v>20938.222680730672</v>
      </c>
      <c r="W898" s="78">
        <f>SUMIF('Avoided Costs 2010-2018'!$A:$A,Actuals!T898&amp;Actuals!S898,'Avoided Costs 2010-2018'!$M:$M)*R898</f>
        <v>0</v>
      </c>
      <c r="X898" s="78">
        <f t="shared" si="456"/>
        <v>63348.009632993584</v>
      </c>
      <c r="Y898" s="105">
        <v>9275</v>
      </c>
      <c r="Z898" s="105">
        <f t="shared" si="457"/>
        <v>7420</v>
      </c>
      <c r="AA898" s="105"/>
      <c r="AB898" s="105"/>
      <c r="AC898" s="105"/>
      <c r="AD898" s="105">
        <f t="shared" si="461"/>
        <v>7420</v>
      </c>
      <c r="AE898" s="105">
        <f t="shared" si="462"/>
        <v>55928.009632993584</v>
      </c>
      <c r="AF898" s="160">
        <f t="shared" si="463"/>
        <v>215251.008</v>
      </c>
    </row>
    <row r="899" spans="1:32" s="108" customFormat="1" outlineLevel="1" x14ac:dyDescent="0.2">
      <c r="A899" s="125" t="s">
        <v>439</v>
      </c>
      <c r="B899" s="125"/>
      <c r="C899" s="125"/>
      <c r="D899" s="130">
        <v>1</v>
      </c>
      <c r="E899" s="131"/>
      <c r="F899" s="132">
        <v>0.2</v>
      </c>
      <c r="G899" s="132"/>
      <c r="H899" s="131">
        <v>36543</v>
      </c>
      <c r="I899" s="92">
        <f t="shared" si="437"/>
        <v>34788.936000000002</v>
      </c>
      <c r="J899" s="98">
        <f t="shared" si="453"/>
        <v>27831.148800000003</v>
      </c>
      <c r="K899" s="92"/>
      <c r="L899" s="131">
        <v>27553</v>
      </c>
      <c r="M899" s="92">
        <f t="shared" si="439"/>
        <v>29206.18</v>
      </c>
      <c r="N899" s="92">
        <f t="shared" si="454"/>
        <v>23364.944000000003</v>
      </c>
      <c r="O899" s="92"/>
      <c r="P899" s="131">
        <v>0</v>
      </c>
      <c r="Q899" s="92">
        <f t="shared" si="441"/>
        <v>0</v>
      </c>
      <c r="R899" s="98">
        <f t="shared" si="455"/>
        <v>0</v>
      </c>
      <c r="S899" s="130">
        <v>15</v>
      </c>
      <c r="T899" s="258" t="s">
        <v>15</v>
      </c>
      <c r="U899" s="78">
        <f>SUMIF('Avoided Costs 2010-2018'!$A:$A,Actuals!T899&amp;Actuals!S899,'Avoided Costs 2010-2018'!$E:$E)*J899</f>
        <v>82251.398184722624</v>
      </c>
      <c r="V899" s="78">
        <f>SUMIF('Avoided Costs 2010-2018'!$A:$A,Actuals!T899&amp;Actuals!S899,'Avoided Costs 2010-2018'!$K:$K)*N899</f>
        <v>19243.832333372437</v>
      </c>
      <c r="W899" s="78">
        <f>SUMIF('Avoided Costs 2010-2018'!$A:$A,Actuals!T899&amp;Actuals!S899,'Avoided Costs 2010-2018'!$M:$M)*R899</f>
        <v>0</v>
      </c>
      <c r="X899" s="78">
        <f t="shared" si="456"/>
        <v>101495.23051809506</v>
      </c>
      <c r="Y899" s="105">
        <v>16270</v>
      </c>
      <c r="Z899" s="105">
        <f t="shared" si="457"/>
        <v>13016</v>
      </c>
      <c r="AA899" s="105"/>
      <c r="AB899" s="105"/>
      <c r="AC899" s="105"/>
      <c r="AD899" s="105">
        <f t="shared" si="461"/>
        <v>13016</v>
      </c>
      <c r="AE899" s="105">
        <f t="shared" si="462"/>
        <v>88479.230518095064</v>
      </c>
      <c r="AF899" s="160">
        <f t="shared" si="463"/>
        <v>417467.23200000002</v>
      </c>
    </row>
    <row r="900" spans="1:32" s="108" customFormat="1" outlineLevel="1" x14ac:dyDescent="0.2">
      <c r="A900" s="125" t="s">
        <v>440</v>
      </c>
      <c r="B900" s="125"/>
      <c r="C900" s="125"/>
      <c r="D900" s="130">
        <v>1</v>
      </c>
      <c r="E900" s="131"/>
      <c r="F900" s="132">
        <v>0.2</v>
      </c>
      <c r="G900" s="132"/>
      <c r="H900" s="131">
        <v>19527</v>
      </c>
      <c r="I900" s="92">
        <f t="shared" si="437"/>
        <v>18589.703999999998</v>
      </c>
      <c r="J900" s="98">
        <f t="shared" si="453"/>
        <v>14871.763199999999</v>
      </c>
      <c r="K900" s="92"/>
      <c r="L900" s="131">
        <v>19986</v>
      </c>
      <c r="M900" s="92">
        <f t="shared" si="439"/>
        <v>21185.16</v>
      </c>
      <c r="N900" s="92">
        <f t="shared" si="454"/>
        <v>16948.128000000001</v>
      </c>
      <c r="O900" s="92"/>
      <c r="P900" s="131">
        <v>0</v>
      </c>
      <c r="Q900" s="92">
        <f t="shared" si="441"/>
        <v>0</v>
      </c>
      <c r="R900" s="98">
        <f t="shared" si="455"/>
        <v>0</v>
      </c>
      <c r="S900" s="130">
        <v>15</v>
      </c>
      <c r="T900" s="258" t="s">
        <v>15</v>
      </c>
      <c r="U900" s="78">
        <f>SUMIF('Avoided Costs 2010-2018'!$A:$A,Actuals!T900&amp;Actuals!S900,'Avoided Costs 2010-2018'!$E:$E)*J900</f>
        <v>43951.592708674129</v>
      </c>
      <c r="V900" s="78">
        <f>SUMIF('Avoided Costs 2010-2018'!$A:$A,Actuals!T900&amp;Actuals!S900,'Avoided Costs 2010-2018'!$K:$K)*N900</f>
        <v>13958.815120487116</v>
      </c>
      <c r="W900" s="78">
        <f>SUMIF('Avoided Costs 2010-2018'!$A:$A,Actuals!T900&amp;Actuals!S900,'Avoided Costs 2010-2018'!$M:$M)*R900</f>
        <v>0</v>
      </c>
      <c r="X900" s="78">
        <f t="shared" si="456"/>
        <v>57910.407829161246</v>
      </c>
      <c r="Y900" s="105">
        <v>9512</v>
      </c>
      <c r="Z900" s="105">
        <f t="shared" si="457"/>
        <v>7609.6</v>
      </c>
      <c r="AA900" s="105"/>
      <c r="AB900" s="105"/>
      <c r="AC900" s="105"/>
      <c r="AD900" s="105">
        <f t="shared" si="461"/>
        <v>7609.6</v>
      </c>
      <c r="AE900" s="105">
        <f t="shared" si="462"/>
        <v>50300.807829161247</v>
      </c>
      <c r="AF900" s="160">
        <f t="shared" si="463"/>
        <v>223076.448</v>
      </c>
    </row>
    <row r="901" spans="1:32" s="108" customFormat="1" outlineLevel="1" x14ac:dyDescent="0.2">
      <c r="A901" s="125" t="s">
        <v>441</v>
      </c>
      <c r="B901" s="125"/>
      <c r="C901" s="125"/>
      <c r="D901" s="130">
        <v>1</v>
      </c>
      <c r="E901" s="131"/>
      <c r="F901" s="132">
        <v>0.2</v>
      </c>
      <c r="G901" s="132"/>
      <c r="H901" s="131">
        <v>53444</v>
      </c>
      <c r="I901" s="92">
        <f t="shared" si="437"/>
        <v>50878.687999999995</v>
      </c>
      <c r="J901" s="98">
        <f t="shared" si="453"/>
        <v>40702.950400000002</v>
      </c>
      <c r="K901" s="92"/>
      <c r="L901" s="131">
        <v>41330</v>
      </c>
      <c r="M901" s="92">
        <f t="shared" si="439"/>
        <v>43809.8</v>
      </c>
      <c r="N901" s="92">
        <f t="shared" si="454"/>
        <v>35047.840000000004</v>
      </c>
      <c r="O901" s="92"/>
      <c r="P901" s="131">
        <v>0</v>
      </c>
      <c r="Q901" s="92">
        <f t="shared" si="441"/>
        <v>0</v>
      </c>
      <c r="R901" s="98">
        <f t="shared" si="455"/>
        <v>0</v>
      </c>
      <c r="S901" s="130">
        <v>15</v>
      </c>
      <c r="T901" s="258" t="s">
        <v>15</v>
      </c>
      <c r="U901" s="78">
        <f>SUMIF('Avoided Costs 2010-2018'!$A:$A,Actuals!T901&amp;Actuals!S901,'Avoided Costs 2010-2018'!$E:$E)*J901</f>
        <v>120292.36035859989</v>
      </c>
      <c r="V901" s="78">
        <f>SUMIF('Avoided Costs 2010-2018'!$A:$A,Actuals!T901&amp;Actuals!S901,'Avoided Costs 2010-2018'!$K:$K)*N901</f>
        <v>28866.097714887044</v>
      </c>
      <c r="W901" s="78">
        <f>SUMIF('Avoided Costs 2010-2018'!$A:$A,Actuals!T901&amp;Actuals!S901,'Avoided Costs 2010-2018'!$M:$M)*R901</f>
        <v>0</v>
      </c>
      <c r="X901" s="78">
        <f t="shared" si="456"/>
        <v>149158.45807348692</v>
      </c>
      <c r="Y901" s="105">
        <v>23075</v>
      </c>
      <c r="Z901" s="105">
        <f t="shared" si="457"/>
        <v>18460</v>
      </c>
      <c r="AA901" s="105"/>
      <c r="AB901" s="105"/>
      <c r="AC901" s="105"/>
      <c r="AD901" s="105">
        <f t="shared" si="461"/>
        <v>18460</v>
      </c>
      <c r="AE901" s="105">
        <f t="shared" si="462"/>
        <v>130698.45807348692</v>
      </c>
      <c r="AF901" s="160">
        <f t="shared" si="463"/>
        <v>610544.25600000005</v>
      </c>
    </row>
    <row r="902" spans="1:32" s="108" customFormat="1" outlineLevel="1" x14ac:dyDescent="0.2">
      <c r="A902" s="125" t="s">
        <v>442</v>
      </c>
      <c r="B902" s="125"/>
      <c r="C902" s="125"/>
      <c r="D902" s="130">
        <v>1</v>
      </c>
      <c r="E902" s="131"/>
      <c r="F902" s="132">
        <v>0.2</v>
      </c>
      <c r="G902" s="132"/>
      <c r="H902" s="131">
        <v>16866</v>
      </c>
      <c r="I902" s="92">
        <f t="shared" si="437"/>
        <v>16056.431999999999</v>
      </c>
      <c r="J902" s="98">
        <f t="shared" si="453"/>
        <v>12845.1456</v>
      </c>
      <c r="K902" s="92"/>
      <c r="L902" s="131">
        <v>9980</v>
      </c>
      <c r="M902" s="92">
        <f t="shared" si="439"/>
        <v>10578.800000000001</v>
      </c>
      <c r="N902" s="92">
        <f t="shared" si="454"/>
        <v>8463.0400000000009</v>
      </c>
      <c r="O902" s="92"/>
      <c r="P902" s="131">
        <v>0</v>
      </c>
      <c r="Q902" s="92">
        <f t="shared" si="441"/>
        <v>0</v>
      </c>
      <c r="R902" s="98">
        <f t="shared" si="455"/>
        <v>0</v>
      </c>
      <c r="S902" s="130">
        <v>15</v>
      </c>
      <c r="T902" s="258" t="s">
        <v>15</v>
      </c>
      <c r="U902" s="78">
        <f>SUMIF('Avoided Costs 2010-2018'!$A:$A,Actuals!T902&amp;Actuals!S902,'Avoided Costs 2010-2018'!$E:$E)*J902</f>
        <v>37962.183777564285</v>
      </c>
      <c r="V902" s="78">
        <f>SUMIF('Avoided Costs 2010-2018'!$A:$A,Actuals!T902&amp;Actuals!S902,'Avoided Costs 2010-2018'!$K:$K)*N902</f>
        <v>6970.3279747053648</v>
      </c>
      <c r="W902" s="78">
        <f>SUMIF('Avoided Costs 2010-2018'!$A:$A,Actuals!T902&amp;Actuals!S902,'Avoided Costs 2010-2018'!$M:$M)*R902</f>
        <v>0</v>
      </c>
      <c r="X902" s="78">
        <f t="shared" si="456"/>
        <v>44932.511752269653</v>
      </c>
      <c r="Y902" s="105">
        <v>6745</v>
      </c>
      <c r="Z902" s="105">
        <f t="shared" si="457"/>
        <v>5396</v>
      </c>
      <c r="AA902" s="105"/>
      <c r="AB902" s="105"/>
      <c r="AC902" s="105"/>
      <c r="AD902" s="105">
        <f t="shared" si="461"/>
        <v>5396</v>
      </c>
      <c r="AE902" s="105">
        <f t="shared" si="462"/>
        <v>39536.511752269653</v>
      </c>
      <c r="AF902" s="160">
        <f t="shared" si="463"/>
        <v>192677.18400000001</v>
      </c>
    </row>
    <row r="903" spans="1:32" s="108" customFormat="1" outlineLevel="1" x14ac:dyDescent="0.2">
      <c r="A903" s="125" t="s">
        <v>443</v>
      </c>
      <c r="B903" s="125"/>
      <c r="C903" s="125"/>
      <c r="D903" s="130">
        <v>1</v>
      </c>
      <c r="E903" s="131"/>
      <c r="F903" s="132">
        <v>0.2</v>
      </c>
      <c r="G903" s="132"/>
      <c r="H903" s="131">
        <v>35945</v>
      </c>
      <c r="I903" s="92">
        <f t="shared" si="437"/>
        <v>34219.64</v>
      </c>
      <c r="J903" s="98">
        <f t="shared" si="453"/>
        <v>27375.712</v>
      </c>
      <c r="K903" s="92"/>
      <c r="L903" s="131">
        <v>39523</v>
      </c>
      <c r="M903" s="92">
        <f t="shared" si="439"/>
        <v>41894.380000000005</v>
      </c>
      <c r="N903" s="92">
        <f t="shared" si="454"/>
        <v>33515.504000000008</v>
      </c>
      <c r="O903" s="92"/>
      <c r="P903" s="131">
        <v>0</v>
      </c>
      <c r="Q903" s="92">
        <f t="shared" si="441"/>
        <v>0</v>
      </c>
      <c r="R903" s="98">
        <f t="shared" si="455"/>
        <v>0</v>
      </c>
      <c r="S903" s="130">
        <v>15</v>
      </c>
      <c r="T903" s="258" t="s">
        <v>15</v>
      </c>
      <c r="U903" s="78">
        <f>SUMIF('Avoided Costs 2010-2018'!$A:$A,Actuals!T903&amp;Actuals!S903,'Avoided Costs 2010-2018'!$E:$E)*J903</f>
        <v>80905.413013432248</v>
      </c>
      <c r="V903" s="78">
        <f>SUMIF('Avoided Costs 2010-2018'!$A:$A,Actuals!T903&amp;Actuals!S903,'Avoided Costs 2010-2018'!$K:$K)*N903</f>
        <v>27604.035325078174</v>
      </c>
      <c r="W903" s="78">
        <f>SUMIF('Avoided Costs 2010-2018'!$A:$A,Actuals!T903&amp;Actuals!S903,'Avoided Costs 2010-2018'!$M:$M)*R903</f>
        <v>0</v>
      </c>
      <c r="X903" s="78">
        <f t="shared" si="456"/>
        <v>108509.44833851042</v>
      </c>
      <c r="Y903" s="105">
        <v>14462</v>
      </c>
      <c r="Z903" s="105">
        <f t="shared" si="457"/>
        <v>11569.6</v>
      </c>
      <c r="AA903" s="105"/>
      <c r="AB903" s="105"/>
      <c r="AC903" s="105"/>
      <c r="AD903" s="105">
        <f t="shared" si="461"/>
        <v>11569.6</v>
      </c>
      <c r="AE903" s="105">
        <f t="shared" si="462"/>
        <v>96939.848338510419</v>
      </c>
      <c r="AF903" s="160">
        <f t="shared" si="463"/>
        <v>410635.68</v>
      </c>
    </row>
    <row r="904" spans="1:32" s="108" customFormat="1" outlineLevel="1" x14ac:dyDescent="0.2">
      <c r="A904" s="125" t="s">
        <v>444</v>
      </c>
      <c r="B904" s="125"/>
      <c r="C904" s="125"/>
      <c r="D904" s="130">
        <v>1</v>
      </c>
      <c r="E904" s="131"/>
      <c r="F904" s="132">
        <v>0.2</v>
      </c>
      <c r="G904" s="132"/>
      <c r="H904" s="131">
        <v>40197</v>
      </c>
      <c r="I904" s="92">
        <f t="shared" si="437"/>
        <v>38267.544000000002</v>
      </c>
      <c r="J904" s="98">
        <f t="shared" si="453"/>
        <v>30614.035200000002</v>
      </c>
      <c r="K904" s="92"/>
      <c r="L904" s="131">
        <v>55107</v>
      </c>
      <c r="M904" s="92">
        <f t="shared" si="439"/>
        <v>58413.420000000006</v>
      </c>
      <c r="N904" s="92">
        <f t="shared" si="454"/>
        <v>46730.736000000004</v>
      </c>
      <c r="O904" s="92"/>
      <c r="P904" s="131">
        <v>0</v>
      </c>
      <c r="Q904" s="92">
        <f t="shared" si="441"/>
        <v>0</v>
      </c>
      <c r="R904" s="98">
        <f t="shared" si="455"/>
        <v>0</v>
      </c>
      <c r="S904" s="130">
        <v>15</v>
      </c>
      <c r="T904" s="258" t="s">
        <v>15</v>
      </c>
      <c r="U904" s="78">
        <f>SUMIF('Avoided Costs 2010-2018'!$A:$A,Actuals!T904&amp;Actuals!S904,'Avoided Costs 2010-2018'!$E:$E)*J904</f>
        <v>90475.862759797921</v>
      </c>
      <c r="V904" s="78">
        <f>SUMIF('Avoided Costs 2010-2018'!$A:$A,Actuals!T904&amp;Actuals!S904,'Avoided Costs 2010-2018'!$K:$K)*N904</f>
        <v>38488.363096401656</v>
      </c>
      <c r="W904" s="78">
        <f>SUMIF('Avoided Costs 2010-2018'!$A:$A,Actuals!T904&amp;Actuals!S904,'Avoided Costs 2010-2018'!$M:$M)*R904</f>
        <v>0</v>
      </c>
      <c r="X904" s="78">
        <f t="shared" si="456"/>
        <v>128964.22585619957</v>
      </c>
      <c r="Y904" s="105">
        <v>17940</v>
      </c>
      <c r="Z904" s="105">
        <f t="shared" si="457"/>
        <v>14352</v>
      </c>
      <c r="AA904" s="105"/>
      <c r="AB904" s="105"/>
      <c r="AC904" s="105"/>
      <c r="AD904" s="105">
        <f t="shared" si="461"/>
        <v>14352</v>
      </c>
      <c r="AE904" s="105">
        <f t="shared" si="462"/>
        <v>114612.22585619957</v>
      </c>
      <c r="AF904" s="160">
        <f t="shared" si="463"/>
        <v>459210.52800000005</v>
      </c>
    </row>
    <row r="905" spans="1:32" s="108" customFormat="1" outlineLevel="1" x14ac:dyDescent="0.2">
      <c r="A905" s="125" t="s">
        <v>445</v>
      </c>
      <c r="B905" s="125"/>
      <c r="C905" s="125"/>
      <c r="D905" s="130">
        <v>1</v>
      </c>
      <c r="E905" s="131"/>
      <c r="F905" s="132">
        <v>0.2</v>
      </c>
      <c r="G905" s="132"/>
      <c r="H905" s="131">
        <v>36125</v>
      </c>
      <c r="I905" s="92">
        <f t="shared" si="437"/>
        <v>34391</v>
      </c>
      <c r="J905" s="98">
        <f t="shared" si="453"/>
        <v>27512.800000000003</v>
      </c>
      <c r="K905" s="92"/>
      <c r="L905" s="131">
        <v>41330</v>
      </c>
      <c r="M905" s="92">
        <f t="shared" si="439"/>
        <v>43809.8</v>
      </c>
      <c r="N905" s="92">
        <f t="shared" si="454"/>
        <v>35047.840000000004</v>
      </c>
      <c r="O905" s="92"/>
      <c r="P905" s="131">
        <v>0</v>
      </c>
      <c r="Q905" s="92">
        <f t="shared" si="441"/>
        <v>0</v>
      </c>
      <c r="R905" s="98">
        <f t="shared" si="455"/>
        <v>0</v>
      </c>
      <c r="S905" s="130">
        <v>15</v>
      </c>
      <c r="T905" s="258" t="s">
        <v>15</v>
      </c>
      <c r="U905" s="78">
        <f>SUMIF('Avoided Costs 2010-2018'!$A:$A,Actuals!T905&amp;Actuals!S905,'Avoided Costs 2010-2018'!$E:$E)*J905</f>
        <v>81310.559051613309</v>
      </c>
      <c r="V905" s="78">
        <f>SUMIF('Avoided Costs 2010-2018'!$A:$A,Actuals!T905&amp;Actuals!S905,'Avoided Costs 2010-2018'!$K:$K)*N905</f>
        <v>28866.097714887044</v>
      </c>
      <c r="W905" s="78">
        <f>SUMIF('Avoided Costs 2010-2018'!$A:$A,Actuals!T905&amp;Actuals!S905,'Avoided Costs 2010-2018'!$M:$M)*R905</f>
        <v>0</v>
      </c>
      <c r="X905" s="78">
        <f t="shared" si="456"/>
        <v>110176.65676650035</v>
      </c>
      <c r="Y905" s="105">
        <v>16750</v>
      </c>
      <c r="Z905" s="105">
        <f t="shared" si="457"/>
        <v>13400</v>
      </c>
      <c r="AA905" s="105"/>
      <c r="AB905" s="105"/>
      <c r="AC905" s="105"/>
      <c r="AD905" s="105">
        <f t="shared" si="461"/>
        <v>13400</v>
      </c>
      <c r="AE905" s="105">
        <f t="shared" si="462"/>
        <v>96776.656766500353</v>
      </c>
      <c r="AF905" s="160">
        <f t="shared" si="463"/>
        <v>412692.00000000006</v>
      </c>
    </row>
    <row r="906" spans="1:32" s="108" customFormat="1" outlineLevel="1" x14ac:dyDescent="0.2">
      <c r="A906" s="125" t="s">
        <v>446</v>
      </c>
      <c r="B906" s="125"/>
      <c r="C906" s="125"/>
      <c r="D906" s="130">
        <v>1</v>
      </c>
      <c r="E906" s="131"/>
      <c r="F906" s="132">
        <v>0.2</v>
      </c>
      <c r="G906" s="132"/>
      <c r="H906" s="131">
        <v>25420</v>
      </c>
      <c r="I906" s="92">
        <f t="shared" si="437"/>
        <v>24199.84</v>
      </c>
      <c r="J906" s="98">
        <f t="shared" si="453"/>
        <v>19359.871999999999</v>
      </c>
      <c r="K906" s="92"/>
      <c r="L906" s="131">
        <v>20665</v>
      </c>
      <c r="M906" s="92">
        <f t="shared" si="439"/>
        <v>21904.9</v>
      </c>
      <c r="N906" s="92">
        <f t="shared" si="454"/>
        <v>17523.920000000002</v>
      </c>
      <c r="O906" s="92"/>
      <c r="P906" s="131">
        <v>0</v>
      </c>
      <c r="Q906" s="92">
        <f t="shared" si="441"/>
        <v>0</v>
      </c>
      <c r="R906" s="98">
        <f t="shared" si="455"/>
        <v>0</v>
      </c>
      <c r="S906" s="130">
        <v>15</v>
      </c>
      <c r="T906" s="258" t="s">
        <v>15</v>
      </c>
      <c r="U906" s="78">
        <f>SUMIF('Avoided Costs 2010-2018'!$A:$A,Actuals!T906&amp;Actuals!S906,'Avoided Costs 2010-2018'!$E:$E)*J906</f>
        <v>57215.623836457024</v>
      </c>
      <c r="V906" s="78">
        <f>SUMIF('Avoided Costs 2010-2018'!$A:$A,Actuals!T906&amp;Actuals!S906,'Avoided Costs 2010-2018'!$K:$K)*N906</f>
        <v>14433.048857443522</v>
      </c>
      <c r="W906" s="78">
        <f>SUMIF('Avoided Costs 2010-2018'!$A:$A,Actuals!T906&amp;Actuals!S906,'Avoided Costs 2010-2018'!$M:$M)*R906</f>
        <v>0</v>
      </c>
      <c r="X906" s="78">
        <f t="shared" si="456"/>
        <v>71648.672693900546</v>
      </c>
      <c r="Y906" s="105">
        <v>13995</v>
      </c>
      <c r="Z906" s="105">
        <f t="shared" si="457"/>
        <v>11196</v>
      </c>
      <c r="AA906" s="105"/>
      <c r="AB906" s="105"/>
      <c r="AC906" s="105"/>
      <c r="AD906" s="105">
        <f t="shared" si="461"/>
        <v>11196</v>
      </c>
      <c r="AE906" s="105">
        <f t="shared" si="462"/>
        <v>60452.672693900546</v>
      </c>
      <c r="AF906" s="160">
        <f t="shared" si="463"/>
        <v>290398.08000000002</v>
      </c>
    </row>
    <row r="907" spans="1:32" s="108" customFormat="1" outlineLevel="1" x14ac:dyDescent="0.2">
      <c r="A907" s="125" t="s">
        <v>447</v>
      </c>
      <c r="B907" s="125"/>
      <c r="C907" s="125"/>
      <c r="D907" s="130">
        <v>1</v>
      </c>
      <c r="E907" s="131"/>
      <c r="F907" s="132">
        <v>0.2</v>
      </c>
      <c r="G907" s="132"/>
      <c r="H907" s="131">
        <v>31975</v>
      </c>
      <c r="I907" s="92">
        <f t="shared" si="437"/>
        <v>30440.199999999997</v>
      </c>
      <c r="J907" s="98">
        <f t="shared" si="448"/>
        <v>24352.16</v>
      </c>
      <c r="K907" s="92"/>
      <c r="L907" s="131">
        <v>41330</v>
      </c>
      <c r="M907" s="92">
        <f t="shared" si="439"/>
        <v>43809.8</v>
      </c>
      <c r="N907" s="92">
        <f t="shared" si="449"/>
        <v>35047.840000000004</v>
      </c>
      <c r="O907" s="92"/>
      <c r="P907" s="131">
        <v>0</v>
      </c>
      <c r="Q907" s="92">
        <f t="shared" si="441"/>
        <v>0</v>
      </c>
      <c r="R907" s="98">
        <f t="shared" si="450"/>
        <v>0</v>
      </c>
      <c r="S907" s="130">
        <v>15</v>
      </c>
      <c r="T907" s="258" t="s">
        <v>15</v>
      </c>
      <c r="U907" s="78">
        <f>SUMIF('Avoided Costs 2010-2018'!$A:$A,Actuals!T907&amp;Actuals!S907,'Avoided Costs 2010-2018'!$E:$E)*J907</f>
        <v>71969.692060216898</v>
      </c>
      <c r="V907" s="78">
        <f>SUMIF('Avoided Costs 2010-2018'!$A:$A,Actuals!T907&amp;Actuals!S907,'Avoided Costs 2010-2018'!$K:$K)*N907</f>
        <v>28866.097714887044</v>
      </c>
      <c r="W907" s="78">
        <f>SUMIF('Avoided Costs 2010-2018'!$A:$A,Actuals!T907&amp;Actuals!S907,'Avoided Costs 2010-2018'!$M:$M)*R907</f>
        <v>0</v>
      </c>
      <c r="X907" s="78">
        <f t="shared" si="451"/>
        <v>100835.78977510394</v>
      </c>
      <c r="Y907" s="105">
        <v>23880</v>
      </c>
      <c r="Z907" s="105">
        <f t="shared" si="452"/>
        <v>19104</v>
      </c>
      <c r="AA907" s="105"/>
      <c r="AB907" s="105"/>
      <c r="AC907" s="105"/>
      <c r="AD907" s="105">
        <f t="shared" si="461"/>
        <v>19104</v>
      </c>
      <c r="AE907" s="105">
        <f t="shared" si="462"/>
        <v>81731.789775103942</v>
      </c>
      <c r="AF907" s="160">
        <f t="shared" si="463"/>
        <v>365282.4</v>
      </c>
    </row>
    <row r="908" spans="1:32" s="108" customFormat="1" outlineLevel="1" x14ac:dyDescent="0.2">
      <c r="A908" s="125" t="s">
        <v>448</v>
      </c>
      <c r="B908" s="125"/>
      <c r="C908" s="125"/>
      <c r="D908" s="130">
        <v>1</v>
      </c>
      <c r="E908" s="131"/>
      <c r="F908" s="132">
        <v>0.2</v>
      </c>
      <c r="G908" s="132"/>
      <c r="H908" s="131">
        <v>24806</v>
      </c>
      <c r="I908" s="92">
        <f t="shared" si="437"/>
        <v>23615.311999999998</v>
      </c>
      <c r="J908" s="98">
        <f t="shared" si="448"/>
        <v>18892.249599999999</v>
      </c>
      <c r="K908" s="92"/>
      <c r="L908" s="131">
        <v>29979</v>
      </c>
      <c r="M908" s="92">
        <f t="shared" si="439"/>
        <v>31777.74</v>
      </c>
      <c r="N908" s="92">
        <f t="shared" si="449"/>
        <v>25422.192000000003</v>
      </c>
      <c r="O908" s="92"/>
      <c r="P908" s="131">
        <v>0</v>
      </c>
      <c r="Q908" s="92">
        <f t="shared" si="441"/>
        <v>0</v>
      </c>
      <c r="R908" s="98">
        <f t="shared" si="450"/>
        <v>0</v>
      </c>
      <c r="S908" s="130">
        <v>15</v>
      </c>
      <c r="T908" s="258" t="s">
        <v>15</v>
      </c>
      <c r="U908" s="78">
        <f>SUMIF('Avoided Costs 2010-2018'!$A:$A,Actuals!T908&amp;Actuals!S908,'Avoided Costs 2010-2018'!$E:$E)*J908</f>
        <v>55833.625683995</v>
      </c>
      <c r="V908" s="78">
        <f>SUMIF('Avoided Costs 2010-2018'!$A:$A,Actuals!T908&amp;Actuals!S908,'Avoided Costs 2010-2018'!$K:$K)*N908</f>
        <v>20938.222680730672</v>
      </c>
      <c r="W908" s="78">
        <f>SUMIF('Avoided Costs 2010-2018'!$A:$A,Actuals!T908&amp;Actuals!S908,'Avoided Costs 2010-2018'!$M:$M)*R908</f>
        <v>0</v>
      </c>
      <c r="X908" s="78">
        <f t="shared" si="451"/>
        <v>76771.84836472568</v>
      </c>
      <c r="Y908" s="105">
        <v>9575</v>
      </c>
      <c r="Z908" s="105">
        <f t="shared" si="452"/>
        <v>7660</v>
      </c>
      <c r="AA908" s="105"/>
      <c r="AB908" s="105"/>
      <c r="AC908" s="105"/>
      <c r="AD908" s="105">
        <f t="shared" si="461"/>
        <v>7660</v>
      </c>
      <c r="AE908" s="105">
        <f t="shared" si="462"/>
        <v>69111.84836472568</v>
      </c>
      <c r="AF908" s="160">
        <f t="shared" si="463"/>
        <v>283383.74400000001</v>
      </c>
    </row>
    <row r="909" spans="1:32" s="108" customFormat="1" outlineLevel="1" x14ac:dyDescent="0.2">
      <c r="A909" s="125" t="s">
        <v>449</v>
      </c>
      <c r="B909" s="125"/>
      <c r="C909" s="125"/>
      <c r="D909" s="130">
        <v>1</v>
      </c>
      <c r="E909" s="131"/>
      <c r="F909" s="132">
        <v>0.2</v>
      </c>
      <c r="G909" s="132"/>
      <c r="H909" s="131">
        <v>36962</v>
      </c>
      <c r="I909" s="92">
        <f t="shared" si="437"/>
        <v>35187.824000000001</v>
      </c>
      <c r="J909" s="98">
        <f t="shared" si="448"/>
        <v>28150.2592</v>
      </c>
      <c r="K909" s="92"/>
      <c r="L909" s="131">
        <v>133986</v>
      </c>
      <c r="M909" s="92">
        <f t="shared" si="439"/>
        <v>142025.16</v>
      </c>
      <c r="N909" s="92">
        <f t="shared" si="449"/>
        <v>113620.12800000001</v>
      </c>
      <c r="O909" s="92"/>
      <c r="P909" s="131">
        <v>0</v>
      </c>
      <c r="Q909" s="92">
        <f t="shared" si="441"/>
        <v>0</v>
      </c>
      <c r="R909" s="98">
        <f t="shared" si="450"/>
        <v>0</v>
      </c>
      <c r="S909" s="130">
        <v>15</v>
      </c>
      <c r="T909" s="258" t="s">
        <v>15</v>
      </c>
      <c r="U909" s="78">
        <f>SUMIF('Avoided Costs 2010-2018'!$A:$A,Actuals!T909&amp;Actuals!S909,'Avoided Costs 2010-2018'!$E:$E)*J909</f>
        <v>83194.488129155172</v>
      </c>
      <c r="V909" s="78">
        <f>SUMIF('Avoided Costs 2010-2018'!$A:$A,Actuals!T909&amp;Actuals!S909,'Avoided Costs 2010-2018'!$K:$K)*N909</f>
        <v>93579.795993875043</v>
      </c>
      <c r="W909" s="78">
        <f>SUMIF('Avoided Costs 2010-2018'!$A:$A,Actuals!T909&amp;Actuals!S909,'Avoided Costs 2010-2018'!$M:$M)*R909</f>
        <v>0</v>
      </c>
      <c r="X909" s="78">
        <f t="shared" si="451"/>
        <v>176774.2841230302</v>
      </c>
      <c r="Y909" s="105">
        <v>28520</v>
      </c>
      <c r="Z909" s="105">
        <f t="shared" si="452"/>
        <v>22816</v>
      </c>
      <c r="AA909" s="105"/>
      <c r="AB909" s="105"/>
      <c r="AC909" s="105"/>
      <c r="AD909" s="105">
        <f t="shared" si="461"/>
        <v>22816</v>
      </c>
      <c r="AE909" s="105">
        <f t="shared" si="462"/>
        <v>153958.2841230302</v>
      </c>
      <c r="AF909" s="160">
        <f t="shared" si="463"/>
        <v>422253.88800000004</v>
      </c>
    </row>
    <row r="910" spans="1:32" s="108" customFormat="1" outlineLevel="1" x14ac:dyDescent="0.2">
      <c r="A910" s="125" t="s">
        <v>450</v>
      </c>
      <c r="B910" s="125"/>
      <c r="C910" s="125"/>
      <c r="D910" s="130">
        <v>1</v>
      </c>
      <c r="E910" s="131"/>
      <c r="F910" s="132">
        <v>0.2</v>
      </c>
      <c r="G910" s="132"/>
      <c r="H910" s="131">
        <v>9398</v>
      </c>
      <c r="I910" s="92">
        <f t="shared" si="437"/>
        <v>8946.8959999999988</v>
      </c>
      <c r="J910" s="98">
        <f t="shared" si="448"/>
        <v>7157.5167999999994</v>
      </c>
      <c r="K910" s="92"/>
      <c r="L910" s="131">
        <v>11976</v>
      </c>
      <c r="M910" s="92">
        <f t="shared" si="439"/>
        <v>12694.560000000001</v>
      </c>
      <c r="N910" s="92">
        <f t="shared" si="449"/>
        <v>10155.648000000001</v>
      </c>
      <c r="O910" s="92"/>
      <c r="P910" s="131">
        <v>0</v>
      </c>
      <c r="Q910" s="92">
        <f t="shared" si="441"/>
        <v>0</v>
      </c>
      <c r="R910" s="98">
        <f t="shared" si="450"/>
        <v>0</v>
      </c>
      <c r="S910" s="130">
        <v>15</v>
      </c>
      <c r="T910" s="258" t="s">
        <v>15</v>
      </c>
      <c r="U910" s="78">
        <f>SUMIF('Avoided Costs 2010-2018'!$A:$A,Actuals!T910&amp;Actuals!S910,'Avoided Costs 2010-2018'!$E:$E)*J910</f>
        <v>21153.124815697211</v>
      </c>
      <c r="V910" s="78">
        <f>SUMIF('Avoided Costs 2010-2018'!$A:$A,Actuals!T910&amp;Actuals!S910,'Avoided Costs 2010-2018'!$K:$K)*N910</f>
        <v>8364.3935696464378</v>
      </c>
      <c r="W910" s="78">
        <f>SUMIF('Avoided Costs 2010-2018'!$A:$A,Actuals!T910&amp;Actuals!S910,'Avoided Costs 2010-2018'!$M:$M)*R910</f>
        <v>0</v>
      </c>
      <c r="X910" s="78">
        <f t="shared" si="451"/>
        <v>29517.518385343647</v>
      </c>
      <c r="Y910" s="105">
        <v>16945</v>
      </c>
      <c r="Z910" s="105">
        <f t="shared" si="452"/>
        <v>13556</v>
      </c>
      <c r="AA910" s="105"/>
      <c r="AB910" s="105"/>
      <c r="AC910" s="105"/>
      <c r="AD910" s="105">
        <f t="shared" si="461"/>
        <v>13556</v>
      </c>
      <c r="AE910" s="105">
        <f t="shared" si="462"/>
        <v>15961.518385343647</v>
      </c>
      <c r="AF910" s="160">
        <f t="shared" si="463"/>
        <v>107362.75199999999</v>
      </c>
    </row>
    <row r="911" spans="1:32" s="108" customFormat="1" outlineLevel="1" x14ac:dyDescent="0.2">
      <c r="A911" s="125" t="s">
        <v>451</v>
      </c>
      <c r="B911" s="125"/>
      <c r="C911" s="125"/>
      <c r="D911" s="130">
        <v>0</v>
      </c>
      <c r="E911" s="131"/>
      <c r="F911" s="132">
        <v>0.2</v>
      </c>
      <c r="G911" s="132"/>
      <c r="H911" s="131">
        <v>5885</v>
      </c>
      <c r="I911" s="92">
        <f t="shared" si="437"/>
        <v>5602.5199999999995</v>
      </c>
      <c r="J911" s="98">
        <f t="shared" si="448"/>
        <v>4482.0159999999996</v>
      </c>
      <c r="K911" s="92"/>
      <c r="L911" s="131">
        <v>0</v>
      </c>
      <c r="M911" s="92">
        <f t="shared" si="439"/>
        <v>0</v>
      </c>
      <c r="N911" s="92">
        <f t="shared" si="449"/>
        <v>0</v>
      </c>
      <c r="O911" s="92"/>
      <c r="P911" s="131">
        <v>0</v>
      </c>
      <c r="Q911" s="92">
        <f t="shared" si="441"/>
        <v>0</v>
      </c>
      <c r="R911" s="98">
        <f t="shared" si="450"/>
        <v>0</v>
      </c>
      <c r="S911" s="130">
        <v>25</v>
      </c>
      <c r="T911" s="258" t="s">
        <v>167</v>
      </c>
      <c r="U911" s="78">
        <f>SUMIF('Avoided Costs 2010-2018'!$A:$A,Actuals!T911&amp;Actuals!S911,'Avoided Costs 2010-2018'!$E:$E)*J911</f>
        <v>15317.29791095232</v>
      </c>
      <c r="V911" s="78">
        <f>SUMIF('Avoided Costs 2010-2018'!$A:$A,Actuals!T911&amp;Actuals!S911,'Avoided Costs 2010-2018'!$K:$K)*N911</f>
        <v>0</v>
      </c>
      <c r="W911" s="78">
        <f>SUMIF('Avoided Costs 2010-2018'!$A:$A,Actuals!T911&amp;Actuals!S911,'Avoided Costs 2010-2018'!$M:$M)*R911</f>
        <v>0</v>
      </c>
      <c r="X911" s="78">
        <f t="shared" si="451"/>
        <v>15317.29791095232</v>
      </c>
      <c r="Y911" s="105">
        <v>9380</v>
      </c>
      <c r="Z911" s="105">
        <f t="shared" si="452"/>
        <v>7504</v>
      </c>
      <c r="AA911" s="105"/>
      <c r="AB911" s="105"/>
      <c r="AC911" s="105"/>
      <c r="AD911" s="105">
        <f t="shared" si="461"/>
        <v>7504</v>
      </c>
      <c r="AE911" s="105">
        <f t="shared" si="462"/>
        <v>7813.2979109523203</v>
      </c>
      <c r="AF911" s="160">
        <f t="shared" si="463"/>
        <v>112050.4</v>
      </c>
    </row>
    <row r="912" spans="1:32" s="108" customFormat="1" outlineLevel="1" x14ac:dyDescent="0.2">
      <c r="A912" s="125" t="s">
        <v>452</v>
      </c>
      <c r="B912" s="125"/>
      <c r="C912" s="125"/>
      <c r="D912" s="130">
        <v>1</v>
      </c>
      <c r="E912" s="131"/>
      <c r="F912" s="132">
        <v>0.2</v>
      </c>
      <c r="G912" s="132"/>
      <c r="H912" s="131">
        <v>36980</v>
      </c>
      <c r="I912" s="92">
        <f t="shared" si="437"/>
        <v>35204.959999999999</v>
      </c>
      <c r="J912" s="98">
        <f t="shared" si="448"/>
        <v>28163.968000000001</v>
      </c>
      <c r="K912" s="92"/>
      <c r="L912" s="131">
        <v>0</v>
      </c>
      <c r="M912" s="92">
        <f t="shared" si="439"/>
        <v>0</v>
      </c>
      <c r="N912" s="92">
        <f t="shared" si="449"/>
        <v>0</v>
      </c>
      <c r="O912" s="92"/>
      <c r="P912" s="131">
        <v>0</v>
      </c>
      <c r="Q912" s="92">
        <f t="shared" si="441"/>
        <v>0</v>
      </c>
      <c r="R912" s="98">
        <f t="shared" si="450"/>
        <v>0</v>
      </c>
      <c r="S912" s="130">
        <v>11</v>
      </c>
      <c r="T912" s="258" t="s">
        <v>15</v>
      </c>
      <c r="U912" s="78">
        <f>SUMIF('Avoided Costs 2010-2018'!$A:$A,Actuals!T912&amp;Actuals!S912,'Avoided Costs 2010-2018'!$E:$E)*J912</f>
        <v>68921.104738420108</v>
      </c>
      <c r="V912" s="78">
        <f>SUMIF('Avoided Costs 2010-2018'!$A:$A,Actuals!T912&amp;Actuals!S912,'Avoided Costs 2010-2018'!$K:$K)*N912</f>
        <v>0</v>
      </c>
      <c r="W912" s="78">
        <f>SUMIF('Avoided Costs 2010-2018'!$A:$A,Actuals!T912&amp;Actuals!S912,'Avoided Costs 2010-2018'!$M:$M)*R912</f>
        <v>0</v>
      </c>
      <c r="X912" s="78">
        <f t="shared" si="451"/>
        <v>68921.104738420108</v>
      </c>
      <c r="Y912" s="105">
        <v>57589.8</v>
      </c>
      <c r="Z912" s="105">
        <f t="shared" si="452"/>
        <v>46071.840000000004</v>
      </c>
      <c r="AA912" s="105"/>
      <c r="AB912" s="105"/>
      <c r="AC912" s="105"/>
      <c r="AD912" s="105">
        <f t="shared" si="461"/>
        <v>46071.840000000004</v>
      </c>
      <c r="AE912" s="105">
        <f t="shared" si="462"/>
        <v>22849.264738420105</v>
      </c>
      <c r="AF912" s="160">
        <f t="shared" si="463"/>
        <v>309803.64799999999</v>
      </c>
    </row>
    <row r="913" spans="1:32" s="108" customFormat="1" outlineLevel="1" x14ac:dyDescent="0.2">
      <c r="A913" s="125" t="s">
        <v>453</v>
      </c>
      <c r="B913" s="125"/>
      <c r="C913" s="125"/>
      <c r="D913" s="130">
        <v>1</v>
      </c>
      <c r="E913" s="131"/>
      <c r="F913" s="132">
        <v>0.2</v>
      </c>
      <c r="G913" s="132"/>
      <c r="H913" s="131">
        <v>11860</v>
      </c>
      <c r="I913" s="92">
        <f t="shared" ref="I913" si="464">H913</f>
        <v>11860</v>
      </c>
      <c r="J913" s="98">
        <f t="shared" si="448"/>
        <v>9488</v>
      </c>
      <c r="K913" s="92"/>
      <c r="L913" s="131">
        <v>0</v>
      </c>
      <c r="M913" s="92">
        <f t="shared" ref="M913" si="465">L913</f>
        <v>0</v>
      </c>
      <c r="N913" s="92">
        <f t="shared" si="449"/>
        <v>0</v>
      </c>
      <c r="O913" s="92"/>
      <c r="P913" s="131">
        <v>0</v>
      </c>
      <c r="Q913" s="92">
        <f t="shared" ref="Q913" si="466">+P913</f>
        <v>0</v>
      </c>
      <c r="R913" s="98">
        <f t="shared" si="450"/>
        <v>0</v>
      </c>
      <c r="S913" s="130">
        <v>25</v>
      </c>
      <c r="T913" s="258" t="s">
        <v>15</v>
      </c>
      <c r="U913" s="78">
        <f>SUMIF('Avoided Costs 2010-2018'!$A:$A,Actuals!T913&amp;Actuals!S913,'Avoided Costs 2010-2018'!$E:$E)*J913</f>
        <v>35668.733010526339</v>
      </c>
      <c r="V913" s="78">
        <f>SUMIF('Avoided Costs 2010-2018'!$A:$A,Actuals!T913&amp;Actuals!S913,'Avoided Costs 2010-2018'!$K:$K)*N913</f>
        <v>0</v>
      </c>
      <c r="W913" s="78">
        <f>SUMIF('Avoided Costs 2010-2018'!$A:$A,Actuals!T913&amp;Actuals!S913,'Avoided Costs 2010-2018'!$M:$M)*R913</f>
        <v>0</v>
      </c>
      <c r="X913" s="78">
        <f t="shared" si="451"/>
        <v>35668.733010526339</v>
      </c>
      <c r="Y913" s="105">
        <v>12000</v>
      </c>
      <c r="Z913" s="105">
        <f t="shared" si="452"/>
        <v>9600</v>
      </c>
      <c r="AA913" s="105"/>
      <c r="AB913" s="105"/>
      <c r="AC913" s="105"/>
      <c r="AD913" s="105">
        <f t="shared" si="461"/>
        <v>9600</v>
      </c>
      <c r="AE913" s="105">
        <f t="shared" si="462"/>
        <v>26068.733010526339</v>
      </c>
      <c r="AF913" s="160">
        <f t="shared" si="463"/>
        <v>237200</v>
      </c>
    </row>
    <row r="914" spans="1:32" s="108" customFormat="1" outlineLevel="1" x14ac:dyDescent="0.2">
      <c r="A914" s="125" t="s">
        <v>454</v>
      </c>
      <c r="B914" s="125"/>
      <c r="C914" s="125"/>
      <c r="D914" s="130">
        <v>0</v>
      </c>
      <c r="E914" s="131"/>
      <c r="F914" s="132">
        <v>0.2</v>
      </c>
      <c r="G914" s="132"/>
      <c r="H914" s="131">
        <v>27099</v>
      </c>
      <c r="I914" s="92">
        <f t="shared" si="437"/>
        <v>25798.248</v>
      </c>
      <c r="J914" s="98">
        <f t="shared" si="448"/>
        <v>20638.598400000003</v>
      </c>
      <c r="K914" s="92"/>
      <c r="L914" s="131">
        <v>0</v>
      </c>
      <c r="M914" s="92">
        <f t="shared" si="439"/>
        <v>0</v>
      </c>
      <c r="N914" s="92">
        <f t="shared" si="449"/>
        <v>0</v>
      </c>
      <c r="O914" s="92"/>
      <c r="P914" s="131">
        <v>0</v>
      </c>
      <c r="Q914" s="92">
        <f t="shared" si="441"/>
        <v>0</v>
      </c>
      <c r="R914" s="98">
        <f t="shared" si="450"/>
        <v>0</v>
      </c>
      <c r="S914" s="130">
        <v>11</v>
      </c>
      <c r="T914" s="258" t="s">
        <v>15</v>
      </c>
      <c r="U914" s="78">
        <f>SUMIF('Avoided Costs 2010-2018'!$A:$A,Actuals!T914&amp;Actuals!S914,'Avoided Costs 2010-2018'!$E:$E)*J914</f>
        <v>50505.489921753564</v>
      </c>
      <c r="V914" s="78">
        <f>SUMIF('Avoided Costs 2010-2018'!$A:$A,Actuals!T914&amp;Actuals!S914,'Avoided Costs 2010-2018'!$K:$K)*N914</f>
        <v>0</v>
      </c>
      <c r="W914" s="78">
        <f>SUMIF('Avoided Costs 2010-2018'!$A:$A,Actuals!T914&amp;Actuals!S914,'Avoided Costs 2010-2018'!$M:$M)*R914</f>
        <v>0</v>
      </c>
      <c r="X914" s="78">
        <f t="shared" si="451"/>
        <v>50505.489921753564</v>
      </c>
      <c r="Y914" s="105">
        <v>28090</v>
      </c>
      <c r="Z914" s="105">
        <f t="shared" si="452"/>
        <v>22472</v>
      </c>
      <c r="AA914" s="105"/>
      <c r="AB914" s="105"/>
      <c r="AC914" s="105"/>
      <c r="AD914" s="105">
        <f t="shared" si="461"/>
        <v>22472</v>
      </c>
      <c r="AE914" s="105">
        <f t="shared" si="462"/>
        <v>28033.489921753564</v>
      </c>
      <c r="AF914" s="160">
        <f t="shared" si="463"/>
        <v>227024.58240000001</v>
      </c>
    </row>
    <row r="915" spans="1:32" s="108" customFormat="1" outlineLevel="1" x14ac:dyDescent="0.2">
      <c r="A915" s="125" t="s">
        <v>455</v>
      </c>
      <c r="B915" s="125"/>
      <c r="C915" s="125"/>
      <c r="D915" s="130">
        <v>0</v>
      </c>
      <c r="E915" s="131"/>
      <c r="F915" s="132">
        <v>0.2</v>
      </c>
      <c r="G915" s="132"/>
      <c r="H915" s="131">
        <v>52676</v>
      </c>
      <c r="I915" s="92">
        <f t="shared" si="437"/>
        <v>50147.551999999996</v>
      </c>
      <c r="J915" s="98">
        <f t="shared" si="448"/>
        <v>40118.041599999997</v>
      </c>
      <c r="K915" s="92"/>
      <c r="L915" s="131">
        <v>45113</v>
      </c>
      <c r="M915" s="92">
        <f t="shared" si="439"/>
        <v>47819.78</v>
      </c>
      <c r="N915" s="92">
        <f t="shared" si="449"/>
        <v>38255.824000000001</v>
      </c>
      <c r="O915" s="92"/>
      <c r="P915" s="131">
        <v>0</v>
      </c>
      <c r="Q915" s="92">
        <f t="shared" si="441"/>
        <v>0</v>
      </c>
      <c r="R915" s="98">
        <f t="shared" si="450"/>
        <v>0</v>
      </c>
      <c r="S915" s="130">
        <v>15</v>
      </c>
      <c r="T915" s="258" t="s">
        <v>15</v>
      </c>
      <c r="U915" s="78">
        <f>SUMIF('Avoided Costs 2010-2018'!$A:$A,Actuals!T915&amp;Actuals!S915,'Avoided Costs 2010-2018'!$E:$E)*J915</f>
        <v>118563.73726236074</v>
      </c>
      <c r="V915" s="78">
        <f>SUMIF('Avoided Costs 2010-2018'!$A:$A,Actuals!T915&amp;Actuals!S915,'Avoided Costs 2010-2018'!$K:$K)*N915</f>
        <v>31508.257106501311</v>
      </c>
      <c r="W915" s="78">
        <f>SUMIF('Avoided Costs 2010-2018'!$A:$A,Actuals!T915&amp;Actuals!S915,'Avoided Costs 2010-2018'!$M:$M)*R915</f>
        <v>0</v>
      </c>
      <c r="X915" s="78">
        <f t="shared" si="451"/>
        <v>150071.99436886204</v>
      </c>
      <c r="Y915" s="105">
        <v>9000</v>
      </c>
      <c r="Z915" s="105">
        <f t="shared" si="452"/>
        <v>7200</v>
      </c>
      <c r="AA915" s="105"/>
      <c r="AB915" s="105"/>
      <c r="AC915" s="105"/>
      <c r="AD915" s="105">
        <f t="shared" si="461"/>
        <v>7200</v>
      </c>
      <c r="AE915" s="105">
        <f t="shared" si="462"/>
        <v>142871.99436886204</v>
      </c>
      <c r="AF915" s="160">
        <f t="shared" si="463"/>
        <v>601770.62399999995</v>
      </c>
    </row>
    <row r="916" spans="1:32" s="108" customFormat="1" outlineLevel="1" x14ac:dyDescent="0.2">
      <c r="A916" s="125" t="s">
        <v>456</v>
      </c>
      <c r="B916" s="125"/>
      <c r="C916" s="125"/>
      <c r="D916" s="130">
        <v>1</v>
      </c>
      <c r="E916" s="131"/>
      <c r="F916" s="132">
        <v>0.2</v>
      </c>
      <c r="G916" s="132"/>
      <c r="H916" s="131">
        <v>8030</v>
      </c>
      <c r="I916" s="92">
        <f t="shared" si="437"/>
        <v>7644.5599999999995</v>
      </c>
      <c r="J916" s="98">
        <f t="shared" si="448"/>
        <v>6115.6480000000001</v>
      </c>
      <c r="K916" s="92"/>
      <c r="L916" s="131">
        <v>0</v>
      </c>
      <c r="M916" s="92">
        <f t="shared" si="439"/>
        <v>0</v>
      </c>
      <c r="N916" s="92">
        <f t="shared" si="449"/>
        <v>0</v>
      </c>
      <c r="O916" s="92"/>
      <c r="P916" s="131">
        <v>0</v>
      </c>
      <c r="Q916" s="92">
        <f t="shared" si="441"/>
        <v>0</v>
      </c>
      <c r="R916" s="98">
        <f t="shared" si="450"/>
        <v>0</v>
      </c>
      <c r="S916" s="130">
        <v>8</v>
      </c>
      <c r="T916" s="258" t="s">
        <v>167</v>
      </c>
      <c r="U916" s="78">
        <f>SUMIF('Avoided Costs 2010-2018'!$A:$A,Actuals!T916&amp;Actuals!S916,'Avoided Costs 2010-2018'!$E:$E)*J916</f>
        <v>10944.730436334929</v>
      </c>
      <c r="V916" s="78">
        <f>SUMIF('Avoided Costs 2010-2018'!$A:$A,Actuals!T916&amp;Actuals!S916,'Avoided Costs 2010-2018'!$K:$K)*N916</f>
        <v>0</v>
      </c>
      <c r="W916" s="78">
        <f>SUMIF('Avoided Costs 2010-2018'!$A:$A,Actuals!T916&amp;Actuals!S916,'Avoided Costs 2010-2018'!$M:$M)*R916</f>
        <v>0</v>
      </c>
      <c r="X916" s="78">
        <f t="shared" si="451"/>
        <v>10944.730436334929</v>
      </c>
      <c r="Y916" s="105">
        <v>15900</v>
      </c>
      <c r="Z916" s="105">
        <f t="shared" si="452"/>
        <v>12720</v>
      </c>
      <c r="AA916" s="105"/>
      <c r="AB916" s="105"/>
      <c r="AC916" s="105"/>
      <c r="AD916" s="105">
        <f t="shared" si="461"/>
        <v>12720</v>
      </c>
      <c r="AE916" s="105">
        <f t="shared" si="462"/>
        <v>-1775.2695636650715</v>
      </c>
      <c r="AF916" s="160">
        <f t="shared" si="463"/>
        <v>48925.184000000001</v>
      </c>
    </row>
    <row r="917" spans="1:32" s="108" customFormat="1" outlineLevel="1" x14ac:dyDescent="0.2">
      <c r="A917" s="125" t="s">
        <v>457</v>
      </c>
      <c r="B917" s="125"/>
      <c r="C917" s="125"/>
      <c r="D917" s="130">
        <v>0</v>
      </c>
      <c r="E917" s="131"/>
      <c r="F917" s="132">
        <v>0.2</v>
      </c>
      <c r="G917" s="132"/>
      <c r="H917" s="131">
        <v>39853</v>
      </c>
      <c r="I917" s="92">
        <f t="shared" si="437"/>
        <v>37940.055999999997</v>
      </c>
      <c r="J917" s="98">
        <f t="shared" si="448"/>
        <v>30352.0448</v>
      </c>
      <c r="K917" s="92"/>
      <c r="L917" s="131">
        <v>30075</v>
      </c>
      <c r="M917" s="92">
        <f t="shared" si="439"/>
        <v>31879.5</v>
      </c>
      <c r="N917" s="92">
        <f t="shared" si="449"/>
        <v>25503.600000000002</v>
      </c>
      <c r="O917" s="92"/>
      <c r="P917" s="131">
        <v>0</v>
      </c>
      <c r="Q917" s="92">
        <f t="shared" si="441"/>
        <v>0</v>
      </c>
      <c r="R917" s="98">
        <f t="shared" si="450"/>
        <v>0</v>
      </c>
      <c r="S917" s="130">
        <v>15</v>
      </c>
      <c r="T917" s="258" t="s">
        <v>15</v>
      </c>
      <c r="U917" s="78">
        <f>SUMIF('Avoided Costs 2010-2018'!$A:$A,Actuals!T917&amp;Actuals!S917,'Avoided Costs 2010-2018'!$E:$E)*J917</f>
        <v>89701.58366460746</v>
      </c>
      <c r="V917" s="78">
        <f>SUMIF('Avoided Costs 2010-2018'!$A:$A,Actuals!T917&amp;Actuals!S917,'Avoided Costs 2010-2018'!$K:$K)*N917</f>
        <v>21005.271927781949</v>
      </c>
      <c r="W917" s="78">
        <f>SUMIF('Avoided Costs 2010-2018'!$A:$A,Actuals!T917&amp;Actuals!S917,'Avoided Costs 2010-2018'!$M:$M)*R917</f>
        <v>0</v>
      </c>
      <c r="X917" s="78">
        <f t="shared" si="451"/>
        <v>110706.85559238942</v>
      </c>
      <c r="Y917" s="105">
        <v>3000</v>
      </c>
      <c r="Z917" s="105">
        <f t="shared" si="452"/>
        <v>2400</v>
      </c>
      <c r="AA917" s="105"/>
      <c r="AB917" s="105"/>
      <c r="AC917" s="105"/>
      <c r="AD917" s="105">
        <f t="shared" si="461"/>
        <v>2400</v>
      </c>
      <c r="AE917" s="105">
        <f t="shared" si="462"/>
        <v>108306.85559238942</v>
      </c>
      <c r="AF917" s="160">
        <f t="shared" si="463"/>
        <v>455280.67200000002</v>
      </c>
    </row>
    <row r="918" spans="1:32" s="108" customFormat="1" outlineLevel="1" x14ac:dyDescent="0.2">
      <c r="A918" s="125" t="s">
        <v>458</v>
      </c>
      <c r="B918" s="125"/>
      <c r="C918" s="125"/>
      <c r="D918" s="130">
        <v>1</v>
      </c>
      <c r="E918" s="131"/>
      <c r="F918" s="132">
        <v>0.2</v>
      </c>
      <c r="G918" s="132"/>
      <c r="H918" s="131">
        <v>13014</v>
      </c>
      <c r="I918" s="92">
        <f t="shared" si="437"/>
        <v>12389.328</v>
      </c>
      <c r="J918" s="98">
        <f t="shared" si="448"/>
        <v>9911.4624000000003</v>
      </c>
      <c r="K918" s="92"/>
      <c r="L918" s="131">
        <v>0</v>
      </c>
      <c r="M918" s="92">
        <f t="shared" si="439"/>
        <v>0</v>
      </c>
      <c r="N918" s="92">
        <f t="shared" si="449"/>
        <v>0</v>
      </c>
      <c r="O918" s="92"/>
      <c r="P918" s="131">
        <v>0</v>
      </c>
      <c r="Q918" s="92">
        <f t="shared" si="441"/>
        <v>0</v>
      </c>
      <c r="R918" s="98">
        <f t="shared" si="450"/>
        <v>0</v>
      </c>
      <c r="S918" s="130">
        <v>11</v>
      </c>
      <c r="T918" s="258" t="s">
        <v>15</v>
      </c>
      <c r="U918" s="78">
        <f>SUMIF('Avoided Costs 2010-2018'!$A:$A,Actuals!T918&amp;Actuals!S918,'Avoided Costs 2010-2018'!$E:$E)*J918</f>
        <v>24254.712197560828</v>
      </c>
      <c r="V918" s="78">
        <f>SUMIF('Avoided Costs 2010-2018'!$A:$A,Actuals!T918&amp;Actuals!S918,'Avoided Costs 2010-2018'!$K:$K)*N918</f>
        <v>0</v>
      </c>
      <c r="W918" s="78">
        <f>SUMIF('Avoided Costs 2010-2018'!$A:$A,Actuals!T918&amp;Actuals!S918,'Avoided Costs 2010-2018'!$M:$M)*R918</f>
        <v>0</v>
      </c>
      <c r="X918" s="78">
        <f t="shared" si="451"/>
        <v>24254.712197560828</v>
      </c>
      <c r="Y918" s="105">
        <v>24910</v>
      </c>
      <c r="Z918" s="105">
        <f t="shared" si="452"/>
        <v>19928</v>
      </c>
      <c r="AA918" s="105"/>
      <c r="AB918" s="105"/>
      <c r="AC918" s="105"/>
      <c r="AD918" s="105">
        <f t="shared" si="461"/>
        <v>19928</v>
      </c>
      <c r="AE918" s="105">
        <f t="shared" si="462"/>
        <v>4326.7121975608279</v>
      </c>
      <c r="AF918" s="160">
        <f t="shared" si="463"/>
        <v>109026.0864</v>
      </c>
    </row>
    <row r="919" spans="1:32" s="108" customFormat="1" outlineLevel="1" x14ac:dyDescent="0.2">
      <c r="A919" s="125" t="s">
        <v>459</v>
      </c>
      <c r="B919" s="125"/>
      <c r="C919" s="125"/>
      <c r="D919" s="130">
        <v>1</v>
      </c>
      <c r="E919" s="131"/>
      <c r="F919" s="132">
        <v>0.2</v>
      </c>
      <c r="G919" s="132"/>
      <c r="H919" s="131">
        <v>26424</v>
      </c>
      <c r="I919" s="92">
        <f t="shared" si="437"/>
        <v>25155.647999999997</v>
      </c>
      <c r="J919" s="98">
        <f t="shared" si="448"/>
        <v>20124.518400000001</v>
      </c>
      <c r="K919" s="92"/>
      <c r="L919" s="131">
        <v>0</v>
      </c>
      <c r="M919" s="92">
        <f t="shared" si="439"/>
        <v>0</v>
      </c>
      <c r="N919" s="92">
        <f t="shared" si="449"/>
        <v>0</v>
      </c>
      <c r="O919" s="92"/>
      <c r="P919" s="131">
        <v>0</v>
      </c>
      <c r="Q919" s="92">
        <f t="shared" si="441"/>
        <v>0</v>
      </c>
      <c r="R919" s="98">
        <f t="shared" si="450"/>
        <v>0</v>
      </c>
      <c r="S919" s="130">
        <v>9</v>
      </c>
      <c r="T919" s="258" t="s">
        <v>167</v>
      </c>
      <c r="U919" s="78">
        <f>SUMIF('Avoided Costs 2010-2018'!$A:$A,Actuals!T919&amp;Actuals!S919,'Avoided Costs 2010-2018'!$E:$E)*J919</f>
        <v>39151.339225024778</v>
      </c>
      <c r="V919" s="78">
        <f>SUMIF('Avoided Costs 2010-2018'!$A:$A,Actuals!T919&amp;Actuals!S919,'Avoided Costs 2010-2018'!$K:$K)*N919</f>
        <v>0</v>
      </c>
      <c r="W919" s="78">
        <f>SUMIF('Avoided Costs 2010-2018'!$A:$A,Actuals!T919&amp;Actuals!S919,'Avoided Costs 2010-2018'!$M:$M)*R919</f>
        <v>0</v>
      </c>
      <c r="X919" s="78">
        <f t="shared" si="451"/>
        <v>39151.339225024778</v>
      </c>
      <c r="Y919" s="105">
        <v>22713.77</v>
      </c>
      <c r="Z919" s="105">
        <f t="shared" si="452"/>
        <v>18171.016</v>
      </c>
      <c r="AA919" s="105"/>
      <c r="AB919" s="105"/>
      <c r="AC919" s="105"/>
      <c r="AD919" s="105">
        <f t="shared" si="461"/>
        <v>18171.016</v>
      </c>
      <c r="AE919" s="105">
        <f t="shared" si="462"/>
        <v>20980.323225024778</v>
      </c>
      <c r="AF919" s="160">
        <f t="shared" si="463"/>
        <v>181120.66560000001</v>
      </c>
    </row>
    <row r="920" spans="1:32" s="108" customFormat="1" outlineLevel="1" x14ac:dyDescent="0.2">
      <c r="A920" s="125" t="s">
        <v>460</v>
      </c>
      <c r="B920" s="125"/>
      <c r="C920" s="125"/>
      <c r="D920" s="130">
        <v>1</v>
      </c>
      <c r="E920" s="131"/>
      <c r="F920" s="132">
        <v>0.2</v>
      </c>
      <c r="G920" s="132"/>
      <c r="H920" s="131">
        <v>17123</v>
      </c>
      <c r="I920" s="92">
        <f t="shared" si="437"/>
        <v>16301.096</v>
      </c>
      <c r="J920" s="98">
        <f t="shared" si="448"/>
        <v>13040.8768</v>
      </c>
      <c r="K920" s="92"/>
      <c r="L920" s="131">
        <v>22493</v>
      </c>
      <c r="M920" s="92">
        <f t="shared" si="439"/>
        <v>23842.58</v>
      </c>
      <c r="N920" s="92">
        <f t="shared" si="449"/>
        <v>19074.064000000002</v>
      </c>
      <c r="O920" s="92"/>
      <c r="P920" s="131">
        <v>0</v>
      </c>
      <c r="Q920" s="92">
        <f t="shared" si="441"/>
        <v>0</v>
      </c>
      <c r="R920" s="98">
        <f t="shared" si="450"/>
        <v>0</v>
      </c>
      <c r="S920" s="130">
        <v>15</v>
      </c>
      <c r="T920" s="258" t="s">
        <v>15</v>
      </c>
      <c r="U920" s="78">
        <f>SUMIF('Avoided Costs 2010-2018'!$A:$A,Actuals!T920&amp;Actuals!S920,'Avoided Costs 2010-2018'!$E:$E)*J920</f>
        <v>38540.642287633898</v>
      </c>
      <c r="V920" s="78">
        <f>SUMIF('Avoided Costs 2010-2018'!$A:$A,Actuals!T920&amp;Actuals!S920,'Avoided Costs 2010-2018'!$K:$K)*N920</f>
        <v>15709.778270044866</v>
      </c>
      <c r="W920" s="78">
        <f>SUMIF('Avoided Costs 2010-2018'!$A:$A,Actuals!T920&amp;Actuals!S920,'Avoided Costs 2010-2018'!$M:$M)*R920</f>
        <v>0</v>
      </c>
      <c r="X920" s="78">
        <f t="shared" si="451"/>
        <v>54250.420557678764</v>
      </c>
      <c r="Y920" s="105">
        <v>6680</v>
      </c>
      <c r="Z920" s="105">
        <f t="shared" si="452"/>
        <v>5344</v>
      </c>
      <c r="AA920" s="105"/>
      <c r="AB920" s="105"/>
      <c r="AC920" s="105"/>
      <c r="AD920" s="105">
        <f t="shared" si="461"/>
        <v>5344</v>
      </c>
      <c r="AE920" s="105">
        <f t="shared" si="462"/>
        <v>48906.420557678764</v>
      </c>
      <c r="AF920" s="160">
        <f t="shared" si="463"/>
        <v>195613.152</v>
      </c>
    </row>
    <row r="921" spans="1:32" s="108" customFormat="1" outlineLevel="1" x14ac:dyDescent="0.2">
      <c r="A921" s="125" t="s">
        <v>461</v>
      </c>
      <c r="B921" s="125"/>
      <c r="C921" s="125"/>
      <c r="D921" s="130">
        <v>1</v>
      </c>
      <c r="E921" s="131"/>
      <c r="F921" s="132">
        <v>0.2</v>
      </c>
      <c r="G921" s="132"/>
      <c r="H921" s="131">
        <v>5541</v>
      </c>
      <c r="I921" s="92">
        <f t="shared" si="437"/>
        <v>5275.0320000000002</v>
      </c>
      <c r="J921" s="98">
        <f t="shared" si="438"/>
        <v>4220.0255999999999</v>
      </c>
      <c r="K921" s="92"/>
      <c r="L921" s="131">
        <v>5596</v>
      </c>
      <c r="M921" s="92">
        <f t="shared" si="439"/>
        <v>5931.76</v>
      </c>
      <c r="N921" s="92">
        <f t="shared" si="440"/>
        <v>4745.4080000000004</v>
      </c>
      <c r="O921" s="92"/>
      <c r="P921" s="131">
        <v>0</v>
      </c>
      <c r="Q921" s="92">
        <f t="shared" si="441"/>
        <v>0</v>
      </c>
      <c r="R921" s="98">
        <f t="shared" si="442"/>
        <v>0</v>
      </c>
      <c r="S921" s="130">
        <v>15</v>
      </c>
      <c r="T921" s="258" t="s">
        <v>15</v>
      </c>
      <c r="U921" s="78">
        <f>SUMIF('Avoided Costs 2010-2018'!$A:$A,Actuals!T921&amp;Actuals!S921,'Avoided Costs 2010-2018'!$E:$E)*J921</f>
        <v>12471.745542006624</v>
      </c>
      <c r="V921" s="78">
        <f>SUMIF('Avoided Costs 2010-2018'!$A:$A,Actuals!T921&amp;Actuals!S921,'Avoided Costs 2010-2018'!$K:$K)*N921</f>
        <v>3908.4123593638496</v>
      </c>
      <c r="W921" s="78">
        <f>SUMIF('Avoided Costs 2010-2018'!$A:$A,Actuals!T921&amp;Actuals!S921,'Avoided Costs 2010-2018'!$M:$M)*R921</f>
        <v>0</v>
      </c>
      <c r="X921" s="78">
        <f t="shared" si="443"/>
        <v>16380.157901370472</v>
      </c>
      <c r="Y921" s="105">
        <v>2345</v>
      </c>
      <c r="Z921" s="105">
        <f t="shared" si="444"/>
        <v>1876</v>
      </c>
      <c r="AA921" s="105"/>
      <c r="AB921" s="105"/>
      <c r="AC921" s="105"/>
      <c r="AD921" s="105">
        <f t="shared" si="461"/>
        <v>1876</v>
      </c>
      <c r="AE921" s="105">
        <f t="shared" si="462"/>
        <v>14504.157901370472</v>
      </c>
      <c r="AF921" s="160">
        <f t="shared" si="463"/>
        <v>63300.383999999998</v>
      </c>
    </row>
    <row r="922" spans="1:32" s="108" customFormat="1" outlineLevel="1" x14ac:dyDescent="0.2">
      <c r="A922" s="125" t="s">
        <v>462</v>
      </c>
      <c r="B922" s="125"/>
      <c r="C922" s="125"/>
      <c r="D922" s="130">
        <v>1</v>
      </c>
      <c r="E922" s="131"/>
      <c r="F922" s="132">
        <v>0.2</v>
      </c>
      <c r="G922" s="132"/>
      <c r="H922" s="131">
        <v>10850</v>
      </c>
      <c r="I922" s="92">
        <f t="shared" si="437"/>
        <v>10329.199999999999</v>
      </c>
      <c r="J922" s="98">
        <f t="shared" si="438"/>
        <v>8263.3599999999988</v>
      </c>
      <c r="K922" s="92"/>
      <c r="L922" s="131">
        <v>3730</v>
      </c>
      <c r="M922" s="92">
        <f t="shared" si="439"/>
        <v>3953.8</v>
      </c>
      <c r="N922" s="92">
        <f t="shared" si="440"/>
        <v>3163.0400000000004</v>
      </c>
      <c r="O922" s="92"/>
      <c r="P922" s="131">
        <v>0</v>
      </c>
      <c r="Q922" s="92">
        <f t="shared" si="441"/>
        <v>0</v>
      </c>
      <c r="R922" s="98">
        <f t="shared" si="442"/>
        <v>0</v>
      </c>
      <c r="S922" s="130">
        <v>15</v>
      </c>
      <c r="T922" s="258" t="s">
        <v>15</v>
      </c>
      <c r="U922" s="78">
        <f>SUMIF('Avoided Costs 2010-2018'!$A:$A,Actuals!T922&amp;Actuals!S922,'Avoided Costs 2010-2018'!$E:$E)*J922</f>
        <v>24421.302857024337</v>
      </c>
      <c r="V922" s="78">
        <f>SUMIF('Avoided Costs 2010-2018'!$A:$A,Actuals!T922&amp;Actuals!S922,'Avoided Costs 2010-2018'!$K:$K)*N922</f>
        <v>2605.1426198047106</v>
      </c>
      <c r="W922" s="78">
        <f>SUMIF('Avoided Costs 2010-2018'!$A:$A,Actuals!T922&amp;Actuals!S922,'Avoided Costs 2010-2018'!$M:$M)*R922</f>
        <v>0</v>
      </c>
      <c r="X922" s="78">
        <f t="shared" si="443"/>
        <v>27026.445476829049</v>
      </c>
      <c r="Y922" s="105">
        <v>3995</v>
      </c>
      <c r="Z922" s="105">
        <f t="shared" si="444"/>
        <v>3196</v>
      </c>
      <c r="AA922" s="105"/>
      <c r="AB922" s="105"/>
      <c r="AC922" s="105"/>
      <c r="AD922" s="105">
        <f t="shared" si="461"/>
        <v>3196</v>
      </c>
      <c r="AE922" s="105">
        <f t="shared" si="462"/>
        <v>23830.445476829049</v>
      </c>
      <c r="AF922" s="160">
        <f t="shared" si="463"/>
        <v>123950.39999999998</v>
      </c>
    </row>
    <row r="923" spans="1:32" s="108" customFormat="1" outlineLevel="1" x14ac:dyDescent="0.2">
      <c r="A923" s="125" t="s">
        <v>463</v>
      </c>
      <c r="B923" s="125"/>
      <c r="C923" s="125"/>
      <c r="D923" s="130">
        <v>1</v>
      </c>
      <c r="E923" s="131"/>
      <c r="F923" s="132">
        <v>0.2</v>
      </c>
      <c r="G923" s="132"/>
      <c r="H923" s="131">
        <v>25399</v>
      </c>
      <c r="I923" s="92">
        <f t="shared" si="437"/>
        <v>24179.847999999998</v>
      </c>
      <c r="J923" s="98">
        <f t="shared" si="438"/>
        <v>19343.878399999998</v>
      </c>
      <c r="K923" s="92"/>
      <c r="L923" s="131">
        <v>24839</v>
      </c>
      <c r="M923" s="92">
        <f t="shared" si="439"/>
        <v>26329.34</v>
      </c>
      <c r="N923" s="92">
        <f t="shared" si="440"/>
        <v>21063.472000000002</v>
      </c>
      <c r="O923" s="92"/>
      <c r="P923" s="131">
        <v>0</v>
      </c>
      <c r="Q923" s="92">
        <f t="shared" si="441"/>
        <v>0</v>
      </c>
      <c r="R923" s="98">
        <f t="shared" si="442"/>
        <v>0</v>
      </c>
      <c r="S923" s="130">
        <v>15</v>
      </c>
      <c r="T923" s="258" t="s">
        <v>15</v>
      </c>
      <c r="U923" s="78">
        <f>SUMIF('Avoided Costs 2010-2018'!$A:$A,Actuals!T923&amp;Actuals!S923,'Avoided Costs 2010-2018'!$E:$E)*J923</f>
        <v>57168.356798669229</v>
      </c>
      <c r="V923" s="78">
        <f>SUMIF('Avoided Costs 2010-2018'!$A:$A,Actuals!T923&amp;Actuals!S923,'Avoided Costs 2010-2018'!$K:$K)*N923</f>
        <v>17348.294244860375</v>
      </c>
      <c r="W923" s="78">
        <f>SUMIF('Avoided Costs 2010-2018'!$A:$A,Actuals!T923&amp;Actuals!S923,'Avoided Costs 2010-2018'!$M:$M)*R923</f>
        <v>0</v>
      </c>
      <c r="X923" s="78">
        <f t="shared" si="443"/>
        <v>74516.651043529608</v>
      </c>
      <c r="Y923" s="105">
        <v>18047</v>
      </c>
      <c r="Z923" s="105">
        <f t="shared" si="444"/>
        <v>14437.6</v>
      </c>
      <c r="AA923" s="105"/>
      <c r="AB923" s="105"/>
      <c r="AC923" s="105"/>
      <c r="AD923" s="105">
        <f t="shared" si="461"/>
        <v>14437.6</v>
      </c>
      <c r="AE923" s="105">
        <f t="shared" si="462"/>
        <v>60079.051043529609</v>
      </c>
      <c r="AF923" s="160">
        <f t="shared" si="463"/>
        <v>290158.17599999998</v>
      </c>
    </row>
    <row r="924" spans="1:32" s="108" customFormat="1" outlineLevel="1" x14ac:dyDescent="0.2">
      <c r="A924" s="125" t="s">
        <v>464</v>
      </c>
      <c r="B924" s="125"/>
      <c r="C924" s="125"/>
      <c r="D924" s="130">
        <v>1</v>
      </c>
      <c r="E924" s="131"/>
      <c r="F924" s="132">
        <v>0.2</v>
      </c>
      <c r="G924" s="132"/>
      <c r="H924" s="131">
        <v>27612</v>
      </c>
      <c r="I924" s="92">
        <f t="shared" si="437"/>
        <v>26286.624</v>
      </c>
      <c r="J924" s="98">
        <f t="shared" si="438"/>
        <v>21029.299200000001</v>
      </c>
      <c r="K924" s="92"/>
      <c r="L924" s="131">
        <v>30761</v>
      </c>
      <c r="M924" s="92">
        <f t="shared" si="439"/>
        <v>32606.66</v>
      </c>
      <c r="N924" s="92">
        <f t="shared" si="440"/>
        <v>26085.328000000001</v>
      </c>
      <c r="O924" s="92"/>
      <c r="P924" s="131">
        <v>0</v>
      </c>
      <c r="Q924" s="92">
        <f t="shared" si="441"/>
        <v>0</v>
      </c>
      <c r="R924" s="98">
        <f t="shared" si="442"/>
        <v>0</v>
      </c>
      <c r="S924" s="130">
        <v>15</v>
      </c>
      <c r="T924" s="258" t="s">
        <v>15</v>
      </c>
      <c r="U924" s="78">
        <f>SUMIF('Avoided Costs 2010-2018'!$A:$A,Actuals!T924&amp;Actuals!S924,'Avoided Costs 2010-2018'!$E:$E)*J924</f>
        <v>62149.402256972913</v>
      </c>
      <c r="V924" s="78">
        <f>SUMIF('Avoided Costs 2010-2018'!$A:$A,Actuals!T924&amp;Actuals!S924,'Avoided Costs 2010-2018'!$K:$K)*N924</f>
        <v>21484.394672335842</v>
      </c>
      <c r="W924" s="78">
        <f>SUMIF('Avoided Costs 2010-2018'!$A:$A,Actuals!T924&amp;Actuals!S924,'Avoided Costs 2010-2018'!$M:$M)*R924</f>
        <v>0</v>
      </c>
      <c r="X924" s="78">
        <f t="shared" si="443"/>
        <v>83633.796929308752</v>
      </c>
      <c r="Y924" s="105">
        <v>21600</v>
      </c>
      <c r="Z924" s="105">
        <f t="shared" si="444"/>
        <v>17280</v>
      </c>
      <c r="AA924" s="105"/>
      <c r="AB924" s="105"/>
      <c r="AC924" s="105"/>
      <c r="AD924" s="105">
        <f t="shared" si="461"/>
        <v>17280</v>
      </c>
      <c r="AE924" s="105">
        <f t="shared" si="462"/>
        <v>66353.796929308752</v>
      </c>
      <c r="AF924" s="160">
        <f t="shared" si="463"/>
        <v>315439.48800000001</v>
      </c>
    </row>
    <row r="925" spans="1:32" s="108" customFormat="1" outlineLevel="1" x14ac:dyDescent="0.2">
      <c r="A925" s="125" t="s">
        <v>465</v>
      </c>
      <c r="B925" s="125"/>
      <c r="C925" s="125"/>
      <c r="D925" s="130">
        <v>1</v>
      </c>
      <c r="E925" s="131"/>
      <c r="F925" s="132">
        <v>0.2</v>
      </c>
      <c r="G925" s="132"/>
      <c r="H925" s="131">
        <v>17411</v>
      </c>
      <c r="I925" s="92">
        <f t="shared" si="437"/>
        <v>16575.272000000001</v>
      </c>
      <c r="J925" s="98">
        <f t="shared" si="438"/>
        <v>13260.217600000002</v>
      </c>
      <c r="K925" s="92"/>
      <c r="L925" s="131">
        <v>21707</v>
      </c>
      <c r="M925" s="92">
        <f t="shared" si="439"/>
        <v>23009.420000000002</v>
      </c>
      <c r="N925" s="92">
        <f t="shared" si="440"/>
        <v>18407.536000000004</v>
      </c>
      <c r="O925" s="92"/>
      <c r="P925" s="131">
        <v>0</v>
      </c>
      <c r="Q925" s="92">
        <f t="shared" si="441"/>
        <v>0</v>
      </c>
      <c r="R925" s="98">
        <f t="shared" si="442"/>
        <v>0</v>
      </c>
      <c r="S925" s="130">
        <v>15</v>
      </c>
      <c r="T925" s="258" t="s">
        <v>15</v>
      </c>
      <c r="U925" s="78">
        <f>SUMIF('Avoided Costs 2010-2018'!$A:$A,Actuals!T925&amp;Actuals!S925,'Avoided Costs 2010-2018'!$E:$E)*J925</f>
        <v>39188.87594872358</v>
      </c>
      <c r="V925" s="78">
        <f>SUMIF('Avoided Costs 2010-2018'!$A:$A,Actuals!T925&amp;Actuals!S925,'Avoided Costs 2010-2018'!$K:$K)*N925</f>
        <v>15160.812559812561</v>
      </c>
      <c r="W925" s="78">
        <f>SUMIF('Avoided Costs 2010-2018'!$A:$A,Actuals!T925&amp;Actuals!S925,'Avoided Costs 2010-2018'!$M:$M)*R925</f>
        <v>0</v>
      </c>
      <c r="X925" s="78">
        <f t="shared" si="443"/>
        <v>54349.688508536143</v>
      </c>
      <c r="Y925" s="105">
        <v>9875</v>
      </c>
      <c r="Z925" s="105">
        <f t="shared" si="444"/>
        <v>7900</v>
      </c>
      <c r="AA925" s="105"/>
      <c r="AB925" s="105"/>
      <c r="AC925" s="105"/>
      <c r="AD925" s="105">
        <f t="shared" si="461"/>
        <v>7900</v>
      </c>
      <c r="AE925" s="105">
        <f t="shared" si="462"/>
        <v>46449.688508536143</v>
      </c>
      <c r="AF925" s="160">
        <f t="shared" si="463"/>
        <v>198903.26400000002</v>
      </c>
    </row>
    <row r="926" spans="1:32" s="108" customFormat="1" outlineLevel="1" x14ac:dyDescent="0.2">
      <c r="A926" s="125" t="s">
        <v>466</v>
      </c>
      <c r="B926" s="125"/>
      <c r="C926" s="125"/>
      <c r="D926" s="130">
        <v>1</v>
      </c>
      <c r="E926" s="131"/>
      <c r="F926" s="132">
        <v>0.2</v>
      </c>
      <c r="G926" s="132"/>
      <c r="H926" s="131">
        <v>34515</v>
      </c>
      <c r="I926" s="92">
        <f t="shared" si="437"/>
        <v>32858.28</v>
      </c>
      <c r="J926" s="98">
        <f t="shared" si="438"/>
        <v>26286.624</v>
      </c>
      <c r="K926" s="92"/>
      <c r="L926" s="131">
        <v>20507</v>
      </c>
      <c r="M926" s="92">
        <f t="shared" si="439"/>
        <v>21737.420000000002</v>
      </c>
      <c r="N926" s="92">
        <f t="shared" si="440"/>
        <v>17389.936000000002</v>
      </c>
      <c r="O926" s="92"/>
      <c r="P926" s="131">
        <v>0</v>
      </c>
      <c r="Q926" s="92">
        <f t="shared" si="441"/>
        <v>0</v>
      </c>
      <c r="R926" s="98">
        <f t="shared" si="442"/>
        <v>0</v>
      </c>
      <c r="S926" s="130">
        <v>15</v>
      </c>
      <c r="T926" s="258" t="s">
        <v>15</v>
      </c>
      <c r="U926" s="78">
        <f>SUMIF('Avoided Costs 2010-2018'!$A:$A,Actuals!T926&amp;Actuals!S926,'Avoided Costs 2010-2018'!$E:$E)*J926</f>
        <v>77686.752821216141</v>
      </c>
      <c r="V926" s="78">
        <f>SUMIF('Avoided Costs 2010-2018'!$A:$A,Actuals!T926&amp;Actuals!S926,'Avoided Costs 2010-2018'!$K:$K)*N926</f>
        <v>14322.696971671634</v>
      </c>
      <c r="W926" s="78">
        <f>SUMIF('Avoided Costs 2010-2018'!$A:$A,Actuals!T926&amp;Actuals!S926,'Avoided Costs 2010-2018'!$M:$M)*R926</f>
        <v>0</v>
      </c>
      <c r="X926" s="78">
        <f t="shared" si="443"/>
        <v>92009.449792887783</v>
      </c>
      <c r="Y926" s="105">
        <v>24140</v>
      </c>
      <c r="Z926" s="105">
        <f t="shared" si="444"/>
        <v>19312</v>
      </c>
      <c r="AA926" s="105"/>
      <c r="AB926" s="105"/>
      <c r="AC926" s="105"/>
      <c r="AD926" s="105">
        <f t="shared" ref="AD926:AD933" si="467">Z926+AB926</f>
        <v>19312</v>
      </c>
      <c r="AE926" s="105">
        <f t="shared" ref="AE926:AE933" si="468">X926-AD926</f>
        <v>72697.449792887783</v>
      </c>
      <c r="AF926" s="160">
        <f t="shared" ref="AF926:AF932" si="469">S926*J926</f>
        <v>394299.36</v>
      </c>
    </row>
    <row r="927" spans="1:32" s="108" customFormat="1" outlineLevel="1" x14ac:dyDescent="0.2">
      <c r="A927" s="125" t="s">
        <v>467</v>
      </c>
      <c r="B927" s="125"/>
      <c r="C927" s="125"/>
      <c r="D927" s="130">
        <v>1</v>
      </c>
      <c r="E927" s="131"/>
      <c r="F927" s="132">
        <v>0.2</v>
      </c>
      <c r="G927" s="132"/>
      <c r="H927" s="131">
        <v>17896</v>
      </c>
      <c r="I927" s="92">
        <f t="shared" si="437"/>
        <v>17036.991999999998</v>
      </c>
      <c r="J927" s="98">
        <f t="shared" si="438"/>
        <v>13629.5936</v>
      </c>
      <c r="K927" s="92"/>
      <c r="L927" s="131">
        <v>16406</v>
      </c>
      <c r="M927" s="92">
        <f t="shared" si="439"/>
        <v>17390.36</v>
      </c>
      <c r="N927" s="92">
        <f t="shared" si="440"/>
        <v>13912.288</v>
      </c>
      <c r="O927" s="92"/>
      <c r="P927" s="131">
        <v>0</v>
      </c>
      <c r="Q927" s="92">
        <f t="shared" si="441"/>
        <v>0</v>
      </c>
      <c r="R927" s="98">
        <f t="shared" si="442"/>
        <v>0</v>
      </c>
      <c r="S927" s="130">
        <v>15</v>
      </c>
      <c r="T927" s="258" t="s">
        <v>15</v>
      </c>
      <c r="U927" s="78">
        <f>SUMIF('Avoided Costs 2010-2018'!$A:$A,Actuals!T927&amp;Actuals!S927,'Avoided Costs 2010-2018'!$E:$E)*J927</f>
        <v>40280.519440489181</v>
      </c>
      <c r="V927" s="78">
        <f>SUMIF('Avoided Costs 2010-2018'!$A:$A,Actuals!T927&amp;Actuals!S927,'Avoided Costs 2010-2018'!$K:$K)*N927</f>
        <v>11458.436949200021</v>
      </c>
      <c r="W927" s="78">
        <f>SUMIF('Avoided Costs 2010-2018'!$A:$A,Actuals!T927&amp;Actuals!S927,'Avoided Costs 2010-2018'!$M:$M)*R927</f>
        <v>0</v>
      </c>
      <c r="X927" s="78">
        <f t="shared" si="443"/>
        <v>51738.9563896892</v>
      </c>
      <c r="Y927" s="105">
        <v>20425</v>
      </c>
      <c r="Z927" s="105">
        <f t="shared" si="444"/>
        <v>16340</v>
      </c>
      <c r="AA927" s="105"/>
      <c r="AB927" s="105"/>
      <c r="AC927" s="105"/>
      <c r="AD927" s="105">
        <f t="shared" si="467"/>
        <v>16340</v>
      </c>
      <c r="AE927" s="105">
        <f t="shared" si="468"/>
        <v>35398.9563896892</v>
      </c>
      <c r="AF927" s="160">
        <f t="shared" si="469"/>
        <v>204443.90400000001</v>
      </c>
    </row>
    <row r="928" spans="1:32" s="108" customFormat="1" outlineLevel="1" x14ac:dyDescent="0.2">
      <c r="A928" s="125" t="s">
        <v>468</v>
      </c>
      <c r="B928" s="125"/>
      <c r="C928" s="125"/>
      <c r="D928" s="130">
        <v>1</v>
      </c>
      <c r="E928" s="131"/>
      <c r="F928" s="132">
        <v>0.2</v>
      </c>
      <c r="G928" s="132"/>
      <c r="H928" s="131">
        <v>19753</v>
      </c>
      <c r="I928" s="92">
        <f t="shared" si="437"/>
        <v>18804.856</v>
      </c>
      <c r="J928" s="98">
        <f t="shared" si="438"/>
        <v>15043.8848</v>
      </c>
      <c r="K928" s="92"/>
      <c r="L928" s="131">
        <v>18064</v>
      </c>
      <c r="M928" s="92">
        <f t="shared" si="439"/>
        <v>19147.84</v>
      </c>
      <c r="N928" s="92">
        <f t="shared" si="440"/>
        <v>15318.272000000001</v>
      </c>
      <c r="O928" s="92"/>
      <c r="P928" s="131">
        <v>0</v>
      </c>
      <c r="Q928" s="92">
        <f t="shared" si="441"/>
        <v>0</v>
      </c>
      <c r="R928" s="98">
        <f t="shared" si="442"/>
        <v>0</v>
      </c>
      <c r="S928" s="130">
        <v>15</v>
      </c>
      <c r="T928" s="258" t="s">
        <v>15</v>
      </c>
      <c r="U928" s="78">
        <f>SUMIF('Avoided Costs 2010-2018'!$A:$A,Actuals!T928&amp;Actuals!S928,'Avoided Costs 2010-2018'!$E:$E)*J928</f>
        <v>44460.276067723666</v>
      </c>
      <c r="V928" s="78">
        <f>SUMIF('Avoided Costs 2010-2018'!$A:$A,Actuals!T928&amp;Actuals!S928,'Avoided Costs 2010-2018'!$K:$K)*N928</f>
        <v>12616.433320148066</v>
      </c>
      <c r="W928" s="78">
        <f>SUMIF('Avoided Costs 2010-2018'!$A:$A,Actuals!T928&amp;Actuals!S928,'Avoided Costs 2010-2018'!$M:$M)*R928</f>
        <v>0</v>
      </c>
      <c r="X928" s="78">
        <f t="shared" si="443"/>
        <v>57076.709387871728</v>
      </c>
      <c r="Y928" s="105">
        <v>21705</v>
      </c>
      <c r="Z928" s="105">
        <f t="shared" si="444"/>
        <v>17364</v>
      </c>
      <c r="AA928" s="105"/>
      <c r="AB928" s="105"/>
      <c r="AC928" s="105"/>
      <c r="AD928" s="105">
        <f t="shared" si="467"/>
        <v>17364</v>
      </c>
      <c r="AE928" s="105">
        <f t="shared" si="468"/>
        <v>39712.709387871728</v>
      </c>
      <c r="AF928" s="160">
        <f t="shared" si="469"/>
        <v>225658.272</v>
      </c>
    </row>
    <row r="929" spans="1:32" s="108" customFormat="1" outlineLevel="1" x14ac:dyDescent="0.2">
      <c r="A929" s="125" t="s">
        <v>469</v>
      </c>
      <c r="B929" s="125"/>
      <c r="C929" s="125"/>
      <c r="D929" s="130">
        <v>1</v>
      </c>
      <c r="E929" s="131"/>
      <c r="F929" s="132">
        <v>0.2</v>
      </c>
      <c r="G929" s="132"/>
      <c r="H929" s="131">
        <v>47582</v>
      </c>
      <c r="I929" s="92">
        <f t="shared" si="437"/>
        <v>45298.063999999998</v>
      </c>
      <c r="J929" s="98">
        <f t="shared" si="438"/>
        <v>36238.451200000003</v>
      </c>
      <c r="K929" s="92"/>
      <c r="L929" s="131">
        <v>41431</v>
      </c>
      <c r="M929" s="92">
        <f t="shared" si="439"/>
        <v>43916.86</v>
      </c>
      <c r="N929" s="92">
        <f t="shared" si="440"/>
        <v>35133.488000000005</v>
      </c>
      <c r="O929" s="92"/>
      <c r="P929" s="131">
        <v>0</v>
      </c>
      <c r="Q929" s="92">
        <f t="shared" si="441"/>
        <v>0</v>
      </c>
      <c r="R929" s="98">
        <f t="shared" si="442"/>
        <v>0</v>
      </c>
      <c r="S929" s="130">
        <v>15</v>
      </c>
      <c r="T929" s="258" t="s">
        <v>15</v>
      </c>
      <c r="U929" s="78">
        <f>SUMIF('Avoided Costs 2010-2018'!$A:$A,Actuals!T929&amp;Actuals!S929,'Avoided Costs 2010-2018'!$E:$E)*J929</f>
        <v>107098.10438183707</v>
      </c>
      <c r="V929" s="78">
        <f>SUMIF('Avoided Costs 2010-2018'!$A:$A,Actuals!T929&amp;Actuals!S929,'Avoided Costs 2010-2018'!$K:$K)*N929</f>
        <v>28936.639110222241</v>
      </c>
      <c r="W929" s="78">
        <f>SUMIF('Avoided Costs 2010-2018'!$A:$A,Actuals!T929&amp;Actuals!S929,'Avoided Costs 2010-2018'!$M:$M)*R929</f>
        <v>0</v>
      </c>
      <c r="X929" s="78">
        <f t="shared" si="443"/>
        <v>136034.74349205929</v>
      </c>
      <c r="Y929" s="105">
        <v>29680</v>
      </c>
      <c r="Z929" s="105">
        <f t="shared" si="444"/>
        <v>23744</v>
      </c>
      <c r="AA929" s="105"/>
      <c r="AB929" s="105"/>
      <c r="AC929" s="105"/>
      <c r="AD929" s="105">
        <f t="shared" si="467"/>
        <v>23744</v>
      </c>
      <c r="AE929" s="105">
        <f t="shared" si="468"/>
        <v>112290.74349205929</v>
      </c>
      <c r="AF929" s="160">
        <f t="shared" si="469"/>
        <v>543576.76800000004</v>
      </c>
    </row>
    <row r="930" spans="1:32" s="108" customFormat="1" outlineLevel="1" x14ac:dyDescent="0.2">
      <c r="A930" s="125" t="s">
        <v>470</v>
      </c>
      <c r="B930" s="125"/>
      <c r="C930" s="125"/>
      <c r="D930" s="130">
        <v>1</v>
      </c>
      <c r="E930" s="131"/>
      <c r="F930" s="132">
        <v>0.2</v>
      </c>
      <c r="G930" s="132"/>
      <c r="H930" s="131">
        <v>28289</v>
      </c>
      <c r="I930" s="92">
        <f t="shared" si="437"/>
        <v>26931.128000000001</v>
      </c>
      <c r="J930" s="98">
        <f t="shared" si="438"/>
        <v>21544.902400000003</v>
      </c>
      <c r="K930" s="92"/>
      <c r="L930" s="131">
        <v>15380</v>
      </c>
      <c r="M930" s="92">
        <f t="shared" si="439"/>
        <v>16302.800000000001</v>
      </c>
      <c r="N930" s="92">
        <f t="shared" si="440"/>
        <v>13042.240000000002</v>
      </c>
      <c r="O930" s="92"/>
      <c r="P930" s="131">
        <v>0</v>
      </c>
      <c r="Q930" s="92">
        <f t="shared" si="441"/>
        <v>0</v>
      </c>
      <c r="R930" s="98">
        <f t="shared" si="442"/>
        <v>0</v>
      </c>
      <c r="S930" s="130">
        <v>15</v>
      </c>
      <c r="T930" s="258" t="s">
        <v>15</v>
      </c>
      <c r="U930" s="78">
        <f>SUMIF('Avoided Costs 2010-2018'!$A:$A,Actuals!T930&amp;Actuals!S930,'Avoided Costs 2010-2018'!$E:$E)*J930</f>
        <v>63673.201522798307</v>
      </c>
      <c r="V930" s="78">
        <f>SUMIF('Avoided Costs 2010-2018'!$A:$A,Actuals!T930&amp;Actuals!S930,'Avoided Costs 2010-2018'!$K:$K)*N930</f>
        <v>10741.84812133953</v>
      </c>
      <c r="W930" s="78">
        <f>SUMIF('Avoided Costs 2010-2018'!$A:$A,Actuals!T930&amp;Actuals!S930,'Avoided Costs 2010-2018'!$M:$M)*R930</f>
        <v>0</v>
      </c>
      <c r="X930" s="78">
        <f t="shared" si="443"/>
        <v>74415.049644137835</v>
      </c>
      <c r="Y930" s="105">
        <v>13900</v>
      </c>
      <c r="Z930" s="105">
        <f t="shared" si="444"/>
        <v>11120</v>
      </c>
      <c r="AA930" s="105"/>
      <c r="AB930" s="105"/>
      <c r="AC930" s="105"/>
      <c r="AD930" s="105">
        <f t="shared" si="467"/>
        <v>11120</v>
      </c>
      <c r="AE930" s="105">
        <f t="shared" si="468"/>
        <v>63295.049644137835</v>
      </c>
      <c r="AF930" s="160">
        <f t="shared" si="469"/>
        <v>323173.53600000002</v>
      </c>
    </row>
    <row r="931" spans="1:32" s="108" customFormat="1" outlineLevel="1" x14ac:dyDescent="0.2">
      <c r="A931" s="125" t="s">
        <v>471</v>
      </c>
      <c r="B931" s="125"/>
      <c r="C931" s="125"/>
      <c r="D931" s="130">
        <v>1</v>
      </c>
      <c r="E931" s="131"/>
      <c r="F931" s="132">
        <v>0.2</v>
      </c>
      <c r="G931" s="132"/>
      <c r="H931" s="131">
        <v>21927</v>
      </c>
      <c r="I931" s="92">
        <f t="shared" si="437"/>
        <v>20874.504000000001</v>
      </c>
      <c r="J931" s="98">
        <f t="shared" si="438"/>
        <v>16699.603200000001</v>
      </c>
      <c r="K931" s="92"/>
      <c r="L931" s="131">
        <v>23454</v>
      </c>
      <c r="M931" s="92">
        <f t="shared" si="439"/>
        <v>24861.24</v>
      </c>
      <c r="N931" s="92">
        <f t="shared" si="440"/>
        <v>19888.992000000002</v>
      </c>
      <c r="O931" s="92"/>
      <c r="P931" s="131">
        <v>0</v>
      </c>
      <c r="Q931" s="92">
        <f t="shared" si="441"/>
        <v>0</v>
      </c>
      <c r="R931" s="98">
        <f t="shared" si="442"/>
        <v>0</v>
      </c>
      <c r="S931" s="130">
        <v>15</v>
      </c>
      <c r="T931" s="258" t="s">
        <v>15</v>
      </c>
      <c r="U931" s="78">
        <f>SUMIF('Avoided Costs 2010-2018'!$A:$A,Actuals!T931&amp;Actuals!S931,'Avoided Costs 2010-2018'!$E:$E)*J931</f>
        <v>49353.539884421451</v>
      </c>
      <c r="V931" s="78">
        <f>SUMIF('Avoided Costs 2010-2018'!$A:$A,Actuals!T931&amp;Actuals!S931,'Avoided Costs 2010-2018'!$K:$K)*N931</f>
        <v>16380.96917021439</v>
      </c>
      <c r="W931" s="78">
        <f>SUMIF('Avoided Costs 2010-2018'!$A:$A,Actuals!T931&amp;Actuals!S931,'Avoided Costs 2010-2018'!$M:$M)*R931</f>
        <v>0</v>
      </c>
      <c r="X931" s="78">
        <f t="shared" si="443"/>
        <v>65734.509054635841</v>
      </c>
      <c r="Y931" s="105">
        <v>9512</v>
      </c>
      <c r="Z931" s="105">
        <f t="shared" si="444"/>
        <v>7609.6</v>
      </c>
      <c r="AA931" s="105"/>
      <c r="AB931" s="105"/>
      <c r="AC931" s="105"/>
      <c r="AD931" s="105">
        <f t="shared" si="467"/>
        <v>7609.6</v>
      </c>
      <c r="AE931" s="105">
        <f t="shared" si="468"/>
        <v>58124.909054635842</v>
      </c>
      <c r="AF931" s="160">
        <f t="shared" si="469"/>
        <v>250494.04800000001</v>
      </c>
    </row>
    <row r="932" spans="1:32" s="108" customFormat="1" outlineLevel="1" x14ac:dyDescent="0.2">
      <c r="A932" s="125" t="s">
        <v>472</v>
      </c>
      <c r="B932" s="125"/>
      <c r="C932" s="125"/>
      <c r="D932" s="130">
        <v>1</v>
      </c>
      <c r="E932" s="131"/>
      <c r="F932" s="132">
        <v>0.2</v>
      </c>
      <c r="G932" s="132"/>
      <c r="H932" s="131">
        <v>3125</v>
      </c>
      <c r="I932" s="92">
        <f t="shared" ref="I932" si="470">H932</f>
        <v>3125</v>
      </c>
      <c r="J932" s="98">
        <f t="shared" si="438"/>
        <v>2500</v>
      </c>
      <c r="K932" s="92"/>
      <c r="L932" s="131">
        <v>0</v>
      </c>
      <c r="M932" s="92">
        <f t="shared" ref="M932" si="471">L932</f>
        <v>0</v>
      </c>
      <c r="N932" s="92">
        <f t="shared" si="440"/>
        <v>0</v>
      </c>
      <c r="O932" s="92"/>
      <c r="P932" s="131">
        <v>0</v>
      </c>
      <c r="Q932" s="92">
        <f t="shared" ref="Q932" si="472">+P932</f>
        <v>0</v>
      </c>
      <c r="R932" s="98">
        <f t="shared" si="442"/>
        <v>0</v>
      </c>
      <c r="S932" s="130">
        <v>25</v>
      </c>
      <c r="T932" s="258" t="s">
        <v>15</v>
      </c>
      <c r="U932" s="78">
        <f>SUMIF('Avoided Costs 2010-2018'!$A:$A,Actuals!T932&amp;Actuals!S932,'Avoided Costs 2010-2018'!$E:$E)*J932</f>
        <v>9398.3803252862399</v>
      </c>
      <c r="V932" s="78">
        <f>SUMIF('Avoided Costs 2010-2018'!$A:$A,Actuals!T932&amp;Actuals!S932,'Avoided Costs 2010-2018'!$K:$K)*N932</f>
        <v>0</v>
      </c>
      <c r="W932" s="78">
        <f>SUMIF('Avoided Costs 2010-2018'!$A:$A,Actuals!T932&amp;Actuals!S932,'Avoided Costs 2010-2018'!$M:$M)*R932</f>
        <v>0</v>
      </c>
      <c r="X932" s="78">
        <f t="shared" si="443"/>
        <v>9398.3803252862399</v>
      </c>
      <c r="Y932" s="105">
        <v>4500</v>
      </c>
      <c r="Z932" s="105">
        <f t="shared" si="444"/>
        <v>3600</v>
      </c>
      <c r="AA932" s="105"/>
      <c r="AB932" s="105"/>
      <c r="AC932" s="105"/>
      <c r="AD932" s="105">
        <f t="shared" si="467"/>
        <v>3600</v>
      </c>
      <c r="AE932" s="105">
        <f t="shared" si="468"/>
        <v>5798.3803252862399</v>
      </c>
      <c r="AF932" s="160">
        <f t="shared" si="469"/>
        <v>62500</v>
      </c>
    </row>
    <row r="933" spans="1:32" s="4" customFormat="1" x14ac:dyDescent="0.2">
      <c r="A933" s="134" t="s">
        <v>3</v>
      </c>
      <c r="B933" s="134" t="s">
        <v>130</v>
      </c>
      <c r="C933" s="134"/>
      <c r="D933" s="135">
        <f>SUM(D862:D932)</f>
        <v>53</v>
      </c>
      <c r="E933" s="98"/>
      <c r="F933" s="136"/>
      <c r="G933" s="132"/>
      <c r="H933" s="107">
        <f>SUM(H862:H932)</f>
        <v>2041252</v>
      </c>
      <c r="I933" s="107">
        <f>SUM(I862:I932)</f>
        <v>1952749.9359999998</v>
      </c>
      <c r="J933" s="107">
        <f>SUM(J862:J932)</f>
        <v>1562199.9488000006</v>
      </c>
      <c r="K933" s="98"/>
      <c r="L933" s="107">
        <f>SUM(L862:L932)</f>
        <v>1337940</v>
      </c>
      <c r="M933" s="107">
        <f>SUM(M862:M932)</f>
        <v>1418216.4000000006</v>
      </c>
      <c r="N933" s="107">
        <f>SUM(N862:N932)</f>
        <v>1134573.1200000003</v>
      </c>
      <c r="O933" s="173"/>
      <c r="P933" s="107">
        <f>SUM(P862:P932)</f>
        <v>0</v>
      </c>
      <c r="Q933" s="107">
        <f>SUM(Q862:Q932)</f>
        <v>0</v>
      </c>
      <c r="R933" s="107">
        <f>SUM(R862:R932)</f>
        <v>0</v>
      </c>
      <c r="S933" s="135"/>
      <c r="T933" s="87"/>
      <c r="U933" s="105">
        <f t="shared" ref="U933:Z933" si="473">SUM(U862:U932)</f>
        <v>4349367.7701489357</v>
      </c>
      <c r="V933" s="105">
        <f t="shared" si="473"/>
        <v>934456.97499772487</v>
      </c>
      <c r="W933" s="105">
        <f t="shared" si="473"/>
        <v>0</v>
      </c>
      <c r="X933" s="105">
        <f t="shared" si="473"/>
        <v>5283824.7451466611</v>
      </c>
      <c r="Y933" s="105">
        <f t="shared" si="473"/>
        <v>1435352.76</v>
      </c>
      <c r="Z933" s="105">
        <f t="shared" si="473"/>
        <v>1148282.2079999999</v>
      </c>
      <c r="AA933" s="105">
        <v>341178.85</v>
      </c>
      <c r="AB933" s="105">
        <v>275941.71000000002</v>
      </c>
      <c r="AC933" s="105">
        <f t="shared" ref="AC933" si="474">AB933+AA933</f>
        <v>617120.56000000006</v>
      </c>
      <c r="AD933" s="105">
        <f t="shared" si="467"/>
        <v>1424223.9179999998</v>
      </c>
      <c r="AE933" s="174">
        <f t="shared" si="468"/>
        <v>3859600.8271466615</v>
      </c>
      <c r="AF933" s="175">
        <f>SUM(AF862:AF932)</f>
        <v>21972847.705599997</v>
      </c>
    </row>
    <row r="934" spans="1:32" x14ac:dyDescent="0.2">
      <c r="A934" s="119"/>
      <c r="J934" s="25"/>
      <c r="K934" s="49"/>
      <c r="L934" s="49"/>
      <c r="O934" s="80"/>
      <c r="P934" s="34"/>
      <c r="R934" s="25"/>
      <c r="S934" s="25"/>
      <c r="Z934" s="51"/>
      <c r="AA934" s="51"/>
      <c r="AC934" s="51"/>
      <c r="AD934" s="51"/>
      <c r="AE934" s="51"/>
      <c r="AF934" s="159"/>
    </row>
    <row r="935" spans="1:32" s="4" customFormat="1" x14ac:dyDescent="0.2">
      <c r="A935" s="134" t="s">
        <v>110</v>
      </c>
      <c r="B935" s="86" t="s">
        <v>1313</v>
      </c>
      <c r="C935" s="86"/>
      <c r="D935" s="107">
        <v>18528</v>
      </c>
      <c r="E935" s="98">
        <v>91</v>
      </c>
      <c r="F935" s="74">
        <v>0.1</v>
      </c>
      <c r="G935" s="152">
        <v>0.15</v>
      </c>
      <c r="H935" s="75">
        <f t="shared" ref="H935:H941" si="475">D935*E935</f>
        <v>1686048</v>
      </c>
      <c r="I935" s="75">
        <f>+H935</f>
        <v>1686048</v>
      </c>
      <c r="J935" s="76">
        <f t="shared" ref="J935:J941" si="476">(E935*D935)*(1-F935)*(1-G935)</f>
        <v>1289826.72</v>
      </c>
      <c r="K935" s="98">
        <v>0</v>
      </c>
      <c r="L935" s="75">
        <f t="shared" ref="L935:L941" si="477">K935*D935</f>
        <v>0</v>
      </c>
      <c r="M935" s="75"/>
      <c r="N935" s="76">
        <f t="shared" ref="N935:N941" si="478">(K935*D935)*(1-F935)</f>
        <v>0</v>
      </c>
      <c r="O935" s="98">
        <v>15.11</v>
      </c>
      <c r="P935" s="77">
        <f t="shared" ref="P935:P941" si="479">O935*D935</f>
        <v>279958.08</v>
      </c>
      <c r="Q935" s="92">
        <f>+P935</f>
        <v>279958.08</v>
      </c>
      <c r="R935" s="76">
        <f t="shared" ref="R935:R942" si="480">(O935*D935)*(1-F935)*(1-G935)</f>
        <v>214167.93120000002</v>
      </c>
      <c r="S935" s="76">
        <v>10</v>
      </c>
      <c r="T935" s="87" t="s">
        <v>167</v>
      </c>
      <c r="U935" s="78">
        <f>SUMIF('Avoided Costs 2010-2018'!$A:$A,Actuals!T935&amp;Actuals!S935,'Avoided Costs 2010-2018'!$E:$E)*J935</f>
        <v>2697140.9731116286</v>
      </c>
      <c r="V935" s="78">
        <f>SUMIF('Avoided Costs 2010-2018'!$A:$A,Actuals!T935&amp;Actuals!S935,'Avoided Costs 2010-2018'!$K:$K)*N935</f>
        <v>0</v>
      </c>
      <c r="W935" s="78">
        <f>SUMIF('Avoided Costs 2010-2018'!$A:$A,Actuals!T935&amp;Actuals!S935,'Avoided Costs 2010-2018'!$M:$M)*R935</f>
        <v>2187048.3648865586</v>
      </c>
      <c r="X935" s="78">
        <f t="shared" ref="X935:X942" si="481">SUM(U935:W935)</f>
        <v>4884189.3379981872</v>
      </c>
      <c r="Y935" s="105">
        <v>12.5</v>
      </c>
      <c r="Z935" s="78">
        <f t="shared" ref="Z935:Z941" si="482">(Y935*D935)*(1-F935)</f>
        <v>208440</v>
      </c>
      <c r="AA935" s="105"/>
      <c r="AB935" s="105"/>
      <c r="AC935" s="78"/>
      <c r="AD935" s="78">
        <v>219135.53</v>
      </c>
      <c r="AE935" s="105">
        <f t="shared" ref="AE935:AE942" si="483">X935-AD935</f>
        <v>4665053.8079981869</v>
      </c>
      <c r="AF935" s="160">
        <f t="shared" ref="AF935:AF942" si="484">S935*J935</f>
        <v>12898267.199999999</v>
      </c>
    </row>
    <row r="936" spans="1:32" s="4" customFormat="1" x14ac:dyDescent="0.2">
      <c r="A936" s="134" t="s">
        <v>219</v>
      </c>
      <c r="B936" s="86" t="s">
        <v>220</v>
      </c>
      <c r="C936" s="86"/>
      <c r="D936" s="107">
        <v>253</v>
      </c>
      <c r="E936" s="98">
        <v>16</v>
      </c>
      <c r="F936" s="74">
        <v>0.1</v>
      </c>
      <c r="G936" s="152">
        <v>0.38</v>
      </c>
      <c r="H936" s="75">
        <f t="shared" si="475"/>
        <v>4048</v>
      </c>
      <c r="I936" s="75">
        <f t="shared" ref="I936:I942" si="485">+H936</f>
        <v>4048</v>
      </c>
      <c r="J936" s="76">
        <f t="shared" si="476"/>
        <v>2258.7840000000001</v>
      </c>
      <c r="K936" s="98">
        <v>0</v>
      </c>
      <c r="L936" s="75">
        <f t="shared" si="477"/>
        <v>0</v>
      </c>
      <c r="M936" s="75"/>
      <c r="N936" s="76">
        <f t="shared" si="478"/>
        <v>0</v>
      </c>
      <c r="O936" s="98">
        <v>5.38</v>
      </c>
      <c r="P936" s="77">
        <f t="shared" si="479"/>
        <v>1361.1399999999999</v>
      </c>
      <c r="Q936" s="92">
        <f t="shared" ref="Q936:Q942" si="486">+P936</f>
        <v>1361.1399999999999</v>
      </c>
      <c r="R936" s="76">
        <f t="shared" si="480"/>
        <v>759.51611999999989</v>
      </c>
      <c r="S936" s="76">
        <v>10</v>
      </c>
      <c r="T936" s="87" t="s">
        <v>167</v>
      </c>
      <c r="U936" s="78">
        <f>SUMIF('Avoided Costs 2010-2018'!$A:$A,Actuals!T936&amp;Actuals!S936,'Avoided Costs 2010-2018'!$E:$E)*J936</f>
        <v>4723.3157612124651</v>
      </c>
      <c r="V936" s="78">
        <f>SUMIF('Avoided Costs 2010-2018'!$A:$A,Actuals!T936&amp;Actuals!S936,'Avoided Costs 2010-2018'!$K:$K)*N936</f>
        <v>0</v>
      </c>
      <c r="W936" s="78">
        <f>SUMIF('Avoided Costs 2010-2018'!$A:$A,Actuals!T936&amp;Actuals!S936,'Avoided Costs 2010-2018'!$M:$M)*R936</f>
        <v>7756.056095997732</v>
      </c>
      <c r="X936" s="78">
        <f t="shared" si="481"/>
        <v>12479.371857210197</v>
      </c>
      <c r="Y936" s="105">
        <v>2</v>
      </c>
      <c r="Z936" s="78">
        <f t="shared" si="482"/>
        <v>455.40000000000003</v>
      </c>
      <c r="AA936" s="78"/>
      <c r="AB936" s="78"/>
      <c r="AC936" s="78"/>
      <c r="AD936" s="78">
        <v>455.40000000000003</v>
      </c>
      <c r="AE936" s="105">
        <f t="shared" si="483"/>
        <v>12023.971857210197</v>
      </c>
      <c r="AF936" s="160">
        <f t="shared" si="484"/>
        <v>22587.84</v>
      </c>
    </row>
    <row r="937" spans="1:32" s="4" customFormat="1" x14ac:dyDescent="0.2">
      <c r="A937" s="134" t="s">
        <v>221</v>
      </c>
      <c r="B937" s="86" t="s">
        <v>222</v>
      </c>
      <c r="C937" s="86"/>
      <c r="D937" s="107">
        <v>4722</v>
      </c>
      <c r="E937" s="98">
        <v>24</v>
      </c>
      <c r="F937" s="74">
        <v>0.1</v>
      </c>
      <c r="G937" s="152">
        <v>0.38</v>
      </c>
      <c r="H937" s="75">
        <f t="shared" si="475"/>
        <v>113328</v>
      </c>
      <c r="I937" s="75">
        <f t="shared" si="485"/>
        <v>113328</v>
      </c>
      <c r="J937" s="76">
        <f t="shared" si="476"/>
        <v>63237.023999999998</v>
      </c>
      <c r="K937" s="98">
        <v>0</v>
      </c>
      <c r="L937" s="75">
        <f t="shared" si="477"/>
        <v>0</v>
      </c>
      <c r="M937" s="75"/>
      <c r="N937" s="76">
        <f t="shared" si="478"/>
        <v>0</v>
      </c>
      <c r="O937" s="98">
        <v>8.07</v>
      </c>
      <c r="P937" s="77">
        <f t="shared" si="479"/>
        <v>38106.54</v>
      </c>
      <c r="Q937" s="92">
        <f t="shared" si="486"/>
        <v>38106.54</v>
      </c>
      <c r="R937" s="76">
        <f t="shared" si="480"/>
        <v>21263.44932</v>
      </c>
      <c r="S937" s="76">
        <v>10</v>
      </c>
      <c r="T937" s="87" t="s">
        <v>167</v>
      </c>
      <c r="U937" s="78">
        <f>SUMIF('Avoided Costs 2010-2018'!$A:$A,Actuals!T937&amp;Actuals!S937,'Avoided Costs 2010-2018'!$E:$E)*J937</f>
        <v>132234.17208169124</v>
      </c>
      <c r="V937" s="78">
        <f>SUMIF('Avoided Costs 2010-2018'!$A:$A,Actuals!T937&amp;Actuals!S937,'Avoided Costs 2010-2018'!$K:$K)*N937</f>
        <v>0</v>
      </c>
      <c r="W937" s="78">
        <f>SUMIF('Avoided Costs 2010-2018'!$A:$A,Actuals!T937&amp;Actuals!S937,'Avoided Costs 2010-2018'!$M:$M)*R937</f>
        <v>217138.91433973101</v>
      </c>
      <c r="X937" s="78">
        <f t="shared" si="481"/>
        <v>349373.08642142225</v>
      </c>
      <c r="Y937" s="105">
        <v>2</v>
      </c>
      <c r="Z937" s="78">
        <f t="shared" si="482"/>
        <v>8499.6</v>
      </c>
      <c r="AA937" s="78"/>
      <c r="AB937" s="78"/>
      <c r="AC937" s="78"/>
      <c r="AD937" s="78">
        <v>8499.6</v>
      </c>
      <c r="AE937" s="105">
        <f t="shared" si="483"/>
        <v>340873.48642142228</v>
      </c>
      <c r="AF937" s="160">
        <f t="shared" si="484"/>
        <v>632370.24</v>
      </c>
    </row>
    <row r="938" spans="1:32" s="4" customFormat="1" x14ac:dyDescent="0.2">
      <c r="A938" s="134" t="s">
        <v>223</v>
      </c>
      <c r="B938" s="86" t="s">
        <v>224</v>
      </c>
      <c r="C938" s="86"/>
      <c r="D938" s="107">
        <v>5568</v>
      </c>
      <c r="E938" s="98">
        <v>7</v>
      </c>
      <c r="F938" s="74">
        <v>0.1</v>
      </c>
      <c r="G938" s="152">
        <v>0.66</v>
      </c>
      <c r="H938" s="75">
        <f t="shared" si="475"/>
        <v>38976</v>
      </c>
      <c r="I938" s="75">
        <f t="shared" si="485"/>
        <v>38976</v>
      </c>
      <c r="J938" s="76">
        <f t="shared" si="476"/>
        <v>11926.655999999999</v>
      </c>
      <c r="K938" s="98">
        <v>0</v>
      </c>
      <c r="L938" s="75">
        <f t="shared" si="477"/>
        <v>0</v>
      </c>
      <c r="M938" s="75"/>
      <c r="N938" s="76">
        <f t="shared" si="478"/>
        <v>0</v>
      </c>
      <c r="O938" s="98">
        <v>2.37</v>
      </c>
      <c r="P938" s="77">
        <f t="shared" si="479"/>
        <v>13196.16</v>
      </c>
      <c r="Q938" s="92">
        <f t="shared" si="486"/>
        <v>13196.16</v>
      </c>
      <c r="R938" s="76">
        <f t="shared" si="480"/>
        <v>4038.0249599999997</v>
      </c>
      <c r="S938" s="76">
        <v>10</v>
      </c>
      <c r="T938" s="87" t="s">
        <v>167</v>
      </c>
      <c r="U938" s="78">
        <f>SUMIF('Avoided Costs 2010-2018'!$A:$A,Actuals!T938&amp;Actuals!S938,'Avoided Costs 2010-2018'!$E:$E)*J938</f>
        <v>24939.685363168504</v>
      </c>
      <c r="V938" s="78">
        <f>SUMIF('Avoided Costs 2010-2018'!$A:$A,Actuals!T938&amp;Actuals!S938,'Avoided Costs 2010-2018'!$K:$K)*N938</f>
        <v>0</v>
      </c>
      <c r="W938" s="78">
        <f>SUMIF('Avoided Costs 2010-2018'!$A:$A,Actuals!T938&amp;Actuals!S938,'Avoided Costs 2010-2018'!$M:$M)*R938</f>
        <v>41235.659496995271</v>
      </c>
      <c r="X938" s="78">
        <f t="shared" si="481"/>
        <v>66175.344860163779</v>
      </c>
      <c r="Y938" s="105">
        <v>1.5</v>
      </c>
      <c r="Z938" s="78">
        <f t="shared" si="482"/>
        <v>7516.8</v>
      </c>
      <c r="AA938" s="78"/>
      <c r="AB938" s="78"/>
      <c r="AC938" s="78"/>
      <c r="AD938" s="78">
        <v>7516.8</v>
      </c>
      <c r="AE938" s="105">
        <f t="shared" si="483"/>
        <v>58658.544860163776</v>
      </c>
      <c r="AF938" s="160">
        <f t="shared" si="484"/>
        <v>119266.56</v>
      </c>
    </row>
    <row r="939" spans="1:32" s="4" customFormat="1" x14ac:dyDescent="0.2">
      <c r="A939" s="134" t="s">
        <v>873</v>
      </c>
      <c r="B939" s="86" t="s">
        <v>874</v>
      </c>
      <c r="C939" s="86"/>
      <c r="D939" s="107">
        <v>976</v>
      </c>
      <c r="E939" s="98">
        <v>91</v>
      </c>
      <c r="F939" s="74">
        <v>0.1</v>
      </c>
      <c r="G939" s="152">
        <v>0.32</v>
      </c>
      <c r="H939" s="75">
        <f t="shared" si="475"/>
        <v>88816</v>
      </c>
      <c r="I939" s="75">
        <f t="shared" si="485"/>
        <v>88816</v>
      </c>
      <c r="J939" s="76">
        <f t="shared" si="476"/>
        <v>54355.392</v>
      </c>
      <c r="K939" s="98">
        <v>0</v>
      </c>
      <c r="L939" s="75">
        <f t="shared" si="477"/>
        <v>0</v>
      </c>
      <c r="M939" s="75"/>
      <c r="N939" s="76">
        <f t="shared" si="478"/>
        <v>0</v>
      </c>
      <c r="O939" s="98">
        <v>15.11</v>
      </c>
      <c r="P939" s="77">
        <f t="shared" si="479"/>
        <v>14747.359999999999</v>
      </c>
      <c r="Q939" s="92">
        <f t="shared" si="486"/>
        <v>14747.359999999999</v>
      </c>
      <c r="R939" s="76">
        <f t="shared" si="480"/>
        <v>9025.3843199999992</v>
      </c>
      <c r="S939" s="76">
        <v>10</v>
      </c>
      <c r="T939" s="87" t="s">
        <v>167</v>
      </c>
      <c r="U939" s="78">
        <f>SUMIF('Avoided Costs 2010-2018'!$A:$A,Actuals!T939&amp;Actuals!S939,'Avoided Costs 2010-2018'!$E:$E)*J939</f>
        <v>113661.89938501509</v>
      </c>
      <c r="V939" s="78">
        <f>SUMIF('Avoided Costs 2010-2018'!$A:$A,Actuals!T939&amp;Actuals!S939,'Avoided Costs 2010-2018'!$K:$K)*N939</f>
        <v>0</v>
      </c>
      <c r="W939" s="78">
        <f>SUMIF('Avoided Costs 2010-2018'!$A:$A,Actuals!T939&amp;Actuals!S939,'Avoided Costs 2010-2018'!$M:$M)*R939</f>
        <v>92165.768744787594</v>
      </c>
      <c r="X939" s="78">
        <f t="shared" si="481"/>
        <v>205827.66812980268</v>
      </c>
      <c r="Y939" s="105">
        <v>12.5</v>
      </c>
      <c r="Z939" s="78">
        <f t="shared" si="482"/>
        <v>10980</v>
      </c>
      <c r="AA939" s="78"/>
      <c r="AB939" s="78"/>
      <c r="AC939" s="78"/>
      <c r="AD939" s="78">
        <v>10980</v>
      </c>
      <c r="AE939" s="105">
        <f t="shared" si="483"/>
        <v>194847.66812980268</v>
      </c>
      <c r="AF939" s="160">
        <f t="shared" si="484"/>
        <v>543553.92000000004</v>
      </c>
    </row>
    <row r="940" spans="1:32" s="4" customFormat="1" x14ac:dyDescent="0.2">
      <c r="A940" s="134" t="s">
        <v>225</v>
      </c>
      <c r="B940" s="86" t="s">
        <v>226</v>
      </c>
      <c r="C940" s="86"/>
      <c r="D940" s="107">
        <v>601</v>
      </c>
      <c r="E940" s="98">
        <v>16</v>
      </c>
      <c r="F940" s="74">
        <v>0.1</v>
      </c>
      <c r="G940" s="152">
        <v>0.32</v>
      </c>
      <c r="H940" s="75">
        <f t="shared" si="475"/>
        <v>9616</v>
      </c>
      <c r="I940" s="75">
        <f t="shared" si="485"/>
        <v>9616</v>
      </c>
      <c r="J940" s="76">
        <f t="shared" si="476"/>
        <v>5884.9919999999993</v>
      </c>
      <c r="K940" s="98">
        <v>0</v>
      </c>
      <c r="L940" s="75">
        <f t="shared" si="477"/>
        <v>0</v>
      </c>
      <c r="M940" s="75"/>
      <c r="N940" s="76">
        <f t="shared" si="478"/>
        <v>0</v>
      </c>
      <c r="O940" s="98">
        <v>5.38</v>
      </c>
      <c r="P940" s="77">
        <f t="shared" si="479"/>
        <v>3233.38</v>
      </c>
      <c r="Q940" s="92">
        <f t="shared" si="486"/>
        <v>3233.38</v>
      </c>
      <c r="R940" s="76">
        <f t="shared" si="480"/>
        <v>1978.8285600000002</v>
      </c>
      <c r="S940" s="76">
        <v>10</v>
      </c>
      <c r="T940" s="87" t="s">
        <v>167</v>
      </c>
      <c r="U940" s="78">
        <f>SUMIF('Avoided Costs 2010-2018'!$A:$A,Actuals!T940&amp;Actuals!S940,'Avoided Costs 2010-2018'!$E:$E)*J940</f>
        <v>12306.0352243549</v>
      </c>
      <c r="V940" s="78">
        <f>SUMIF('Avoided Costs 2010-2018'!$A:$A,Actuals!T940&amp;Actuals!S940,'Avoided Costs 2010-2018'!$K:$K)*N940</f>
        <v>0</v>
      </c>
      <c r="W940" s="78">
        <f>SUMIF('Avoided Costs 2010-2018'!$A:$A,Actuals!T940&amp;Actuals!S940,'Avoided Costs 2010-2018'!$M:$M)*R940</f>
        <v>20207.478039731952</v>
      </c>
      <c r="X940" s="78">
        <f t="shared" si="481"/>
        <v>32513.513264086854</v>
      </c>
      <c r="Y940" s="105">
        <v>2</v>
      </c>
      <c r="Z940" s="78">
        <f t="shared" si="482"/>
        <v>1081.8</v>
      </c>
      <c r="AA940" s="78"/>
      <c r="AB940" s="78"/>
      <c r="AC940" s="78"/>
      <c r="AD940" s="78">
        <v>1081.8</v>
      </c>
      <c r="AE940" s="105">
        <f t="shared" si="483"/>
        <v>31431.713264086855</v>
      </c>
      <c r="AF940" s="160">
        <f t="shared" si="484"/>
        <v>58849.919999999991</v>
      </c>
    </row>
    <row r="941" spans="1:32" s="4" customFormat="1" x14ac:dyDescent="0.2">
      <c r="A941" s="134" t="s">
        <v>217</v>
      </c>
      <c r="B941" s="86" t="s">
        <v>218</v>
      </c>
      <c r="C941" s="86"/>
      <c r="D941" s="107">
        <v>860</v>
      </c>
      <c r="E941" s="98">
        <v>4</v>
      </c>
      <c r="F941" s="74">
        <v>0.1</v>
      </c>
      <c r="G941" s="152">
        <v>0.32</v>
      </c>
      <c r="H941" s="75">
        <f t="shared" si="475"/>
        <v>3440</v>
      </c>
      <c r="I941" s="75">
        <f t="shared" si="485"/>
        <v>3440</v>
      </c>
      <c r="J941" s="76">
        <f t="shared" si="476"/>
        <v>2105.2799999999997</v>
      </c>
      <c r="K941" s="98">
        <v>0</v>
      </c>
      <c r="L941" s="75">
        <f t="shared" si="477"/>
        <v>0</v>
      </c>
      <c r="M941" s="75"/>
      <c r="N941" s="76">
        <f t="shared" si="478"/>
        <v>0</v>
      </c>
      <c r="O941" s="98">
        <v>1.38</v>
      </c>
      <c r="P941" s="77">
        <f t="shared" si="479"/>
        <v>1186.8</v>
      </c>
      <c r="Q941" s="92">
        <f t="shared" si="486"/>
        <v>1186.8</v>
      </c>
      <c r="R941" s="76">
        <f t="shared" si="480"/>
        <v>726.32159999999988</v>
      </c>
      <c r="S941" s="76">
        <v>10</v>
      </c>
      <c r="T941" s="87" t="s">
        <v>167</v>
      </c>
      <c r="U941" s="78">
        <f>SUMIF('Avoided Costs 2010-2018'!$A:$A,Actuals!T941&amp;Actuals!S941,'Avoided Costs 2010-2018'!$E:$E)*J941</f>
        <v>4402.325413038775</v>
      </c>
      <c r="V941" s="78">
        <f>SUMIF('Avoided Costs 2010-2018'!$A:$A,Actuals!T941&amp;Actuals!S941,'Avoided Costs 2010-2018'!$K:$K)*N941</f>
        <v>0</v>
      </c>
      <c r="W941" s="78">
        <f>SUMIF('Avoided Costs 2010-2018'!$A:$A,Actuals!T941&amp;Actuals!S941,'Avoided Costs 2010-2018'!$M:$M)*R941</f>
        <v>7417.0790125360681</v>
      </c>
      <c r="X941" s="78">
        <f t="shared" si="481"/>
        <v>11819.404425574843</v>
      </c>
      <c r="Y941" s="105">
        <v>2</v>
      </c>
      <c r="Z941" s="78">
        <f t="shared" si="482"/>
        <v>1548</v>
      </c>
      <c r="AA941" s="78"/>
      <c r="AB941" s="78"/>
      <c r="AC941" s="78"/>
      <c r="AD941" s="78">
        <v>1548</v>
      </c>
      <c r="AE941" s="105">
        <f t="shared" si="483"/>
        <v>10271.404425574843</v>
      </c>
      <c r="AF941" s="160">
        <f t="shared" si="484"/>
        <v>21052.799999999996</v>
      </c>
    </row>
    <row r="942" spans="1:32" s="4" customFormat="1" x14ac:dyDescent="0.2">
      <c r="A942" s="134" t="s">
        <v>109</v>
      </c>
      <c r="B942" s="86" t="s">
        <v>872</v>
      </c>
      <c r="C942" s="86"/>
      <c r="D942" s="107">
        <v>610</v>
      </c>
      <c r="E942" s="98">
        <v>117</v>
      </c>
      <c r="F942" s="74">
        <v>0.1</v>
      </c>
      <c r="G942" s="152">
        <v>0</v>
      </c>
      <c r="H942" s="75">
        <f>D942*E942</f>
        <v>71370</v>
      </c>
      <c r="I942" s="75">
        <f t="shared" si="485"/>
        <v>71370</v>
      </c>
      <c r="J942" s="76">
        <f>(E942*D942)*(1-F942)</f>
        <v>64233</v>
      </c>
      <c r="K942" s="98">
        <v>396</v>
      </c>
      <c r="L942" s="75">
        <f>K942*D942</f>
        <v>241560</v>
      </c>
      <c r="M942" s="75"/>
      <c r="N942" s="76">
        <f>(K942*D942)*(1-F942)</f>
        <v>217404</v>
      </c>
      <c r="O942" s="98">
        <v>58.12</v>
      </c>
      <c r="P942" s="77">
        <f>O942*D942</f>
        <v>35453.199999999997</v>
      </c>
      <c r="Q942" s="92">
        <f t="shared" si="486"/>
        <v>35453.199999999997</v>
      </c>
      <c r="R942" s="76">
        <f t="shared" si="480"/>
        <v>31907.879999999997</v>
      </c>
      <c r="S942" s="76">
        <v>11</v>
      </c>
      <c r="T942" s="87" t="s">
        <v>167</v>
      </c>
      <c r="U942" s="78">
        <f>SUMIF('Avoided Costs 2010-2018'!$A:$A,Actuals!T942&amp;Actuals!S942,'Avoided Costs 2010-2018'!$E:$E)*J942</f>
        <v>143059.32447548499</v>
      </c>
      <c r="V942" s="78">
        <f>SUMIF('Avoided Costs 2010-2018'!$A:$A,Actuals!T942&amp;Actuals!S942,'Avoided Costs 2010-2018'!$K:$K)*N942</f>
        <v>146802.94099930066</v>
      </c>
      <c r="W942" s="78">
        <f>SUMIF('Avoided Costs 2010-2018'!$A:$A,Actuals!T942&amp;Actuals!S942,'Avoided Costs 2010-2018'!$M:$M)*R942</f>
        <v>348291.20132532623</v>
      </c>
      <c r="X942" s="78">
        <f t="shared" si="481"/>
        <v>638153.46680011181</v>
      </c>
      <c r="Y942" s="105">
        <v>600</v>
      </c>
      <c r="Z942" s="78">
        <f>(Y942*D942)*(1-F942)</f>
        <v>329400</v>
      </c>
      <c r="AA942" s="105"/>
      <c r="AB942" s="105"/>
      <c r="AC942" s="78"/>
      <c r="AD942" s="78">
        <v>329446.92</v>
      </c>
      <c r="AE942" s="105">
        <f t="shared" si="483"/>
        <v>308706.54680011183</v>
      </c>
      <c r="AF942" s="160">
        <f t="shared" si="484"/>
        <v>706563</v>
      </c>
    </row>
    <row r="943" spans="1:32" s="4" customFormat="1" x14ac:dyDescent="0.2">
      <c r="A943" s="134" t="s">
        <v>121</v>
      </c>
      <c r="B943" s="134"/>
      <c r="C943" s="184"/>
      <c r="D943" s="185">
        <f>SUM(D935:D942)</f>
        <v>32118</v>
      </c>
      <c r="E943" s="186"/>
      <c r="F943" s="187"/>
      <c r="G943" s="188"/>
      <c r="H943" s="185">
        <f>SUM(H935:H942)</f>
        <v>2015642</v>
      </c>
      <c r="I943" s="185">
        <f>SUM(I935:I942)</f>
        <v>2015642</v>
      </c>
      <c r="J943" s="185">
        <f>SUM(J935:J942)</f>
        <v>1493827.848</v>
      </c>
      <c r="K943" s="186"/>
      <c r="L943" s="185">
        <f>SUM(L935:L942)</f>
        <v>241560</v>
      </c>
      <c r="M943" s="185">
        <f>SUM(M935:M942)</f>
        <v>0</v>
      </c>
      <c r="N943" s="185">
        <f>SUM(N935:N942)</f>
        <v>217404</v>
      </c>
      <c r="O943" s="189"/>
      <c r="P943" s="185">
        <f>SUM(P935:P942)</f>
        <v>387242.66</v>
      </c>
      <c r="Q943" s="185">
        <f>SUM(Q935:Q942)</f>
        <v>387242.66</v>
      </c>
      <c r="R943" s="185">
        <f>SUM(R935:R942)</f>
        <v>283867.33607999998</v>
      </c>
      <c r="S943" s="190"/>
      <c r="T943" s="260"/>
      <c r="U943" s="191">
        <f>SUM(U935:U942)</f>
        <v>3132467.7308155941</v>
      </c>
      <c r="V943" s="191">
        <f>SUM(V935:V942)</f>
        <v>146802.94099930066</v>
      </c>
      <c r="W943" s="191">
        <f>SUM(W935:W942)</f>
        <v>2921260.5219416642</v>
      </c>
      <c r="X943" s="191">
        <f>SUM(X935:X942)</f>
        <v>6200531.1937565599</v>
      </c>
      <c r="Y943" s="191"/>
      <c r="Z943" s="191">
        <f>SUM(Z935:Z942)</f>
        <v>567921.6</v>
      </c>
      <c r="AA943" s="105">
        <v>143719.76999999999</v>
      </c>
      <c r="AB943" s="105">
        <v>10742.45</v>
      </c>
      <c r="AC943" s="191">
        <v>154462.22</v>
      </c>
      <c r="AD943" s="191">
        <f>SUM(AD935:AD942)</f>
        <v>578664.04999999993</v>
      </c>
      <c r="AE943" s="192">
        <f>SUM(AE935:AE942)</f>
        <v>5621867.1437565591</v>
      </c>
      <c r="AF943" s="193">
        <f>SUM(AF935:AF942)</f>
        <v>15002511.48</v>
      </c>
    </row>
    <row r="944" spans="1:32" s="4" customFormat="1" x14ac:dyDescent="0.2">
      <c r="A944" s="120"/>
      <c r="B944" s="120"/>
      <c r="C944" s="120"/>
      <c r="D944" s="194"/>
      <c r="E944" s="195"/>
      <c r="F944" s="196"/>
      <c r="G944" s="197"/>
      <c r="H944" s="198"/>
      <c r="I944" s="198"/>
      <c r="J944" s="194"/>
      <c r="K944" s="195"/>
      <c r="L944" s="198"/>
      <c r="M944" s="198"/>
      <c r="N944" s="194"/>
      <c r="O944" s="199"/>
      <c r="P944" s="198"/>
      <c r="Q944" s="198"/>
      <c r="R944" s="194"/>
      <c r="S944" s="200"/>
      <c r="T944" s="5"/>
      <c r="U944" s="145"/>
      <c r="V944" s="145"/>
      <c r="W944" s="145"/>
      <c r="X944" s="145"/>
      <c r="Y944" s="145"/>
      <c r="Z944" s="145"/>
      <c r="AA944" s="145"/>
      <c r="AB944" s="145"/>
      <c r="AC944" s="145"/>
      <c r="AD944" s="145"/>
      <c r="AE944" s="145"/>
      <c r="AF944" s="201"/>
    </row>
    <row r="945" spans="1:32" x14ac:dyDescent="0.2">
      <c r="A945" s="123" t="s">
        <v>149</v>
      </c>
      <c r="B945" s="167"/>
      <c r="C945" s="167"/>
      <c r="D945" s="54">
        <f>D943+D933+D859</f>
        <v>32446</v>
      </c>
      <c r="E945" s="52"/>
      <c r="F945" s="53"/>
      <c r="G945" s="89"/>
      <c r="H945" s="54">
        <f t="shared" ref="H945:J945" si="487">H943+H933+H859</f>
        <v>19314576</v>
      </c>
      <c r="I945" s="54">
        <f t="shared" si="487"/>
        <v>18508356.160000004</v>
      </c>
      <c r="J945" s="54">
        <f t="shared" si="487"/>
        <v>14687999.175999993</v>
      </c>
      <c r="K945" s="54"/>
      <c r="L945" s="54">
        <f t="shared" ref="L945:N945" si="488">L943+L933+L859</f>
        <v>7499867</v>
      </c>
      <c r="M945" s="54">
        <f t="shared" si="488"/>
        <v>7540888.160000002</v>
      </c>
      <c r="N945" s="54">
        <f t="shared" si="488"/>
        <v>6250114.5280000009</v>
      </c>
      <c r="O945" s="129"/>
      <c r="P945" s="54">
        <f>P943+P933+P859</f>
        <v>387242.66</v>
      </c>
      <c r="Q945" s="54">
        <f t="shared" ref="Q945" si="489">Q943+Q933+Q859</f>
        <v>387242.66</v>
      </c>
      <c r="R945" s="54">
        <f t="shared" ref="R945" si="490">R943+R933+R859</f>
        <v>283867.33607999998</v>
      </c>
      <c r="S945" s="54"/>
      <c r="T945" s="24"/>
      <c r="U945" s="102">
        <f t="shared" ref="U945:X945" si="491">U943+U933+U859</f>
        <v>38770742.439181328</v>
      </c>
      <c r="V945" s="102">
        <f t="shared" si="491"/>
        <v>5115463.2517880909</v>
      </c>
      <c r="W945" s="102">
        <f t="shared" si="491"/>
        <v>2921260.5219416642</v>
      </c>
      <c r="X945" s="102">
        <f t="shared" si="491"/>
        <v>46807466.212911084</v>
      </c>
      <c r="Y945" s="102"/>
      <c r="Z945" s="102">
        <f>Z943+Z933+Z859</f>
        <v>10881396.488000002</v>
      </c>
      <c r="AA945" s="102">
        <f t="shared" ref="AA945:AF945" si="492">AA943+AA933+AA859</f>
        <v>2411648.19</v>
      </c>
      <c r="AB945" s="102">
        <f t="shared" si="492"/>
        <v>356849.19000000006</v>
      </c>
      <c r="AC945" s="102">
        <f t="shared" si="492"/>
        <v>2768497.38</v>
      </c>
      <c r="AD945" s="102">
        <f t="shared" si="492"/>
        <v>11238245.678000001</v>
      </c>
      <c r="AE945" s="102">
        <f t="shared" si="492"/>
        <v>35569220.534911081</v>
      </c>
      <c r="AF945" s="168">
        <f t="shared" si="492"/>
        <v>194329252.58080012</v>
      </c>
    </row>
    <row r="946" spans="1:32" s="4" customFormat="1" x14ac:dyDescent="0.2">
      <c r="A946" s="120"/>
      <c r="B946" s="28"/>
      <c r="C946" s="28"/>
      <c r="D946" s="25"/>
      <c r="E946" s="29"/>
      <c r="F946" s="30"/>
      <c r="G946" s="147"/>
      <c r="H946" s="29"/>
      <c r="I946" s="29"/>
      <c r="J946" s="25"/>
      <c r="K946" s="25"/>
      <c r="L946" s="25"/>
      <c r="M946" s="29"/>
      <c r="N946" s="25"/>
      <c r="O946" s="80"/>
      <c r="P946" s="34"/>
      <c r="Q946" s="29"/>
      <c r="R946" s="25"/>
      <c r="S946" s="25"/>
      <c r="T946" s="5"/>
      <c r="U946" s="51"/>
      <c r="V946" s="51"/>
      <c r="W946" s="51"/>
      <c r="X946" s="51"/>
      <c r="Y946" s="51"/>
      <c r="Z946" s="51"/>
      <c r="AA946" s="51"/>
      <c r="AB946" s="51"/>
      <c r="AC946" s="51"/>
      <c r="AD946" s="51"/>
      <c r="AE946" s="51"/>
      <c r="AF946" s="159"/>
    </row>
    <row r="947" spans="1:32" x14ac:dyDescent="0.2">
      <c r="A947" s="122" t="s">
        <v>151</v>
      </c>
      <c r="B947" s="28" t="s">
        <v>157</v>
      </c>
      <c r="H947" s="172">
        <v>0</v>
      </c>
      <c r="I947" s="172"/>
      <c r="J947" s="172"/>
      <c r="K947" s="172"/>
      <c r="L947" s="172">
        <v>0</v>
      </c>
      <c r="M947" s="172"/>
      <c r="O947" s="80"/>
      <c r="P947" s="172">
        <v>0</v>
      </c>
      <c r="Q947" s="172"/>
    </row>
    <row r="948" spans="1:32" s="108" customFormat="1" outlineLevel="1" x14ac:dyDescent="0.2">
      <c r="A948" s="125" t="s">
        <v>1094</v>
      </c>
      <c r="B948" s="125"/>
      <c r="C948" s="125"/>
      <c r="D948" s="130">
        <v>1</v>
      </c>
      <c r="E948" s="131"/>
      <c r="F948" s="132">
        <v>0.26</v>
      </c>
      <c r="G948" s="132"/>
      <c r="H948" s="131">
        <v>43494</v>
      </c>
      <c r="I948" s="92">
        <f>H948</f>
        <v>43494</v>
      </c>
      <c r="J948" s="98">
        <f t="shared" ref="J948:J998" si="493">I948*(1-F948)</f>
        <v>32185.56</v>
      </c>
      <c r="K948" s="92"/>
      <c r="L948" s="131">
        <v>37972</v>
      </c>
      <c r="M948" s="92">
        <f>L948</f>
        <v>37972</v>
      </c>
      <c r="N948" s="92">
        <f t="shared" ref="N948:N998" si="494">M948*(1-F948)</f>
        <v>28099.279999999999</v>
      </c>
      <c r="O948" s="92"/>
      <c r="P948" s="131">
        <v>0</v>
      </c>
      <c r="Q948" s="92">
        <f>P948</f>
        <v>0</v>
      </c>
      <c r="R948" s="98">
        <f t="shared" ref="R948:R998" si="495">Q948*(1-F948)</f>
        <v>0</v>
      </c>
      <c r="S948" s="130">
        <v>25</v>
      </c>
      <c r="T948" s="258" t="s">
        <v>199</v>
      </c>
      <c r="U948" s="78">
        <f>SUMIF('Avoided Costs 2010-2018'!$A:$A,Actuals!T948&amp;Actuals!S948,'Avoided Costs 2010-2018'!$E:$E)*J948</f>
        <v>119003.27294324603</v>
      </c>
      <c r="V948" s="78">
        <f>SUMIF('Avoided Costs 2010-2018'!$A:$A,Actuals!T948&amp;Actuals!S948,'Avoided Costs 2010-2018'!$K:$K)*N948</f>
        <v>29820.116619550372</v>
      </c>
      <c r="W948" s="78">
        <f>SUMIF('Avoided Costs 2010-2018'!$A:$A,Actuals!T948&amp;Actuals!S948,'Avoided Costs 2010-2018'!$M:$M)*R948</f>
        <v>0</v>
      </c>
      <c r="X948" s="78">
        <f t="shared" ref="X948:X998" si="496">SUM(U948:W948)</f>
        <v>148823.38956279639</v>
      </c>
      <c r="Y948" s="105">
        <v>58000</v>
      </c>
      <c r="Z948" s="105">
        <f t="shared" ref="Z948:Z998" si="497">Y948*(1-F948)</f>
        <v>42920</v>
      </c>
      <c r="AA948" s="105"/>
      <c r="AB948" s="105"/>
      <c r="AC948" s="105"/>
      <c r="AD948" s="105">
        <f t="shared" ref="AD948:AD979" si="498">Z948+AB948</f>
        <v>42920</v>
      </c>
      <c r="AE948" s="105">
        <f t="shared" ref="AE948:AE979" si="499">X948-AD948</f>
        <v>105903.38956279639</v>
      </c>
      <c r="AF948" s="160">
        <f t="shared" ref="AF948:AF979" si="500">S948*J948</f>
        <v>804639</v>
      </c>
    </row>
    <row r="949" spans="1:32" s="108" customFormat="1" outlineLevel="1" x14ac:dyDescent="0.2">
      <c r="A949" s="125" t="s">
        <v>1095</v>
      </c>
      <c r="B949" s="125"/>
      <c r="C949" s="125"/>
      <c r="D949" s="130">
        <v>1</v>
      </c>
      <c r="E949" s="131"/>
      <c r="F949" s="132">
        <v>0.26</v>
      </c>
      <c r="G949" s="132"/>
      <c r="H949" s="131">
        <v>200712</v>
      </c>
      <c r="I949" s="92">
        <f t="shared" ref="I949:I998" si="501">+$H$78*H949</f>
        <v>191077.82399999999</v>
      </c>
      <c r="J949" s="98">
        <f t="shared" ref="J949:J978" si="502">I949*(1-F949)</f>
        <v>141397.58976</v>
      </c>
      <c r="K949" s="92"/>
      <c r="L949" s="131">
        <v>-81776</v>
      </c>
      <c r="M949" s="92">
        <f t="shared" ref="M949:M998" si="503">+$L$78*L949</f>
        <v>-86682.559999999998</v>
      </c>
      <c r="N949" s="92">
        <f t="shared" ref="N949:N978" si="504">M949*(1-F949)</f>
        <v>-64145.094399999994</v>
      </c>
      <c r="O949" s="92"/>
      <c r="P949" s="131">
        <v>0</v>
      </c>
      <c r="Q949" s="92">
        <f t="shared" ref="Q949:Q998" si="505">+P949*$P$78</f>
        <v>0</v>
      </c>
      <c r="R949" s="98">
        <f t="shared" ref="R949:R978" si="506">Q949*(1-F949)</f>
        <v>0</v>
      </c>
      <c r="S949" s="130">
        <v>25</v>
      </c>
      <c r="T949" s="258" t="s">
        <v>199</v>
      </c>
      <c r="U949" s="78">
        <f>SUMIF('Avoided Costs 2010-2018'!$A:$A,Actuals!T949&amp;Actuals!S949,'Avoided Costs 2010-2018'!$E:$E)*J949</f>
        <v>522805.13272804359</v>
      </c>
      <c r="V949" s="78">
        <f>SUMIF('Avoided Costs 2010-2018'!$A:$A,Actuals!T949&amp;Actuals!S949,'Avoided Costs 2010-2018'!$K:$K)*N949</f>
        <v>-68073.423788085231</v>
      </c>
      <c r="W949" s="78">
        <f>SUMIF('Avoided Costs 2010-2018'!$A:$A,Actuals!T949&amp;Actuals!S949,'Avoided Costs 2010-2018'!$M:$M)*R949</f>
        <v>0</v>
      </c>
      <c r="X949" s="78">
        <f t="shared" ref="X949:X978" si="507">SUM(U949:W949)</f>
        <v>454731.70893995836</v>
      </c>
      <c r="Y949" s="105">
        <v>282995</v>
      </c>
      <c r="Z949" s="105">
        <f t="shared" ref="Z949:Z978" si="508">Y949*(1-F949)</f>
        <v>209416.3</v>
      </c>
      <c r="AA949" s="105"/>
      <c r="AB949" s="105"/>
      <c r="AC949" s="105"/>
      <c r="AD949" s="105">
        <f t="shared" si="498"/>
        <v>209416.3</v>
      </c>
      <c r="AE949" s="105">
        <f t="shared" si="499"/>
        <v>245315.40893995838</v>
      </c>
      <c r="AF949" s="160">
        <f t="shared" si="500"/>
        <v>3534939.7439999999</v>
      </c>
    </row>
    <row r="950" spans="1:32" s="108" customFormat="1" outlineLevel="1" x14ac:dyDescent="0.2">
      <c r="A950" s="125" t="s">
        <v>1096</v>
      </c>
      <c r="B950" s="125"/>
      <c r="C950" s="125"/>
      <c r="D950" s="130">
        <v>1</v>
      </c>
      <c r="E950" s="131"/>
      <c r="F950" s="132">
        <v>0.26</v>
      </c>
      <c r="G950" s="132"/>
      <c r="H950" s="131">
        <v>49417</v>
      </c>
      <c r="I950" s="92">
        <f t="shared" si="501"/>
        <v>47044.983999999997</v>
      </c>
      <c r="J950" s="98">
        <f t="shared" si="502"/>
        <v>34813.288159999996</v>
      </c>
      <c r="K950" s="92"/>
      <c r="L950" s="131">
        <v>163345</v>
      </c>
      <c r="M950" s="92">
        <f t="shared" si="503"/>
        <v>173145.7</v>
      </c>
      <c r="N950" s="92">
        <f t="shared" si="504"/>
        <v>128127.81800000001</v>
      </c>
      <c r="O950" s="92"/>
      <c r="P950" s="131">
        <v>0</v>
      </c>
      <c r="Q950" s="92">
        <f t="shared" si="505"/>
        <v>0</v>
      </c>
      <c r="R950" s="98">
        <f t="shared" si="506"/>
        <v>0</v>
      </c>
      <c r="S950" s="130">
        <v>25</v>
      </c>
      <c r="T950" s="258" t="s">
        <v>199</v>
      </c>
      <c r="U950" s="78">
        <f>SUMIF('Avoided Costs 2010-2018'!$A:$A,Actuals!T950&amp;Actuals!S950,'Avoided Costs 2010-2018'!$E:$E)*J950</f>
        <v>128719.06634392426</v>
      </c>
      <c r="V950" s="78">
        <f>SUMIF('Avoided Costs 2010-2018'!$A:$A,Actuals!T950&amp;Actuals!S950,'Avoided Costs 2010-2018'!$K:$K)*N950</f>
        <v>135974.53297623733</v>
      </c>
      <c r="W950" s="78">
        <f>SUMIF('Avoided Costs 2010-2018'!$A:$A,Actuals!T950&amp;Actuals!S950,'Avoided Costs 2010-2018'!$M:$M)*R950</f>
        <v>0</v>
      </c>
      <c r="X950" s="78">
        <f t="shared" si="507"/>
        <v>264693.59932016162</v>
      </c>
      <c r="Y950" s="105">
        <v>223000</v>
      </c>
      <c r="Z950" s="105">
        <f t="shared" si="508"/>
        <v>165020</v>
      </c>
      <c r="AA950" s="105"/>
      <c r="AB950" s="105"/>
      <c r="AC950" s="105"/>
      <c r="AD950" s="105">
        <f t="shared" si="498"/>
        <v>165020</v>
      </c>
      <c r="AE950" s="105">
        <f t="shared" si="499"/>
        <v>99673.599320161622</v>
      </c>
      <c r="AF950" s="160">
        <f t="shared" si="500"/>
        <v>870332.20399999991</v>
      </c>
    </row>
    <row r="951" spans="1:32" s="108" customFormat="1" outlineLevel="1" x14ac:dyDescent="0.2">
      <c r="A951" s="125" t="s">
        <v>1097</v>
      </c>
      <c r="B951" s="125"/>
      <c r="C951" s="125"/>
      <c r="D951" s="130">
        <v>1</v>
      </c>
      <c r="E951" s="131"/>
      <c r="F951" s="132">
        <v>0.26</v>
      </c>
      <c r="G951" s="132"/>
      <c r="H951" s="131">
        <v>33970</v>
      </c>
      <c r="I951" s="92">
        <f t="shared" si="501"/>
        <v>32339.439999999999</v>
      </c>
      <c r="J951" s="98">
        <f t="shared" si="502"/>
        <v>23931.185599999997</v>
      </c>
      <c r="K951" s="92"/>
      <c r="L951" s="131">
        <v>522239</v>
      </c>
      <c r="M951" s="92">
        <f t="shared" si="503"/>
        <v>553573.34000000008</v>
      </c>
      <c r="N951" s="92">
        <f t="shared" si="504"/>
        <v>409644.27160000004</v>
      </c>
      <c r="O951" s="92"/>
      <c r="P951" s="131">
        <v>0</v>
      </c>
      <c r="Q951" s="92">
        <f t="shared" si="505"/>
        <v>0</v>
      </c>
      <c r="R951" s="98">
        <f t="shared" si="506"/>
        <v>0</v>
      </c>
      <c r="S951" s="130">
        <v>25</v>
      </c>
      <c r="T951" s="258" t="s">
        <v>199</v>
      </c>
      <c r="U951" s="78">
        <f>SUMIF('Avoided Costs 2010-2018'!$A:$A,Actuals!T951&amp;Actuals!S951,'Avoided Costs 2010-2018'!$E:$E)*J951</f>
        <v>88483.450709332959</v>
      </c>
      <c r="V951" s="78">
        <f>SUMIF('Avoided Costs 2010-2018'!$A:$A,Actuals!T951&amp;Actuals!S951,'Avoided Costs 2010-2018'!$K:$K)*N951</f>
        <v>434731.42200237047</v>
      </c>
      <c r="W951" s="78">
        <f>SUMIF('Avoided Costs 2010-2018'!$A:$A,Actuals!T951&amp;Actuals!S951,'Avoided Costs 2010-2018'!$M:$M)*R951</f>
        <v>0</v>
      </c>
      <c r="X951" s="78">
        <f t="shared" si="507"/>
        <v>523214.87271170341</v>
      </c>
      <c r="Y951" s="105">
        <v>223708</v>
      </c>
      <c r="Z951" s="105">
        <f t="shared" si="508"/>
        <v>165543.91999999998</v>
      </c>
      <c r="AA951" s="105"/>
      <c r="AB951" s="105"/>
      <c r="AC951" s="105"/>
      <c r="AD951" s="105">
        <f t="shared" si="498"/>
        <v>165543.91999999998</v>
      </c>
      <c r="AE951" s="105">
        <f t="shared" si="499"/>
        <v>357670.95271170343</v>
      </c>
      <c r="AF951" s="160">
        <f t="shared" si="500"/>
        <v>598279.6399999999</v>
      </c>
    </row>
    <row r="952" spans="1:32" s="108" customFormat="1" outlineLevel="1" x14ac:dyDescent="0.2">
      <c r="A952" s="125" t="s">
        <v>1098</v>
      </c>
      <c r="B952" s="125"/>
      <c r="C952" s="125"/>
      <c r="D952" s="130">
        <v>0</v>
      </c>
      <c r="E952" s="131"/>
      <c r="F952" s="132">
        <v>0.26</v>
      </c>
      <c r="G952" s="132"/>
      <c r="H952" s="131">
        <v>0</v>
      </c>
      <c r="I952" s="92">
        <f t="shared" si="501"/>
        <v>0</v>
      </c>
      <c r="J952" s="98">
        <f t="shared" si="502"/>
        <v>0</v>
      </c>
      <c r="K952" s="92"/>
      <c r="L952" s="131">
        <v>0</v>
      </c>
      <c r="M952" s="92">
        <f t="shared" si="503"/>
        <v>0</v>
      </c>
      <c r="N952" s="92">
        <f t="shared" si="504"/>
        <v>0</v>
      </c>
      <c r="O952" s="92"/>
      <c r="P952" s="131">
        <v>0</v>
      </c>
      <c r="Q952" s="92">
        <f t="shared" si="505"/>
        <v>0</v>
      </c>
      <c r="R952" s="98">
        <f t="shared" si="506"/>
        <v>0</v>
      </c>
      <c r="S952" s="130">
        <v>1</v>
      </c>
      <c r="T952" s="258" t="s">
        <v>199</v>
      </c>
      <c r="U952" s="78">
        <f>SUMIF('Avoided Costs 2010-2018'!$A:$A,Actuals!T952&amp;Actuals!S952,'Avoided Costs 2010-2018'!$E:$E)*J952</f>
        <v>0</v>
      </c>
      <c r="V952" s="78">
        <f>SUMIF('Avoided Costs 2010-2018'!$A:$A,Actuals!T952&amp;Actuals!S952,'Avoided Costs 2010-2018'!$K:$K)*N952</f>
        <v>0</v>
      </c>
      <c r="W952" s="78">
        <f>SUMIF('Avoided Costs 2010-2018'!$A:$A,Actuals!T952&amp;Actuals!S952,'Avoided Costs 2010-2018'!$M:$M)*R952</f>
        <v>0</v>
      </c>
      <c r="X952" s="78">
        <f t="shared" si="507"/>
        <v>0</v>
      </c>
      <c r="Y952" s="105">
        <v>0</v>
      </c>
      <c r="Z952" s="105">
        <f t="shared" si="508"/>
        <v>0</v>
      </c>
      <c r="AA952" s="105"/>
      <c r="AB952" s="105"/>
      <c r="AC952" s="105"/>
      <c r="AD952" s="105">
        <f t="shared" si="498"/>
        <v>0</v>
      </c>
      <c r="AE952" s="105">
        <f t="shared" si="499"/>
        <v>0</v>
      </c>
      <c r="AF952" s="160">
        <f t="shared" si="500"/>
        <v>0</v>
      </c>
    </row>
    <row r="953" spans="1:32" s="108" customFormat="1" outlineLevel="1" x14ac:dyDescent="0.2">
      <c r="A953" s="125" t="s">
        <v>1099</v>
      </c>
      <c r="B953" s="125"/>
      <c r="C953" s="125"/>
      <c r="D953" s="130">
        <v>1</v>
      </c>
      <c r="E953" s="131"/>
      <c r="F953" s="132">
        <v>0.26</v>
      </c>
      <c r="G953" s="132"/>
      <c r="H953" s="131">
        <v>55603</v>
      </c>
      <c r="I953" s="92">
        <f t="shared" si="501"/>
        <v>52934.055999999997</v>
      </c>
      <c r="J953" s="98">
        <f t="shared" si="502"/>
        <v>39171.201439999997</v>
      </c>
      <c r="K953" s="92"/>
      <c r="L953" s="131">
        <v>444558</v>
      </c>
      <c r="M953" s="92">
        <f t="shared" si="503"/>
        <v>471231.48000000004</v>
      </c>
      <c r="N953" s="92">
        <f t="shared" si="504"/>
        <v>348711.29520000005</v>
      </c>
      <c r="O953" s="92"/>
      <c r="P953" s="131">
        <v>0</v>
      </c>
      <c r="Q953" s="92">
        <f t="shared" si="505"/>
        <v>0</v>
      </c>
      <c r="R953" s="98">
        <f t="shared" si="506"/>
        <v>0</v>
      </c>
      <c r="S953" s="130">
        <v>25</v>
      </c>
      <c r="T953" s="258" t="s">
        <v>199</v>
      </c>
      <c r="U953" s="78">
        <f>SUMIF('Avoided Costs 2010-2018'!$A:$A,Actuals!T953&amp;Actuals!S953,'Avoided Costs 2010-2018'!$E:$E)*J953</f>
        <v>144832.06681751666</v>
      </c>
      <c r="V953" s="78">
        <f>SUMIF('Avoided Costs 2010-2018'!$A:$A,Actuals!T953&amp;Actuals!S953,'Avoided Costs 2010-2018'!$K:$K)*N953</f>
        <v>370066.83051731071</v>
      </c>
      <c r="W953" s="78">
        <f>SUMIF('Avoided Costs 2010-2018'!$A:$A,Actuals!T953&amp;Actuals!S953,'Avoided Costs 2010-2018'!$M:$M)*R953</f>
        <v>0</v>
      </c>
      <c r="X953" s="78">
        <f t="shared" si="507"/>
        <v>514898.89733482734</v>
      </c>
      <c r="Y953" s="105">
        <v>153283</v>
      </c>
      <c r="Z953" s="105">
        <f t="shared" si="508"/>
        <v>113429.42</v>
      </c>
      <c r="AA953" s="105"/>
      <c r="AB953" s="105"/>
      <c r="AC953" s="105"/>
      <c r="AD953" s="105">
        <f t="shared" si="498"/>
        <v>113429.42</v>
      </c>
      <c r="AE953" s="105">
        <f t="shared" si="499"/>
        <v>401469.47733482736</v>
      </c>
      <c r="AF953" s="160">
        <f t="shared" si="500"/>
        <v>979280.03599999996</v>
      </c>
    </row>
    <row r="954" spans="1:32" s="108" customFormat="1" outlineLevel="1" x14ac:dyDescent="0.2">
      <c r="A954" s="125" t="s">
        <v>1100</v>
      </c>
      <c r="B954" s="125"/>
      <c r="C954" s="125"/>
      <c r="D954" s="130">
        <v>1</v>
      </c>
      <c r="E954" s="131"/>
      <c r="F954" s="132">
        <v>0.26</v>
      </c>
      <c r="G954" s="132"/>
      <c r="H954" s="131">
        <v>6611</v>
      </c>
      <c r="I954" s="92">
        <f t="shared" si="501"/>
        <v>6293.6719999999996</v>
      </c>
      <c r="J954" s="98">
        <f t="shared" si="502"/>
        <v>4657.3172799999993</v>
      </c>
      <c r="K954" s="92"/>
      <c r="L954" s="131">
        <v>57422</v>
      </c>
      <c r="M954" s="92">
        <f t="shared" si="503"/>
        <v>60867.32</v>
      </c>
      <c r="N954" s="92">
        <f t="shared" si="504"/>
        <v>45041.816800000001</v>
      </c>
      <c r="O954" s="92"/>
      <c r="P954" s="131">
        <v>0</v>
      </c>
      <c r="Q954" s="92">
        <f t="shared" si="505"/>
        <v>0</v>
      </c>
      <c r="R954" s="98">
        <f t="shared" si="506"/>
        <v>0</v>
      </c>
      <c r="S954" s="130">
        <v>25</v>
      </c>
      <c r="T954" s="258" t="s">
        <v>199</v>
      </c>
      <c r="U954" s="78">
        <f>SUMIF('Avoided Costs 2010-2018'!$A:$A,Actuals!T954&amp;Actuals!S954,'Avoided Costs 2010-2018'!$E:$E)*J954</f>
        <v>17220.020389738009</v>
      </c>
      <c r="V954" s="78">
        <f>SUMIF('Avoided Costs 2010-2018'!$A:$A,Actuals!T954&amp;Actuals!S954,'Avoided Costs 2010-2018'!$K:$K)*N954</f>
        <v>47800.236508993228</v>
      </c>
      <c r="W954" s="78">
        <f>SUMIF('Avoided Costs 2010-2018'!$A:$A,Actuals!T954&amp;Actuals!S954,'Avoided Costs 2010-2018'!$M:$M)*R954</f>
        <v>0</v>
      </c>
      <c r="X954" s="78">
        <f t="shared" si="507"/>
        <v>65020.256898731241</v>
      </c>
      <c r="Y954" s="105">
        <v>46495</v>
      </c>
      <c r="Z954" s="105">
        <f t="shared" si="508"/>
        <v>34406.300000000003</v>
      </c>
      <c r="AA954" s="105"/>
      <c r="AB954" s="105"/>
      <c r="AC954" s="105"/>
      <c r="AD954" s="105">
        <f t="shared" si="498"/>
        <v>34406.300000000003</v>
      </c>
      <c r="AE954" s="105">
        <f t="shared" si="499"/>
        <v>30613.956898731238</v>
      </c>
      <c r="AF954" s="160">
        <f t="shared" si="500"/>
        <v>116432.93199999999</v>
      </c>
    </row>
    <row r="955" spans="1:32" s="108" customFormat="1" outlineLevel="1" x14ac:dyDescent="0.2">
      <c r="A955" s="125" t="s">
        <v>1101</v>
      </c>
      <c r="B955" s="125"/>
      <c r="C955" s="125"/>
      <c r="D955" s="130">
        <v>0</v>
      </c>
      <c r="E955" s="131"/>
      <c r="F955" s="132">
        <v>0.26</v>
      </c>
      <c r="G955" s="132"/>
      <c r="H955" s="131">
        <v>0</v>
      </c>
      <c r="I955" s="92">
        <f t="shared" si="501"/>
        <v>0</v>
      </c>
      <c r="J955" s="98">
        <f t="shared" si="502"/>
        <v>0</v>
      </c>
      <c r="K955" s="92"/>
      <c r="L955" s="131">
        <v>0</v>
      </c>
      <c r="M955" s="92">
        <f t="shared" si="503"/>
        <v>0</v>
      </c>
      <c r="N955" s="92">
        <f t="shared" si="504"/>
        <v>0</v>
      </c>
      <c r="O955" s="92"/>
      <c r="P955" s="131">
        <v>0</v>
      </c>
      <c r="Q955" s="92">
        <f t="shared" si="505"/>
        <v>0</v>
      </c>
      <c r="R955" s="98">
        <f t="shared" si="506"/>
        <v>0</v>
      </c>
      <c r="S955" s="130">
        <v>1</v>
      </c>
      <c r="T955" s="258" t="s">
        <v>15</v>
      </c>
      <c r="U955" s="78">
        <f>SUMIF('Avoided Costs 2010-2018'!$A:$A,Actuals!T955&amp;Actuals!S955,'Avoided Costs 2010-2018'!$E:$E)*J955</f>
        <v>0</v>
      </c>
      <c r="V955" s="78">
        <f>SUMIF('Avoided Costs 2010-2018'!$A:$A,Actuals!T955&amp;Actuals!S955,'Avoided Costs 2010-2018'!$K:$K)*N955</f>
        <v>0</v>
      </c>
      <c r="W955" s="78">
        <f>SUMIF('Avoided Costs 2010-2018'!$A:$A,Actuals!T955&amp;Actuals!S955,'Avoided Costs 2010-2018'!$M:$M)*R955</f>
        <v>0</v>
      </c>
      <c r="X955" s="78">
        <f t="shared" si="507"/>
        <v>0</v>
      </c>
      <c r="Y955" s="105">
        <v>0</v>
      </c>
      <c r="Z955" s="105">
        <f t="shared" si="508"/>
        <v>0</v>
      </c>
      <c r="AA955" s="105"/>
      <c r="AB955" s="105"/>
      <c r="AC955" s="105"/>
      <c r="AD955" s="105">
        <f t="shared" si="498"/>
        <v>0</v>
      </c>
      <c r="AE955" s="105">
        <f t="shared" si="499"/>
        <v>0</v>
      </c>
      <c r="AF955" s="160">
        <f t="shared" si="500"/>
        <v>0</v>
      </c>
    </row>
    <row r="956" spans="1:32" s="108" customFormat="1" ht="12" outlineLevel="1" x14ac:dyDescent="0.2">
      <c r="A956" s="125" t="s">
        <v>1102</v>
      </c>
      <c r="B956" s="125"/>
      <c r="C956" s="125"/>
      <c r="D956" s="130">
        <v>1</v>
      </c>
      <c r="E956" s="131"/>
      <c r="F956" s="132">
        <v>0.26</v>
      </c>
      <c r="G956" s="132"/>
      <c r="H956" s="131">
        <v>577574</v>
      </c>
      <c r="I956" s="137">
        <v>577574</v>
      </c>
      <c r="J956" s="98">
        <f t="shared" ref="J956:J970" si="509">I956*(1-F956)</f>
        <v>427404.76</v>
      </c>
      <c r="K956" s="92"/>
      <c r="L956" s="131">
        <v>80574</v>
      </c>
      <c r="M956" s="92">
        <f>L956</f>
        <v>80574</v>
      </c>
      <c r="N956" s="92">
        <f t="shared" ref="N956:N970" si="510">M956*(1-F956)</f>
        <v>59624.76</v>
      </c>
      <c r="O956" s="92"/>
      <c r="P956" s="131">
        <v>0</v>
      </c>
      <c r="Q956" s="92">
        <f>P956</f>
        <v>0</v>
      </c>
      <c r="R956" s="98">
        <f t="shared" ref="R956:R970" si="511">Q956*(1-F956)</f>
        <v>0</v>
      </c>
      <c r="S956" s="130">
        <v>25</v>
      </c>
      <c r="T956" s="258" t="s">
        <v>199</v>
      </c>
      <c r="U956" s="78">
        <f>SUMIF('Avoided Costs 2010-2018'!$A:$A,Actuals!T956&amp;Actuals!S956,'Avoided Costs 2010-2018'!$E:$E)*J956</f>
        <v>1580291.4509339768</v>
      </c>
      <c r="V956" s="78">
        <f>SUMIF('Avoided Costs 2010-2018'!$A:$A,Actuals!T956&amp;Actuals!S956,'Avoided Costs 2010-2018'!$K:$K)*N956</f>
        <v>63276.258203509213</v>
      </c>
      <c r="W956" s="78">
        <f>SUMIF('Avoided Costs 2010-2018'!$A:$A,Actuals!T956&amp;Actuals!S956,'Avoided Costs 2010-2018'!$M:$M)*R956</f>
        <v>0</v>
      </c>
      <c r="X956" s="78">
        <f t="shared" ref="X956:X970" si="512">SUM(U956:W956)</f>
        <v>1643567.7091374861</v>
      </c>
      <c r="Y956" s="105">
        <v>832000</v>
      </c>
      <c r="Z956" s="105">
        <f t="shared" ref="Z956:Z970" si="513">Y956*(1-F956)</f>
        <v>615680</v>
      </c>
      <c r="AA956" s="105"/>
      <c r="AB956" s="105"/>
      <c r="AC956" s="105"/>
      <c r="AD956" s="105">
        <f t="shared" si="498"/>
        <v>615680</v>
      </c>
      <c r="AE956" s="105">
        <f t="shared" si="499"/>
        <v>1027887.7091374861</v>
      </c>
      <c r="AF956" s="160">
        <f t="shared" si="500"/>
        <v>10685119</v>
      </c>
    </row>
    <row r="957" spans="1:32" s="108" customFormat="1" outlineLevel="1" x14ac:dyDescent="0.2">
      <c r="A957" s="125" t="s">
        <v>1103</v>
      </c>
      <c r="B957" s="125"/>
      <c r="C957" s="125"/>
      <c r="D957" s="130">
        <v>1</v>
      </c>
      <c r="E957" s="131"/>
      <c r="F957" s="132">
        <v>0.26</v>
      </c>
      <c r="G957" s="132"/>
      <c r="H957" s="131">
        <v>29871</v>
      </c>
      <c r="I957" s="92">
        <f t="shared" si="501"/>
        <v>28437.191999999999</v>
      </c>
      <c r="J957" s="98">
        <f t="shared" si="509"/>
        <v>21043.522079999999</v>
      </c>
      <c r="K957" s="92"/>
      <c r="L957" s="131">
        <v>368250</v>
      </c>
      <c r="M957" s="92">
        <f t="shared" si="503"/>
        <v>390345</v>
      </c>
      <c r="N957" s="92">
        <f t="shared" si="510"/>
        <v>288855.3</v>
      </c>
      <c r="O957" s="92"/>
      <c r="P957" s="131">
        <v>0</v>
      </c>
      <c r="Q957" s="92">
        <f t="shared" si="505"/>
        <v>0</v>
      </c>
      <c r="R957" s="98">
        <f t="shared" si="511"/>
        <v>0</v>
      </c>
      <c r="S957" s="130">
        <v>25</v>
      </c>
      <c r="T957" s="258" t="s">
        <v>199</v>
      </c>
      <c r="U957" s="78">
        <f>SUMIF('Avoided Costs 2010-2018'!$A:$A,Actuals!T957&amp;Actuals!S957,'Avoided Costs 2010-2018'!$E:$E)*J957</f>
        <v>77806.569212201503</v>
      </c>
      <c r="V957" s="78">
        <f>SUMIF('Avoided Costs 2010-2018'!$A:$A,Actuals!T957&amp;Actuals!S957,'Avoided Costs 2010-2018'!$K:$K)*N957</f>
        <v>306545.17596803937</v>
      </c>
      <c r="W957" s="78">
        <f>SUMIF('Avoided Costs 2010-2018'!$A:$A,Actuals!T957&amp;Actuals!S957,'Avoided Costs 2010-2018'!$M:$M)*R957</f>
        <v>0</v>
      </c>
      <c r="X957" s="78">
        <f t="shared" si="512"/>
        <v>384351.74518024089</v>
      </c>
      <c r="Y957" s="105">
        <v>257577</v>
      </c>
      <c r="Z957" s="105">
        <f t="shared" si="513"/>
        <v>190606.98</v>
      </c>
      <c r="AA957" s="105"/>
      <c r="AB957" s="105"/>
      <c r="AC957" s="105"/>
      <c r="AD957" s="105">
        <f t="shared" si="498"/>
        <v>190606.98</v>
      </c>
      <c r="AE957" s="105">
        <f t="shared" si="499"/>
        <v>193744.76518024088</v>
      </c>
      <c r="AF957" s="160">
        <f t="shared" si="500"/>
        <v>526088.05200000003</v>
      </c>
    </row>
    <row r="958" spans="1:32" s="108" customFormat="1" outlineLevel="1" x14ac:dyDescent="0.2">
      <c r="A958" s="125" t="s">
        <v>1104</v>
      </c>
      <c r="B958" s="125"/>
      <c r="C958" s="125"/>
      <c r="D958" s="130">
        <v>1</v>
      </c>
      <c r="E958" s="131"/>
      <c r="F958" s="132">
        <v>0.26</v>
      </c>
      <c r="G958" s="132"/>
      <c r="H958" s="131">
        <v>10001</v>
      </c>
      <c r="I958" s="92">
        <f t="shared" si="501"/>
        <v>9520.9519999999993</v>
      </c>
      <c r="J958" s="98">
        <f t="shared" si="509"/>
        <v>7045.5044799999996</v>
      </c>
      <c r="K958" s="92"/>
      <c r="L958" s="131">
        <v>205</v>
      </c>
      <c r="M958" s="92">
        <f t="shared" si="503"/>
        <v>217.3</v>
      </c>
      <c r="N958" s="92">
        <f t="shared" si="510"/>
        <v>160.80199999999999</v>
      </c>
      <c r="O958" s="92"/>
      <c r="P958" s="131">
        <v>0</v>
      </c>
      <c r="Q958" s="92">
        <f t="shared" si="505"/>
        <v>0</v>
      </c>
      <c r="R958" s="98">
        <f t="shared" si="511"/>
        <v>0</v>
      </c>
      <c r="S958" s="130">
        <v>25</v>
      </c>
      <c r="T958" s="258" t="s">
        <v>199</v>
      </c>
      <c r="U958" s="78">
        <f>SUMIF('Avoided Costs 2010-2018'!$A:$A,Actuals!T958&amp;Actuals!S958,'Avoided Costs 2010-2018'!$E:$E)*J958</f>
        <v>26050.132191464207</v>
      </c>
      <c r="V958" s="78">
        <f>SUMIF('Avoided Costs 2010-2018'!$A:$A,Actuals!T958&amp;Actuals!S958,'Avoided Costs 2010-2018'!$K:$K)*N958</f>
        <v>170.6497245714815</v>
      </c>
      <c r="W958" s="78">
        <f>SUMIF('Avoided Costs 2010-2018'!$A:$A,Actuals!T958&amp;Actuals!S958,'Avoided Costs 2010-2018'!$M:$M)*R958</f>
        <v>0</v>
      </c>
      <c r="X958" s="78">
        <f t="shared" si="512"/>
        <v>26220.781916035688</v>
      </c>
      <c r="Y958" s="105">
        <v>6093</v>
      </c>
      <c r="Z958" s="105">
        <f t="shared" si="513"/>
        <v>4508.82</v>
      </c>
      <c r="AA958" s="105"/>
      <c r="AB958" s="105"/>
      <c r="AC958" s="105"/>
      <c r="AD958" s="105">
        <f t="shared" si="498"/>
        <v>4508.82</v>
      </c>
      <c r="AE958" s="105">
        <f t="shared" si="499"/>
        <v>21711.961916035689</v>
      </c>
      <c r="AF958" s="160">
        <f t="shared" si="500"/>
        <v>176137.61199999999</v>
      </c>
    </row>
    <row r="959" spans="1:32" s="108" customFormat="1" outlineLevel="1" x14ac:dyDescent="0.2">
      <c r="A959" s="125" t="s">
        <v>1105</v>
      </c>
      <c r="B959" s="125"/>
      <c r="C959" s="125"/>
      <c r="D959" s="130">
        <v>1</v>
      </c>
      <c r="E959" s="131"/>
      <c r="F959" s="132">
        <v>0.26</v>
      </c>
      <c r="G959" s="132"/>
      <c r="H959" s="131">
        <v>14554</v>
      </c>
      <c r="I959" s="92">
        <f t="shared" si="501"/>
        <v>13855.407999999999</v>
      </c>
      <c r="J959" s="98">
        <f t="shared" si="509"/>
        <v>10253.001919999999</v>
      </c>
      <c r="K959" s="92"/>
      <c r="L959" s="131">
        <v>0</v>
      </c>
      <c r="M959" s="92">
        <f t="shared" si="503"/>
        <v>0</v>
      </c>
      <c r="N959" s="92">
        <f t="shared" si="510"/>
        <v>0</v>
      </c>
      <c r="O959" s="92"/>
      <c r="P959" s="131">
        <v>0</v>
      </c>
      <c r="Q959" s="92">
        <f t="shared" si="505"/>
        <v>0</v>
      </c>
      <c r="R959" s="98">
        <f t="shared" si="511"/>
        <v>0</v>
      </c>
      <c r="S959" s="130">
        <v>25</v>
      </c>
      <c r="T959" s="258" t="s">
        <v>15</v>
      </c>
      <c r="U959" s="78">
        <f>SUMIF('Avoided Costs 2010-2018'!$A:$A,Actuals!T959&amp;Actuals!S959,'Avoided Costs 2010-2018'!$E:$E)*J959</f>
        <v>38544.644608020018</v>
      </c>
      <c r="V959" s="78">
        <f>SUMIF('Avoided Costs 2010-2018'!$A:$A,Actuals!T959&amp;Actuals!S959,'Avoided Costs 2010-2018'!$K:$K)*N959</f>
        <v>0</v>
      </c>
      <c r="W959" s="78">
        <f>SUMIF('Avoided Costs 2010-2018'!$A:$A,Actuals!T959&amp;Actuals!S959,'Avoided Costs 2010-2018'!$M:$M)*R959</f>
        <v>0</v>
      </c>
      <c r="X959" s="78">
        <f t="shared" si="512"/>
        <v>38544.644608020018</v>
      </c>
      <c r="Y959" s="105">
        <v>20000</v>
      </c>
      <c r="Z959" s="105">
        <f t="shared" si="513"/>
        <v>14800</v>
      </c>
      <c r="AA959" s="105"/>
      <c r="AB959" s="105"/>
      <c r="AC959" s="105"/>
      <c r="AD959" s="105">
        <f t="shared" si="498"/>
        <v>14800</v>
      </c>
      <c r="AE959" s="105">
        <f t="shared" si="499"/>
        <v>23744.644608020018</v>
      </c>
      <c r="AF959" s="160">
        <f t="shared" si="500"/>
        <v>256325.04799999998</v>
      </c>
    </row>
    <row r="960" spans="1:32" s="108" customFormat="1" outlineLevel="1" x14ac:dyDescent="0.2">
      <c r="A960" s="125" t="s">
        <v>1106</v>
      </c>
      <c r="B960" s="125"/>
      <c r="C960" s="125"/>
      <c r="D960" s="130">
        <v>1</v>
      </c>
      <c r="E960" s="131"/>
      <c r="F960" s="132">
        <v>0.26</v>
      </c>
      <c r="G960" s="132"/>
      <c r="H960" s="131">
        <v>115612</v>
      </c>
      <c r="I960" s="92">
        <v>98270</v>
      </c>
      <c r="J960" s="98">
        <f t="shared" si="509"/>
        <v>72719.8</v>
      </c>
      <c r="K960" s="92"/>
      <c r="L960" s="131">
        <v>0</v>
      </c>
      <c r="M960" s="92">
        <f>L960</f>
        <v>0</v>
      </c>
      <c r="N960" s="92">
        <f t="shared" si="510"/>
        <v>0</v>
      </c>
      <c r="O960" s="92"/>
      <c r="P960" s="131">
        <v>0</v>
      </c>
      <c r="Q960" s="92">
        <f>P960</f>
        <v>0</v>
      </c>
      <c r="R960" s="98">
        <f t="shared" si="511"/>
        <v>0</v>
      </c>
      <c r="S960" s="130">
        <v>25</v>
      </c>
      <c r="T960" s="258" t="s">
        <v>199</v>
      </c>
      <c r="U960" s="78">
        <f>SUMIF('Avoided Costs 2010-2018'!$A:$A,Actuals!T960&amp;Actuals!S960,'Avoided Costs 2010-2018'!$E:$E)*J960</f>
        <v>268875.05476922769</v>
      </c>
      <c r="V960" s="78">
        <f>SUMIF('Avoided Costs 2010-2018'!$A:$A,Actuals!T960&amp;Actuals!S960,'Avoided Costs 2010-2018'!$K:$K)*N960</f>
        <v>0</v>
      </c>
      <c r="W960" s="78">
        <f>SUMIF('Avoided Costs 2010-2018'!$A:$A,Actuals!T960&amp;Actuals!S960,'Avoided Costs 2010-2018'!$M:$M)*R960</f>
        <v>0</v>
      </c>
      <c r="X960" s="78">
        <f t="shared" si="512"/>
        <v>268875.05476922769</v>
      </c>
      <c r="Y960" s="105">
        <v>189742</v>
      </c>
      <c r="Z960" s="105">
        <f t="shared" si="513"/>
        <v>140409.07999999999</v>
      </c>
      <c r="AA960" s="105"/>
      <c r="AB960" s="105"/>
      <c r="AC960" s="105"/>
      <c r="AD960" s="105">
        <f t="shared" si="498"/>
        <v>140409.07999999999</v>
      </c>
      <c r="AE960" s="105">
        <f t="shared" si="499"/>
        <v>128465.9747692277</v>
      </c>
      <c r="AF960" s="160">
        <f t="shared" si="500"/>
        <v>1817995</v>
      </c>
    </row>
    <row r="961" spans="1:32" s="108" customFormat="1" outlineLevel="1" x14ac:dyDescent="0.2">
      <c r="A961" s="125" t="s">
        <v>1107</v>
      </c>
      <c r="B961" s="125"/>
      <c r="C961" s="125"/>
      <c r="D961" s="130">
        <v>0</v>
      </c>
      <c r="E961" s="131"/>
      <c r="F961" s="132">
        <v>0.26</v>
      </c>
      <c r="G961" s="132"/>
      <c r="H961" s="131">
        <v>12189</v>
      </c>
      <c r="I961" s="92">
        <f t="shared" ref="I961:I963" si="514">H961</f>
        <v>12189</v>
      </c>
      <c r="J961" s="98">
        <f t="shared" si="509"/>
        <v>9019.86</v>
      </c>
      <c r="K961" s="92"/>
      <c r="L961" s="131">
        <v>0</v>
      </c>
      <c r="M961" s="92">
        <f t="shared" ref="M961:M964" si="515">L961</f>
        <v>0</v>
      </c>
      <c r="N961" s="92">
        <f t="shared" si="510"/>
        <v>0</v>
      </c>
      <c r="O961" s="92"/>
      <c r="P961" s="131">
        <v>0</v>
      </c>
      <c r="Q961" s="92">
        <f t="shared" ref="Q961:Q964" si="516">P961</f>
        <v>0</v>
      </c>
      <c r="R961" s="98">
        <f t="shared" si="511"/>
        <v>0</v>
      </c>
      <c r="S961" s="130">
        <v>25</v>
      </c>
      <c r="T961" s="258" t="s">
        <v>167</v>
      </c>
      <c r="U961" s="78">
        <f>SUMIF('Avoided Costs 2010-2018'!$A:$A,Actuals!T961&amp;Actuals!S961,'Avoided Costs 2010-2018'!$E:$E)*J961</f>
        <v>30825.388114429403</v>
      </c>
      <c r="V961" s="78">
        <f>SUMIF('Avoided Costs 2010-2018'!$A:$A,Actuals!T961&amp;Actuals!S961,'Avoided Costs 2010-2018'!$K:$K)*N961</f>
        <v>0</v>
      </c>
      <c r="W961" s="78">
        <f>SUMIF('Avoided Costs 2010-2018'!$A:$A,Actuals!T961&amp;Actuals!S961,'Avoided Costs 2010-2018'!$M:$M)*R961</f>
        <v>0</v>
      </c>
      <c r="X961" s="78">
        <f t="shared" si="512"/>
        <v>30825.388114429403</v>
      </c>
      <c r="Y961" s="105">
        <v>10800</v>
      </c>
      <c r="Z961" s="105">
        <f t="shared" si="513"/>
        <v>7992</v>
      </c>
      <c r="AA961" s="105"/>
      <c r="AB961" s="105"/>
      <c r="AC961" s="105"/>
      <c r="AD961" s="105">
        <f t="shared" si="498"/>
        <v>7992</v>
      </c>
      <c r="AE961" s="105">
        <f t="shared" si="499"/>
        <v>22833.388114429403</v>
      </c>
      <c r="AF961" s="160">
        <f t="shared" si="500"/>
        <v>225496.5</v>
      </c>
    </row>
    <row r="962" spans="1:32" s="108" customFormat="1" outlineLevel="1" x14ac:dyDescent="0.2">
      <c r="A962" s="125" t="s">
        <v>1108</v>
      </c>
      <c r="B962" s="125"/>
      <c r="C962" s="125"/>
      <c r="D962" s="130">
        <v>0</v>
      </c>
      <c r="E962" s="131"/>
      <c r="F962" s="132">
        <v>0.26</v>
      </c>
      <c r="G962" s="132"/>
      <c r="H962" s="131">
        <v>161637</v>
      </c>
      <c r="I962" s="92">
        <f t="shared" si="514"/>
        <v>161637</v>
      </c>
      <c r="J962" s="98">
        <f t="shared" si="509"/>
        <v>119611.38</v>
      </c>
      <c r="K962" s="92"/>
      <c r="L962" s="131">
        <v>0</v>
      </c>
      <c r="M962" s="92">
        <f>245000/2</f>
        <v>122500</v>
      </c>
      <c r="N962" s="92">
        <f t="shared" si="510"/>
        <v>90650</v>
      </c>
      <c r="O962" s="92"/>
      <c r="P962" s="131">
        <v>0</v>
      </c>
      <c r="Q962" s="92">
        <f t="shared" si="516"/>
        <v>0</v>
      </c>
      <c r="R962" s="98">
        <f t="shared" si="511"/>
        <v>0</v>
      </c>
      <c r="S962" s="130">
        <v>15</v>
      </c>
      <c r="T962" s="258" t="s">
        <v>15</v>
      </c>
      <c r="U962" s="78">
        <f>SUMIF('Avoided Costs 2010-2018'!$A:$A,Actuals!T962&amp;Actuals!S962,'Avoided Costs 2010-2018'!$E:$E)*J962</f>
        <v>353496.12459418736</v>
      </c>
      <c r="V962" s="78">
        <f>SUMIF('Avoided Costs 2010-2018'!$A:$A,Actuals!T962&amp;Actuals!S962,'Avoided Costs 2010-2018'!$K:$K)*N962</f>
        <v>74661.141966366835</v>
      </c>
      <c r="W962" s="78">
        <f>SUMIF('Avoided Costs 2010-2018'!$A:$A,Actuals!T962&amp;Actuals!S962,'Avoided Costs 2010-2018'!$M:$M)*R962</f>
        <v>0</v>
      </c>
      <c r="X962" s="78">
        <f t="shared" si="512"/>
        <v>428157.26656055421</v>
      </c>
      <c r="Y962" s="105">
        <v>329832</v>
      </c>
      <c r="Z962" s="105">
        <f t="shared" si="513"/>
        <v>244075.68</v>
      </c>
      <c r="AA962" s="105"/>
      <c r="AB962" s="105"/>
      <c r="AC962" s="105"/>
      <c r="AD962" s="105">
        <f t="shared" si="498"/>
        <v>244075.68</v>
      </c>
      <c r="AE962" s="105">
        <f t="shared" si="499"/>
        <v>184081.58656055422</v>
      </c>
      <c r="AF962" s="160">
        <f t="shared" si="500"/>
        <v>1794170.7000000002</v>
      </c>
    </row>
    <row r="963" spans="1:32" s="108" customFormat="1" outlineLevel="1" x14ac:dyDescent="0.2">
      <c r="A963" s="125" t="s">
        <v>1109</v>
      </c>
      <c r="B963" s="125"/>
      <c r="C963" s="125"/>
      <c r="D963" s="130">
        <v>0</v>
      </c>
      <c r="E963" s="131"/>
      <c r="F963" s="132">
        <v>0.26</v>
      </c>
      <c r="G963" s="132"/>
      <c r="H963" s="131">
        <v>8566</v>
      </c>
      <c r="I963" s="92">
        <f t="shared" si="514"/>
        <v>8566</v>
      </c>
      <c r="J963" s="98">
        <f t="shared" si="509"/>
        <v>6338.84</v>
      </c>
      <c r="K963" s="92"/>
      <c r="L963" s="131">
        <v>0</v>
      </c>
      <c r="M963" s="92">
        <f>245000/2</f>
        <v>122500</v>
      </c>
      <c r="N963" s="92">
        <f t="shared" si="510"/>
        <v>90650</v>
      </c>
      <c r="O963" s="92"/>
      <c r="P963" s="131">
        <v>0</v>
      </c>
      <c r="Q963" s="92">
        <f t="shared" si="516"/>
        <v>0</v>
      </c>
      <c r="R963" s="98">
        <f t="shared" si="511"/>
        <v>0</v>
      </c>
      <c r="S963" s="130">
        <v>15</v>
      </c>
      <c r="T963" s="258" t="s">
        <v>15</v>
      </c>
      <c r="U963" s="78">
        <f>SUMIF('Avoided Costs 2010-2018'!$A:$A,Actuals!T963&amp;Actuals!S963,'Avoided Costs 2010-2018'!$E:$E)*J963</f>
        <v>18733.630315297913</v>
      </c>
      <c r="V963" s="78">
        <f>SUMIF('Avoided Costs 2010-2018'!$A:$A,Actuals!T963&amp;Actuals!S963,'Avoided Costs 2010-2018'!$K:$K)*N963</f>
        <v>74661.141966366835</v>
      </c>
      <c r="W963" s="78">
        <f>SUMIF('Avoided Costs 2010-2018'!$A:$A,Actuals!T963&amp;Actuals!S963,'Avoided Costs 2010-2018'!$M:$M)*R963</f>
        <v>0</v>
      </c>
      <c r="X963" s="78">
        <f t="shared" si="512"/>
        <v>93394.772281664744</v>
      </c>
      <c r="Y963" s="105">
        <v>0</v>
      </c>
      <c r="Z963" s="105">
        <f t="shared" si="513"/>
        <v>0</v>
      </c>
      <c r="AA963" s="105"/>
      <c r="AB963" s="105"/>
      <c r="AC963" s="105"/>
      <c r="AD963" s="105">
        <f t="shared" si="498"/>
        <v>0</v>
      </c>
      <c r="AE963" s="105">
        <f t="shared" si="499"/>
        <v>93394.772281664744</v>
      </c>
      <c r="AF963" s="160">
        <f t="shared" si="500"/>
        <v>95082.6</v>
      </c>
    </row>
    <row r="964" spans="1:32" s="108" customFormat="1" ht="12" outlineLevel="1" x14ac:dyDescent="0.2">
      <c r="A964" s="125" t="s">
        <v>1110</v>
      </c>
      <c r="B964" s="125"/>
      <c r="C964" s="125"/>
      <c r="D964" s="130">
        <v>1</v>
      </c>
      <c r="E964" s="131"/>
      <c r="F964" s="132">
        <v>0.26</v>
      </c>
      <c r="G964" s="132"/>
      <c r="H964" s="131">
        <v>25969</v>
      </c>
      <c r="I964" s="133">
        <f>H964-3999</f>
        <v>21970</v>
      </c>
      <c r="J964" s="98">
        <f t="shared" si="509"/>
        <v>16257.8</v>
      </c>
      <c r="K964" s="92"/>
      <c r="L964" s="131">
        <v>0</v>
      </c>
      <c r="M964" s="92">
        <f t="shared" si="515"/>
        <v>0</v>
      </c>
      <c r="N964" s="92">
        <f t="shared" si="510"/>
        <v>0</v>
      </c>
      <c r="O964" s="92"/>
      <c r="P964" s="131">
        <v>0</v>
      </c>
      <c r="Q964" s="92">
        <f t="shared" si="516"/>
        <v>0</v>
      </c>
      <c r="R964" s="98">
        <f t="shared" si="511"/>
        <v>0</v>
      </c>
      <c r="S964" s="130">
        <v>25</v>
      </c>
      <c r="T964" s="258" t="s">
        <v>15</v>
      </c>
      <c r="U964" s="78">
        <f>SUMIF('Avoided Costs 2010-2018'!$A:$A,Actuals!T964&amp;Actuals!S964,'Avoided Costs 2010-2018'!$E:$E)*J964</f>
        <v>61118.795060975455</v>
      </c>
      <c r="V964" s="78">
        <f>SUMIF('Avoided Costs 2010-2018'!$A:$A,Actuals!T964&amp;Actuals!S964,'Avoided Costs 2010-2018'!$K:$K)*N964</f>
        <v>0</v>
      </c>
      <c r="W964" s="78">
        <f>SUMIF('Avoided Costs 2010-2018'!$A:$A,Actuals!T964&amp;Actuals!S964,'Avoided Costs 2010-2018'!$M:$M)*R964</f>
        <v>0</v>
      </c>
      <c r="X964" s="78">
        <f t="shared" si="512"/>
        <v>61118.795060975455</v>
      </c>
      <c r="Y964" s="105">
        <v>36000</v>
      </c>
      <c r="Z964" s="105">
        <f t="shared" si="513"/>
        <v>26640</v>
      </c>
      <c r="AA964" s="105"/>
      <c r="AB964" s="105"/>
      <c r="AC964" s="105"/>
      <c r="AD964" s="105">
        <f t="shared" si="498"/>
        <v>26640</v>
      </c>
      <c r="AE964" s="105">
        <f t="shared" si="499"/>
        <v>34478.795060975455</v>
      </c>
      <c r="AF964" s="160">
        <f t="shared" si="500"/>
        <v>406445</v>
      </c>
    </row>
    <row r="965" spans="1:32" s="108" customFormat="1" outlineLevel="1" x14ac:dyDescent="0.2">
      <c r="A965" s="125" t="s">
        <v>1111</v>
      </c>
      <c r="B965" s="125"/>
      <c r="C965" s="125"/>
      <c r="D965" s="130">
        <v>1</v>
      </c>
      <c r="E965" s="131"/>
      <c r="F965" s="132">
        <v>0.26</v>
      </c>
      <c r="G965" s="132"/>
      <c r="H965" s="131">
        <v>187797</v>
      </c>
      <c r="I965" s="92">
        <f t="shared" si="501"/>
        <v>178782.74400000001</v>
      </c>
      <c r="J965" s="98">
        <f t="shared" si="509"/>
        <v>132299.23056</v>
      </c>
      <c r="K965" s="92"/>
      <c r="L965" s="131">
        <v>489892</v>
      </c>
      <c r="M965" s="92">
        <f t="shared" si="503"/>
        <v>519285.52</v>
      </c>
      <c r="N965" s="92">
        <f t="shared" si="510"/>
        <v>384271.28480000002</v>
      </c>
      <c r="O965" s="92"/>
      <c r="P965" s="131">
        <v>0</v>
      </c>
      <c r="Q965" s="92">
        <f t="shared" si="505"/>
        <v>0</v>
      </c>
      <c r="R965" s="98">
        <f t="shared" si="511"/>
        <v>0</v>
      </c>
      <c r="S965" s="130">
        <v>25</v>
      </c>
      <c r="T965" s="258" t="s">
        <v>199</v>
      </c>
      <c r="U965" s="78">
        <f>SUMIF('Avoided Costs 2010-2018'!$A:$A,Actuals!T965&amp;Actuals!S965,'Avoided Costs 2010-2018'!$E:$E)*J965</f>
        <v>489164.75104093627</v>
      </c>
      <c r="V965" s="78">
        <f>SUMIF('Avoided Costs 2010-2018'!$A:$A,Actuals!T965&amp;Actuals!S965,'Avoided Costs 2010-2018'!$K:$K)*N965</f>
        <v>407804.56034035236</v>
      </c>
      <c r="W965" s="78">
        <f>SUMIF('Avoided Costs 2010-2018'!$A:$A,Actuals!T965&amp;Actuals!S965,'Avoided Costs 2010-2018'!$M:$M)*R965</f>
        <v>0</v>
      </c>
      <c r="X965" s="78">
        <f t="shared" si="512"/>
        <v>896969.31138128857</v>
      </c>
      <c r="Y965" s="105">
        <v>383286</v>
      </c>
      <c r="Z965" s="105">
        <f t="shared" si="513"/>
        <v>283631.64</v>
      </c>
      <c r="AA965" s="105"/>
      <c r="AB965" s="105"/>
      <c r="AC965" s="105"/>
      <c r="AD965" s="105">
        <f t="shared" si="498"/>
        <v>283631.64</v>
      </c>
      <c r="AE965" s="105">
        <f t="shared" si="499"/>
        <v>613337.67138128856</v>
      </c>
      <c r="AF965" s="160">
        <f t="shared" si="500"/>
        <v>3307480.764</v>
      </c>
    </row>
    <row r="966" spans="1:32" s="108" customFormat="1" outlineLevel="1" x14ac:dyDescent="0.2">
      <c r="A966" s="125" t="s">
        <v>1112</v>
      </c>
      <c r="B966" s="125"/>
      <c r="C966" s="125"/>
      <c r="D966" s="130">
        <v>1</v>
      </c>
      <c r="E966" s="131"/>
      <c r="F966" s="132">
        <v>0.26</v>
      </c>
      <c r="G966" s="132"/>
      <c r="H966" s="131">
        <v>49643</v>
      </c>
      <c r="I966" s="92">
        <f t="shared" si="501"/>
        <v>47260.135999999999</v>
      </c>
      <c r="J966" s="98">
        <f t="shared" si="509"/>
        <v>34972.500639999998</v>
      </c>
      <c r="K966" s="92"/>
      <c r="L966" s="131">
        <v>66803</v>
      </c>
      <c r="M966" s="92">
        <f t="shared" si="503"/>
        <v>70811.180000000008</v>
      </c>
      <c r="N966" s="92">
        <f t="shared" si="510"/>
        <v>52400.273200000003</v>
      </c>
      <c r="O966" s="92"/>
      <c r="P966" s="131">
        <v>0</v>
      </c>
      <c r="Q966" s="92">
        <f t="shared" si="505"/>
        <v>0</v>
      </c>
      <c r="R966" s="98">
        <f t="shared" si="511"/>
        <v>0</v>
      </c>
      <c r="S966" s="130">
        <v>25</v>
      </c>
      <c r="T966" s="258" t="s">
        <v>199</v>
      </c>
      <c r="U966" s="78">
        <f>SUMIF('Avoided Costs 2010-2018'!$A:$A,Actuals!T966&amp;Actuals!S966,'Avoided Costs 2010-2018'!$E:$E)*J966</f>
        <v>129307.74046403935</v>
      </c>
      <c r="V966" s="78">
        <f>SUMIF('Avoided Costs 2010-2018'!$A:$A,Actuals!T966&amp;Actuals!S966,'Avoided Costs 2010-2018'!$K:$K)*N966</f>
        <v>55609.334392920391</v>
      </c>
      <c r="W966" s="78">
        <f>SUMIF('Avoided Costs 2010-2018'!$A:$A,Actuals!T966&amp;Actuals!S966,'Avoided Costs 2010-2018'!$M:$M)*R966</f>
        <v>0</v>
      </c>
      <c r="X966" s="78">
        <f t="shared" si="512"/>
        <v>184917.07485695975</v>
      </c>
      <c r="Y966" s="105">
        <v>146796</v>
      </c>
      <c r="Z966" s="105">
        <f t="shared" si="513"/>
        <v>108629.04</v>
      </c>
      <c r="AA966" s="105"/>
      <c r="AB966" s="105"/>
      <c r="AC966" s="105"/>
      <c r="AD966" s="105">
        <f t="shared" si="498"/>
        <v>108629.04</v>
      </c>
      <c r="AE966" s="105">
        <f t="shared" si="499"/>
        <v>76288.034856959755</v>
      </c>
      <c r="AF966" s="160">
        <f t="shared" si="500"/>
        <v>874312.51599999995</v>
      </c>
    </row>
    <row r="967" spans="1:32" s="108" customFormat="1" outlineLevel="1" x14ac:dyDescent="0.2">
      <c r="A967" s="125" t="s">
        <v>1113</v>
      </c>
      <c r="B967" s="125"/>
      <c r="C967" s="125"/>
      <c r="D967" s="130">
        <v>1</v>
      </c>
      <c r="E967" s="131"/>
      <c r="F967" s="132">
        <v>0.26</v>
      </c>
      <c r="G967" s="132"/>
      <c r="H967" s="131">
        <v>48234</v>
      </c>
      <c r="I967" s="92">
        <f t="shared" si="501"/>
        <v>45918.767999999996</v>
      </c>
      <c r="J967" s="98">
        <f t="shared" si="509"/>
        <v>33979.888319999998</v>
      </c>
      <c r="K967" s="92"/>
      <c r="L967" s="131">
        <v>-11280</v>
      </c>
      <c r="M967" s="92">
        <f t="shared" si="503"/>
        <v>-11956.800000000001</v>
      </c>
      <c r="N967" s="92">
        <f t="shared" si="510"/>
        <v>-8848.0320000000011</v>
      </c>
      <c r="O967" s="92"/>
      <c r="P967" s="131">
        <v>0</v>
      </c>
      <c r="Q967" s="92">
        <f t="shared" si="505"/>
        <v>0</v>
      </c>
      <c r="R967" s="98">
        <f t="shared" si="511"/>
        <v>0</v>
      </c>
      <c r="S967" s="130">
        <v>25</v>
      </c>
      <c r="T967" s="258" t="s">
        <v>199</v>
      </c>
      <c r="U967" s="78">
        <f>SUMIF('Avoided Costs 2010-2018'!$A:$A,Actuals!T967&amp;Actuals!S967,'Avoided Costs 2010-2018'!$E:$E)*J967</f>
        <v>125637.64384792365</v>
      </c>
      <c r="V967" s="78">
        <f>SUMIF('Avoided Costs 2010-2018'!$A:$A,Actuals!T967&amp;Actuals!S967,'Avoided Costs 2010-2018'!$K:$K)*N967</f>
        <v>-9389.8970398356669</v>
      </c>
      <c r="W967" s="78">
        <f>SUMIF('Avoided Costs 2010-2018'!$A:$A,Actuals!T967&amp;Actuals!S967,'Avoided Costs 2010-2018'!$M:$M)*R967</f>
        <v>0</v>
      </c>
      <c r="X967" s="78">
        <f t="shared" si="512"/>
        <v>116247.74680808799</v>
      </c>
      <c r="Y967" s="105">
        <v>154479</v>
      </c>
      <c r="Z967" s="105">
        <f t="shared" si="513"/>
        <v>114314.45999999999</v>
      </c>
      <c r="AA967" s="105"/>
      <c r="AB967" s="105"/>
      <c r="AC967" s="105"/>
      <c r="AD967" s="105">
        <f t="shared" si="498"/>
        <v>114314.45999999999</v>
      </c>
      <c r="AE967" s="105">
        <f t="shared" si="499"/>
        <v>1933.2868080879998</v>
      </c>
      <c r="AF967" s="160">
        <f t="shared" si="500"/>
        <v>849497.20799999998</v>
      </c>
    </row>
    <row r="968" spans="1:32" s="108" customFormat="1" outlineLevel="1" x14ac:dyDescent="0.2">
      <c r="A968" s="125" t="s">
        <v>1114</v>
      </c>
      <c r="B968" s="125"/>
      <c r="C968" s="125"/>
      <c r="D968" s="130">
        <v>1</v>
      </c>
      <c r="E968" s="131"/>
      <c r="F968" s="132">
        <v>0.26</v>
      </c>
      <c r="G968" s="132"/>
      <c r="H968" s="131">
        <v>45831</v>
      </c>
      <c r="I968" s="92">
        <f t="shared" si="501"/>
        <v>43631.112000000001</v>
      </c>
      <c r="J968" s="98">
        <f t="shared" si="509"/>
        <v>32287.02288</v>
      </c>
      <c r="K968" s="92"/>
      <c r="L968" s="131">
        <v>59303</v>
      </c>
      <c r="M968" s="92">
        <f t="shared" si="503"/>
        <v>62861.18</v>
      </c>
      <c r="N968" s="92">
        <f t="shared" si="510"/>
        <v>46517.273200000003</v>
      </c>
      <c r="O968" s="92"/>
      <c r="P968" s="131">
        <v>0</v>
      </c>
      <c r="Q968" s="92">
        <f t="shared" si="505"/>
        <v>0</v>
      </c>
      <c r="R968" s="98">
        <f t="shared" si="511"/>
        <v>0</v>
      </c>
      <c r="S968" s="130">
        <v>25</v>
      </c>
      <c r="T968" s="258" t="s">
        <v>199</v>
      </c>
      <c r="U968" s="78">
        <f>SUMIF('Avoided Costs 2010-2018'!$A:$A,Actuals!T968&amp;Actuals!S968,'Avoided Costs 2010-2018'!$E:$E)*J968</f>
        <v>119378.42300439917</v>
      </c>
      <c r="V968" s="78">
        <f>SUMIF('Avoided Costs 2010-2018'!$A:$A,Actuals!T968&amp;Actuals!S968,'Avoided Costs 2010-2018'!$K:$K)*N968</f>
        <v>49366.051786646676</v>
      </c>
      <c r="W968" s="78">
        <f>SUMIF('Avoided Costs 2010-2018'!$A:$A,Actuals!T968&amp;Actuals!S968,'Avoided Costs 2010-2018'!$M:$M)*R968</f>
        <v>0</v>
      </c>
      <c r="X968" s="78">
        <f t="shared" si="512"/>
        <v>168744.47479104585</v>
      </c>
      <c r="Y968" s="105">
        <v>158810</v>
      </c>
      <c r="Z968" s="105">
        <f t="shared" si="513"/>
        <v>117519.4</v>
      </c>
      <c r="AA968" s="105"/>
      <c r="AB968" s="105"/>
      <c r="AC968" s="105"/>
      <c r="AD968" s="105">
        <f t="shared" si="498"/>
        <v>117519.4</v>
      </c>
      <c r="AE968" s="105">
        <f t="shared" si="499"/>
        <v>51225.074791045859</v>
      </c>
      <c r="AF968" s="160">
        <f t="shared" si="500"/>
        <v>807175.57200000004</v>
      </c>
    </row>
    <row r="969" spans="1:32" s="108" customFormat="1" outlineLevel="1" x14ac:dyDescent="0.2">
      <c r="A969" s="125" t="s">
        <v>1115</v>
      </c>
      <c r="B969" s="125"/>
      <c r="C969" s="125"/>
      <c r="D969" s="130">
        <v>1</v>
      </c>
      <c r="E969" s="131"/>
      <c r="F969" s="132">
        <v>0.26</v>
      </c>
      <c r="G969" s="132"/>
      <c r="H969" s="131">
        <v>93813</v>
      </c>
      <c r="I969" s="92">
        <f t="shared" si="501"/>
        <v>89309.975999999995</v>
      </c>
      <c r="J969" s="98">
        <f t="shared" si="509"/>
        <v>66089.382239999992</v>
      </c>
      <c r="K969" s="92"/>
      <c r="L969" s="131">
        <v>110929</v>
      </c>
      <c r="M969" s="92">
        <f t="shared" si="503"/>
        <v>117584.74</v>
      </c>
      <c r="N969" s="92">
        <f t="shared" si="510"/>
        <v>87012.707600000009</v>
      </c>
      <c r="O969" s="92"/>
      <c r="P969" s="131">
        <v>0</v>
      </c>
      <c r="Q969" s="92">
        <f t="shared" si="505"/>
        <v>0</v>
      </c>
      <c r="R969" s="98">
        <f t="shared" si="511"/>
        <v>0</v>
      </c>
      <c r="S969" s="130">
        <v>25</v>
      </c>
      <c r="T969" s="258" t="s">
        <v>15</v>
      </c>
      <c r="U969" s="78">
        <f>SUMIF('Avoided Costs 2010-2018'!$A:$A,Actuals!T969&amp;Actuals!S969,'Avoided Costs 2010-2018'!$E:$E)*J969</f>
        <v>248453.25990189513</v>
      </c>
      <c r="V969" s="78">
        <f>SUMIF('Avoided Costs 2010-2018'!$A:$A,Actuals!T969&amp;Actuals!S969,'Avoided Costs 2010-2018'!$K:$K)*N969</f>
        <v>92341.479497511595</v>
      </c>
      <c r="W969" s="78">
        <f>SUMIF('Avoided Costs 2010-2018'!$A:$A,Actuals!T969&amp;Actuals!S969,'Avoided Costs 2010-2018'!$M:$M)*R969</f>
        <v>0</v>
      </c>
      <c r="X969" s="78">
        <f t="shared" si="512"/>
        <v>340794.73939940671</v>
      </c>
      <c r="Y969" s="105">
        <v>200531</v>
      </c>
      <c r="Z969" s="105">
        <f t="shared" si="513"/>
        <v>148392.94</v>
      </c>
      <c r="AA969" s="105"/>
      <c r="AB969" s="105"/>
      <c r="AC969" s="105"/>
      <c r="AD969" s="105">
        <f t="shared" si="498"/>
        <v>148392.94</v>
      </c>
      <c r="AE969" s="105">
        <f t="shared" si="499"/>
        <v>192401.79939940671</v>
      </c>
      <c r="AF969" s="160">
        <f t="shared" si="500"/>
        <v>1652234.5559999999</v>
      </c>
    </row>
    <row r="970" spans="1:32" s="108" customFormat="1" outlineLevel="1" x14ac:dyDescent="0.2">
      <c r="A970" s="125" t="s">
        <v>1116</v>
      </c>
      <c r="B970" s="125"/>
      <c r="C970" s="125"/>
      <c r="D970" s="130">
        <v>1</v>
      </c>
      <c r="E970" s="131"/>
      <c r="F970" s="132">
        <v>0.26</v>
      </c>
      <c r="G970" s="132"/>
      <c r="H970" s="131">
        <v>51779</v>
      </c>
      <c r="I970" s="92">
        <f>H970</f>
        <v>51779</v>
      </c>
      <c r="J970" s="98">
        <f t="shared" si="509"/>
        <v>38316.46</v>
      </c>
      <c r="K970" s="92"/>
      <c r="L970" s="131">
        <v>98037</v>
      </c>
      <c r="M970" s="92">
        <f>L970</f>
        <v>98037</v>
      </c>
      <c r="N970" s="92">
        <f t="shared" si="510"/>
        <v>72547.38</v>
      </c>
      <c r="O970" s="92"/>
      <c r="P970" s="131">
        <v>0</v>
      </c>
      <c r="Q970" s="92">
        <f>P970</f>
        <v>0</v>
      </c>
      <c r="R970" s="98">
        <f t="shared" si="511"/>
        <v>0</v>
      </c>
      <c r="S970" s="130">
        <v>25</v>
      </c>
      <c r="T970" s="258" t="s">
        <v>199</v>
      </c>
      <c r="U970" s="78">
        <f>SUMIF('Avoided Costs 2010-2018'!$A:$A,Actuals!T970&amp;Actuals!S970,'Avoided Costs 2010-2018'!$E:$E)*J970</f>
        <v>141671.73563545171</v>
      </c>
      <c r="V970" s="78">
        <f>SUMIF('Avoided Costs 2010-2018'!$A:$A,Actuals!T970&amp;Actuals!S970,'Avoided Costs 2010-2018'!$K:$K)*N970</f>
        <v>76990.276336007068</v>
      </c>
      <c r="W970" s="78">
        <f>SUMIF('Avoided Costs 2010-2018'!$A:$A,Actuals!T970&amp;Actuals!S970,'Avoided Costs 2010-2018'!$M:$M)*R970</f>
        <v>0</v>
      </c>
      <c r="X970" s="78">
        <f t="shared" si="512"/>
        <v>218662.01197145879</v>
      </c>
      <c r="Y970" s="105">
        <v>174303</v>
      </c>
      <c r="Z970" s="105">
        <f t="shared" si="513"/>
        <v>128984.22</v>
      </c>
      <c r="AA970" s="105"/>
      <c r="AB970" s="105"/>
      <c r="AC970" s="105"/>
      <c r="AD970" s="105">
        <f t="shared" si="498"/>
        <v>128984.22</v>
      </c>
      <c r="AE970" s="105">
        <f t="shared" si="499"/>
        <v>89677.791971458792</v>
      </c>
      <c r="AF970" s="160">
        <f t="shared" si="500"/>
        <v>957911.5</v>
      </c>
    </row>
    <row r="971" spans="1:32" s="108" customFormat="1" outlineLevel="1" x14ac:dyDescent="0.2">
      <c r="A971" s="125" t="s">
        <v>1117</v>
      </c>
      <c r="B971" s="125"/>
      <c r="C971" s="125"/>
      <c r="D971" s="130">
        <v>1</v>
      </c>
      <c r="E971" s="131"/>
      <c r="F971" s="132">
        <v>0.26</v>
      </c>
      <c r="G971" s="132"/>
      <c r="H971" s="131">
        <v>52407</v>
      </c>
      <c r="I971" s="92">
        <f t="shared" si="501"/>
        <v>49891.464</v>
      </c>
      <c r="J971" s="98">
        <f t="shared" si="502"/>
        <v>36919.683360000003</v>
      </c>
      <c r="K971" s="92"/>
      <c r="L971" s="131">
        <v>166012</v>
      </c>
      <c r="M971" s="92">
        <f t="shared" si="503"/>
        <v>175972.72</v>
      </c>
      <c r="N971" s="92">
        <f t="shared" si="504"/>
        <v>130219.8128</v>
      </c>
      <c r="O971" s="92"/>
      <c r="P971" s="131">
        <v>0</v>
      </c>
      <c r="Q971" s="92">
        <f t="shared" si="505"/>
        <v>0</v>
      </c>
      <c r="R971" s="98">
        <f t="shared" si="506"/>
        <v>0</v>
      </c>
      <c r="S971" s="130">
        <v>25</v>
      </c>
      <c r="T971" s="258" t="s">
        <v>15</v>
      </c>
      <c r="U971" s="78">
        <f>SUMIF('Avoided Costs 2010-2018'!$A:$A,Actuals!T971&amp;Actuals!S971,'Avoided Costs 2010-2018'!$E:$E)*J971</f>
        <v>138794.09028256874</v>
      </c>
      <c r="V971" s="78">
        <f>SUMIF('Avoided Costs 2010-2018'!$A:$A,Actuals!T971&amp;Actuals!S971,'Avoided Costs 2010-2018'!$K:$K)*N971</f>
        <v>138194.64427102826</v>
      </c>
      <c r="W971" s="78">
        <f>SUMIF('Avoided Costs 2010-2018'!$A:$A,Actuals!T971&amp;Actuals!S971,'Avoided Costs 2010-2018'!$M:$M)*R971</f>
        <v>0</v>
      </c>
      <c r="X971" s="78">
        <f t="shared" si="507"/>
        <v>276988.73455359699</v>
      </c>
      <c r="Y971" s="105">
        <v>100781</v>
      </c>
      <c r="Z971" s="105">
        <f t="shared" si="508"/>
        <v>74577.94</v>
      </c>
      <c r="AA971" s="105"/>
      <c r="AB971" s="105"/>
      <c r="AC971" s="105"/>
      <c r="AD971" s="105">
        <f t="shared" si="498"/>
        <v>74577.94</v>
      </c>
      <c r="AE971" s="105">
        <f t="shared" si="499"/>
        <v>202410.79455359699</v>
      </c>
      <c r="AF971" s="160">
        <f t="shared" si="500"/>
        <v>922992.08400000003</v>
      </c>
    </row>
    <row r="972" spans="1:32" s="108" customFormat="1" outlineLevel="1" x14ac:dyDescent="0.2">
      <c r="A972" s="125" t="s">
        <v>1118</v>
      </c>
      <c r="B972" s="125"/>
      <c r="C972" s="125"/>
      <c r="D972" s="130">
        <v>1</v>
      </c>
      <c r="E972" s="131"/>
      <c r="F972" s="132">
        <v>0.26</v>
      </c>
      <c r="G972" s="132"/>
      <c r="H972" s="131">
        <v>48675</v>
      </c>
      <c r="I972" s="92">
        <f t="shared" si="501"/>
        <v>46338.6</v>
      </c>
      <c r="J972" s="98">
        <f t="shared" si="502"/>
        <v>34290.563999999998</v>
      </c>
      <c r="K972" s="92"/>
      <c r="L972" s="131">
        <v>72986</v>
      </c>
      <c r="M972" s="92">
        <f t="shared" si="503"/>
        <v>77365.16</v>
      </c>
      <c r="N972" s="92">
        <f t="shared" si="504"/>
        <v>57250.218400000005</v>
      </c>
      <c r="O972" s="92"/>
      <c r="P972" s="131">
        <v>0</v>
      </c>
      <c r="Q972" s="92">
        <f t="shared" si="505"/>
        <v>0</v>
      </c>
      <c r="R972" s="98">
        <f t="shared" si="506"/>
        <v>0</v>
      </c>
      <c r="S972" s="130">
        <v>25</v>
      </c>
      <c r="T972" s="258" t="s">
        <v>199</v>
      </c>
      <c r="U972" s="78">
        <f>SUMIF('Avoided Costs 2010-2018'!$A:$A,Actuals!T972&amp;Actuals!S972,'Avoided Costs 2010-2018'!$E:$E)*J972</f>
        <v>126786.33980797122</v>
      </c>
      <c r="V972" s="78">
        <f>SUMIF('Avoided Costs 2010-2018'!$A:$A,Actuals!T972&amp;Actuals!S972,'Avoided Costs 2010-2018'!$K:$K)*N972</f>
        <v>60756.296573532447</v>
      </c>
      <c r="W972" s="78">
        <f>SUMIF('Avoided Costs 2010-2018'!$A:$A,Actuals!T972&amp;Actuals!S972,'Avoided Costs 2010-2018'!$M:$M)*R972</f>
        <v>0</v>
      </c>
      <c r="X972" s="78">
        <f t="shared" si="507"/>
        <v>187542.63638150366</v>
      </c>
      <c r="Y972" s="105">
        <v>157500</v>
      </c>
      <c r="Z972" s="105">
        <f t="shared" si="508"/>
        <v>116550</v>
      </c>
      <c r="AA972" s="105"/>
      <c r="AB972" s="105"/>
      <c r="AC972" s="105"/>
      <c r="AD972" s="105">
        <f t="shared" si="498"/>
        <v>116550</v>
      </c>
      <c r="AE972" s="105">
        <f t="shared" si="499"/>
        <v>70992.63638150366</v>
      </c>
      <c r="AF972" s="160">
        <f t="shared" si="500"/>
        <v>857264.1</v>
      </c>
    </row>
    <row r="973" spans="1:32" s="108" customFormat="1" outlineLevel="1" x14ac:dyDescent="0.2">
      <c r="A973" s="125" t="s">
        <v>1119</v>
      </c>
      <c r="B973" s="125"/>
      <c r="C973" s="125"/>
      <c r="D973" s="130">
        <v>1</v>
      </c>
      <c r="E973" s="131"/>
      <c r="F973" s="132">
        <v>0.26</v>
      </c>
      <c r="G973" s="132"/>
      <c r="H973" s="131">
        <v>60247</v>
      </c>
      <c r="I973" s="92">
        <f t="shared" si="501"/>
        <v>57355.144</v>
      </c>
      <c r="J973" s="98">
        <f t="shared" si="502"/>
        <v>42442.806559999997</v>
      </c>
      <c r="K973" s="92"/>
      <c r="L973" s="131">
        <v>57047</v>
      </c>
      <c r="M973" s="92">
        <f t="shared" si="503"/>
        <v>60469.82</v>
      </c>
      <c r="N973" s="92">
        <f t="shared" si="504"/>
        <v>44747.666799999999</v>
      </c>
      <c r="O973" s="92"/>
      <c r="P973" s="131">
        <v>0</v>
      </c>
      <c r="Q973" s="92">
        <f t="shared" si="505"/>
        <v>0</v>
      </c>
      <c r="R973" s="98">
        <f t="shared" si="506"/>
        <v>0</v>
      </c>
      <c r="S973" s="130">
        <v>25</v>
      </c>
      <c r="T973" s="258" t="s">
        <v>199</v>
      </c>
      <c r="U973" s="78">
        <f>SUMIF('Avoided Costs 2010-2018'!$A:$A,Actuals!T973&amp;Actuals!S973,'Avoided Costs 2010-2018'!$E:$E)*J973</f>
        <v>156928.5385600584</v>
      </c>
      <c r="V973" s="78">
        <f>SUMIF('Avoided Costs 2010-2018'!$A:$A,Actuals!T973&amp;Actuals!S973,'Avoided Costs 2010-2018'!$K:$K)*N973</f>
        <v>47488.072378679542</v>
      </c>
      <c r="W973" s="78">
        <f>SUMIF('Avoided Costs 2010-2018'!$A:$A,Actuals!T973&amp;Actuals!S973,'Avoided Costs 2010-2018'!$M:$M)*R973</f>
        <v>0</v>
      </c>
      <c r="X973" s="78">
        <f t="shared" si="507"/>
        <v>204416.61093873793</v>
      </c>
      <c r="Y973" s="105">
        <v>194311</v>
      </c>
      <c r="Z973" s="105">
        <f t="shared" si="508"/>
        <v>143790.13999999998</v>
      </c>
      <c r="AA973" s="105"/>
      <c r="AB973" s="105"/>
      <c r="AC973" s="105"/>
      <c r="AD973" s="105">
        <f t="shared" si="498"/>
        <v>143790.13999999998</v>
      </c>
      <c r="AE973" s="105">
        <f t="shared" si="499"/>
        <v>60626.470938737941</v>
      </c>
      <c r="AF973" s="160">
        <f t="shared" si="500"/>
        <v>1061070.1639999999</v>
      </c>
    </row>
    <row r="974" spans="1:32" s="108" customFormat="1" outlineLevel="1" x14ac:dyDescent="0.2">
      <c r="A974" s="125" t="s">
        <v>1120</v>
      </c>
      <c r="B974" s="125"/>
      <c r="C974" s="125"/>
      <c r="D974" s="130">
        <v>1</v>
      </c>
      <c r="E974" s="131"/>
      <c r="F974" s="132">
        <v>0.26</v>
      </c>
      <c r="G974" s="132"/>
      <c r="H974" s="131">
        <v>2118</v>
      </c>
      <c r="I974" s="92">
        <f t="shared" si="501"/>
        <v>2016.336</v>
      </c>
      <c r="J974" s="98">
        <f t="shared" si="502"/>
        <v>1492.0886399999999</v>
      </c>
      <c r="K974" s="92"/>
      <c r="L974" s="131">
        <v>85559</v>
      </c>
      <c r="M974" s="92">
        <f t="shared" si="503"/>
        <v>90692.540000000008</v>
      </c>
      <c r="N974" s="92">
        <f t="shared" si="504"/>
        <v>67112.479600000006</v>
      </c>
      <c r="O974" s="92"/>
      <c r="P974" s="131">
        <v>0</v>
      </c>
      <c r="Q974" s="92">
        <f t="shared" si="505"/>
        <v>0</v>
      </c>
      <c r="R974" s="98">
        <f t="shared" si="506"/>
        <v>0</v>
      </c>
      <c r="S974" s="130">
        <v>25</v>
      </c>
      <c r="T974" s="258" t="s">
        <v>199</v>
      </c>
      <c r="U974" s="78">
        <f>SUMIF('Avoided Costs 2010-2018'!$A:$A,Actuals!T974&amp;Actuals!S974,'Avoided Costs 2010-2018'!$E:$E)*J974</f>
        <v>5516.8663115209665</v>
      </c>
      <c r="V974" s="78">
        <f>SUMIF('Avoided Costs 2010-2018'!$A:$A,Actuals!T974&amp;Actuals!S974,'Avoided Costs 2010-2018'!$K:$K)*N974</f>
        <v>71222.535534689698</v>
      </c>
      <c r="W974" s="78">
        <f>SUMIF('Avoided Costs 2010-2018'!$A:$A,Actuals!T974&amp;Actuals!S974,'Avoided Costs 2010-2018'!$M:$M)*R974</f>
        <v>0</v>
      </c>
      <c r="X974" s="78">
        <f t="shared" si="507"/>
        <v>76739.401846210661</v>
      </c>
      <c r="Y974" s="105">
        <v>30115</v>
      </c>
      <c r="Z974" s="105">
        <f t="shared" si="508"/>
        <v>22285.1</v>
      </c>
      <c r="AA974" s="105"/>
      <c r="AB974" s="105"/>
      <c r="AC974" s="105"/>
      <c r="AD974" s="105">
        <f t="shared" si="498"/>
        <v>22285.1</v>
      </c>
      <c r="AE974" s="105">
        <f t="shared" si="499"/>
        <v>54454.301846210663</v>
      </c>
      <c r="AF974" s="160">
        <f t="shared" si="500"/>
        <v>37302.216</v>
      </c>
    </row>
    <row r="975" spans="1:32" s="108" customFormat="1" outlineLevel="1" x14ac:dyDescent="0.2">
      <c r="A975" s="125" t="s">
        <v>1121</v>
      </c>
      <c r="B975" s="125"/>
      <c r="C975" s="125"/>
      <c r="D975" s="130">
        <v>1</v>
      </c>
      <c r="E975" s="131"/>
      <c r="F975" s="132">
        <v>0.26</v>
      </c>
      <c r="G975" s="132"/>
      <c r="H975" s="131">
        <v>26541</v>
      </c>
      <c r="I975" s="92">
        <f t="shared" si="501"/>
        <v>25267.031999999999</v>
      </c>
      <c r="J975" s="98">
        <f t="shared" si="502"/>
        <v>18697.60368</v>
      </c>
      <c r="K975" s="92"/>
      <c r="L975" s="131">
        <v>65002</v>
      </c>
      <c r="M975" s="92">
        <f t="shared" si="503"/>
        <v>68902.12000000001</v>
      </c>
      <c r="N975" s="92">
        <f t="shared" si="504"/>
        <v>50987.568800000008</v>
      </c>
      <c r="O975" s="92"/>
      <c r="P975" s="131">
        <v>0</v>
      </c>
      <c r="Q975" s="92">
        <f t="shared" si="505"/>
        <v>0</v>
      </c>
      <c r="R975" s="98">
        <f t="shared" si="506"/>
        <v>0</v>
      </c>
      <c r="S975" s="130">
        <v>25</v>
      </c>
      <c r="T975" s="258" t="s">
        <v>199</v>
      </c>
      <c r="U975" s="78">
        <f>SUMIF('Avoided Costs 2010-2018'!$A:$A,Actuals!T975&amp;Actuals!S975,'Avoided Costs 2010-2018'!$E:$E)*J975</f>
        <v>69132.742575107637</v>
      </c>
      <c r="V975" s="78">
        <f>SUMIF('Avoided Costs 2010-2018'!$A:$A,Actuals!T975&amp;Actuals!S975,'Avoided Costs 2010-2018'!$K:$K)*N975</f>
        <v>54110.114129733869</v>
      </c>
      <c r="W975" s="78">
        <f>SUMIF('Avoided Costs 2010-2018'!$A:$A,Actuals!T975&amp;Actuals!S975,'Avoided Costs 2010-2018'!$M:$M)*R975</f>
        <v>0</v>
      </c>
      <c r="X975" s="78">
        <f t="shared" si="507"/>
        <v>123242.85670484151</v>
      </c>
      <c r="Y975" s="105">
        <v>35418</v>
      </c>
      <c r="Z975" s="105">
        <f t="shared" si="508"/>
        <v>26209.32</v>
      </c>
      <c r="AA975" s="105"/>
      <c r="AB975" s="105"/>
      <c r="AC975" s="105"/>
      <c r="AD975" s="105">
        <f t="shared" si="498"/>
        <v>26209.32</v>
      </c>
      <c r="AE975" s="105">
        <f t="shared" si="499"/>
        <v>97033.536704841506</v>
      </c>
      <c r="AF975" s="160">
        <f t="shared" si="500"/>
        <v>467440.092</v>
      </c>
    </row>
    <row r="976" spans="1:32" s="108" customFormat="1" outlineLevel="1" x14ac:dyDescent="0.2">
      <c r="A976" s="125" t="s">
        <v>1122</v>
      </c>
      <c r="B976" s="125"/>
      <c r="C976" s="125"/>
      <c r="D976" s="130">
        <v>1</v>
      </c>
      <c r="E976" s="131"/>
      <c r="F976" s="132">
        <v>0.26</v>
      </c>
      <c r="G976" s="132"/>
      <c r="H976" s="131">
        <v>50709</v>
      </c>
      <c r="I976" s="92">
        <f t="shared" si="501"/>
        <v>48274.968000000001</v>
      </c>
      <c r="J976" s="98">
        <f t="shared" si="502"/>
        <v>35723.476320000002</v>
      </c>
      <c r="K976" s="92"/>
      <c r="L976" s="131">
        <v>32071</v>
      </c>
      <c r="M976" s="92">
        <f t="shared" si="503"/>
        <v>33995.26</v>
      </c>
      <c r="N976" s="92">
        <f t="shared" si="504"/>
        <v>25156.492400000003</v>
      </c>
      <c r="O976" s="92"/>
      <c r="P976" s="131">
        <v>0</v>
      </c>
      <c r="Q976" s="92">
        <f t="shared" si="505"/>
        <v>0</v>
      </c>
      <c r="R976" s="98">
        <f t="shared" si="506"/>
        <v>0</v>
      </c>
      <c r="S976" s="130">
        <v>25</v>
      </c>
      <c r="T976" s="258" t="s">
        <v>199</v>
      </c>
      <c r="U976" s="78">
        <f>SUMIF('Avoided Costs 2010-2018'!$A:$A,Actuals!T976&amp;Actuals!S976,'Avoided Costs 2010-2018'!$E:$E)*J976</f>
        <v>132084.40688900696</v>
      </c>
      <c r="V976" s="78">
        <f>SUMIF('Avoided Costs 2010-2018'!$A:$A,Actuals!T976&amp;Actuals!S976,'Avoided Costs 2010-2018'!$K:$K)*N976</f>
        <v>26697.108862107241</v>
      </c>
      <c r="W976" s="78">
        <f>SUMIF('Avoided Costs 2010-2018'!$A:$A,Actuals!T976&amp;Actuals!S976,'Avoided Costs 2010-2018'!$M:$M)*R976</f>
        <v>0</v>
      </c>
      <c r="X976" s="78">
        <f t="shared" si="507"/>
        <v>158781.5157511142</v>
      </c>
      <c r="Y976" s="105">
        <v>106309</v>
      </c>
      <c r="Z976" s="105">
        <f t="shared" si="508"/>
        <v>78668.66</v>
      </c>
      <c r="AA976" s="105"/>
      <c r="AB976" s="105"/>
      <c r="AC976" s="105"/>
      <c r="AD976" s="105">
        <f t="shared" si="498"/>
        <v>78668.66</v>
      </c>
      <c r="AE976" s="105">
        <f t="shared" si="499"/>
        <v>80112.855751114199</v>
      </c>
      <c r="AF976" s="160">
        <f t="shared" si="500"/>
        <v>893086.90800000005</v>
      </c>
    </row>
    <row r="977" spans="1:32" s="108" customFormat="1" outlineLevel="1" x14ac:dyDescent="0.2">
      <c r="A977" s="125" t="s">
        <v>1123</v>
      </c>
      <c r="B977" s="125"/>
      <c r="C977" s="125"/>
      <c r="D977" s="130">
        <v>1</v>
      </c>
      <c r="E977" s="131"/>
      <c r="F977" s="132">
        <v>0.26</v>
      </c>
      <c r="G977" s="132"/>
      <c r="H977" s="131">
        <v>5930</v>
      </c>
      <c r="I977" s="92">
        <f>H977</f>
        <v>5930</v>
      </c>
      <c r="J977" s="98">
        <f t="shared" si="502"/>
        <v>4388.2</v>
      </c>
      <c r="K977" s="92"/>
      <c r="L977" s="131">
        <v>0</v>
      </c>
      <c r="M977" s="92">
        <f t="shared" ref="M977" si="517">L977</f>
        <v>0</v>
      </c>
      <c r="N977" s="92">
        <f t="shared" si="504"/>
        <v>0</v>
      </c>
      <c r="O977" s="92"/>
      <c r="P977" s="131">
        <v>0</v>
      </c>
      <c r="Q977" s="92">
        <f t="shared" ref="Q977" si="518">+P977</f>
        <v>0</v>
      </c>
      <c r="R977" s="98">
        <f t="shared" si="506"/>
        <v>0</v>
      </c>
      <c r="S977" s="130">
        <v>25</v>
      </c>
      <c r="T977" s="258" t="s">
        <v>15</v>
      </c>
      <c r="U977" s="78">
        <f>SUMIF('Avoided Costs 2010-2018'!$A:$A,Actuals!T977&amp;Actuals!S977,'Avoided Costs 2010-2018'!$E:$E)*J977</f>
        <v>16496.789017368432</v>
      </c>
      <c r="V977" s="78">
        <f>SUMIF('Avoided Costs 2010-2018'!$A:$A,Actuals!T977&amp;Actuals!S977,'Avoided Costs 2010-2018'!$K:$K)*N977</f>
        <v>0</v>
      </c>
      <c r="W977" s="78">
        <f>SUMIF('Avoided Costs 2010-2018'!$A:$A,Actuals!T977&amp;Actuals!S977,'Avoided Costs 2010-2018'!$M:$M)*R977</f>
        <v>0</v>
      </c>
      <c r="X977" s="78">
        <f t="shared" si="507"/>
        <v>16496.789017368432</v>
      </c>
      <c r="Y977" s="105">
        <v>6000</v>
      </c>
      <c r="Z977" s="105">
        <f t="shared" si="508"/>
        <v>4440</v>
      </c>
      <c r="AA977" s="105"/>
      <c r="AB977" s="105"/>
      <c r="AC977" s="105"/>
      <c r="AD977" s="105">
        <f t="shared" si="498"/>
        <v>4440</v>
      </c>
      <c r="AE977" s="105">
        <f t="shared" si="499"/>
        <v>12056.789017368432</v>
      </c>
      <c r="AF977" s="160">
        <f t="shared" si="500"/>
        <v>109705</v>
      </c>
    </row>
    <row r="978" spans="1:32" s="108" customFormat="1" outlineLevel="1" x14ac:dyDescent="0.2">
      <c r="A978" s="125" t="s">
        <v>1124</v>
      </c>
      <c r="B978" s="125"/>
      <c r="C978" s="125"/>
      <c r="D978" s="130">
        <v>1</v>
      </c>
      <c r="E978" s="131"/>
      <c r="F978" s="132">
        <v>0.26</v>
      </c>
      <c r="G978" s="132"/>
      <c r="H978" s="131">
        <v>82205</v>
      </c>
      <c r="I978" s="92">
        <f t="shared" si="501"/>
        <v>78259.16</v>
      </c>
      <c r="J978" s="98">
        <f t="shared" si="502"/>
        <v>57911.778400000003</v>
      </c>
      <c r="K978" s="92"/>
      <c r="L978" s="131">
        <v>-39320</v>
      </c>
      <c r="M978" s="92">
        <f t="shared" si="503"/>
        <v>-41679.200000000004</v>
      </c>
      <c r="N978" s="92">
        <f t="shared" si="504"/>
        <v>-30842.608000000004</v>
      </c>
      <c r="O978" s="92"/>
      <c r="P978" s="131">
        <v>0</v>
      </c>
      <c r="Q978" s="92">
        <f t="shared" si="505"/>
        <v>0</v>
      </c>
      <c r="R978" s="98">
        <f t="shared" si="506"/>
        <v>0</v>
      </c>
      <c r="S978" s="130">
        <v>25</v>
      </c>
      <c r="T978" s="258" t="s">
        <v>199</v>
      </c>
      <c r="U978" s="78">
        <f>SUMIF('Avoided Costs 2010-2018'!$A:$A,Actuals!T978&amp;Actuals!S978,'Avoided Costs 2010-2018'!$E:$E)*J978</f>
        <v>214123.69931000052</v>
      </c>
      <c r="V978" s="78">
        <f>SUMIF('Avoided Costs 2010-2018'!$A:$A,Actuals!T978&amp;Actuals!S978,'Avoided Costs 2010-2018'!$K:$K)*N978</f>
        <v>-32731.449610490996</v>
      </c>
      <c r="W978" s="78">
        <f>SUMIF('Avoided Costs 2010-2018'!$A:$A,Actuals!T978&amp;Actuals!S978,'Avoided Costs 2010-2018'!$M:$M)*R978</f>
        <v>0</v>
      </c>
      <c r="X978" s="78">
        <f t="shared" si="507"/>
        <v>181392.24969950953</v>
      </c>
      <c r="Y978" s="105">
        <v>200000</v>
      </c>
      <c r="Z978" s="105">
        <f t="shared" si="508"/>
        <v>148000</v>
      </c>
      <c r="AA978" s="105"/>
      <c r="AB978" s="105"/>
      <c r="AC978" s="105"/>
      <c r="AD978" s="105">
        <f t="shared" si="498"/>
        <v>148000</v>
      </c>
      <c r="AE978" s="105">
        <f t="shared" si="499"/>
        <v>33392.249699509528</v>
      </c>
      <c r="AF978" s="160">
        <f t="shared" si="500"/>
        <v>1447794.46</v>
      </c>
    </row>
    <row r="979" spans="1:32" s="108" customFormat="1" outlineLevel="1" x14ac:dyDescent="0.2">
      <c r="A979" s="125" t="s">
        <v>1125</v>
      </c>
      <c r="B979" s="125"/>
      <c r="C979" s="125"/>
      <c r="D979" s="130">
        <v>1</v>
      </c>
      <c r="E979" s="131"/>
      <c r="F979" s="132">
        <v>0.26</v>
      </c>
      <c r="G979" s="132"/>
      <c r="H979" s="131">
        <v>62005</v>
      </c>
      <c r="I979" s="92">
        <f t="shared" si="501"/>
        <v>59028.759999999995</v>
      </c>
      <c r="J979" s="98">
        <f t="shared" si="493"/>
        <v>43681.282399999996</v>
      </c>
      <c r="K979" s="92"/>
      <c r="L979" s="131">
        <v>33812</v>
      </c>
      <c r="M979" s="92">
        <f t="shared" si="503"/>
        <v>35840.720000000001</v>
      </c>
      <c r="N979" s="92">
        <f t="shared" si="494"/>
        <v>26522.132799999999</v>
      </c>
      <c r="O979" s="92"/>
      <c r="P979" s="131">
        <v>0</v>
      </c>
      <c r="Q979" s="92">
        <f t="shared" si="505"/>
        <v>0</v>
      </c>
      <c r="R979" s="98">
        <f t="shared" si="495"/>
        <v>0</v>
      </c>
      <c r="S979" s="130">
        <v>25</v>
      </c>
      <c r="T979" s="258" t="s">
        <v>199</v>
      </c>
      <c r="U979" s="78">
        <f>SUMIF('Avoided Costs 2010-2018'!$A:$A,Actuals!T979&amp;Actuals!S979,'Avoided Costs 2010-2018'!$E:$E)*J979</f>
        <v>161507.69388378542</v>
      </c>
      <c r="V979" s="78">
        <f>SUMIF('Avoided Costs 2010-2018'!$A:$A,Actuals!T979&amp;Actuals!S979,'Avoided Costs 2010-2018'!$K:$K)*N979</f>
        <v>28146.382864443574</v>
      </c>
      <c r="W979" s="78">
        <f>SUMIF('Avoided Costs 2010-2018'!$A:$A,Actuals!T979&amp;Actuals!S979,'Avoided Costs 2010-2018'!$M:$M)*R979</f>
        <v>0</v>
      </c>
      <c r="X979" s="78">
        <f t="shared" si="496"/>
        <v>189654.07674822901</v>
      </c>
      <c r="Y979" s="105">
        <v>98000</v>
      </c>
      <c r="Z979" s="105">
        <f t="shared" si="497"/>
        <v>72520</v>
      </c>
      <c r="AA979" s="105"/>
      <c r="AB979" s="105"/>
      <c r="AC979" s="105"/>
      <c r="AD979" s="105">
        <f t="shared" si="498"/>
        <v>72520</v>
      </c>
      <c r="AE979" s="105">
        <f t="shared" si="499"/>
        <v>117134.07674822901</v>
      </c>
      <c r="AF979" s="160">
        <f t="shared" si="500"/>
        <v>1092032.0599999998</v>
      </c>
    </row>
    <row r="980" spans="1:32" s="108" customFormat="1" outlineLevel="1" x14ac:dyDescent="0.2">
      <c r="A980" s="125" t="s">
        <v>1126</v>
      </c>
      <c r="B980" s="125"/>
      <c r="C980" s="125"/>
      <c r="D980" s="130">
        <v>1</v>
      </c>
      <c r="E980" s="131"/>
      <c r="F980" s="132">
        <v>0.26</v>
      </c>
      <c r="G980" s="132"/>
      <c r="H980" s="131">
        <v>65494</v>
      </c>
      <c r="I980" s="92">
        <f t="shared" si="501"/>
        <v>62350.288</v>
      </c>
      <c r="J980" s="98">
        <f t="shared" si="493"/>
        <v>46139.21312</v>
      </c>
      <c r="K980" s="92"/>
      <c r="L980" s="131">
        <v>-63903</v>
      </c>
      <c r="M980" s="92">
        <f t="shared" si="503"/>
        <v>-67737.180000000008</v>
      </c>
      <c r="N980" s="92">
        <f t="shared" si="494"/>
        <v>-50125.513200000009</v>
      </c>
      <c r="O980" s="92"/>
      <c r="P980" s="131">
        <v>0</v>
      </c>
      <c r="Q980" s="92">
        <f t="shared" si="505"/>
        <v>0</v>
      </c>
      <c r="R980" s="98">
        <f t="shared" si="495"/>
        <v>0</v>
      </c>
      <c r="S980" s="130">
        <v>25</v>
      </c>
      <c r="T980" s="258" t="s">
        <v>199</v>
      </c>
      <c r="U980" s="78">
        <f>SUMIF('Avoided Costs 2010-2018'!$A:$A,Actuals!T980&amp;Actuals!S980,'Avoided Costs 2010-2018'!$E:$E)*J980</f>
        <v>170595.67620715496</v>
      </c>
      <c r="V980" s="78">
        <f>SUMIF('Avoided Costs 2010-2018'!$A:$A,Actuals!T980&amp;Actuals!S980,'Avoided Costs 2010-2018'!$K:$K)*N980</f>
        <v>-53195.265118494564</v>
      </c>
      <c r="W980" s="78">
        <f>SUMIF('Avoided Costs 2010-2018'!$A:$A,Actuals!T980&amp;Actuals!S980,'Avoided Costs 2010-2018'!$M:$M)*R980</f>
        <v>0</v>
      </c>
      <c r="X980" s="78">
        <f t="shared" si="496"/>
        <v>117400.41108866039</v>
      </c>
      <c r="Y980" s="105">
        <v>65000</v>
      </c>
      <c r="Z980" s="105">
        <f t="shared" si="497"/>
        <v>48100</v>
      </c>
      <c r="AA980" s="105"/>
      <c r="AB980" s="105"/>
      <c r="AC980" s="105"/>
      <c r="AD980" s="105">
        <f t="shared" ref="AD980:AD999" si="519">Z980+AB980</f>
        <v>48100</v>
      </c>
      <c r="AE980" s="105">
        <f t="shared" ref="AE980:AE999" si="520">X980-AD980</f>
        <v>69300.411088660388</v>
      </c>
      <c r="AF980" s="160">
        <f t="shared" ref="AF980:AF998" si="521">S980*J980</f>
        <v>1153480.328</v>
      </c>
    </row>
    <row r="981" spans="1:32" s="108" customFormat="1" outlineLevel="1" x14ac:dyDescent="0.2">
      <c r="A981" s="125" t="s">
        <v>1127</v>
      </c>
      <c r="B981" s="125"/>
      <c r="C981" s="125"/>
      <c r="D981" s="130">
        <v>1</v>
      </c>
      <c r="E981" s="131"/>
      <c r="F981" s="132">
        <v>0.26</v>
      </c>
      <c r="G981" s="132"/>
      <c r="H981" s="131">
        <v>35428</v>
      </c>
      <c r="I981" s="92">
        <f t="shared" si="501"/>
        <v>33727.455999999998</v>
      </c>
      <c r="J981" s="98">
        <f t="shared" si="493"/>
        <v>24958.317439999999</v>
      </c>
      <c r="K981" s="92"/>
      <c r="L981" s="131">
        <v>37240</v>
      </c>
      <c r="M981" s="92">
        <f t="shared" si="503"/>
        <v>39474.400000000001</v>
      </c>
      <c r="N981" s="92">
        <f t="shared" si="494"/>
        <v>29211.056</v>
      </c>
      <c r="O981" s="92"/>
      <c r="P981" s="131">
        <v>0</v>
      </c>
      <c r="Q981" s="92">
        <f t="shared" si="505"/>
        <v>0</v>
      </c>
      <c r="R981" s="98">
        <f t="shared" si="495"/>
        <v>0</v>
      </c>
      <c r="S981" s="130">
        <v>25</v>
      </c>
      <c r="T981" s="258" t="s">
        <v>199</v>
      </c>
      <c r="U981" s="78">
        <f>SUMIF('Avoided Costs 2010-2018'!$A:$A,Actuals!T981&amp;Actuals!S981,'Avoided Costs 2010-2018'!$E:$E)*J981</f>
        <v>92281.18020989839</v>
      </c>
      <c r="V981" s="78">
        <f>SUMIF('Avoided Costs 2010-2018'!$A:$A,Actuals!T981&amp;Actuals!S981,'Avoided Costs 2010-2018'!$K:$K)*N981</f>
        <v>30999.979234351082</v>
      </c>
      <c r="W981" s="78">
        <f>SUMIF('Avoided Costs 2010-2018'!$A:$A,Actuals!T981&amp;Actuals!S981,'Avoided Costs 2010-2018'!$M:$M)*R981</f>
        <v>0</v>
      </c>
      <c r="X981" s="78">
        <f t="shared" si="496"/>
        <v>123281.15944424947</v>
      </c>
      <c r="Y981" s="105">
        <v>62000</v>
      </c>
      <c r="Z981" s="105">
        <f t="shared" si="497"/>
        <v>45880</v>
      </c>
      <c r="AA981" s="105"/>
      <c r="AB981" s="105"/>
      <c r="AC981" s="105"/>
      <c r="AD981" s="105">
        <f t="shared" si="519"/>
        <v>45880</v>
      </c>
      <c r="AE981" s="105">
        <f t="shared" si="520"/>
        <v>77401.159444249468</v>
      </c>
      <c r="AF981" s="160">
        <f t="shared" si="521"/>
        <v>623957.93599999999</v>
      </c>
    </row>
    <row r="982" spans="1:32" s="108" customFormat="1" outlineLevel="1" x14ac:dyDescent="0.2">
      <c r="A982" s="125" t="s">
        <v>1128</v>
      </c>
      <c r="B982" s="125"/>
      <c r="C982" s="125"/>
      <c r="D982" s="130">
        <v>1</v>
      </c>
      <c r="E982" s="131"/>
      <c r="F982" s="132">
        <v>0.26</v>
      </c>
      <c r="G982" s="132"/>
      <c r="H982" s="131">
        <v>122314</v>
      </c>
      <c r="I982" s="92">
        <f t="shared" si="501"/>
        <v>116442.928</v>
      </c>
      <c r="J982" s="98">
        <f t="shared" si="493"/>
        <v>86167.76672</v>
      </c>
      <c r="K982" s="92"/>
      <c r="L982" s="131">
        <v>-76941</v>
      </c>
      <c r="M982" s="92">
        <f t="shared" si="503"/>
        <v>-81557.460000000006</v>
      </c>
      <c r="N982" s="92">
        <f t="shared" si="494"/>
        <v>-60352.520400000001</v>
      </c>
      <c r="O982" s="92"/>
      <c r="P982" s="131">
        <v>0</v>
      </c>
      <c r="Q982" s="92">
        <f t="shared" si="505"/>
        <v>0</v>
      </c>
      <c r="R982" s="98">
        <f t="shared" si="495"/>
        <v>0</v>
      </c>
      <c r="S982" s="130">
        <v>25</v>
      </c>
      <c r="T982" s="258" t="s">
        <v>199</v>
      </c>
      <c r="U982" s="78">
        <f>SUMIF('Avoided Costs 2010-2018'!$A:$A,Actuals!T982&amp;Actuals!S982,'Avoided Costs 2010-2018'!$E:$E)*J982</f>
        <v>318597.72711396392</v>
      </c>
      <c r="V982" s="78">
        <f>SUMIF('Avoided Costs 2010-2018'!$A:$A,Actuals!T982&amp;Actuals!S982,'Avoided Costs 2010-2018'!$K:$K)*N982</f>
        <v>-64048.587601240783</v>
      </c>
      <c r="W982" s="78">
        <f>SUMIF('Avoided Costs 2010-2018'!$A:$A,Actuals!T982&amp;Actuals!S982,'Avoided Costs 2010-2018'!$M:$M)*R982</f>
        <v>0</v>
      </c>
      <c r="X982" s="78">
        <f t="shared" si="496"/>
        <v>254549.13951272314</v>
      </c>
      <c r="Y982" s="105">
        <v>172000</v>
      </c>
      <c r="Z982" s="105">
        <f t="shared" si="497"/>
        <v>127280</v>
      </c>
      <c r="AA982" s="105"/>
      <c r="AB982" s="105"/>
      <c r="AC982" s="105"/>
      <c r="AD982" s="105">
        <f t="shared" si="519"/>
        <v>127280</v>
      </c>
      <c r="AE982" s="105">
        <f t="shared" si="520"/>
        <v>127269.13951272314</v>
      </c>
      <c r="AF982" s="160">
        <f t="shared" si="521"/>
        <v>2154194.1680000001</v>
      </c>
    </row>
    <row r="983" spans="1:32" s="108" customFormat="1" outlineLevel="1" x14ac:dyDescent="0.2">
      <c r="A983" s="125" t="s">
        <v>1129</v>
      </c>
      <c r="B983" s="125"/>
      <c r="C983" s="125"/>
      <c r="D983" s="130">
        <v>1</v>
      </c>
      <c r="E983" s="131"/>
      <c r="F983" s="132">
        <v>0.26</v>
      </c>
      <c r="G983" s="132"/>
      <c r="H983" s="131">
        <v>61523</v>
      </c>
      <c r="I983" s="92">
        <f t="shared" si="501"/>
        <v>58569.896000000001</v>
      </c>
      <c r="J983" s="98">
        <f t="shared" si="493"/>
        <v>43341.723039999997</v>
      </c>
      <c r="K983" s="92"/>
      <c r="L983" s="131">
        <v>36302</v>
      </c>
      <c r="M983" s="92">
        <f t="shared" si="503"/>
        <v>38480.120000000003</v>
      </c>
      <c r="N983" s="92">
        <f t="shared" si="494"/>
        <v>28475.288800000002</v>
      </c>
      <c r="O983" s="92"/>
      <c r="P983" s="131">
        <v>0</v>
      </c>
      <c r="Q983" s="92">
        <f t="shared" si="505"/>
        <v>0</v>
      </c>
      <c r="R983" s="98">
        <f t="shared" si="495"/>
        <v>0</v>
      </c>
      <c r="S983" s="130">
        <v>25</v>
      </c>
      <c r="T983" s="258" t="s">
        <v>199</v>
      </c>
      <c r="U983" s="78">
        <f>SUMIF('Avoided Costs 2010-2018'!$A:$A,Actuals!T983&amp;Actuals!S983,'Avoided Costs 2010-2018'!$E:$E)*J983</f>
        <v>160252.2030612391</v>
      </c>
      <c r="V983" s="78">
        <f>SUMIF('Avoided Costs 2010-2018'!$A:$A,Actuals!T983&amp;Actuals!S983,'Avoided Costs 2010-2018'!$K:$K)*N983</f>
        <v>30219.152689726452</v>
      </c>
      <c r="W983" s="78">
        <f>SUMIF('Avoided Costs 2010-2018'!$A:$A,Actuals!T983&amp;Actuals!S983,'Avoided Costs 2010-2018'!$M:$M)*R983</f>
        <v>0</v>
      </c>
      <c r="X983" s="78">
        <f t="shared" si="496"/>
        <v>190471.35575096554</v>
      </c>
      <c r="Y983" s="105">
        <v>90000</v>
      </c>
      <c r="Z983" s="105">
        <f t="shared" si="497"/>
        <v>66600</v>
      </c>
      <c r="AA983" s="105"/>
      <c r="AB983" s="105"/>
      <c r="AC983" s="105"/>
      <c r="AD983" s="105">
        <f t="shared" si="519"/>
        <v>66600</v>
      </c>
      <c r="AE983" s="105">
        <f t="shared" si="520"/>
        <v>123871.35575096554</v>
      </c>
      <c r="AF983" s="160">
        <f t="shared" si="521"/>
        <v>1083543.0759999999</v>
      </c>
    </row>
    <row r="984" spans="1:32" s="108" customFormat="1" outlineLevel="1" x14ac:dyDescent="0.2">
      <c r="A984" s="125" t="s">
        <v>1130</v>
      </c>
      <c r="B984" s="125"/>
      <c r="C984" s="125"/>
      <c r="D984" s="130">
        <v>1</v>
      </c>
      <c r="E984" s="131"/>
      <c r="F984" s="132">
        <v>0.26</v>
      </c>
      <c r="G984" s="132"/>
      <c r="H984" s="131">
        <v>99198</v>
      </c>
      <c r="I984" s="131">
        <f>H984</f>
        <v>99198</v>
      </c>
      <c r="J984" s="98">
        <f t="shared" si="493"/>
        <v>73406.52</v>
      </c>
      <c r="K984" s="92"/>
      <c r="L984" s="131">
        <v>621154</v>
      </c>
      <c r="M984" s="131">
        <f>L984</f>
        <v>621154</v>
      </c>
      <c r="N984" s="92">
        <f t="shared" si="494"/>
        <v>459653.96</v>
      </c>
      <c r="O984" s="92"/>
      <c r="P984" s="131">
        <v>0</v>
      </c>
      <c r="Q984" s="131">
        <f>P984</f>
        <v>0</v>
      </c>
      <c r="R984" s="98">
        <f t="shared" si="495"/>
        <v>0</v>
      </c>
      <c r="S984" s="130">
        <v>25</v>
      </c>
      <c r="T984" s="258" t="s">
        <v>199</v>
      </c>
      <c r="U984" s="78">
        <f>SUMIF('Avoided Costs 2010-2018'!$A:$A,Actuals!T984&amp;Actuals!S984,'Avoided Costs 2010-2018'!$E:$E)*J984</f>
        <v>271414.1414775399</v>
      </c>
      <c r="V984" s="78">
        <f>SUMIF('Avoided Costs 2010-2018'!$A:$A,Actuals!T984&amp;Actuals!S984,'Avoided Costs 2010-2018'!$K:$K)*N984</f>
        <v>487803.76905878528</v>
      </c>
      <c r="W984" s="78">
        <f>SUMIF('Avoided Costs 2010-2018'!$A:$A,Actuals!T984&amp;Actuals!S984,'Avoided Costs 2010-2018'!$M:$M)*R984</f>
        <v>0</v>
      </c>
      <c r="X984" s="78">
        <f t="shared" si="496"/>
        <v>759217.91053632519</v>
      </c>
      <c r="Y984" s="105">
        <v>183023</v>
      </c>
      <c r="Z984" s="105">
        <f t="shared" si="497"/>
        <v>135437.01999999999</v>
      </c>
      <c r="AA984" s="105"/>
      <c r="AB984" s="105"/>
      <c r="AC984" s="105"/>
      <c r="AD984" s="105">
        <f t="shared" si="519"/>
        <v>135437.01999999999</v>
      </c>
      <c r="AE984" s="105">
        <f t="shared" si="520"/>
        <v>623780.89053632517</v>
      </c>
      <c r="AF984" s="160">
        <f t="shared" si="521"/>
        <v>1835163</v>
      </c>
    </row>
    <row r="985" spans="1:32" s="108" customFormat="1" ht="12" outlineLevel="1" x14ac:dyDescent="0.2">
      <c r="A985" s="125" t="s">
        <v>1131</v>
      </c>
      <c r="B985" s="125"/>
      <c r="C985" s="125"/>
      <c r="D985" s="130">
        <v>1</v>
      </c>
      <c r="E985" s="131"/>
      <c r="F985" s="132">
        <v>0.26</v>
      </c>
      <c r="G985" s="132"/>
      <c r="H985" s="131">
        <v>32819</v>
      </c>
      <c r="I985" s="137">
        <v>32819</v>
      </c>
      <c r="J985" s="98">
        <f t="shared" si="493"/>
        <v>24286.06</v>
      </c>
      <c r="K985" s="92"/>
      <c r="L985" s="131">
        <v>216870</v>
      </c>
      <c r="M985" s="92">
        <f>L985</f>
        <v>216870</v>
      </c>
      <c r="N985" s="92">
        <f t="shared" si="494"/>
        <v>160483.79999999999</v>
      </c>
      <c r="O985" s="92"/>
      <c r="P985" s="131">
        <v>0</v>
      </c>
      <c r="Q985" s="92">
        <f>P985</f>
        <v>0</v>
      </c>
      <c r="R985" s="98">
        <f t="shared" si="495"/>
        <v>0</v>
      </c>
      <c r="S985" s="130">
        <v>25</v>
      </c>
      <c r="T985" s="258" t="s">
        <v>199</v>
      </c>
      <c r="U985" s="78">
        <f>SUMIF('Avoided Costs 2010-2018'!$A:$A,Actuals!T985&amp;Actuals!S985,'Avoided Costs 2010-2018'!$E:$E)*J985</f>
        <v>89795.567543210374</v>
      </c>
      <c r="V985" s="78">
        <f>SUMIF('Avoided Costs 2010-2018'!$A:$A,Actuals!T985&amp;Actuals!S985,'Avoided Costs 2010-2018'!$K:$K)*N985</f>
        <v>170312.03758774596</v>
      </c>
      <c r="W985" s="78">
        <f>SUMIF('Avoided Costs 2010-2018'!$A:$A,Actuals!T985&amp;Actuals!S985,'Avoided Costs 2010-2018'!$M:$M)*R985</f>
        <v>0</v>
      </c>
      <c r="X985" s="78">
        <f t="shared" si="496"/>
        <v>260107.60513095633</v>
      </c>
      <c r="Y985" s="105">
        <v>250536.57</v>
      </c>
      <c r="Z985" s="105">
        <f t="shared" si="497"/>
        <v>185397.0618</v>
      </c>
      <c r="AA985" s="105"/>
      <c r="AB985" s="105"/>
      <c r="AC985" s="105"/>
      <c r="AD985" s="105">
        <f t="shared" si="519"/>
        <v>185397.0618</v>
      </c>
      <c r="AE985" s="105">
        <f t="shared" si="520"/>
        <v>74710.543330956338</v>
      </c>
      <c r="AF985" s="160">
        <f t="shared" si="521"/>
        <v>607151.5</v>
      </c>
    </row>
    <row r="986" spans="1:32" s="108" customFormat="1" outlineLevel="1" x14ac:dyDescent="0.2">
      <c r="A986" s="125" t="s">
        <v>1132</v>
      </c>
      <c r="B986" s="125"/>
      <c r="C986" s="125"/>
      <c r="D986" s="130">
        <v>1</v>
      </c>
      <c r="E986" s="131"/>
      <c r="F986" s="132">
        <v>0.26</v>
      </c>
      <c r="G986" s="132"/>
      <c r="H986" s="131">
        <v>33012</v>
      </c>
      <c r="I986" s="92">
        <f t="shared" si="501"/>
        <v>31427.423999999999</v>
      </c>
      <c r="J986" s="98">
        <f t="shared" si="493"/>
        <v>23256.29376</v>
      </c>
      <c r="K986" s="92"/>
      <c r="L986" s="131">
        <v>465533</v>
      </c>
      <c r="M986" s="92">
        <f t="shared" si="503"/>
        <v>493464.98000000004</v>
      </c>
      <c r="N986" s="92">
        <f t="shared" si="494"/>
        <v>365164.08520000003</v>
      </c>
      <c r="O986" s="92"/>
      <c r="P986" s="131">
        <v>0</v>
      </c>
      <c r="Q986" s="92">
        <f t="shared" si="505"/>
        <v>0</v>
      </c>
      <c r="R986" s="98">
        <f t="shared" si="495"/>
        <v>0</v>
      </c>
      <c r="S986" s="130">
        <v>25</v>
      </c>
      <c r="T986" s="258" t="s">
        <v>199</v>
      </c>
      <c r="U986" s="78">
        <f>SUMIF('Avoided Costs 2010-2018'!$A:$A,Actuals!T986&amp;Actuals!S986,'Avoided Costs 2010-2018'!$E:$E)*J986</f>
        <v>85988.097580703572</v>
      </c>
      <c r="V986" s="78">
        <f>SUMIF('Avoided Costs 2010-2018'!$A:$A,Actuals!T986&amp;Actuals!S986,'Avoided Costs 2010-2018'!$K:$K)*N986</f>
        <v>387527.21087285614</v>
      </c>
      <c r="W986" s="78">
        <f>SUMIF('Avoided Costs 2010-2018'!$A:$A,Actuals!T986&amp;Actuals!S986,'Avoided Costs 2010-2018'!$M:$M)*R986</f>
        <v>0</v>
      </c>
      <c r="X986" s="78">
        <f t="shared" si="496"/>
        <v>473515.3084535597</v>
      </c>
      <c r="Y986" s="105">
        <v>101875</v>
      </c>
      <c r="Z986" s="105">
        <f t="shared" si="497"/>
        <v>75387.5</v>
      </c>
      <c r="AA986" s="105"/>
      <c r="AB986" s="105"/>
      <c r="AC986" s="105"/>
      <c r="AD986" s="105">
        <f t="shared" si="519"/>
        <v>75387.5</v>
      </c>
      <c r="AE986" s="105">
        <f t="shared" si="520"/>
        <v>398127.8084535597</v>
      </c>
      <c r="AF986" s="160">
        <f t="shared" si="521"/>
        <v>581407.34400000004</v>
      </c>
    </row>
    <row r="987" spans="1:32" s="108" customFormat="1" outlineLevel="1" x14ac:dyDescent="0.2">
      <c r="A987" s="125" t="s">
        <v>1133</v>
      </c>
      <c r="B987" s="125"/>
      <c r="C987" s="125"/>
      <c r="D987" s="130">
        <v>1</v>
      </c>
      <c r="E987" s="131"/>
      <c r="F987" s="132">
        <v>0.26</v>
      </c>
      <c r="G987" s="132"/>
      <c r="H987" s="131">
        <v>35625</v>
      </c>
      <c r="I987" s="92">
        <f t="shared" si="501"/>
        <v>33915</v>
      </c>
      <c r="J987" s="98">
        <f t="shared" si="493"/>
        <v>25097.1</v>
      </c>
      <c r="K987" s="92"/>
      <c r="L987" s="131">
        <v>243534</v>
      </c>
      <c r="M987" s="92">
        <f t="shared" si="503"/>
        <v>258146.04</v>
      </c>
      <c r="N987" s="92">
        <f t="shared" si="494"/>
        <v>191028.06960000002</v>
      </c>
      <c r="O987" s="92"/>
      <c r="P987" s="131">
        <v>0</v>
      </c>
      <c r="Q987" s="92">
        <f t="shared" si="505"/>
        <v>0</v>
      </c>
      <c r="R987" s="98">
        <f t="shared" si="495"/>
        <v>0</v>
      </c>
      <c r="S987" s="130">
        <v>15</v>
      </c>
      <c r="T987" s="258" t="s">
        <v>15</v>
      </c>
      <c r="U987" s="78">
        <f>SUMIF('Avoided Costs 2010-2018'!$A:$A,Actuals!T987&amp;Actuals!S987,'Avoided Costs 2010-2018'!$E:$E)*J987</f>
        <v>74171.266885749326</v>
      </c>
      <c r="V987" s="78">
        <f>SUMIF('Avoided Costs 2010-2018'!$A:$A,Actuals!T987&amp;Actuals!S987,'Avoided Costs 2010-2018'!$K:$K)*N987</f>
        <v>157334.51543261562</v>
      </c>
      <c r="W987" s="78">
        <f>SUMIF('Avoided Costs 2010-2018'!$A:$A,Actuals!T987&amp;Actuals!S987,'Avoided Costs 2010-2018'!$M:$M)*R987</f>
        <v>0</v>
      </c>
      <c r="X987" s="78">
        <f t="shared" si="496"/>
        <v>231505.78231836495</v>
      </c>
      <c r="Y987" s="105">
        <v>17660</v>
      </c>
      <c r="Z987" s="105">
        <f t="shared" si="497"/>
        <v>13068.4</v>
      </c>
      <c r="AA987" s="105"/>
      <c r="AB987" s="105"/>
      <c r="AC987" s="105"/>
      <c r="AD987" s="105">
        <f t="shared" si="519"/>
        <v>13068.4</v>
      </c>
      <c r="AE987" s="105">
        <f t="shared" si="520"/>
        <v>218437.38231836495</v>
      </c>
      <c r="AF987" s="160">
        <f t="shared" si="521"/>
        <v>376456.5</v>
      </c>
    </row>
    <row r="988" spans="1:32" s="108" customFormat="1" outlineLevel="1" x14ac:dyDescent="0.2">
      <c r="A988" s="125" t="s">
        <v>1134</v>
      </c>
      <c r="B988" s="125"/>
      <c r="C988" s="125"/>
      <c r="D988" s="130">
        <v>1</v>
      </c>
      <c r="E988" s="131"/>
      <c r="F988" s="132">
        <v>0.26</v>
      </c>
      <c r="G988" s="132"/>
      <c r="H988" s="131">
        <v>67136</v>
      </c>
      <c r="I988" s="92">
        <f t="shared" si="501"/>
        <v>63913.471999999994</v>
      </c>
      <c r="J988" s="98">
        <f t="shared" si="493"/>
        <v>47295.969279999998</v>
      </c>
      <c r="K988" s="92"/>
      <c r="L988" s="131">
        <v>-19309</v>
      </c>
      <c r="M988" s="92">
        <f t="shared" si="503"/>
        <v>-20467.54</v>
      </c>
      <c r="N988" s="92">
        <f t="shared" si="494"/>
        <v>-15145.979600000001</v>
      </c>
      <c r="O988" s="92"/>
      <c r="P988" s="131">
        <v>0</v>
      </c>
      <c r="Q988" s="92">
        <f t="shared" si="505"/>
        <v>0</v>
      </c>
      <c r="R988" s="98">
        <f t="shared" si="495"/>
        <v>0</v>
      </c>
      <c r="S988" s="130">
        <v>25</v>
      </c>
      <c r="T988" s="258" t="s">
        <v>199</v>
      </c>
      <c r="U988" s="78">
        <f>SUMIF('Avoided Costs 2010-2018'!$A:$A,Actuals!T988&amp;Actuals!S988,'Avoided Costs 2010-2018'!$E:$E)*J988</f>
        <v>174872.68021259282</v>
      </c>
      <c r="V988" s="78">
        <f>SUMIF('Avoided Costs 2010-2018'!$A:$A,Actuals!T988&amp;Actuals!S988,'Avoided Costs 2010-2018'!$K:$K)*N988</f>
        <v>-16073.539179271887</v>
      </c>
      <c r="W988" s="78">
        <f>SUMIF('Avoided Costs 2010-2018'!$A:$A,Actuals!T988&amp;Actuals!S988,'Avoided Costs 2010-2018'!$M:$M)*R988</f>
        <v>0</v>
      </c>
      <c r="X988" s="78">
        <f t="shared" si="496"/>
        <v>158799.14103332092</v>
      </c>
      <c r="Y988" s="105">
        <v>223700</v>
      </c>
      <c r="Z988" s="105">
        <f t="shared" si="497"/>
        <v>165538</v>
      </c>
      <c r="AA988" s="105"/>
      <c r="AB988" s="105"/>
      <c r="AC988" s="105"/>
      <c r="AD988" s="105">
        <f t="shared" si="519"/>
        <v>165538</v>
      </c>
      <c r="AE988" s="105">
        <f t="shared" si="520"/>
        <v>-6738.8589666790795</v>
      </c>
      <c r="AF988" s="160">
        <f t="shared" si="521"/>
        <v>1182399.2319999998</v>
      </c>
    </row>
    <row r="989" spans="1:32" s="108" customFormat="1" outlineLevel="1" x14ac:dyDescent="0.2">
      <c r="A989" s="125" t="s">
        <v>1135</v>
      </c>
      <c r="B989" s="125"/>
      <c r="C989" s="125"/>
      <c r="D989" s="130">
        <v>1</v>
      </c>
      <c r="E989" s="131"/>
      <c r="F989" s="132">
        <v>0.26</v>
      </c>
      <c r="G989" s="132"/>
      <c r="H989" s="131">
        <v>30301</v>
      </c>
      <c r="I989" s="92">
        <f t="shared" si="501"/>
        <v>28846.552</v>
      </c>
      <c r="J989" s="98">
        <f t="shared" si="493"/>
        <v>21346.448479999999</v>
      </c>
      <c r="K989" s="92"/>
      <c r="L989" s="131">
        <v>258629</v>
      </c>
      <c r="M989" s="92">
        <f t="shared" si="503"/>
        <v>274146.74</v>
      </c>
      <c r="N989" s="92">
        <f t="shared" si="494"/>
        <v>202868.5876</v>
      </c>
      <c r="O989" s="92"/>
      <c r="P989" s="131">
        <v>0</v>
      </c>
      <c r="Q989" s="92">
        <f t="shared" si="505"/>
        <v>0</v>
      </c>
      <c r="R989" s="98">
        <f t="shared" si="495"/>
        <v>0</v>
      </c>
      <c r="S989" s="130">
        <v>25</v>
      </c>
      <c r="T989" s="258" t="s">
        <v>199</v>
      </c>
      <c r="U989" s="78">
        <f>SUMIF('Avoided Costs 2010-2018'!$A:$A,Actuals!T989&amp;Actuals!S989,'Avoided Costs 2010-2018'!$E:$E)*J989</f>
        <v>78926.612892066478</v>
      </c>
      <c r="V989" s="78">
        <f>SUMIF('Avoided Costs 2010-2018'!$A:$A,Actuals!T989&amp;Actuals!S989,'Avoided Costs 2010-2018'!$K:$K)*N989</f>
        <v>215292.52495706192</v>
      </c>
      <c r="W989" s="78">
        <f>SUMIF('Avoided Costs 2010-2018'!$A:$A,Actuals!T989&amp;Actuals!S989,'Avoided Costs 2010-2018'!$M:$M)*R989</f>
        <v>0</v>
      </c>
      <c r="X989" s="78">
        <f t="shared" si="496"/>
        <v>294219.1378491284</v>
      </c>
      <c r="Y989" s="105">
        <v>155000</v>
      </c>
      <c r="Z989" s="105">
        <f t="shared" si="497"/>
        <v>114700</v>
      </c>
      <c r="AA989" s="105"/>
      <c r="AB989" s="105"/>
      <c r="AC989" s="105"/>
      <c r="AD989" s="105">
        <f t="shared" si="519"/>
        <v>114700</v>
      </c>
      <c r="AE989" s="105">
        <f t="shared" si="520"/>
        <v>179519.1378491284</v>
      </c>
      <c r="AF989" s="160">
        <f t="shared" si="521"/>
        <v>533661.21199999994</v>
      </c>
    </row>
    <row r="990" spans="1:32" s="108" customFormat="1" outlineLevel="1" x14ac:dyDescent="0.2">
      <c r="A990" s="125" t="s">
        <v>1136</v>
      </c>
      <c r="B990" s="125"/>
      <c r="C990" s="125"/>
      <c r="D990" s="130">
        <v>1</v>
      </c>
      <c r="E990" s="131"/>
      <c r="F990" s="132">
        <v>0.26</v>
      </c>
      <c r="G990" s="132"/>
      <c r="H990" s="131">
        <v>55374</v>
      </c>
      <c r="I990" s="92">
        <f t="shared" si="501"/>
        <v>52716.047999999995</v>
      </c>
      <c r="J990" s="98">
        <f t="shared" si="493"/>
        <v>39009.875519999994</v>
      </c>
      <c r="K990" s="92"/>
      <c r="L990" s="131">
        <v>88661</v>
      </c>
      <c r="M990" s="92">
        <f t="shared" si="503"/>
        <v>93980.66</v>
      </c>
      <c r="N990" s="92">
        <f t="shared" si="494"/>
        <v>69545.688399999999</v>
      </c>
      <c r="O990" s="92"/>
      <c r="P990" s="131">
        <v>0</v>
      </c>
      <c r="Q990" s="92">
        <f t="shared" si="505"/>
        <v>0</v>
      </c>
      <c r="R990" s="98">
        <f t="shared" si="495"/>
        <v>0</v>
      </c>
      <c r="S990" s="130">
        <v>25</v>
      </c>
      <c r="T990" s="258" t="s">
        <v>199</v>
      </c>
      <c r="U990" s="78">
        <f>SUMIF('Avoided Costs 2010-2018'!$A:$A,Actuals!T990&amp;Actuals!S990,'Avoided Costs 2010-2018'!$E:$E)*J990</f>
        <v>144235.57843916997</v>
      </c>
      <c r="V990" s="78">
        <f>SUMIF('Avoided Costs 2010-2018'!$A:$A,Actuals!T990&amp;Actuals!S990,'Avoided Costs 2010-2018'!$K:$K)*N990</f>
        <v>73804.757220644504</v>
      </c>
      <c r="W990" s="78">
        <f>SUMIF('Avoided Costs 2010-2018'!$A:$A,Actuals!T990&amp;Actuals!S990,'Avoided Costs 2010-2018'!$M:$M)*R990</f>
        <v>0</v>
      </c>
      <c r="X990" s="78">
        <f t="shared" si="496"/>
        <v>218040.33565981447</v>
      </c>
      <c r="Y990" s="105">
        <v>130000</v>
      </c>
      <c r="Z990" s="105">
        <f t="shared" si="497"/>
        <v>96200</v>
      </c>
      <c r="AA990" s="105"/>
      <c r="AB990" s="105"/>
      <c r="AC990" s="105"/>
      <c r="AD990" s="105">
        <f t="shared" si="519"/>
        <v>96200</v>
      </c>
      <c r="AE990" s="105">
        <f t="shared" si="520"/>
        <v>121840.33565981447</v>
      </c>
      <c r="AF990" s="160">
        <f t="shared" si="521"/>
        <v>975246.8879999998</v>
      </c>
    </row>
    <row r="991" spans="1:32" s="108" customFormat="1" outlineLevel="1" x14ac:dyDescent="0.2">
      <c r="A991" s="125" t="s">
        <v>1137</v>
      </c>
      <c r="B991" s="125"/>
      <c r="C991" s="125"/>
      <c r="D991" s="130">
        <v>1</v>
      </c>
      <c r="E991" s="131"/>
      <c r="F991" s="132">
        <v>0.26</v>
      </c>
      <c r="G991" s="132"/>
      <c r="H991" s="131">
        <v>21104</v>
      </c>
      <c r="I991" s="92">
        <f t="shared" si="501"/>
        <v>20091.007999999998</v>
      </c>
      <c r="J991" s="98">
        <f t="shared" si="493"/>
        <v>14867.345919999998</v>
      </c>
      <c r="K991" s="92"/>
      <c r="L991" s="131">
        <v>45766</v>
      </c>
      <c r="M991" s="92">
        <f t="shared" si="503"/>
        <v>48511.96</v>
      </c>
      <c r="N991" s="92">
        <f t="shared" si="494"/>
        <v>35898.850399999996</v>
      </c>
      <c r="O991" s="92"/>
      <c r="P991" s="131">
        <v>0</v>
      </c>
      <c r="Q991" s="92">
        <f t="shared" si="505"/>
        <v>0</v>
      </c>
      <c r="R991" s="98">
        <f t="shared" si="495"/>
        <v>0</v>
      </c>
      <c r="S991" s="130">
        <v>25</v>
      </c>
      <c r="T991" s="258" t="s">
        <v>15</v>
      </c>
      <c r="U991" s="78">
        <f>SUMIF('Avoided Costs 2010-2018'!$A:$A,Actuals!T991&amp;Actuals!S991,'Avoided Costs 2010-2018'!$E:$E)*J991</f>
        <v>55891.58855350106</v>
      </c>
      <c r="V991" s="78">
        <f>SUMIF('Avoided Costs 2010-2018'!$A:$A,Actuals!T991&amp;Actuals!S991,'Avoided Costs 2010-2018'!$K:$K)*N991</f>
        <v>38097.342901163036</v>
      </c>
      <c r="W991" s="78">
        <f>SUMIF('Avoided Costs 2010-2018'!$A:$A,Actuals!T991&amp;Actuals!S991,'Avoided Costs 2010-2018'!$M:$M)*R991</f>
        <v>0</v>
      </c>
      <c r="X991" s="78">
        <f t="shared" si="496"/>
        <v>93988.931454664096</v>
      </c>
      <c r="Y991" s="105">
        <v>85293</v>
      </c>
      <c r="Z991" s="105">
        <f t="shared" si="497"/>
        <v>63116.82</v>
      </c>
      <c r="AA991" s="105"/>
      <c r="AB991" s="105"/>
      <c r="AC991" s="105"/>
      <c r="AD991" s="105">
        <f t="shared" si="519"/>
        <v>63116.82</v>
      </c>
      <c r="AE991" s="105">
        <f t="shared" si="520"/>
        <v>30872.111454664097</v>
      </c>
      <c r="AF991" s="160">
        <f t="shared" si="521"/>
        <v>371683.64799999993</v>
      </c>
    </row>
    <row r="992" spans="1:32" s="108" customFormat="1" outlineLevel="1" x14ac:dyDescent="0.2">
      <c r="A992" s="125" t="s">
        <v>1138</v>
      </c>
      <c r="B992" s="125"/>
      <c r="C992" s="125"/>
      <c r="D992" s="130">
        <v>1</v>
      </c>
      <c r="E992" s="131"/>
      <c r="F992" s="132">
        <v>0.26</v>
      </c>
      <c r="G992" s="132"/>
      <c r="H992" s="131">
        <v>36385</v>
      </c>
      <c r="I992" s="92">
        <f t="shared" si="501"/>
        <v>34638.519999999997</v>
      </c>
      <c r="J992" s="98">
        <f t="shared" si="493"/>
        <v>25632.504799999999</v>
      </c>
      <c r="K992" s="92"/>
      <c r="L992" s="131">
        <v>42778</v>
      </c>
      <c r="M992" s="92">
        <f t="shared" si="503"/>
        <v>45344.68</v>
      </c>
      <c r="N992" s="92">
        <f t="shared" si="494"/>
        <v>33555.063199999997</v>
      </c>
      <c r="O992" s="92"/>
      <c r="P992" s="131">
        <v>0</v>
      </c>
      <c r="Q992" s="92">
        <f t="shared" si="505"/>
        <v>0</v>
      </c>
      <c r="R992" s="98">
        <f t="shared" si="495"/>
        <v>0</v>
      </c>
      <c r="S992" s="130">
        <v>25</v>
      </c>
      <c r="T992" s="258" t="s">
        <v>199</v>
      </c>
      <c r="U992" s="78">
        <f>SUMIF('Avoided Costs 2010-2018'!$A:$A,Actuals!T992&amp;Actuals!S992,'Avoided Costs 2010-2018'!$E:$E)*J992</f>
        <v>94773.928585783928</v>
      </c>
      <c r="V992" s="78">
        <f>SUMIF('Avoided Costs 2010-2018'!$A:$A,Actuals!T992&amp;Actuals!S992,'Avoided Costs 2010-2018'!$K:$K)*N992</f>
        <v>35610.019110823589</v>
      </c>
      <c r="W992" s="78">
        <f>SUMIF('Avoided Costs 2010-2018'!$A:$A,Actuals!T992&amp;Actuals!S992,'Avoided Costs 2010-2018'!$M:$M)*R992</f>
        <v>0</v>
      </c>
      <c r="X992" s="78">
        <f t="shared" si="496"/>
        <v>130383.94769660752</v>
      </c>
      <c r="Y992" s="105">
        <v>78000</v>
      </c>
      <c r="Z992" s="105">
        <f t="shared" si="497"/>
        <v>57720</v>
      </c>
      <c r="AA992" s="105"/>
      <c r="AB992" s="105"/>
      <c r="AC992" s="105"/>
      <c r="AD992" s="105">
        <f t="shared" si="519"/>
        <v>57720</v>
      </c>
      <c r="AE992" s="105">
        <f t="shared" si="520"/>
        <v>72663.947696607516</v>
      </c>
      <c r="AF992" s="160">
        <f t="shared" si="521"/>
        <v>640812.62</v>
      </c>
    </row>
    <row r="993" spans="1:32" s="108" customFormat="1" outlineLevel="1" x14ac:dyDescent="0.2">
      <c r="A993" s="125" t="s">
        <v>1139</v>
      </c>
      <c r="B993" s="125"/>
      <c r="C993" s="125"/>
      <c r="D993" s="130">
        <v>0</v>
      </c>
      <c r="E993" s="131"/>
      <c r="F993" s="132">
        <v>0.26</v>
      </c>
      <c r="G993" s="132"/>
      <c r="H993" s="131">
        <v>0</v>
      </c>
      <c r="I993" s="92">
        <f t="shared" si="501"/>
        <v>0</v>
      </c>
      <c r="J993" s="98">
        <f t="shared" si="493"/>
        <v>0</v>
      </c>
      <c r="K993" s="92"/>
      <c r="L993" s="131">
        <v>0</v>
      </c>
      <c r="M993" s="92">
        <f t="shared" si="503"/>
        <v>0</v>
      </c>
      <c r="N993" s="92">
        <f t="shared" si="494"/>
        <v>0</v>
      </c>
      <c r="O993" s="92"/>
      <c r="P993" s="131">
        <v>0</v>
      </c>
      <c r="Q993" s="92">
        <f t="shared" si="505"/>
        <v>0</v>
      </c>
      <c r="R993" s="98">
        <f t="shared" si="495"/>
        <v>0</v>
      </c>
      <c r="S993" s="130">
        <v>1</v>
      </c>
      <c r="T993" s="258" t="s">
        <v>199</v>
      </c>
      <c r="U993" s="78">
        <f>SUMIF('Avoided Costs 2010-2018'!$A:$A,Actuals!T993&amp;Actuals!S993,'Avoided Costs 2010-2018'!$E:$E)*J993</f>
        <v>0</v>
      </c>
      <c r="V993" s="78">
        <f>SUMIF('Avoided Costs 2010-2018'!$A:$A,Actuals!T993&amp;Actuals!S993,'Avoided Costs 2010-2018'!$K:$K)*N993</f>
        <v>0</v>
      </c>
      <c r="W993" s="78">
        <f>SUMIF('Avoided Costs 2010-2018'!$A:$A,Actuals!T993&amp;Actuals!S993,'Avoided Costs 2010-2018'!$M:$M)*R993</f>
        <v>0</v>
      </c>
      <c r="X993" s="78">
        <f t="shared" si="496"/>
        <v>0</v>
      </c>
      <c r="Y993" s="105">
        <v>0</v>
      </c>
      <c r="Z993" s="105">
        <f t="shared" si="497"/>
        <v>0</v>
      </c>
      <c r="AA993" s="105"/>
      <c r="AB993" s="105"/>
      <c r="AC993" s="105"/>
      <c r="AD993" s="105">
        <f t="shared" si="519"/>
        <v>0</v>
      </c>
      <c r="AE993" s="105">
        <f t="shared" si="520"/>
        <v>0</v>
      </c>
      <c r="AF993" s="160">
        <f t="shared" si="521"/>
        <v>0</v>
      </c>
    </row>
    <row r="994" spans="1:32" s="108" customFormat="1" outlineLevel="1" x14ac:dyDescent="0.2">
      <c r="A994" s="125" t="s">
        <v>1140</v>
      </c>
      <c r="B994" s="125"/>
      <c r="C994" s="125"/>
      <c r="D994" s="130">
        <v>0</v>
      </c>
      <c r="E994" s="131"/>
      <c r="F994" s="132">
        <v>0.26</v>
      </c>
      <c r="G994" s="132"/>
      <c r="H994" s="131">
        <v>3532</v>
      </c>
      <c r="I994" s="92">
        <f t="shared" ref="I994:I997" si="522">H994</f>
        <v>3532</v>
      </c>
      <c r="J994" s="98">
        <f t="shared" si="493"/>
        <v>2613.6799999999998</v>
      </c>
      <c r="K994" s="92"/>
      <c r="L994" s="131">
        <v>0</v>
      </c>
      <c r="M994" s="92">
        <f t="shared" ref="M994:M997" si="523">L994</f>
        <v>0</v>
      </c>
      <c r="N994" s="92">
        <f t="shared" si="494"/>
        <v>0</v>
      </c>
      <c r="O994" s="92"/>
      <c r="P994" s="131">
        <v>0</v>
      </c>
      <c r="Q994" s="92">
        <f t="shared" ref="Q994:Q997" si="524">+P994</f>
        <v>0</v>
      </c>
      <c r="R994" s="98">
        <f t="shared" si="495"/>
        <v>0</v>
      </c>
      <c r="S994" s="130">
        <v>25</v>
      </c>
      <c r="T994" s="258" t="s">
        <v>167</v>
      </c>
      <c r="U994" s="78">
        <f>SUMIF('Avoided Costs 2010-2018'!$A:$A,Actuals!T994&amp;Actuals!S994,'Avoided Costs 2010-2018'!$E:$E)*J994</f>
        <v>8932.256199865833</v>
      </c>
      <c r="V994" s="78">
        <f>SUMIF('Avoided Costs 2010-2018'!$A:$A,Actuals!T994&amp;Actuals!S994,'Avoided Costs 2010-2018'!$K:$K)*N994</f>
        <v>0</v>
      </c>
      <c r="W994" s="78">
        <f>SUMIF('Avoided Costs 2010-2018'!$A:$A,Actuals!T994&amp;Actuals!S994,'Avoided Costs 2010-2018'!$M:$M)*R994</f>
        <v>0</v>
      </c>
      <c r="X994" s="78">
        <f t="shared" si="496"/>
        <v>8932.256199865833</v>
      </c>
      <c r="Y994" s="105">
        <v>9000</v>
      </c>
      <c r="Z994" s="105">
        <f t="shared" si="497"/>
        <v>6660</v>
      </c>
      <c r="AA994" s="105"/>
      <c r="AB994" s="105"/>
      <c r="AC994" s="105"/>
      <c r="AD994" s="105">
        <f t="shared" si="519"/>
        <v>6660</v>
      </c>
      <c r="AE994" s="105">
        <f t="shared" si="520"/>
        <v>2272.256199865833</v>
      </c>
      <c r="AF994" s="160">
        <f t="shared" si="521"/>
        <v>65341.999999999993</v>
      </c>
    </row>
    <row r="995" spans="1:32" s="108" customFormat="1" outlineLevel="1" x14ac:dyDescent="0.2">
      <c r="A995" s="125" t="s">
        <v>1141</v>
      </c>
      <c r="B995" s="125"/>
      <c r="C995" s="125"/>
      <c r="D995" s="130">
        <v>1</v>
      </c>
      <c r="E995" s="131"/>
      <c r="F995" s="132">
        <v>0.26</v>
      </c>
      <c r="G995" s="132"/>
      <c r="H995" s="131">
        <v>48862</v>
      </c>
      <c r="I995" s="92">
        <f t="shared" si="522"/>
        <v>48862</v>
      </c>
      <c r="J995" s="98">
        <f t="shared" si="493"/>
        <v>36157.879999999997</v>
      </c>
      <c r="K995" s="92"/>
      <c r="L995" s="131">
        <v>0</v>
      </c>
      <c r="M995" s="92">
        <f t="shared" si="523"/>
        <v>0</v>
      </c>
      <c r="N995" s="92">
        <f t="shared" si="494"/>
        <v>0</v>
      </c>
      <c r="O995" s="92"/>
      <c r="P995" s="131">
        <v>0</v>
      </c>
      <c r="Q995" s="92">
        <f t="shared" si="524"/>
        <v>0</v>
      </c>
      <c r="R995" s="98">
        <f t="shared" si="495"/>
        <v>0</v>
      </c>
      <c r="S995" s="130">
        <v>25</v>
      </c>
      <c r="T995" s="258" t="s">
        <v>15</v>
      </c>
      <c r="U995" s="78">
        <f>SUMIF('Avoided Costs 2010-2018'!$A:$A,Actuals!T995&amp;Actuals!S995,'Avoided Costs 2010-2018'!$E:$E)*J995</f>
        <v>135930.20319842434</v>
      </c>
      <c r="V995" s="78">
        <f>SUMIF('Avoided Costs 2010-2018'!$A:$A,Actuals!T995&amp;Actuals!S995,'Avoided Costs 2010-2018'!$K:$K)*N995</f>
        <v>0</v>
      </c>
      <c r="W995" s="78">
        <f>SUMIF('Avoided Costs 2010-2018'!$A:$A,Actuals!T995&amp;Actuals!S995,'Avoided Costs 2010-2018'!$M:$M)*R995</f>
        <v>0</v>
      </c>
      <c r="X995" s="78">
        <f t="shared" si="496"/>
        <v>135930.20319842434</v>
      </c>
      <c r="Y995" s="105">
        <v>14100</v>
      </c>
      <c r="Z995" s="105">
        <f t="shared" si="497"/>
        <v>10434</v>
      </c>
      <c r="AA995" s="105"/>
      <c r="AB995" s="105"/>
      <c r="AC995" s="105"/>
      <c r="AD995" s="105">
        <f t="shared" si="519"/>
        <v>10434</v>
      </c>
      <c r="AE995" s="105">
        <f t="shared" si="520"/>
        <v>125496.20319842434</v>
      </c>
      <c r="AF995" s="160">
        <f t="shared" si="521"/>
        <v>903946.99999999988</v>
      </c>
    </row>
    <row r="996" spans="1:32" s="108" customFormat="1" outlineLevel="1" x14ac:dyDescent="0.2">
      <c r="A996" s="125" t="s">
        <v>1142</v>
      </c>
      <c r="B996" s="125"/>
      <c r="C996" s="125"/>
      <c r="D996" s="130">
        <v>0</v>
      </c>
      <c r="E996" s="131"/>
      <c r="F996" s="132">
        <v>0.26</v>
      </c>
      <c r="G996" s="132"/>
      <c r="H996" s="131">
        <v>3532</v>
      </c>
      <c r="I996" s="92">
        <f t="shared" si="522"/>
        <v>3532</v>
      </c>
      <c r="J996" s="98">
        <f t="shared" si="493"/>
        <v>2613.6799999999998</v>
      </c>
      <c r="K996" s="92"/>
      <c r="L996" s="131">
        <v>0</v>
      </c>
      <c r="M996" s="92">
        <f t="shared" si="523"/>
        <v>0</v>
      </c>
      <c r="N996" s="92">
        <f t="shared" si="494"/>
        <v>0</v>
      </c>
      <c r="O996" s="92"/>
      <c r="P996" s="131">
        <v>0</v>
      </c>
      <c r="Q996" s="92">
        <f t="shared" si="524"/>
        <v>0</v>
      </c>
      <c r="R996" s="98">
        <f t="shared" si="495"/>
        <v>0</v>
      </c>
      <c r="S996" s="130">
        <v>25</v>
      </c>
      <c r="T996" s="258" t="s">
        <v>167</v>
      </c>
      <c r="U996" s="78">
        <f>SUMIF('Avoided Costs 2010-2018'!$A:$A,Actuals!T996&amp;Actuals!S996,'Avoided Costs 2010-2018'!$E:$E)*J996</f>
        <v>8932.256199865833</v>
      </c>
      <c r="V996" s="78">
        <f>SUMIF('Avoided Costs 2010-2018'!$A:$A,Actuals!T996&amp;Actuals!S996,'Avoided Costs 2010-2018'!$K:$K)*N996</f>
        <v>0</v>
      </c>
      <c r="W996" s="78">
        <f>SUMIF('Avoided Costs 2010-2018'!$A:$A,Actuals!T996&amp;Actuals!S996,'Avoided Costs 2010-2018'!$M:$M)*R996</f>
        <v>0</v>
      </c>
      <c r="X996" s="78">
        <f t="shared" si="496"/>
        <v>8932.256199865833</v>
      </c>
      <c r="Y996" s="105">
        <v>9000</v>
      </c>
      <c r="Z996" s="105">
        <f t="shared" si="497"/>
        <v>6660</v>
      </c>
      <c r="AA996" s="105"/>
      <c r="AB996" s="105"/>
      <c r="AC996" s="105"/>
      <c r="AD996" s="105">
        <f t="shared" si="519"/>
        <v>6660</v>
      </c>
      <c r="AE996" s="105">
        <f t="shared" si="520"/>
        <v>2272.256199865833</v>
      </c>
      <c r="AF996" s="160">
        <f t="shared" si="521"/>
        <v>65341.999999999993</v>
      </c>
    </row>
    <row r="997" spans="1:32" s="108" customFormat="1" outlineLevel="1" x14ac:dyDescent="0.2">
      <c r="A997" s="125" t="s">
        <v>1143</v>
      </c>
      <c r="B997" s="125"/>
      <c r="C997" s="125"/>
      <c r="D997" s="130">
        <v>1</v>
      </c>
      <c r="E997" s="131"/>
      <c r="F997" s="132">
        <v>0.26</v>
      </c>
      <c r="G997" s="132"/>
      <c r="H997" s="131">
        <v>48862</v>
      </c>
      <c r="I997" s="92">
        <f t="shared" si="522"/>
        <v>48862</v>
      </c>
      <c r="J997" s="98">
        <f t="shared" si="493"/>
        <v>36157.879999999997</v>
      </c>
      <c r="K997" s="92"/>
      <c r="L997" s="131">
        <v>0</v>
      </c>
      <c r="M997" s="92">
        <f t="shared" si="523"/>
        <v>0</v>
      </c>
      <c r="N997" s="92">
        <f t="shared" si="494"/>
        <v>0</v>
      </c>
      <c r="O997" s="92"/>
      <c r="P997" s="131">
        <v>0</v>
      </c>
      <c r="Q997" s="92">
        <f t="shared" si="524"/>
        <v>0</v>
      </c>
      <c r="R997" s="98">
        <f t="shared" si="495"/>
        <v>0</v>
      </c>
      <c r="S997" s="130">
        <v>25</v>
      </c>
      <c r="T997" s="258" t="s">
        <v>15</v>
      </c>
      <c r="U997" s="78">
        <f>SUMIF('Avoided Costs 2010-2018'!$A:$A,Actuals!T997&amp;Actuals!S997,'Avoided Costs 2010-2018'!$E:$E)*J997</f>
        <v>135930.20319842434</v>
      </c>
      <c r="V997" s="78">
        <f>SUMIF('Avoided Costs 2010-2018'!$A:$A,Actuals!T997&amp;Actuals!S997,'Avoided Costs 2010-2018'!$K:$K)*N997</f>
        <v>0</v>
      </c>
      <c r="W997" s="78">
        <f>SUMIF('Avoided Costs 2010-2018'!$A:$A,Actuals!T997&amp;Actuals!S997,'Avoided Costs 2010-2018'!$M:$M)*R997</f>
        <v>0</v>
      </c>
      <c r="X997" s="78">
        <f t="shared" si="496"/>
        <v>135930.20319842434</v>
      </c>
      <c r="Y997" s="105">
        <v>14100</v>
      </c>
      <c r="Z997" s="105">
        <f t="shared" si="497"/>
        <v>10434</v>
      </c>
      <c r="AA997" s="105"/>
      <c r="AB997" s="105"/>
      <c r="AC997" s="105"/>
      <c r="AD997" s="105">
        <f t="shared" si="519"/>
        <v>10434</v>
      </c>
      <c r="AE997" s="105">
        <f t="shared" si="520"/>
        <v>125496.20319842434</v>
      </c>
      <c r="AF997" s="160">
        <f t="shared" si="521"/>
        <v>903946.99999999988</v>
      </c>
    </row>
    <row r="998" spans="1:32" s="108" customFormat="1" outlineLevel="1" x14ac:dyDescent="0.2">
      <c r="A998" s="125" t="s">
        <v>1144</v>
      </c>
      <c r="B998" s="125"/>
      <c r="C998" s="125"/>
      <c r="D998" s="130">
        <v>1</v>
      </c>
      <c r="E998" s="131"/>
      <c r="F998" s="132">
        <v>0.26</v>
      </c>
      <c r="G998" s="132"/>
      <c r="H998" s="131">
        <v>108922</v>
      </c>
      <c r="I998" s="92">
        <f t="shared" si="501"/>
        <v>103693.74399999999</v>
      </c>
      <c r="J998" s="98">
        <f t="shared" si="493"/>
        <v>76733.370559999996</v>
      </c>
      <c r="K998" s="92"/>
      <c r="L998" s="131">
        <v>638353</v>
      </c>
      <c r="M998" s="92">
        <f t="shared" si="503"/>
        <v>676654.18</v>
      </c>
      <c r="N998" s="92">
        <f t="shared" si="494"/>
        <v>500724.0932</v>
      </c>
      <c r="O998" s="92"/>
      <c r="P998" s="131">
        <v>0</v>
      </c>
      <c r="Q998" s="92">
        <f t="shared" si="505"/>
        <v>0</v>
      </c>
      <c r="R998" s="98">
        <f t="shared" si="495"/>
        <v>0</v>
      </c>
      <c r="S998" s="130">
        <v>25</v>
      </c>
      <c r="T998" s="258" t="s">
        <v>199</v>
      </c>
      <c r="U998" s="78">
        <f>SUMIF('Avoided Costs 2010-2018'!$A:$A,Actuals!T998&amp;Actuals!S998,'Avoided Costs 2010-2018'!$E:$E)*J998</f>
        <v>283714.8783680296</v>
      </c>
      <c r="V998" s="78">
        <f>SUMIF('Avoided Costs 2010-2018'!$A:$A,Actuals!T998&amp;Actuals!S998,'Avoided Costs 2010-2018'!$K:$K)*N998</f>
        <v>531389.0908750192</v>
      </c>
      <c r="W998" s="78">
        <f>SUMIF('Avoided Costs 2010-2018'!$A:$A,Actuals!T998&amp;Actuals!S998,'Avoided Costs 2010-2018'!$M:$M)*R998</f>
        <v>0</v>
      </c>
      <c r="X998" s="78">
        <f t="shared" si="496"/>
        <v>815103.96924304881</v>
      </c>
      <c r="Y998" s="105">
        <v>115000</v>
      </c>
      <c r="Z998" s="105">
        <f t="shared" si="497"/>
        <v>85100</v>
      </c>
      <c r="AA998" s="105"/>
      <c r="AB998" s="105"/>
      <c r="AC998" s="105"/>
      <c r="AD998" s="105">
        <f t="shared" si="519"/>
        <v>85100</v>
      </c>
      <c r="AE998" s="105">
        <f t="shared" si="520"/>
        <v>730003.96924304881</v>
      </c>
      <c r="AF998" s="160">
        <f t="shared" si="521"/>
        <v>1918334.264</v>
      </c>
    </row>
    <row r="999" spans="1:32" x14ac:dyDescent="0.2">
      <c r="A999" s="123" t="s">
        <v>178</v>
      </c>
      <c r="B999" s="167"/>
      <c r="C999" s="167"/>
      <c r="D999" s="54">
        <f>SUM(D948:D998)</f>
        <v>43</v>
      </c>
      <c r="E999" s="52"/>
      <c r="F999" s="53"/>
      <c r="G999" s="89"/>
      <c r="H999" s="54">
        <f>SUM(H948:H998)</f>
        <v>3123137</v>
      </c>
      <c r="I999" s="54">
        <f>SUM(I948:I998)</f>
        <v>3011384.0639999998</v>
      </c>
      <c r="J999" s="54">
        <f>SUM(J948:J998)</f>
        <v>2228424.2073599999</v>
      </c>
      <c r="K999" s="54"/>
      <c r="L999" s="54">
        <f>SUM(L948:L998)</f>
        <v>5414309</v>
      </c>
      <c r="M999" s="54">
        <f>SUM(M948:M998)</f>
        <v>5920891.120000001</v>
      </c>
      <c r="N999" s="54">
        <f>SUM(N948:N998)</f>
        <v>4381459.4287999999</v>
      </c>
      <c r="O999" s="129"/>
      <c r="P999" s="54">
        <f>SUM(P948:P998)</f>
        <v>0</v>
      </c>
      <c r="Q999" s="54">
        <f>SUM(Q948:Q998)</f>
        <v>0</v>
      </c>
      <c r="R999" s="54">
        <f>SUM(R948:R998)</f>
        <v>0</v>
      </c>
      <c r="S999" s="54"/>
      <c r="T999" s="24"/>
      <c r="U999" s="102">
        <f>SUM(U948:U998)</f>
        <v>8137025.5661907978</v>
      </c>
      <c r="V999" s="102">
        <f>SUM(V948:V998)</f>
        <v>4561312.6010243427</v>
      </c>
      <c r="W999" s="102">
        <f>SUM(W948:W998)</f>
        <v>0</v>
      </c>
      <c r="X999" s="102">
        <f>SUM(X948:X998)</f>
        <v>12698338.167215142</v>
      </c>
      <c r="Y999" s="102"/>
      <c r="Z999" s="102">
        <f>SUM(Z948:Z998)</f>
        <v>4877674.1618000008</v>
      </c>
      <c r="AA999" s="102">
        <v>178706.44</v>
      </c>
      <c r="AB999" s="102">
        <v>472021.2</v>
      </c>
      <c r="AC999" s="102">
        <f>AB999+AA999</f>
        <v>650727.64</v>
      </c>
      <c r="AD999" s="102">
        <f t="shared" si="519"/>
        <v>5349695.361800001</v>
      </c>
      <c r="AE999" s="102">
        <f t="shared" si="520"/>
        <v>7348642.8054151414</v>
      </c>
      <c r="AF999" s="168">
        <f>SUM(AF948:AF998)</f>
        <v>54200131.983999982</v>
      </c>
    </row>
    <row r="1000" spans="1:32" x14ac:dyDescent="0.2">
      <c r="A1000" s="119"/>
    </row>
    <row r="1001" spans="1:32" s="4" customFormat="1" x14ac:dyDescent="0.2">
      <c r="A1001" s="119" t="s">
        <v>203</v>
      </c>
      <c r="B1001" s="28" t="s">
        <v>158</v>
      </c>
      <c r="D1001" s="25"/>
      <c r="E1001" s="29"/>
      <c r="F1001" s="30"/>
      <c r="G1001" s="147"/>
      <c r="H1001" s="202">
        <f>1+0.04%</f>
        <v>1.0004</v>
      </c>
      <c r="I1001" s="172"/>
      <c r="J1001" s="172"/>
      <c r="K1001" s="172"/>
      <c r="L1001" s="172">
        <f>1+11.9%</f>
        <v>1.119</v>
      </c>
      <c r="M1001" s="172"/>
      <c r="N1001" s="31"/>
      <c r="O1001" s="80"/>
      <c r="P1001" s="172">
        <v>1</v>
      </c>
      <c r="Q1001" s="172"/>
      <c r="R1001" s="25"/>
      <c r="S1001" s="25"/>
      <c r="T1001" s="5"/>
      <c r="U1001" s="51"/>
      <c r="V1001" s="51"/>
      <c r="W1001" s="51"/>
      <c r="X1001" s="51"/>
      <c r="Y1001" s="33"/>
      <c r="Z1001" s="51"/>
      <c r="AA1001" s="51"/>
      <c r="AB1001" s="51"/>
      <c r="AC1001" s="51"/>
      <c r="AD1001" s="51"/>
      <c r="AE1001" s="51"/>
      <c r="AF1001" s="159"/>
    </row>
    <row r="1002" spans="1:32" s="108" customFormat="1" outlineLevel="1" x14ac:dyDescent="0.2">
      <c r="A1002" s="126" t="s">
        <v>1191</v>
      </c>
      <c r="B1002" s="126"/>
      <c r="C1002" s="126"/>
      <c r="D1002" s="138">
        <v>1</v>
      </c>
      <c r="E1002" s="139"/>
      <c r="F1002" s="140">
        <v>0.5</v>
      </c>
      <c r="G1002" s="132"/>
      <c r="H1002" s="139">
        <v>18989</v>
      </c>
      <c r="I1002" s="92">
        <f>+$H$1001*H1002</f>
        <v>18996.595600000001</v>
      </c>
      <c r="J1002" s="98">
        <f>I1002*(1-F1002)</f>
        <v>9498.2978000000003</v>
      </c>
      <c r="K1002" s="92"/>
      <c r="L1002" s="139">
        <v>0</v>
      </c>
      <c r="M1002" s="92">
        <f>+$L$1001*L1002</f>
        <v>0</v>
      </c>
      <c r="N1002" s="92">
        <f>M1002*(1-F1002)</f>
        <v>0</v>
      </c>
      <c r="O1002" s="92"/>
      <c r="P1002" s="139">
        <v>3773</v>
      </c>
      <c r="Q1002" s="92">
        <f t="shared" ref="Q1002:Q1065" si="525">+P1002*$P$78</f>
        <v>3773</v>
      </c>
      <c r="R1002" s="98">
        <f t="shared" ref="R1002:R1065" si="526">Q1002*(1-F1002)</f>
        <v>1886.5</v>
      </c>
      <c r="S1002" s="138">
        <v>15</v>
      </c>
      <c r="T1002" s="259" t="s">
        <v>153</v>
      </c>
      <c r="U1002" s="78">
        <f>SUMIF('Avoided Costs 2010-2018'!$A:$A,Actuals!T1002&amp;Actuals!S1002,'Avoided Costs 2010-2018'!$E:$E)*J1002</f>
        <v>25830.183247954767</v>
      </c>
      <c r="V1002" s="78">
        <f>SUMIF('Avoided Costs 2010-2018'!$A:$A,Actuals!T1002&amp;Actuals!S1002,'Avoided Costs 2010-2018'!$K:$K)*N1002</f>
        <v>0</v>
      </c>
      <c r="W1002" s="78">
        <f>SUMIF('Avoided Costs 2010-2018'!$A:$A,Actuals!T1002&amp;Actuals!S1002,'Avoided Costs 2010-2018'!$M:$M)*R1002</f>
        <v>25116.606224595009</v>
      </c>
      <c r="X1002" s="78">
        <f t="shared" ref="X1002:X1065" si="527">SUM(U1002:W1002)</f>
        <v>50946.789472549775</v>
      </c>
      <c r="Y1002" s="105">
        <v>45000</v>
      </c>
      <c r="Z1002" s="105">
        <f t="shared" ref="Z1002:Z1065" si="528">Y1002*(1-F1002)</f>
        <v>22500</v>
      </c>
      <c r="AA1002" s="105"/>
      <c r="AB1002" s="105"/>
      <c r="AC1002" s="105"/>
      <c r="AD1002" s="105">
        <f t="shared" ref="AD1002:AD1033" si="529">Z1002+AB1002</f>
        <v>22500</v>
      </c>
      <c r="AE1002" s="105">
        <f t="shared" ref="AE1002:AE1033" si="530">X1002-AD1002</f>
        <v>28446.789472549775</v>
      </c>
      <c r="AF1002" s="160">
        <f t="shared" ref="AF1002:AF1033" si="531">S1002*J1002</f>
        <v>142474.467</v>
      </c>
    </row>
    <row r="1003" spans="1:32" s="108" customFormat="1" outlineLevel="1" x14ac:dyDescent="0.2">
      <c r="A1003" s="126" t="s">
        <v>1192</v>
      </c>
      <c r="B1003" s="126"/>
      <c r="C1003" s="126"/>
      <c r="D1003" s="138">
        <v>1</v>
      </c>
      <c r="E1003" s="139"/>
      <c r="F1003" s="140">
        <v>0.5</v>
      </c>
      <c r="G1003" s="132"/>
      <c r="H1003" s="139">
        <v>119705</v>
      </c>
      <c r="I1003" s="92">
        <v>115683</v>
      </c>
      <c r="J1003" s="98">
        <f t="shared" ref="J1003:J1066" si="532">I1003*(1-F1003)</f>
        <v>57841.5</v>
      </c>
      <c r="K1003" s="92"/>
      <c r="L1003" s="139">
        <v>0</v>
      </c>
      <c r="M1003" s="92">
        <f t="shared" ref="M1003:M1066" si="533">+$L$1001*L1003</f>
        <v>0</v>
      </c>
      <c r="N1003" s="92">
        <f t="shared" ref="N1003:N1066" si="534">M1003*(1-F1003)</f>
        <v>0</v>
      </c>
      <c r="O1003" s="92"/>
      <c r="P1003" s="139">
        <v>0</v>
      </c>
      <c r="Q1003" s="92">
        <f t="shared" si="525"/>
        <v>0</v>
      </c>
      <c r="R1003" s="98">
        <f t="shared" si="526"/>
        <v>0</v>
      </c>
      <c r="S1003" s="138">
        <v>15</v>
      </c>
      <c r="T1003" s="259" t="s">
        <v>153</v>
      </c>
      <c r="U1003" s="78">
        <f>SUMIF('Avoided Costs 2010-2018'!$A:$A,Actuals!T1003&amp;Actuals!S1003,'Avoided Costs 2010-2018'!$E:$E)*J1003</f>
        <v>157297.29429378131</v>
      </c>
      <c r="V1003" s="78">
        <f>SUMIF('Avoided Costs 2010-2018'!$A:$A,Actuals!T1003&amp;Actuals!S1003,'Avoided Costs 2010-2018'!$K:$K)*N1003</f>
        <v>0</v>
      </c>
      <c r="W1003" s="78">
        <f>SUMIF('Avoided Costs 2010-2018'!$A:$A,Actuals!T1003&amp;Actuals!S1003,'Avoided Costs 2010-2018'!$M:$M)*R1003</f>
        <v>0</v>
      </c>
      <c r="X1003" s="78">
        <f t="shared" si="527"/>
        <v>157297.29429378131</v>
      </c>
      <c r="Y1003" s="105">
        <v>72300</v>
      </c>
      <c r="Z1003" s="105">
        <f t="shared" si="528"/>
        <v>36150</v>
      </c>
      <c r="AA1003" s="105"/>
      <c r="AB1003" s="105"/>
      <c r="AC1003" s="105"/>
      <c r="AD1003" s="105">
        <f t="shared" si="529"/>
        <v>36150</v>
      </c>
      <c r="AE1003" s="105">
        <f t="shared" si="530"/>
        <v>121147.29429378131</v>
      </c>
      <c r="AF1003" s="160">
        <f t="shared" si="531"/>
        <v>867622.5</v>
      </c>
    </row>
    <row r="1004" spans="1:32" s="108" customFormat="1" outlineLevel="1" x14ac:dyDescent="0.2">
      <c r="A1004" s="126" t="s">
        <v>1193</v>
      </c>
      <c r="B1004" s="126"/>
      <c r="C1004" s="126"/>
      <c r="D1004" s="138">
        <v>1</v>
      </c>
      <c r="E1004" s="139"/>
      <c r="F1004" s="140">
        <v>0.5</v>
      </c>
      <c r="G1004" s="132"/>
      <c r="H1004" s="139">
        <v>8609</v>
      </c>
      <c r="I1004" s="92">
        <f t="shared" ref="I1004:I1066" si="535">+$H$1001*H1004</f>
        <v>8612.4436000000005</v>
      </c>
      <c r="J1004" s="98">
        <f t="shared" si="532"/>
        <v>4306.2218000000003</v>
      </c>
      <c r="K1004" s="92"/>
      <c r="L1004" s="139">
        <v>-334</v>
      </c>
      <c r="M1004" s="92">
        <f t="shared" si="533"/>
        <v>-373.74599999999998</v>
      </c>
      <c r="N1004" s="92">
        <f t="shared" si="534"/>
        <v>-186.87299999999999</v>
      </c>
      <c r="O1004" s="92"/>
      <c r="P1004" s="139">
        <v>0</v>
      </c>
      <c r="Q1004" s="92">
        <f t="shared" si="525"/>
        <v>0</v>
      </c>
      <c r="R1004" s="98">
        <f t="shared" si="526"/>
        <v>0</v>
      </c>
      <c r="S1004" s="138">
        <v>15</v>
      </c>
      <c r="T1004" s="259" t="s">
        <v>153</v>
      </c>
      <c r="U1004" s="78">
        <f>SUMIF('Avoided Costs 2010-2018'!$A:$A,Actuals!T1004&amp;Actuals!S1004,'Avoided Costs 2010-2018'!$E:$E)*J1004</f>
        <v>11710.571782697487</v>
      </c>
      <c r="V1004" s="78">
        <f>SUMIF('Avoided Costs 2010-2018'!$A:$A,Actuals!T1004&amp;Actuals!S1004,'Avoided Costs 2010-2018'!$K:$K)*N1004</f>
        <v>-153.91231751440563</v>
      </c>
      <c r="W1004" s="78">
        <f>SUMIF('Avoided Costs 2010-2018'!$A:$A,Actuals!T1004&amp;Actuals!S1004,'Avoided Costs 2010-2018'!$M:$M)*R1004</f>
        <v>0</v>
      </c>
      <c r="X1004" s="78">
        <f t="shared" si="527"/>
        <v>11556.659465183082</v>
      </c>
      <c r="Y1004" s="105">
        <v>9684</v>
      </c>
      <c r="Z1004" s="105">
        <f t="shared" si="528"/>
        <v>4842</v>
      </c>
      <c r="AA1004" s="105"/>
      <c r="AB1004" s="105"/>
      <c r="AC1004" s="105"/>
      <c r="AD1004" s="105">
        <f t="shared" si="529"/>
        <v>4842</v>
      </c>
      <c r="AE1004" s="105">
        <f t="shared" si="530"/>
        <v>6714.6594651830819</v>
      </c>
      <c r="AF1004" s="160">
        <f t="shared" si="531"/>
        <v>64593.327000000005</v>
      </c>
    </row>
    <row r="1005" spans="1:32" s="108" customFormat="1" outlineLevel="1" x14ac:dyDescent="0.2">
      <c r="A1005" s="126" t="s">
        <v>1194</v>
      </c>
      <c r="B1005" s="126"/>
      <c r="C1005" s="126"/>
      <c r="D1005" s="138">
        <v>1</v>
      </c>
      <c r="E1005" s="139"/>
      <c r="F1005" s="140">
        <v>0.5</v>
      </c>
      <c r="G1005" s="132"/>
      <c r="H1005" s="139">
        <v>16834</v>
      </c>
      <c r="I1005" s="92">
        <f t="shared" si="535"/>
        <v>16840.7336</v>
      </c>
      <c r="J1005" s="98">
        <f t="shared" si="532"/>
        <v>8420.3667999999998</v>
      </c>
      <c r="K1005" s="92"/>
      <c r="L1005" s="139">
        <v>0</v>
      </c>
      <c r="M1005" s="92">
        <f t="shared" si="533"/>
        <v>0</v>
      </c>
      <c r="N1005" s="92">
        <f t="shared" si="534"/>
        <v>0</v>
      </c>
      <c r="O1005" s="92"/>
      <c r="P1005" s="139">
        <v>0</v>
      </c>
      <c r="Q1005" s="92">
        <f t="shared" si="525"/>
        <v>0</v>
      </c>
      <c r="R1005" s="98">
        <f t="shared" si="526"/>
        <v>0</v>
      </c>
      <c r="S1005" s="138">
        <v>15</v>
      </c>
      <c r="T1005" s="259" t="s">
        <v>153</v>
      </c>
      <c r="U1005" s="78">
        <f>SUMIF('Avoided Costs 2010-2018'!$A:$A,Actuals!T1005&amp;Actuals!S1005,'Avoided Costs 2010-2018'!$E:$E)*J1005</f>
        <v>22898.799557431699</v>
      </c>
      <c r="V1005" s="78">
        <f>SUMIF('Avoided Costs 2010-2018'!$A:$A,Actuals!T1005&amp;Actuals!S1005,'Avoided Costs 2010-2018'!$K:$K)*N1005</f>
        <v>0</v>
      </c>
      <c r="W1005" s="78">
        <f>SUMIF('Avoided Costs 2010-2018'!$A:$A,Actuals!T1005&amp;Actuals!S1005,'Avoided Costs 2010-2018'!$M:$M)*R1005</f>
        <v>0</v>
      </c>
      <c r="X1005" s="78">
        <f t="shared" si="527"/>
        <v>22898.799557431699</v>
      </c>
      <c r="Y1005" s="105">
        <v>14000</v>
      </c>
      <c r="Z1005" s="105">
        <f t="shared" si="528"/>
        <v>7000</v>
      </c>
      <c r="AA1005" s="105"/>
      <c r="AB1005" s="105"/>
      <c r="AC1005" s="105"/>
      <c r="AD1005" s="105">
        <f t="shared" si="529"/>
        <v>7000</v>
      </c>
      <c r="AE1005" s="105">
        <f t="shared" si="530"/>
        <v>15898.799557431699</v>
      </c>
      <c r="AF1005" s="160">
        <f t="shared" si="531"/>
        <v>126305.50199999999</v>
      </c>
    </row>
    <row r="1006" spans="1:32" s="108" customFormat="1" outlineLevel="1" x14ac:dyDescent="0.2">
      <c r="A1006" s="126" t="s">
        <v>1195</v>
      </c>
      <c r="B1006" s="126"/>
      <c r="C1006" s="126"/>
      <c r="D1006" s="138">
        <v>0</v>
      </c>
      <c r="E1006" s="139"/>
      <c r="F1006" s="140">
        <v>0.5</v>
      </c>
      <c r="G1006" s="132"/>
      <c r="H1006" s="139">
        <v>0</v>
      </c>
      <c r="I1006" s="92">
        <f t="shared" si="535"/>
        <v>0</v>
      </c>
      <c r="J1006" s="98">
        <f t="shared" si="532"/>
        <v>0</v>
      </c>
      <c r="K1006" s="92"/>
      <c r="L1006" s="139">
        <v>0</v>
      </c>
      <c r="M1006" s="92">
        <f t="shared" si="533"/>
        <v>0</v>
      </c>
      <c r="N1006" s="92">
        <f t="shared" si="534"/>
        <v>0</v>
      </c>
      <c r="O1006" s="92"/>
      <c r="P1006" s="139">
        <v>0</v>
      </c>
      <c r="Q1006" s="92">
        <f t="shared" si="525"/>
        <v>0</v>
      </c>
      <c r="R1006" s="98">
        <f t="shared" si="526"/>
        <v>0</v>
      </c>
      <c r="S1006" s="138">
        <v>1</v>
      </c>
      <c r="T1006" s="259" t="s">
        <v>153</v>
      </c>
      <c r="U1006" s="78">
        <f>SUMIF('Avoided Costs 2010-2018'!$A:$A,Actuals!T1006&amp;Actuals!S1006,'Avoided Costs 2010-2018'!$E:$E)*J1006</f>
        <v>0</v>
      </c>
      <c r="V1006" s="78">
        <f>SUMIF('Avoided Costs 2010-2018'!$A:$A,Actuals!T1006&amp;Actuals!S1006,'Avoided Costs 2010-2018'!$K:$K)*N1006</f>
        <v>0</v>
      </c>
      <c r="W1006" s="78">
        <f>SUMIF('Avoided Costs 2010-2018'!$A:$A,Actuals!T1006&amp;Actuals!S1006,'Avoided Costs 2010-2018'!$M:$M)*R1006</f>
        <v>0</v>
      </c>
      <c r="X1006" s="78">
        <f t="shared" si="527"/>
        <v>0</v>
      </c>
      <c r="Y1006" s="105">
        <v>0</v>
      </c>
      <c r="Z1006" s="105">
        <f t="shared" si="528"/>
        <v>0</v>
      </c>
      <c r="AA1006" s="105"/>
      <c r="AB1006" s="105"/>
      <c r="AC1006" s="105"/>
      <c r="AD1006" s="105">
        <f t="shared" si="529"/>
        <v>0</v>
      </c>
      <c r="AE1006" s="105">
        <f t="shared" si="530"/>
        <v>0</v>
      </c>
      <c r="AF1006" s="160">
        <f t="shared" si="531"/>
        <v>0</v>
      </c>
    </row>
    <row r="1007" spans="1:32" s="108" customFormat="1" outlineLevel="1" x14ac:dyDescent="0.2">
      <c r="A1007" s="126" t="s">
        <v>1196</v>
      </c>
      <c r="B1007" s="126"/>
      <c r="C1007" s="126"/>
      <c r="D1007" s="138">
        <v>1</v>
      </c>
      <c r="E1007" s="139"/>
      <c r="F1007" s="140">
        <v>0.5</v>
      </c>
      <c r="G1007" s="132"/>
      <c r="H1007" s="139">
        <v>18919</v>
      </c>
      <c r="I1007" s="92">
        <f t="shared" si="535"/>
        <v>18926.567599999998</v>
      </c>
      <c r="J1007" s="98">
        <f t="shared" si="532"/>
        <v>9463.2837999999992</v>
      </c>
      <c r="K1007" s="92"/>
      <c r="L1007" s="139">
        <v>0</v>
      </c>
      <c r="M1007" s="92">
        <f t="shared" si="533"/>
        <v>0</v>
      </c>
      <c r="N1007" s="92">
        <f t="shared" si="534"/>
        <v>0</v>
      </c>
      <c r="O1007" s="92"/>
      <c r="P1007" s="139">
        <v>0</v>
      </c>
      <c r="Q1007" s="92">
        <f t="shared" si="525"/>
        <v>0</v>
      </c>
      <c r="R1007" s="98">
        <f t="shared" si="526"/>
        <v>0</v>
      </c>
      <c r="S1007" s="138">
        <v>6</v>
      </c>
      <c r="T1007" s="259" t="s">
        <v>153</v>
      </c>
      <c r="U1007" s="78">
        <f>SUMIF('Avoided Costs 2010-2018'!$A:$A,Actuals!T1007&amp;Actuals!S1007,'Avoided Costs 2010-2018'!$E:$E)*J1007</f>
        <v>13519.591804229374</v>
      </c>
      <c r="V1007" s="78">
        <f>SUMIF('Avoided Costs 2010-2018'!$A:$A,Actuals!T1007&amp;Actuals!S1007,'Avoided Costs 2010-2018'!$K:$K)*N1007</f>
        <v>0</v>
      </c>
      <c r="W1007" s="78">
        <f>SUMIF('Avoided Costs 2010-2018'!$A:$A,Actuals!T1007&amp;Actuals!S1007,'Avoided Costs 2010-2018'!$M:$M)*R1007</f>
        <v>0</v>
      </c>
      <c r="X1007" s="78">
        <f t="shared" si="527"/>
        <v>13519.591804229374</v>
      </c>
      <c r="Y1007" s="105">
        <v>9596</v>
      </c>
      <c r="Z1007" s="105">
        <f t="shared" si="528"/>
        <v>4798</v>
      </c>
      <c r="AA1007" s="105"/>
      <c r="AB1007" s="105"/>
      <c r="AC1007" s="105"/>
      <c r="AD1007" s="105">
        <f t="shared" si="529"/>
        <v>4798</v>
      </c>
      <c r="AE1007" s="105">
        <f t="shared" si="530"/>
        <v>8721.5918042293742</v>
      </c>
      <c r="AF1007" s="160">
        <f t="shared" si="531"/>
        <v>56779.702799999999</v>
      </c>
    </row>
    <row r="1008" spans="1:32" s="108" customFormat="1" outlineLevel="1" x14ac:dyDescent="0.2">
      <c r="A1008" s="126" t="s">
        <v>1197</v>
      </c>
      <c r="B1008" s="126"/>
      <c r="C1008" s="126"/>
      <c r="D1008" s="138">
        <v>1</v>
      </c>
      <c r="E1008" s="139"/>
      <c r="F1008" s="140">
        <v>0.5</v>
      </c>
      <c r="G1008" s="132"/>
      <c r="H1008" s="139">
        <v>22367</v>
      </c>
      <c r="I1008" s="92">
        <f t="shared" si="535"/>
        <v>22375.946799999998</v>
      </c>
      <c r="J1008" s="98">
        <f t="shared" si="532"/>
        <v>11187.973399999999</v>
      </c>
      <c r="K1008" s="92"/>
      <c r="L1008" s="139">
        <v>0</v>
      </c>
      <c r="M1008" s="92">
        <f t="shared" si="533"/>
        <v>0</v>
      </c>
      <c r="N1008" s="92">
        <f t="shared" si="534"/>
        <v>0</v>
      </c>
      <c r="O1008" s="92"/>
      <c r="P1008" s="139">
        <v>0</v>
      </c>
      <c r="Q1008" s="92">
        <f t="shared" si="525"/>
        <v>0</v>
      </c>
      <c r="R1008" s="98">
        <f t="shared" si="526"/>
        <v>0</v>
      </c>
      <c r="S1008" s="138">
        <v>11</v>
      </c>
      <c r="T1008" s="259" t="s">
        <v>153</v>
      </c>
      <c r="U1008" s="78">
        <f>SUMIF('Avoided Costs 2010-2018'!$A:$A,Actuals!T1008&amp;Actuals!S1008,'Avoided Costs 2010-2018'!$E:$E)*J1008</f>
        <v>25210.036738429826</v>
      </c>
      <c r="V1008" s="78">
        <f>SUMIF('Avoided Costs 2010-2018'!$A:$A,Actuals!T1008&amp;Actuals!S1008,'Avoided Costs 2010-2018'!$K:$K)*N1008</f>
        <v>0</v>
      </c>
      <c r="W1008" s="78">
        <f>SUMIF('Avoided Costs 2010-2018'!$A:$A,Actuals!T1008&amp;Actuals!S1008,'Avoided Costs 2010-2018'!$M:$M)*R1008</f>
        <v>0</v>
      </c>
      <c r="X1008" s="78">
        <f t="shared" si="527"/>
        <v>25210.036738429826</v>
      </c>
      <c r="Y1008" s="105">
        <v>14401.69</v>
      </c>
      <c r="Z1008" s="105">
        <f t="shared" si="528"/>
        <v>7200.8450000000003</v>
      </c>
      <c r="AA1008" s="105"/>
      <c r="AB1008" s="105"/>
      <c r="AC1008" s="105"/>
      <c r="AD1008" s="105">
        <f t="shared" si="529"/>
        <v>7200.8450000000003</v>
      </c>
      <c r="AE1008" s="105">
        <f t="shared" si="530"/>
        <v>18009.191738429825</v>
      </c>
      <c r="AF1008" s="160">
        <f t="shared" si="531"/>
        <v>123067.70739999998</v>
      </c>
    </row>
    <row r="1009" spans="1:32" s="108" customFormat="1" outlineLevel="1" x14ac:dyDescent="0.2">
      <c r="A1009" s="126" t="s">
        <v>1198</v>
      </c>
      <c r="B1009" s="126"/>
      <c r="C1009" s="126"/>
      <c r="D1009" s="138">
        <v>1</v>
      </c>
      <c r="E1009" s="139"/>
      <c r="F1009" s="140">
        <v>0.5</v>
      </c>
      <c r="G1009" s="132"/>
      <c r="H1009" s="139">
        <v>3230306</v>
      </c>
      <c r="I1009" s="92">
        <f>H1009</f>
        <v>3230306</v>
      </c>
      <c r="J1009" s="98">
        <f t="shared" si="532"/>
        <v>1615153</v>
      </c>
      <c r="K1009" s="92"/>
      <c r="L1009" s="139">
        <v>-213663</v>
      </c>
      <c r="M1009" s="92">
        <v>-24767</v>
      </c>
      <c r="N1009" s="92">
        <f t="shared" si="534"/>
        <v>-12383.5</v>
      </c>
      <c r="O1009" s="92"/>
      <c r="P1009" s="139">
        <v>0</v>
      </c>
      <c r="Q1009" s="92">
        <f t="shared" si="525"/>
        <v>0</v>
      </c>
      <c r="R1009" s="98">
        <f t="shared" si="526"/>
        <v>0</v>
      </c>
      <c r="S1009" s="138">
        <v>20</v>
      </c>
      <c r="T1009" s="259" t="s">
        <v>153</v>
      </c>
      <c r="U1009" s="78">
        <f>SUMIF('Avoided Costs 2010-2018'!$A:$A,Actuals!T1009&amp;Actuals!S1009,'Avoided Costs 2010-2018'!$E:$E)*J1009</f>
        <v>5087607.7225597408</v>
      </c>
      <c r="V1009" s="78">
        <f>SUMIF('Avoided Costs 2010-2018'!$A:$A,Actuals!T1009&amp;Actuals!S1009,'Avoided Costs 2010-2018'!$K:$K)*N1009</f>
        <v>-11913.134464525652</v>
      </c>
      <c r="W1009" s="78">
        <f>SUMIF('Avoided Costs 2010-2018'!$A:$A,Actuals!T1009&amp;Actuals!S1009,'Avoided Costs 2010-2018'!$M:$M)*R1009</f>
        <v>0</v>
      </c>
      <c r="X1009" s="78">
        <f t="shared" si="527"/>
        <v>5075694.5880952151</v>
      </c>
      <c r="Y1009" s="105">
        <v>647840.97</v>
      </c>
      <c r="Z1009" s="105">
        <f t="shared" si="528"/>
        <v>323920.48499999999</v>
      </c>
      <c r="AA1009" s="105"/>
      <c r="AB1009" s="105"/>
      <c r="AC1009" s="105"/>
      <c r="AD1009" s="105">
        <f t="shared" si="529"/>
        <v>323920.48499999999</v>
      </c>
      <c r="AE1009" s="105">
        <f t="shared" si="530"/>
        <v>4751774.1030952148</v>
      </c>
      <c r="AF1009" s="160">
        <f t="shared" si="531"/>
        <v>32303060</v>
      </c>
    </row>
    <row r="1010" spans="1:32" s="108" customFormat="1" outlineLevel="1" x14ac:dyDescent="0.2">
      <c r="A1010" s="126" t="s">
        <v>1199</v>
      </c>
      <c r="B1010" s="126"/>
      <c r="C1010" s="126"/>
      <c r="D1010" s="138">
        <v>1</v>
      </c>
      <c r="E1010" s="139"/>
      <c r="F1010" s="140">
        <v>0.5</v>
      </c>
      <c r="G1010" s="132"/>
      <c r="H1010" s="139">
        <v>12612</v>
      </c>
      <c r="I1010" s="92">
        <f t="shared" si="535"/>
        <v>12617.0448</v>
      </c>
      <c r="J1010" s="98">
        <f t="shared" si="532"/>
        <v>6308.5223999999998</v>
      </c>
      <c r="K1010" s="92"/>
      <c r="L1010" s="139">
        <v>0</v>
      </c>
      <c r="M1010" s="92">
        <f t="shared" si="533"/>
        <v>0</v>
      </c>
      <c r="N1010" s="92">
        <f t="shared" si="534"/>
        <v>0</v>
      </c>
      <c r="O1010" s="92"/>
      <c r="P1010" s="139">
        <v>0</v>
      </c>
      <c r="Q1010" s="92">
        <f t="shared" si="525"/>
        <v>0</v>
      </c>
      <c r="R1010" s="98">
        <f t="shared" si="526"/>
        <v>0</v>
      </c>
      <c r="S1010" s="138">
        <v>15</v>
      </c>
      <c r="T1010" s="259" t="s">
        <v>153</v>
      </c>
      <c r="U1010" s="78">
        <f>SUMIF('Avoided Costs 2010-2018'!$A:$A,Actuals!T1010&amp;Actuals!S1010,'Avoided Costs 2010-2018'!$E:$E)*J1010</f>
        <v>17155.736011543813</v>
      </c>
      <c r="V1010" s="78">
        <f>SUMIF('Avoided Costs 2010-2018'!$A:$A,Actuals!T1010&amp;Actuals!S1010,'Avoided Costs 2010-2018'!$K:$K)*N1010</f>
        <v>0</v>
      </c>
      <c r="W1010" s="78">
        <f>SUMIF('Avoided Costs 2010-2018'!$A:$A,Actuals!T1010&amp;Actuals!S1010,'Avoided Costs 2010-2018'!$M:$M)*R1010</f>
        <v>0</v>
      </c>
      <c r="X1010" s="78">
        <f t="shared" si="527"/>
        <v>17155.736011543813</v>
      </c>
      <c r="Y1010" s="105">
        <v>6000</v>
      </c>
      <c r="Z1010" s="105">
        <f t="shared" si="528"/>
        <v>3000</v>
      </c>
      <c r="AA1010" s="105"/>
      <c r="AB1010" s="105"/>
      <c r="AC1010" s="105"/>
      <c r="AD1010" s="105">
        <f t="shared" si="529"/>
        <v>3000</v>
      </c>
      <c r="AE1010" s="105">
        <f t="shared" si="530"/>
        <v>14155.736011543813</v>
      </c>
      <c r="AF1010" s="160">
        <f t="shared" si="531"/>
        <v>94627.835999999996</v>
      </c>
    </row>
    <row r="1011" spans="1:32" s="108" customFormat="1" outlineLevel="1" x14ac:dyDescent="0.2">
      <c r="A1011" s="126" t="s">
        <v>1200</v>
      </c>
      <c r="B1011" s="126"/>
      <c r="C1011" s="126"/>
      <c r="D1011" s="138">
        <v>1</v>
      </c>
      <c r="E1011" s="139"/>
      <c r="F1011" s="140">
        <v>0.5</v>
      </c>
      <c r="G1011" s="132"/>
      <c r="H1011" s="139">
        <v>116907</v>
      </c>
      <c r="I1011" s="92">
        <f t="shared" si="535"/>
        <v>116953.7628</v>
      </c>
      <c r="J1011" s="98">
        <f t="shared" si="532"/>
        <v>58476.881399999998</v>
      </c>
      <c r="K1011" s="92"/>
      <c r="L1011" s="139">
        <v>0</v>
      </c>
      <c r="M1011" s="92">
        <f t="shared" si="533"/>
        <v>0</v>
      </c>
      <c r="N1011" s="92">
        <f t="shared" si="534"/>
        <v>0</v>
      </c>
      <c r="O1011" s="92"/>
      <c r="P1011" s="139">
        <v>0</v>
      </c>
      <c r="Q1011" s="92">
        <f t="shared" si="525"/>
        <v>0</v>
      </c>
      <c r="R1011" s="98">
        <f t="shared" si="526"/>
        <v>0</v>
      </c>
      <c r="S1011" s="138">
        <v>15</v>
      </c>
      <c r="T1011" s="259" t="s">
        <v>153</v>
      </c>
      <c r="U1011" s="78">
        <f>SUMIF('Avoided Costs 2010-2018'!$A:$A,Actuals!T1011&amp;Actuals!S1011,'Avoided Costs 2010-2018'!$E:$E)*J1011</f>
        <v>159025.18473688175</v>
      </c>
      <c r="V1011" s="78">
        <f>SUMIF('Avoided Costs 2010-2018'!$A:$A,Actuals!T1011&amp;Actuals!S1011,'Avoided Costs 2010-2018'!$K:$K)*N1011</f>
        <v>0</v>
      </c>
      <c r="W1011" s="78">
        <f>SUMIF('Avoided Costs 2010-2018'!$A:$A,Actuals!T1011&amp;Actuals!S1011,'Avoided Costs 2010-2018'!$M:$M)*R1011</f>
        <v>0</v>
      </c>
      <c r="X1011" s="78">
        <f t="shared" si="527"/>
        <v>159025.18473688175</v>
      </c>
      <c r="Y1011" s="105">
        <v>33462</v>
      </c>
      <c r="Z1011" s="105">
        <f t="shared" si="528"/>
        <v>16731</v>
      </c>
      <c r="AA1011" s="105"/>
      <c r="AB1011" s="105"/>
      <c r="AC1011" s="105"/>
      <c r="AD1011" s="105">
        <f t="shared" si="529"/>
        <v>16731</v>
      </c>
      <c r="AE1011" s="105">
        <f t="shared" si="530"/>
        <v>142294.18473688175</v>
      </c>
      <c r="AF1011" s="160">
        <f t="shared" si="531"/>
        <v>877153.22100000002</v>
      </c>
    </row>
    <row r="1012" spans="1:32" s="108" customFormat="1" outlineLevel="1" x14ac:dyDescent="0.2">
      <c r="A1012" s="126" t="s">
        <v>1201</v>
      </c>
      <c r="B1012" s="126"/>
      <c r="C1012" s="126"/>
      <c r="D1012" s="138">
        <v>1</v>
      </c>
      <c r="E1012" s="139"/>
      <c r="F1012" s="140">
        <v>0.5</v>
      </c>
      <c r="G1012" s="132"/>
      <c r="H1012" s="139">
        <v>82541</v>
      </c>
      <c r="I1012" s="92">
        <f t="shared" si="535"/>
        <v>82574.016399999993</v>
      </c>
      <c r="J1012" s="98">
        <f t="shared" si="532"/>
        <v>41287.008199999997</v>
      </c>
      <c r="K1012" s="92"/>
      <c r="L1012" s="139">
        <v>0</v>
      </c>
      <c r="M1012" s="92">
        <f t="shared" si="533"/>
        <v>0</v>
      </c>
      <c r="N1012" s="92">
        <f t="shared" si="534"/>
        <v>0</v>
      </c>
      <c r="O1012" s="92"/>
      <c r="P1012" s="139">
        <v>0</v>
      </c>
      <c r="Q1012" s="92">
        <f t="shared" si="525"/>
        <v>0</v>
      </c>
      <c r="R1012" s="98">
        <f t="shared" si="526"/>
        <v>0</v>
      </c>
      <c r="S1012" s="138">
        <v>15</v>
      </c>
      <c r="T1012" s="259" t="s">
        <v>153</v>
      </c>
      <c r="U1012" s="78">
        <f>SUMIF('Avoided Costs 2010-2018'!$A:$A,Actuals!T1012&amp;Actuals!S1012,'Avoided Costs 2010-2018'!$E:$E)*J1012</f>
        <v>112278.11656587679</v>
      </c>
      <c r="V1012" s="78">
        <f>SUMIF('Avoided Costs 2010-2018'!$A:$A,Actuals!T1012&amp;Actuals!S1012,'Avoided Costs 2010-2018'!$K:$K)*N1012</f>
        <v>0</v>
      </c>
      <c r="W1012" s="78">
        <f>SUMIF('Avoided Costs 2010-2018'!$A:$A,Actuals!T1012&amp;Actuals!S1012,'Avoided Costs 2010-2018'!$M:$M)*R1012</f>
        <v>0</v>
      </c>
      <c r="X1012" s="78">
        <f t="shared" si="527"/>
        <v>112278.11656587679</v>
      </c>
      <c r="Y1012" s="105">
        <v>26239.4</v>
      </c>
      <c r="Z1012" s="105">
        <f t="shared" si="528"/>
        <v>13119.7</v>
      </c>
      <c r="AA1012" s="105"/>
      <c r="AB1012" s="105"/>
      <c r="AC1012" s="105"/>
      <c r="AD1012" s="105">
        <f t="shared" si="529"/>
        <v>13119.7</v>
      </c>
      <c r="AE1012" s="105">
        <f t="shared" si="530"/>
        <v>99158.416565876789</v>
      </c>
      <c r="AF1012" s="160">
        <f t="shared" si="531"/>
        <v>619305.12299999991</v>
      </c>
    </row>
    <row r="1013" spans="1:32" s="108" customFormat="1" outlineLevel="1" x14ac:dyDescent="0.2">
      <c r="A1013" s="126" t="s">
        <v>1202</v>
      </c>
      <c r="B1013" s="126"/>
      <c r="C1013" s="126"/>
      <c r="D1013" s="138">
        <v>1</v>
      </c>
      <c r="E1013" s="139"/>
      <c r="F1013" s="140">
        <v>0.5</v>
      </c>
      <c r="G1013" s="132"/>
      <c r="H1013" s="139">
        <v>851316</v>
      </c>
      <c r="I1013" s="92">
        <f t="shared" si="535"/>
        <v>851656.52639999997</v>
      </c>
      <c r="J1013" s="98">
        <f t="shared" si="532"/>
        <v>425828.26319999999</v>
      </c>
      <c r="K1013" s="92"/>
      <c r="L1013" s="139">
        <v>0</v>
      </c>
      <c r="M1013" s="92">
        <f t="shared" si="533"/>
        <v>0</v>
      </c>
      <c r="N1013" s="92">
        <f t="shared" si="534"/>
        <v>0</v>
      </c>
      <c r="O1013" s="92"/>
      <c r="P1013" s="139">
        <v>0</v>
      </c>
      <c r="Q1013" s="92">
        <f t="shared" si="525"/>
        <v>0</v>
      </c>
      <c r="R1013" s="98">
        <f t="shared" si="526"/>
        <v>0</v>
      </c>
      <c r="S1013" s="138">
        <v>15</v>
      </c>
      <c r="T1013" s="259" t="s">
        <v>153</v>
      </c>
      <c r="U1013" s="78">
        <f>SUMIF('Avoided Costs 2010-2018'!$A:$A,Actuals!T1013&amp;Actuals!S1013,'Avoided Costs 2010-2018'!$E:$E)*J1013</f>
        <v>1158020.342404332</v>
      </c>
      <c r="V1013" s="78">
        <f>SUMIF('Avoided Costs 2010-2018'!$A:$A,Actuals!T1013&amp;Actuals!S1013,'Avoided Costs 2010-2018'!$K:$K)*N1013</f>
        <v>0</v>
      </c>
      <c r="W1013" s="78">
        <f>SUMIF('Avoided Costs 2010-2018'!$A:$A,Actuals!T1013&amp;Actuals!S1013,'Avoided Costs 2010-2018'!$M:$M)*R1013</f>
        <v>0</v>
      </c>
      <c r="X1013" s="78">
        <f t="shared" si="527"/>
        <v>1158020.342404332</v>
      </c>
      <c r="Y1013" s="105">
        <v>300000</v>
      </c>
      <c r="Z1013" s="105">
        <f t="shared" si="528"/>
        <v>150000</v>
      </c>
      <c r="AA1013" s="105"/>
      <c r="AB1013" s="105"/>
      <c r="AC1013" s="105"/>
      <c r="AD1013" s="105">
        <f t="shared" si="529"/>
        <v>150000</v>
      </c>
      <c r="AE1013" s="105">
        <f t="shared" si="530"/>
        <v>1008020.342404332</v>
      </c>
      <c r="AF1013" s="160">
        <f t="shared" si="531"/>
        <v>6387423.9479999999</v>
      </c>
    </row>
    <row r="1014" spans="1:32" s="108" customFormat="1" outlineLevel="1" x14ac:dyDescent="0.2">
      <c r="A1014" s="126" t="s">
        <v>1203</v>
      </c>
      <c r="B1014" s="126"/>
      <c r="C1014" s="126"/>
      <c r="D1014" s="138">
        <v>0</v>
      </c>
      <c r="E1014" s="139"/>
      <c r="F1014" s="140">
        <v>0.5</v>
      </c>
      <c r="G1014" s="132"/>
      <c r="H1014" s="139">
        <v>0</v>
      </c>
      <c r="I1014" s="92">
        <f t="shared" si="535"/>
        <v>0</v>
      </c>
      <c r="J1014" s="98">
        <f t="shared" si="532"/>
        <v>0</v>
      </c>
      <c r="K1014" s="92"/>
      <c r="L1014" s="139">
        <v>0</v>
      </c>
      <c r="M1014" s="92">
        <f t="shared" si="533"/>
        <v>0</v>
      </c>
      <c r="N1014" s="92">
        <f t="shared" si="534"/>
        <v>0</v>
      </c>
      <c r="O1014" s="92"/>
      <c r="P1014" s="139">
        <v>0</v>
      </c>
      <c r="Q1014" s="92">
        <f t="shared" si="525"/>
        <v>0</v>
      </c>
      <c r="R1014" s="98">
        <f t="shared" si="526"/>
        <v>0</v>
      </c>
      <c r="S1014" s="138">
        <v>1</v>
      </c>
      <c r="T1014" s="259" t="s">
        <v>153</v>
      </c>
      <c r="U1014" s="78">
        <f>SUMIF('Avoided Costs 2010-2018'!$A:$A,Actuals!T1014&amp;Actuals!S1014,'Avoided Costs 2010-2018'!$E:$E)*J1014</f>
        <v>0</v>
      </c>
      <c r="V1014" s="78">
        <f>SUMIF('Avoided Costs 2010-2018'!$A:$A,Actuals!T1014&amp;Actuals!S1014,'Avoided Costs 2010-2018'!$K:$K)*N1014</f>
        <v>0</v>
      </c>
      <c r="W1014" s="78">
        <f>SUMIF('Avoided Costs 2010-2018'!$A:$A,Actuals!T1014&amp;Actuals!S1014,'Avoided Costs 2010-2018'!$M:$M)*R1014</f>
        <v>0</v>
      </c>
      <c r="X1014" s="78">
        <f t="shared" si="527"/>
        <v>0</v>
      </c>
      <c r="Y1014" s="105">
        <v>0</v>
      </c>
      <c r="Z1014" s="105">
        <f t="shared" si="528"/>
        <v>0</v>
      </c>
      <c r="AA1014" s="105"/>
      <c r="AB1014" s="105"/>
      <c r="AC1014" s="105"/>
      <c r="AD1014" s="105">
        <f t="shared" si="529"/>
        <v>0</v>
      </c>
      <c r="AE1014" s="105">
        <f t="shared" si="530"/>
        <v>0</v>
      </c>
      <c r="AF1014" s="160">
        <f t="shared" si="531"/>
        <v>0</v>
      </c>
    </row>
    <row r="1015" spans="1:32" s="108" customFormat="1" outlineLevel="1" x14ac:dyDescent="0.2">
      <c r="A1015" s="126" t="s">
        <v>1204</v>
      </c>
      <c r="B1015" s="126"/>
      <c r="C1015" s="126"/>
      <c r="D1015" s="138">
        <v>1</v>
      </c>
      <c r="E1015" s="139"/>
      <c r="F1015" s="140">
        <v>0.5</v>
      </c>
      <c r="G1015" s="132"/>
      <c r="H1015" s="139">
        <v>736923</v>
      </c>
      <c r="I1015" s="92">
        <f t="shared" si="535"/>
        <v>737217.76919999998</v>
      </c>
      <c r="J1015" s="98">
        <f t="shared" si="532"/>
        <v>368608.88459999999</v>
      </c>
      <c r="K1015" s="92"/>
      <c r="L1015" s="139">
        <v>0</v>
      </c>
      <c r="M1015" s="92">
        <f t="shared" si="533"/>
        <v>0</v>
      </c>
      <c r="N1015" s="92">
        <f t="shared" si="534"/>
        <v>0</v>
      </c>
      <c r="O1015" s="92"/>
      <c r="P1015" s="139">
        <v>9744</v>
      </c>
      <c r="Q1015" s="92">
        <f t="shared" si="525"/>
        <v>9744</v>
      </c>
      <c r="R1015" s="98">
        <f t="shared" si="526"/>
        <v>4872</v>
      </c>
      <c r="S1015" s="138">
        <v>15</v>
      </c>
      <c r="T1015" s="259" t="s">
        <v>153</v>
      </c>
      <c r="U1015" s="78">
        <f>SUMIF('Avoided Costs 2010-2018'!$A:$A,Actuals!T1015&amp;Actuals!S1015,'Avoided Costs 2010-2018'!$E:$E)*J1015</f>
        <v>1002414.8785945848</v>
      </c>
      <c r="V1015" s="78">
        <f>SUMIF('Avoided Costs 2010-2018'!$A:$A,Actuals!T1015&amp;Actuals!S1015,'Avoided Costs 2010-2018'!$K:$K)*N1015</f>
        <v>0</v>
      </c>
      <c r="W1015" s="78">
        <f>SUMIF('Avoided Costs 2010-2018'!$A:$A,Actuals!T1015&amp;Actuals!S1015,'Avoided Costs 2010-2018'!$M:$M)*R1015</f>
        <v>64865.150027154457</v>
      </c>
      <c r="X1015" s="78">
        <f t="shared" si="527"/>
        <v>1067280.0286217392</v>
      </c>
      <c r="Y1015" s="105">
        <v>318752</v>
      </c>
      <c r="Z1015" s="105">
        <f t="shared" si="528"/>
        <v>159376</v>
      </c>
      <c r="AA1015" s="105"/>
      <c r="AB1015" s="105"/>
      <c r="AC1015" s="105"/>
      <c r="AD1015" s="105">
        <f t="shared" si="529"/>
        <v>159376</v>
      </c>
      <c r="AE1015" s="105">
        <f t="shared" si="530"/>
        <v>907904.02862173924</v>
      </c>
      <c r="AF1015" s="160">
        <f t="shared" si="531"/>
        <v>5529133.2689999994</v>
      </c>
    </row>
    <row r="1016" spans="1:32" s="108" customFormat="1" outlineLevel="1" x14ac:dyDescent="0.2">
      <c r="A1016" s="126" t="s">
        <v>1205</v>
      </c>
      <c r="B1016" s="126"/>
      <c r="C1016" s="126"/>
      <c r="D1016" s="138">
        <v>0</v>
      </c>
      <c r="E1016" s="139"/>
      <c r="F1016" s="140">
        <v>0.5</v>
      </c>
      <c r="G1016" s="132"/>
      <c r="H1016" s="139">
        <v>0</v>
      </c>
      <c r="I1016" s="92">
        <f t="shared" si="535"/>
        <v>0</v>
      </c>
      <c r="J1016" s="98">
        <f t="shared" si="532"/>
        <v>0</v>
      </c>
      <c r="K1016" s="92"/>
      <c r="L1016" s="139">
        <v>0</v>
      </c>
      <c r="M1016" s="92">
        <f t="shared" si="533"/>
        <v>0</v>
      </c>
      <c r="N1016" s="92">
        <f t="shared" si="534"/>
        <v>0</v>
      </c>
      <c r="O1016" s="92"/>
      <c r="P1016" s="139">
        <v>0</v>
      </c>
      <c r="Q1016" s="92">
        <f t="shared" si="525"/>
        <v>0</v>
      </c>
      <c r="R1016" s="98">
        <f t="shared" si="526"/>
        <v>0</v>
      </c>
      <c r="S1016" s="138">
        <v>1</v>
      </c>
      <c r="T1016" s="259" t="s">
        <v>153</v>
      </c>
      <c r="U1016" s="78">
        <f>SUMIF('Avoided Costs 2010-2018'!$A:$A,Actuals!T1016&amp;Actuals!S1016,'Avoided Costs 2010-2018'!$E:$E)*J1016</f>
        <v>0</v>
      </c>
      <c r="V1016" s="78">
        <f>SUMIF('Avoided Costs 2010-2018'!$A:$A,Actuals!T1016&amp;Actuals!S1016,'Avoided Costs 2010-2018'!$K:$K)*N1016</f>
        <v>0</v>
      </c>
      <c r="W1016" s="78">
        <f>SUMIF('Avoided Costs 2010-2018'!$A:$A,Actuals!T1016&amp;Actuals!S1016,'Avoided Costs 2010-2018'!$M:$M)*R1016</f>
        <v>0</v>
      </c>
      <c r="X1016" s="78">
        <f t="shared" si="527"/>
        <v>0</v>
      </c>
      <c r="Y1016" s="105">
        <v>0</v>
      </c>
      <c r="Z1016" s="105">
        <f t="shared" si="528"/>
        <v>0</v>
      </c>
      <c r="AA1016" s="105"/>
      <c r="AB1016" s="105"/>
      <c r="AC1016" s="105"/>
      <c r="AD1016" s="105">
        <f t="shared" si="529"/>
        <v>0</v>
      </c>
      <c r="AE1016" s="105">
        <f t="shared" si="530"/>
        <v>0</v>
      </c>
      <c r="AF1016" s="160">
        <f t="shared" si="531"/>
        <v>0</v>
      </c>
    </row>
    <row r="1017" spans="1:32" s="108" customFormat="1" outlineLevel="1" x14ac:dyDescent="0.2">
      <c r="A1017" s="126" t="s">
        <v>1206</v>
      </c>
      <c r="B1017" s="126"/>
      <c r="C1017" s="126"/>
      <c r="D1017" s="138">
        <v>0</v>
      </c>
      <c r="E1017" s="139"/>
      <c r="F1017" s="140">
        <v>0.5</v>
      </c>
      <c r="G1017" s="132"/>
      <c r="H1017" s="139">
        <v>0</v>
      </c>
      <c r="I1017" s="92">
        <f t="shared" si="535"/>
        <v>0</v>
      </c>
      <c r="J1017" s="98">
        <f t="shared" si="532"/>
        <v>0</v>
      </c>
      <c r="K1017" s="92"/>
      <c r="L1017" s="139">
        <v>0</v>
      </c>
      <c r="M1017" s="92">
        <f t="shared" si="533"/>
        <v>0</v>
      </c>
      <c r="N1017" s="92">
        <f t="shared" si="534"/>
        <v>0</v>
      </c>
      <c r="O1017" s="92"/>
      <c r="P1017" s="139">
        <v>0</v>
      </c>
      <c r="Q1017" s="92">
        <f t="shared" si="525"/>
        <v>0</v>
      </c>
      <c r="R1017" s="98">
        <f t="shared" si="526"/>
        <v>0</v>
      </c>
      <c r="S1017" s="138">
        <v>1</v>
      </c>
      <c r="T1017" s="259" t="s">
        <v>153</v>
      </c>
      <c r="U1017" s="78">
        <f>SUMIF('Avoided Costs 2010-2018'!$A:$A,Actuals!T1017&amp;Actuals!S1017,'Avoided Costs 2010-2018'!$E:$E)*J1017</f>
        <v>0</v>
      </c>
      <c r="V1017" s="78">
        <f>SUMIF('Avoided Costs 2010-2018'!$A:$A,Actuals!T1017&amp;Actuals!S1017,'Avoided Costs 2010-2018'!$K:$K)*N1017</f>
        <v>0</v>
      </c>
      <c r="W1017" s="78">
        <f>SUMIF('Avoided Costs 2010-2018'!$A:$A,Actuals!T1017&amp;Actuals!S1017,'Avoided Costs 2010-2018'!$M:$M)*R1017</f>
        <v>0</v>
      </c>
      <c r="X1017" s="78">
        <f t="shared" si="527"/>
        <v>0</v>
      </c>
      <c r="Y1017" s="105">
        <v>0</v>
      </c>
      <c r="Z1017" s="105">
        <f t="shared" si="528"/>
        <v>0</v>
      </c>
      <c r="AA1017" s="105"/>
      <c r="AB1017" s="105"/>
      <c r="AC1017" s="105"/>
      <c r="AD1017" s="105">
        <f t="shared" si="529"/>
        <v>0</v>
      </c>
      <c r="AE1017" s="105">
        <f t="shared" si="530"/>
        <v>0</v>
      </c>
      <c r="AF1017" s="160">
        <f t="shared" si="531"/>
        <v>0</v>
      </c>
    </row>
    <row r="1018" spans="1:32" s="108" customFormat="1" outlineLevel="1" x14ac:dyDescent="0.2">
      <c r="A1018" s="126" t="s">
        <v>1207</v>
      </c>
      <c r="B1018" s="126"/>
      <c r="C1018" s="126"/>
      <c r="D1018" s="138">
        <v>1</v>
      </c>
      <c r="E1018" s="139"/>
      <c r="F1018" s="140">
        <v>0.5</v>
      </c>
      <c r="G1018" s="132"/>
      <c r="H1018" s="139">
        <v>70438</v>
      </c>
      <c r="I1018" s="92">
        <f t="shared" si="535"/>
        <v>70466.175199999998</v>
      </c>
      <c r="J1018" s="98">
        <f t="shared" si="532"/>
        <v>35233.087599999999</v>
      </c>
      <c r="K1018" s="92"/>
      <c r="L1018" s="139">
        <v>0</v>
      </c>
      <c r="M1018" s="92">
        <f t="shared" si="533"/>
        <v>0</v>
      </c>
      <c r="N1018" s="92">
        <f t="shared" si="534"/>
        <v>0</v>
      </c>
      <c r="O1018" s="92"/>
      <c r="P1018" s="139">
        <v>0</v>
      </c>
      <c r="Q1018" s="92">
        <f t="shared" si="525"/>
        <v>0</v>
      </c>
      <c r="R1018" s="98">
        <f t="shared" si="526"/>
        <v>0</v>
      </c>
      <c r="S1018" s="138">
        <v>18</v>
      </c>
      <c r="T1018" s="259" t="s">
        <v>153</v>
      </c>
      <c r="U1018" s="78">
        <f>SUMIF('Avoided Costs 2010-2018'!$A:$A,Actuals!T1018&amp;Actuals!S1018,'Avoided Costs 2010-2018'!$E:$E)*J1018</f>
        <v>105522.1849434616</v>
      </c>
      <c r="V1018" s="78">
        <f>SUMIF('Avoided Costs 2010-2018'!$A:$A,Actuals!T1018&amp;Actuals!S1018,'Avoided Costs 2010-2018'!$K:$K)*N1018</f>
        <v>0</v>
      </c>
      <c r="W1018" s="78">
        <f>SUMIF('Avoided Costs 2010-2018'!$A:$A,Actuals!T1018&amp;Actuals!S1018,'Avoided Costs 2010-2018'!$M:$M)*R1018</f>
        <v>0</v>
      </c>
      <c r="X1018" s="78">
        <f t="shared" si="527"/>
        <v>105522.1849434616</v>
      </c>
      <c r="Y1018" s="105">
        <v>73937</v>
      </c>
      <c r="Z1018" s="105">
        <f t="shared" si="528"/>
        <v>36968.5</v>
      </c>
      <c r="AA1018" s="105"/>
      <c r="AB1018" s="105"/>
      <c r="AC1018" s="105"/>
      <c r="AD1018" s="105">
        <f t="shared" si="529"/>
        <v>36968.5</v>
      </c>
      <c r="AE1018" s="105">
        <f t="shared" si="530"/>
        <v>68553.684943461602</v>
      </c>
      <c r="AF1018" s="160">
        <f t="shared" si="531"/>
        <v>634195.57679999992</v>
      </c>
    </row>
    <row r="1019" spans="1:32" s="108" customFormat="1" outlineLevel="1" x14ac:dyDescent="0.2">
      <c r="A1019" s="126" t="s">
        <v>1208</v>
      </c>
      <c r="B1019" s="126"/>
      <c r="C1019" s="126"/>
      <c r="D1019" s="138">
        <v>1</v>
      </c>
      <c r="E1019" s="139"/>
      <c r="F1019" s="140">
        <v>0.5</v>
      </c>
      <c r="G1019" s="132"/>
      <c r="H1019" s="139">
        <v>318028</v>
      </c>
      <c r="I1019" s="92">
        <f t="shared" si="535"/>
        <v>318155.21119999996</v>
      </c>
      <c r="J1019" s="98">
        <f t="shared" si="532"/>
        <v>159077.60559999998</v>
      </c>
      <c r="K1019" s="92"/>
      <c r="L1019" s="139">
        <v>0</v>
      </c>
      <c r="M1019" s="92">
        <f t="shared" si="533"/>
        <v>0</v>
      </c>
      <c r="N1019" s="92">
        <f t="shared" si="534"/>
        <v>0</v>
      </c>
      <c r="O1019" s="92"/>
      <c r="P1019" s="139">
        <v>3760</v>
      </c>
      <c r="Q1019" s="92">
        <f t="shared" si="525"/>
        <v>3760</v>
      </c>
      <c r="R1019" s="98">
        <f t="shared" si="526"/>
        <v>1880</v>
      </c>
      <c r="S1019" s="138">
        <v>10</v>
      </c>
      <c r="T1019" s="259" t="s">
        <v>153</v>
      </c>
      <c r="U1019" s="78">
        <f>SUMIF('Avoided Costs 2010-2018'!$A:$A,Actuals!T1019&amp;Actuals!S1019,'Avoided Costs 2010-2018'!$E:$E)*J1019</f>
        <v>336560.27726194082</v>
      </c>
      <c r="V1019" s="78">
        <f>SUMIF('Avoided Costs 2010-2018'!$A:$A,Actuals!T1019&amp;Actuals!S1019,'Avoided Costs 2010-2018'!$K:$K)*N1019</f>
        <v>0</v>
      </c>
      <c r="W1019" s="78">
        <f>SUMIF('Avoided Costs 2010-2018'!$A:$A,Actuals!T1019&amp;Actuals!S1019,'Avoided Costs 2010-2018'!$M:$M)*R1019</f>
        <v>19198.256727554035</v>
      </c>
      <c r="X1019" s="78">
        <f t="shared" si="527"/>
        <v>355758.53398949484</v>
      </c>
      <c r="Y1019" s="105">
        <v>6840</v>
      </c>
      <c r="Z1019" s="105">
        <f t="shared" si="528"/>
        <v>3420</v>
      </c>
      <c r="AA1019" s="105"/>
      <c r="AB1019" s="105"/>
      <c r="AC1019" s="105"/>
      <c r="AD1019" s="105">
        <f t="shared" si="529"/>
        <v>3420</v>
      </c>
      <c r="AE1019" s="105">
        <f t="shared" si="530"/>
        <v>352338.53398949484</v>
      </c>
      <c r="AF1019" s="160">
        <f t="shared" si="531"/>
        <v>1590776.0559999999</v>
      </c>
    </row>
    <row r="1020" spans="1:32" s="108" customFormat="1" outlineLevel="1" x14ac:dyDescent="0.2">
      <c r="A1020" s="126" t="s">
        <v>1209</v>
      </c>
      <c r="B1020" s="126"/>
      <c r="C1020" s="126"/>
      <c r="D1020" s="138">
        <v>1</v>
      </c>
      <c r="E1020" s="139"/>
      <c r="F1020" s="140">
        <v>0.5</v>
      </c>
      <c r="G1020" s="132"/>
      <c r="H1020" s="139">
        <v>614576</v>
      </c>
      <c r="I1020" s="92">
        <f t="shared" si="535"/>
        <v>614821.83039999998</v>
      </c>
      <c r="J1020" s="98">
        <f t="shared" si="532"/>
        <v>307410.91519999999</v>
      </c>
      <c r="K1020" s="92"/>
      <c r="L1020" s="139">
        <v>0</v>
      </c>
      <c r="M1020" s="92">
        <f t="shared" si="533"/>
        <v>0</v>
      </c>
      <c r="N1020" s="92">
        <f t="shared" si="534"/>
        <v>0</v>
      </c>
      <c r="O1020" s="92"/>
      <c r="P1020" s="139">
        <v>6432</v>
      </c>
      <c r="Q1020" s="92">
        <f t="shared" si="525"/>
        <v>6432</v>
      </c>
      <c r="R1020" s="98">
        <f t="shared" si="526"/>
        <v>3216</v>
      </c>
      <c r="S1020" s="138">
        <v>15</v>
      </c>
      <c r="T1020" s="259" t="s">
        <v>153</v>
      </c>
      <c r="U1020" s="78">
        <f>SUMIF('Avoided Costs 2010-2018'!$A:$A,Actuals!T1020&amp;Actuals!S1020,'Avoided Costs 2010-2018'!$E:$E)*J1020</f>
        <v>835989.82041155652</v>
      </c>
      <c r="V1020" s="78">
        <f>SUMIF('Avoided Costs 2010-2018'!$A:$A,Actuals!T1020&amp;Actuals!S1020,'Avoided Costs 2010-2018'!$K:$K)*N1020</f>
        <v>0</v>
      </c>
      <c r="W1020" s="78">
        <f>SUMIF('Avoided Costs 2010-2018'!$A:$A,Actuals!T1020&amp;Actuals!S1020,'Avoided Costs 2010-2018'!$M:$M)*R1020</f>
        <v>42817.38967309703</v>
      </c>
      <c r="X1020" s="78">
        <f t="shared" si="527"/>
        <v>878807.21008465358</v>
      </c>
      <c r="Y1020" s="105">
        <v>166781</v>
      </c>
      <c r="Z1020" s="105">
        <f t="shared" si="528"/>
        <v>83390.5</v>
      </c>
      <c r="AA1020" s="105"/>
      <c r="AB1020" s="105"/>
      <c r="AC1020" s="105"/>
      <c r="AD1020" s="105">
        <f t="shared" si="529"/>
        <v>83390.5</v>
      </c>
      <c r="AE1020" s="105">
        <f t="shared" si="530"/>
        <v>795416.71008465358</v>
      </c>
      <c r="AF1020" s="160">
        <f t="shared" si="531"/>
        <v>4611163.7280000001</v>
      </c>
    </row>
    <row r="1021" spans="1:32" s="108" customFormat="1" outlineLevel="1" x14ac:dyDescent="0.2">
      <c r="A1021" s="126" t="s">
        <v>1210</v>
      </c>
      <c r="B1021" s="126"/>
      <c r="C1021" s="126"/>
      <c r="D1021" s="138">
        <v>1</v>
      </c>
      <c r="E1021" s="139"/>
      <c r="F1021" s="140">
        <v>0.5</v>
      </c>
      <c r="G1021" s="132"/>
      <c r="H1021" s="139">
        <v>269667</v>
      </c>
      <c r="I1021" s="92">
        <f t="shared" si="535"/>
        <v>269774.86679999996</v>
      </c>
      <c r="J1021" s="98">
        <f t="shared" si="532"/>
        <v>134887.43339999998</v>
      </c>
      <c r="K1021" s="92"/>
      <c r="L1021" s="139">
        <v>86527</v>
      </c>
      <c r="M1021" s="92">
        <f t="shared" si="533"/>
        <v>96823.713000000003</v>
      </c>
      <c r="N1021" s="92">
        <f t="shared" si="534"/>
        <v>48411.856500000002</v>
      </c>
      <c r="O1021" s="92"/>
      <c r="P1021" s="139">
        <v>0</v>
      </c>
      <c r="Q1021" s="92">
        <f t="shared" si="525"/>
        <v>0</v>
      </c>
      <c r="R1021" s="98">
        <f t="shared" si="526"/>
        <v>0</v>
      </c>
      <c r="S1021" s="138">
        <v>15</v>
      </c>
      <c r="T1021" s="259" t="s">
        <v>153</v>
      </c>
      <c r="U1021" s="78">
        <f>SUMIF('Avoided Costs 2010-2018'!$A:$A,Actuals!T1021&amp;Actuals!S1021,'Avoided Costs 2010-2018'!$E:$E)*J1021</f>
        <v>366820.16040477209</v>
      </c>
      <c r="V1021" s="78">
        <f>SUMIF('Avoided Costs 2010-2018'!$A:$A,Actuals!T1021&amp;Actuals!S1021,'Avoided Costs 2010-2018'!$K:$K)*N1021</f>
        <v>39872.96735799095</v>
      </c>
      <c r="W1021" s="78">
        <f>SUMIF('Avoided Costs 2010-2018'!$A:$A,Actuals!T1021&amp;Actuals!S1021,'Avoided Costs 2010-2018'!$M:$M)*R1021</f>
        <v>0</v>
      </c>
      <c r="X1021" s="78">
        <f t="shared" si="527"/>
        <v>406693.12776276306</v>
      </c>
      <c r="Y1021" s="105">
        <v>174222</v>
      </c>
      <c r="Z1021" s="105">
        <f t="shared" si="528"/>
        <v>87111</v>
      </c>
      <c r="AA1021" s="105"/>
      <c r="AB1021" s="105"/>
      <c r="AC1021" s="105"/>
      <c r="AD1021" s="105">
        <f t="shared" si="529"/>
        <v>87111</v>
      </c>
      <c r="AE1021" s="105">
        <f t="shared" si="530"/>
        <v>319582.12776276306</v>
      </c>
      <c r="AF1021" s="160">
        <f t="shared" si="531"/>
        <v>2023311.5009999997</v>
      </c>
    </row>
    <row r="1022" spans="1:32" s="108" customFormat="1" outlineLevel="1" x14ac:dyDescent="0.2">
      <c r="A1022" s="126" t="s">
        <v>1211</v>
      </c>
      <c r="B1022" s="126"/>
      <c r="C1022" s="126"/>
      <c r="D1022" s="138">
        <v>1</v>
      </c>
      <c r="E1022" s="139"/>
      <c r="F1022" s="140">
        <v>0.5</v>
      </c>
      <c r="G1022" s="132"/>
      <c r="H1022" s="139">
        <v>147026</v>
      </c>
      <c r="I1022" s="92">
        <f t="shared" si="535"/>
        <v>147084.81039999999</v>
      </c>
      <c r="J1022" s="98">
        <f t="shared" si="532"/>
        <v>73542.405199999994</v>
      </c>
      <c r="K1022" s="92"/>
      <c r="L1022" s="139">
        <v>-74600</v>
      </c>
      <c r="M1022" s="92">
        <f t="shared" si="533"/>
        <v>-83477.399999999994</v>
      </c>
      <c r="N1022" s="92">
        <f t="shared" si="534"/>
        <v>-41738.699999999997</v>
      </c>
      <c r="O1022" s="92"/>
      <c r="P1022" s="139">
        <v>1400</v>
      </c>
      <c r="Q1022" s="92">
        <f t="shared" si="525"/>
        <v>1400</v>
      </c>
      <c r="R1022" s="98">
        <f t="shared" si="526"/>
        <v>700</v>
      </c>
      <c r="S1022" s="138">
        <v>6</v>
      </c>
      <c r="T1022" s="259" t="s">
        <v>153</v>
      </c>
      <c r="U1022" s="78">
        <f>SUMIF('Avoided Costs 2010-2018'!$A:$A,Actuals!T1022&amp;Actuals!S1022,'Avoided Costs 2010-2018'!$E:$E)*J1022</f>
        <v>105065.35782063683</v>
      </c>
      <c r="V1022" s="78">
        <f>SUMIF('Avoided Costs 2010-2018'!$A:$A,Actuals!T1022&amp;Actuals!S1022,'Avoided Costs 2010-2018'!$K:$K)*N1022</f>
        <v>-17785.224136253189</v>
      </c>
      <c r="W1022" s="78">
        <f>SUMIF('Avoided Costs 2010-2018'!$A:$A,Actuals!T1022&amp;Actuals!S1022,'Avoided Costs 2010-2018'!$M:$M)*R1022</f>
        <v>4821.6512180088012</v>
      </c>
      <c r="X1022" s="78">
        <f t="shared" si="527"/>
        <v>92101.784902392435</v>
      </c>
      <c r="Y1022" s="105">
        <v>39250</v>
      </c>
      <c r="Z1022" s="105">
        <f t="shared" si="528"/>
        <v>19625</v>
      </c>
      <c r="AA1022" s="105"/>
      <c r="AB1022" s="105"/>
      <c r="AC1022" s="105"/>
      <c r="AD1022" s="105">
        <f t="shared" si="529"/>
        <v>19625</v>
      </c>
      <c r="AE1022" s="105">
        <f t="shared" si="530"/>
        <v>72476.784902392435</v>
      </c>
      <c r="AF1022" s="160">
        <f t="shared" si="531"/>
        <v>441254.43119999999</v>
      </c>
    </row>
    <row r="1023" spans="1:32" s="108" customFormat="1" outlineLevel="1" x14ac:dyDescent="0.2">
      <c r="A1023" s="126" t="s">
        <v>1212</v>
      </c>
      <c r="B1023" s="126"/>
      <c r="C1023" s="126"/>
      <c r="D1023" s="138">
        <v>1</v>
      </c>
      <c r="E1023" s="139"/>
      <c r="F1023" s="140">
        <v>0.5</v>
      </c>
      <c r="G1023" s="132"/>
      <c r="H1023" s="139">
        <v>367716</v>
      </c>
      <c r="I1023" s="92">
        <f t="shared" si="535"/>
        <v>367863.08639999997</v>
      </c>
      <c r="J1023" s="98">
        <f t="shared" si="532"/>
        <v>183931.54319999999</v>
      </c>
      <c r="K1023" s="92"/>
      <c r="L1023" s="139">
        <v>0</v>
      </c>
      <c r="M1023" s="92">
        <f t="shared" si="533"/>
        <v>0</v>
      </c>
      <c r="N1023" s="92">
        <f t="shared" si="534"/>
        <v>0</v>
      </c>
      <c r="O1023" s="92"/>
      <c r="P1023" s="139">
        <v>0</v>
      </c>
      <c r="Q1023" s="92">
        <f t="shared" si="525"/>
        <v>0</v>
      </c>
      <c r="R1023" s="98">
        <f t="shared" si="526"/>
        <v>0</v>
      </c>
      <c r="S1023" s="138">
        <v>25</v>
      </c>
      <c r="T1023" s="259" t="s">
        <v>153</v>
      </c>
      <c r="U1023" s="78">
        <f>SUMIF('Avoided Costs 2010-2018'!$A:$A,Actuals!T1023&amp;Actuals!S1023,'Avoided Costs 2010-2018'!$E:$E)*J1023</f>
        <v>635822.21888351534</v>
      </c>
      <c r="V1023" s="78">
        <f>SUMIF('Avoided Costs 2010-2018'!$A:$A,Actuals!T1023&amp;Actuals!S1023,'Avoided Costs 2010-2018'!$K:$K)*N1023</f>
        <v>0</v>
      </c>
      <c r="W1023" s="78">
        <f>SUMIF('Avoided Costs 2010-2018'!$A:$A,Actuals!T1023&amp;Actuals!S1023,'Avoided Costs 2010-2018'!$M:$M)*R1023</f>
        <v>0</v>
      </c>
      <c r="X1023" s="78">
        <f t="shared" si="527"/>
        <v>635822.21888351534</v>
      </c>
      <c r="Y1023" s="105">
        <v>137576.87</v>
      </c>
      <c r="Z1023" s="105">
        <f t="shared" si="528"/>
        <v>68788.434999999998</v>
      </c>
      <c r="AA1023" s="105"/>
      <c r="AB1023" s="105"/>
      <c r="AC1023" s="105"/>
      <c r="AD1023" s="105">
        <f t="shared" si="529"/>
        <v>68788.434999999998</v>
      </c>
      <c r="AE1023" s="105">
        <f t="shared" si="530"/>
        <v>567033.78388351528</v>
      </c>
      <c r="AF1023" s="160">
        <f t="shared" si="531"/>
        <v>4598288.58</v>
      </c>
    </row>
    <row r="1024" spans="1:32" s="108" customFormat="1" outlineLevel="1" x14ac:dyDescent="0.2">
      <c r="A1024" s="126" t="s">
        <v>1213</v>
      </c>
      <c r="B1024" s="126"/>
      <c r="C1024" s="126"/>
      <c r="D1024" s="138">
        <v>1</v>
      </c>
      <c r="E1024" s="139"/>
      <c r="F1024" s="140">
        <v>0.5</v>
      </c>
      <c r="G1024" s="132"/>
      <c r="H1024" s="139">
        <v>313066</v>
      </c>
      <c r="I1024" s="92">
        <f>H1024</f>
        <v>313066</v>
      </c>
      <c r="J1024" s="98">
        <f t="shared" si="532"/>
        <v>156533</v>
      </c>
      <c r="K1024" s="92"/>
      <c r="L1024" s="139">
        <v>0</v>
      </c>
      <c r="M1024" s="92">
        <f t="shared" si="533"/>
        <v>0</v>
      </c>
      <c r="N1024" s="92">
        <f t="shared" si="534"/>
        <v>0</v>
      </c>
      <c r="O1024" s="92"/>
      <c r="P1024" s="139">
        <v>0</v>
      </c>
      <c r="Q1024" s="92">
        <f t="shared" si="525"/>
        <v>0</v>
      </c>
      <c r="R1024" s="98">
        <f t="shared" si="526"/>
        <v>0</v>
      </c>
      <c r="S1024" s="138">
        <v>15</v>
      </c>
      <c r="T1024" s="259" t="s">
        <v>153</v>
      </c>
      <c r="U1024" s="78">
        <f>SUMIF('Avoided Costs 2010-2018'!$A:$A,Actuals!T1024&amp;Actuals!S1024,'Avoided Costs 2010-2018'!$E:$E)*J1024</f>
        <v>425684.28148800548</v>
      </c>
      <c r="V1024" s="78">
        <f>SUMIF('Avoided Costs 2010-2018'!$A:$A,Actuals!T1024&amp;Actuals!S1024,'Avoided Costs 2010-2018'!$K:$K)*N1024</f>
        <v>0</v>
      </c>
      <c r="W1024" s="78">
        <f>SUMIF('Avoided Costs 2010-2018'!$A:$A,Actuals!T1024&amp;Actuals!S1024,'Avoided Costs 2010-2018'!$M:$M)*R1024</f>
        <v>0</v>
      </c>
      <c r="X1024" s="78">
        <f t="shared" si="527"/>
        <v>425684.28148800548</v>
      </c>
      <c r="Y1024" s="105">
        <v>127377</v>
      </c>
      <c r="Z1024" s="105">
        <f t="shared" si="528"/>
        <v>63688.5</v>
      </c>
      <c r="AA1024" s="105"/>
      <c r="AB1024" s="105"/>
      <c r="AC1024" s="105"/>
      <c r="AD1024" s="105">
        <f t="shared" si="529"/>
        <v>63688.5</v>
      </c>
      <c r="AE1024" s="105">
        <f t="shared" si="530"/>
        <v>361995.78148800548</v>
      </c>
      <c r="AF1024" s="160">
        <f t="shared" si="531"/>
        <v>2347995</v>
      </c>
    </row>
    <row r="1025" spans="1:32" s="108" customFormat="1" outlineLevel="1" x14ac:dyDescent="0.2">
      <c r="A1025" s="126" t="s">
        <v>1214</v>
      </c>
      <c r="B1025" s="126"/>
      <c r="C1025" s="126"/>
      <c r="D1025" s="138">
        <v>1</v>
      </c>
      <c r="E1025" s="139"/>
      <c r="F1025" s="140">
        <v>0.5</v>
      </c>
      <c r="G1025" s="132"/>
      <c r="H1025" s="139">
        <v>940667</v>
      </c>
      <c r="I1025" s="92">
        <f t="shared" si="535"/>
        <v>941043.26679999998</v>
      </c>
      <c r="J1025" s="98">
        <f t="shared" si="532"/>
        <v>470521.63339999999</v>
      </c>
      <c r="K1025" s="92"/>
      <c r="L1025" s="139">
        <v>0</v>
      </c>
      <c r="M1025" s="92">
        <f t="shared" si="533"/>
        <v>0</v>
      </c>
      <c r="N1025" s="92">
        <f t="shared" si="534"/>
        <v>0</v>
      </c>
      <c r="O1025" s="92"/>
      <c r="P1025" s="139">
        <v>9350</v>
      </c>
      <c r="Q1025" s="92">
        <f t="shared" si="525"/>
        <v>9350</v>
      </c>
      <c r="R1025" s="98">
        <f t="shared" si="526"/>
        <v>4675</v>
      </c>
      <c r="S1025" s="138">
        <v>20</v>
      </c>
      <c r="T1025" s="259" t="s">
        <v>153</v>
      </c>
      <c r="U1025" s="78">
        <f>SUMIF('Avoided Costs 2010-2018'!$A:$A,Actuals!T1025&amp;Actuals!S1025,'Avoided Costs 2010-2018'!$E:$E)*J1025</f>
        <v>1482106.9556365639</v>
      </c>
      <c r="V1025" s="78">
        <f>SUMIF('Avoided Costs 2010-2018'!$A:$A,Actuals!T1025&amp;Actuals!S1025,'Avoided Costs 2010-2018'!$K:$K)*N1025</f>
        <v>0</v>
      </c>
      <c r="W1025" s="78">
        <f>SUMIF('Avoided Costs 2010-2018'!$A:$A,Actuals!T1025&amp;Actuals!S1025,'Avoided Costs 2010-2018'!$M:$M)*R1025</f>
        <v>72701.199749547959</v>
      </c>
      <c r="X1025" s="78">
        <f t="shared" si="527"/>
        <v>1554808.1553861119</v>
      </c>
      <c r="Y1025" s="105">
        <v>155760</v>
      </c>
      <c r="Z1025" s="105">
        <f t="shared" si="528"/>
        <v>77880</v>
      </c>
      <c r="AA1025" s="105"/>
      <c r="AB1025" s="105"/>
      <c r="AC1025" s="105"/>
      <c r="AD1025" s="105">
        <f t="shared" si="529"/>
        <v>77880</v>
      </c>
      <c r="AE1025" s="105">
        <f t="shared" si="530"/>
        <v>1476928.1553861119</v>
      </c>
      <c r="AF1025" s="160">
        <f t="shared" si="531"/>
        <v>9410432.6679999996</v>
      </c>
    </row>
    <row r="1026" spans="1:32" s="108" customFormat="1" outlineLevel="1" x14ac:dyDescent="0.2">
      <c r="A1026" s="126" t="s">
        <v>1215</v>
      </c>
      <c r="B1026" s="126"/>
      <c r="C1026" s="126"/>
      <c r="D1026" s="138">
        <v>1</v>
      </c>
      <c r="E1026" s="139"/>
      <c r="F1026" s="140">
        <v>0.5</v>
      </c>
      <c r="G1026" s="132"/>
      <c r="H1026" s="139">
        <v>288319</v>
      </c>
      <c r="I1026" s="92">
        <f t="shared" si="535"/>
        <v>288434.32759999996</v>
      </c>
      <c r="J1026" s="98">
        <f t="shared" si="532"/>
        <v>144217.16379999998</v>
      </c>
      <c r="K1026" s="92"/>
      <c r="L1026" s="139">
        <v>260314</v>
      </c>
      <c r="M1026" s="92">
        <f t="shared" si="533"/>
        <v>291291.36599999998</v>
      </c>
      <c r="N1026" s="92">
        <f t="shared" si="534"/>
        <v>145645.68299999999</v>
      </c>
      <c r="O1026" s="92"/>
      <c r="P1026" s="139">
        <v>0</v>
      </c>
      <c r="Q1026" s="92">
        <f t="shared" si="525"/>
        <v>0</v>
      </c>
      <c r="R1026" s="98">
        <f t="shared" si="526"/>
        <v>0</v>
      </c>
      <c r="S1026" s="138">
        <v>15</v>
      </c>
      <c r="T1026" s="259" t="s">
        <v>153</v>
      </c>
      <c r="U1026" s="78">
        <f>SUMIF('Avoided Costs 2010-2018'!$A:$A,Actuals!T1026&amp;Actuals!S1026,'Avoided Costs 2010-2018'!$E:$E)*J1026</f>
        <v>392191.93237490492</v>
      </c>
      <c r="V1026" s="78">
        <f>SUMIF('Avoided Costs 2010-2018'!$A:$A,Actuals!T1026&amp;Actuals!S1026,'Avoided Costs 2010-2018'!$K:$K)*N1026</f>
        <v>119956.6797049251</v>
      </c>
      <c r="W1026" s="78">
        <f>SUMIF('Avoided Costs 2010-2018'!$A:$A,Actuals!T1026&amp;Actuals!S1026,'Avoided Costs 2010-2018'!$M:$M)*R1026</f>
        <v>0</v>
      </c>
      <c r="X1026" s="78">
        <f t="shared" si="527"/>
        <v>512148.61207983003</v>
      </c>
      <c r="Y1026" s="105">
        <v>218708</v>
      </c>
      <c r="Z1026" s="105">
        <f t="shared" si="528"/>
        <v>109354</v>
      </c>
      <c r="AA1026" s="105"/>
      <c r="AB1026" s="105"/>
      <c r="AC1026" s="105"/>
      <c r="AD1026" s="105">
        <f t="shared" si="529"/>
        <v>109354</v>
      </c>
      <c r="AE1026" s="105">
        <f t="shared" si="530"/>
        <v>402794.61207983003</v>
      </c>
      <c r="AF1026" s="160">
        <f t="shared" si="531"/>
        <v>2163257.4569999995</v>
      </c>
    </row>
    <row r="1027" spans="1:32" s="108" customFormat="1" outlineLevel="1" x14ac:dyDescent="0.2">
      <c r="A1027" s="126" t="s">
        <v>1216</v>
      </c>
      <c r="B1027" s="126"/>
      <c r="C1027" s="126"/>
      <c r="D1027" s="138">
        <v>1</v>
      </c>
      <c r="E1027" s="139"/>
      <c r="F1027" s="140">
        <v>0.5</v>
      </c>
      <c r="G1027" s="132"/>
      <c r="H1027" s="139">
        <v>42877</v>
      </c>
      <c r="I1027" s="92">
        <f t="shared" si="535"/>
        <v>42894.150799999996</v>
      </c>
      <c r="J1027" s="98">
        <f t="shared" si="532"/>
        <v>21447.075399999998</v>
      </c>
      <c r="K1027" s="92"/>
      <c r="L1027" s="139">
        <v>648916</v>
      </c>
      <c r="M1027" s="92">
        <f t="shared" si="533"/>
        <v>726137.00399999996</v>
      </c>
      <c r="N1027" s="92">
        <f t="shared" si="534"/>
        <v>363068.50199999998</v>
      </c>
      <c r="O1027" s="92"/>
      <c r="P1027" s="139">
        <v>0</v>
      </c>
      <c r="Q1027" s="92">
        <f t="shared" si="525"/>
        <v>0</v>
      </c>
      <c r="R1027" s="98">
        <f t="shared" si="526"/>
        <v>0</v>
      </c>
      <c r="S1027" s="138">
        <v>15</v>
      </c>
      <c r="T1027" s="259" t="s">
        <v>153</v>
      </c>
      <c r="U1027" s="78">
        <f>SUMIF('Avoided Costs 2010-2018'!$A:$A,Actuals!T1027&amp;Actuals!S1027,'Avoided Costs 2010-2018'!$E:$E)*J1027</f>
        <v>58324.333410003499</v>
      </c>
      <c r="V1027" s="78">
        <f>SUMIF('Avoided Costs 2010-2018'!$A:$A,Actuals!T1027&amp;Actuals!S1027,'Avoided Costs 2010-2018'!$K:$K)*N1027</f>
        <v>299030.43542568275</v>
      </c>
      <c r="W1027" s="78">
        <f>SUMIF('Avoided Costs 2010-2018'!$A:$A,Actuals!T1027&amp;Actuals!S1027,'Avoided Costs 2010-2018'!$M:$M)*R1027</f>
        <v>0</v>
      </c>
      <c r="X1027" s="78">
        <f t="shared" si="527"/>
        <v>357354.76883568626</v>
      </c>
      <c r="Y1027" s="105">
        <v>114255</v>
      </c>
      <c r="Z1027" s="105">
        <f t="shared" si="528"/>
        <v>57127.5</v>
      </c>
      <c r="AA1027" s="105"/>
      <c r="AB1027" s="105"/>
      <c r="AC1027" s="105"/>
      <c r="AD1027" s="105">
        <f t="shared" si="529"/>
        <v>57127.5</v>
      </c>
      <c r="AE1027" s="105">
        <f t="shared" si="530"/>
        <v>300227.26883568626</v>
      </c>
      <c r="AF1027" s="160">
        <f t="shared" si="531"/>
        <v>321706.13099999999</v>
      </c>
    </row>
    <row r="1028" spans="1:32" s="108" customFormat="1" outlineLevel="1" x14ac:dyDescent="0.2">
      <c r="A1028" s="126" t="s">
        <v>1217</v>
      </c>
      <c r="B1028" s="126"/>
      <c r="C1028" s="126"/>
      <c r="D1028" s="138">
        <v>1</v>
      </c>
      <c r="E1028" s="139"/>
      <c r="F1028" s="140">
        <v>0.5</v>
      </c>
      <c r="G1028" s="132"/>
      <c r="H1028" s="139">
        <v>20262</v>
      </c>
      <c r="I1028" s="92">
        <f t="shared" si="535"/>
        <v>20270.104799999997</v>
      </c>
      <c r="J1028" s="98">
        <f t="shared" si="532"/>
        <v>10135.052399999999</v>
      </c>
      <c r="K1028" s="92"/>
      <c r="L1028" s="139">
        <v>31200</v>
      </c>
      <c r="M1028" s="92">
        <f t="shared" si="533"/>
        <v>34912.800000000003</v>
      </c>
      <c r="N1028" s="92">
        <f t="shared" si="534"/>
        <v>17456.400000000001</v>
      </c>
      <c r="O1028" s="92"/>
      <c r="P1028" s="139">
        <v>0</v>
      </c>
      <c r="Q1028" s="92">
        <f t="shared" si="525"/>
        <v>0</v>
      </c>
      <c r="R1028" s="98">
        <f t="shared" si="526"/>
        <v>0</v>
      </c>
      <c r="S1028" s="138">
        <v>15</v>
      </c>
      <c r="T1028" s="259" t="s">
        <v>153</v>
      </c>
      <c r="U1028" s="78">
        <f>SUMIF('Avoided Costs 2010-2018'!$A:$A,Actuals!T1028&amp;Actuals!S1028,'Avoided Costs 2010-2018'!$E:$E)*J1028</f>
        <v>27561.808045187183</v>
      </c>
      <c r="V1028" s="78">
        <f>SUMIF('Avoided Costs 2010-2018'!$A:$A,Actuals!T1028&amp;Actuals!S1028,'Avoided Costs 2010-2018'!$K:$K)*N1028</f>
        <v>14377.438043261845</v>
      </c>
      <c r="W1028" s="78">
        <f>SUMIF('Avoided Costs 2010-2018'!$A:$A,Actuals!T1028&amp;Actuals!S1028,'Avoided Costs 2010-2018'!$M:$M)*R1028</f>
        <v>0</v>
      </c>
      <c r="X1028" s="78">
        <f t="shared" si="527"/>
        <v>41939.246088449028</v>
      </c>
      <c r="Y1028" s="105">
        <v>27000</v>
      </c>
      <c r="Z1028" s="105">
        <f t="shared" si="528"/>
        <v>13500</v>
      </c>
      <c r="AA1028" s="105"/>
      <c r="AB1028" s="105"/>
      <c r="AC1028" s="105"/>
      <c r="AD1028" s="105">
        <f t="shared" si="529"/>
        <v>13500</v>
      </c>
      <c r="AE1028" s="105">
        <f t="shared" si="530"/>
        <v>28439.246088449028</v>
      </c>
      <c r="AF1028" s="160">
        <f t="shared" si="531"/>
        <v>152025.78599999999</v>
      </c>
    </row>
    <row r="1029" spans="1:32" s="108" customFormat="1" outlineLevel="1" x14ac:dyDescent="0.2">
      <c r="A1029" s="126" t="s">
        <v>1218</v>
      </c>
      <c r="B1029" s="126"/>
      <c r="C1029" s="126"/>
      <c r="D1029" s="138">
        <v>0</v>
      </c>
      <c r="E1029" s="139"/>
      <c r="F1029" s="140">
        <v>0.5</v>
      </c>
      <c r="G1029" s="132"/>
      <c r="H1029" s="139">
        <v>50093</v>
      </c>
      <c r="I1029" s="92">
        <f t="shared" si="535"/>
        <v>50113.037199999999</v>
      </c>
      <c r="J1029" s="98">
        <f t="shared" si="532"/>
        <v>25056.518599999999</v>
      </c>
      <c r="K1029" s="92"/>
      <c r="L1029" s="139">
        <v>0</v>
      </c>
      <c r="M1029" s="92">
        <f t="shared" si="533"/>
        <v>0</v>
      </c>
      <c r="N1029" s="92">
        <f t="shared" si="534"/>
        <v>0</v>
      </c>
      <c r="O1029" s="92"/>
      <c r="P1029" s="139">
        <v>0</v>
      </c>
      <c r="Q1029" s="92">
        <f t="shared" si="525"/>
        <v>0</v>
      </c>
      <c r="R1029" s="98">
        <f t="shared" si="526"/>
        <v>0</v>
      </c>
      <c r="S1029" s="138">
        <v>3</v>
      </c>
      <c r="T1029" s="259" t="s">
        <v>153</v>
      </c>
      <c r="U1029" s="78">
        <f>SUMIF('Avoided Costs 2010-2018'!$A:$A,Actuals!T1029&amp;Actuals!S1029,'Avoided Costs 2010-2018'!$E:$E)*J1029</f>
        <v>19142.497228992204</v>
      </c>
      <c r="V1029" s="78">
        <f>SUMIF('Avoided Costs 2010-2018'!$A:$A,Actuals!T1029&amp;Actuals!S1029,'Avoided Costs 2010-2018'!$K:$K)*N1029</f>
        <v>0</v>
      </c>
      <c r="W1029" s="78">
        <f>SUMIF('Avoided Costs 2010-2018'!$A:$A,Actuals!T1029&amp;Actuals!S1029,'Avoided Costs 2010-2018'!$M:$M)*R1029</f>
        <v>0</v>
      </c>
      <c r="X1029" s="78">
        <f t="shared" si="527"/>
        <v>19142.497228992204</v>
      </c>
      <c r="Y1029" s="105">
        <v>2250</v>
      </c>
      <c r="Z1029" s="105">
        <f t="shared" si="528"/>
        <v>1125</v>
      </c>
      <c r="AA1029" s="105"/>
      <c r="AB1029" s="105"/>
      <c r="AC1029" s="105"/>
      <c r="AD1029" s="105">
        <f t="shared" si="529"/>
        <v>1125</v>
      </c>
      <c r="AE1029" s="105">
        <f t="shared" si="530"/>
        <v>18017.497228992204</v>
      </c>
      <c r="AF1029" s="160">
        <f t="shared" si="531"/>
        <v>75169.555800000002</v>
      </c>
    </row>
    <row r="1030" spans="1:32" s="108" customFormat="1" outlineLevel="1" x14ac:dyDescent="0.2">
      <c r="A1030" s="126" t="s">
        <v>1219</v>
      </c>
      <c r="B1030" s="126"/>
      <c r="C1030" s="126"/>
      <c r="D1030" s="138">
        <v>1</v>
      </c>
      <c r="E1030" s="139"/>
      <c r="F1030" s="140">
        <v>0.5</v>
      </c>
      <c r="G1030" s="132"/>
      <c r="H1030" s="139">
        <v>241761</v>
      </c>
      <c r="I1030" s="92">
        <f t="shared" si="535"/>
        <v>241857.70439999999</v>
      </c>
      <c r="J1030" s="98">
        <f t="shared" si="532"/>
        <v>120928.85219999999</v>
      </c>
      <c r="K1030" s="92"/>
      <c r="L1030" s="139">
        <v>0</v>
      </c>
      <c r="M1030" s="92">
        <f t="shared" si="533"/>
        <v>0</v>
      </c>
      <c r="N1030" s="92">
        <f t="shared" si="534"/>
        <v>0</v>
      </c>
      <c r="O1030" s="92"/>
      <c r="P1030" s="139">
        <v>0</v>
      </c>
      <c r="Q1030" s="92">
        <f t="shared" si="525"/>
        <v>0</v>
      </c>
      <c r="R1030" s="98">
        <f t="shared" si="526"/>
        <v>0</v>
      </c>
      <c r="S1030" s="138">
        <v>3</v>
      </c>
      <c r="T1030" s="259" t="s">
        <v>153</v>
      </c>
      <c r="U1030" s="78">
        <f>SUMIF('Avoided Costs 2010-2018'!$A:$A,Actuals!T1030&amp;Actuals!S1030,'Avoided Costs 2010-2018'!$E:$E)*J1030</f>
        <v>92386.346846433313</v>
      </c>
      <c r="V1030" s="78">
        <f>SUMIF('Avoided Costs 2010-2018'!$A:$A,Actuals!T1030&amp;Actuals!S1030,'Avoided Costs 2010-2018'!$K:$K)*N1030</f>
        <v>0</v>
      </c>
      <c r="W1030" s="78">
        <f>SUMIF('Avoided Costs 2010-2018'!$A:$A,Actuals!T1030&amp;Actuals!S1030,'Avoided Costs 2010-2018'!$M:$M)*R1030</f>
        <v>0</v>
      </c>
      <c r="X1030" s="78">
        <f t="shared" si="527"/>
        <v>92386.346846433313</v>
      </c>
      <c r="Y1030" s="105">
        <v>26032.39</v>
      </c>
      <c r="Z1030" s="105">
        <f t="shared" si="528"/>
        <v>13016.195</v>
      </c>
      <c r="AA1030" s="105"/>
      <c r="AB1030" s="105"/>
      <c r="AC1030" s="105"/>
      <c r="AD1030" s="105">
        <f t="shared" si="529"/>
        <v>13016.195</v>
      </c>
      <c r="AE1030" s="105">
        <f t="shared" si="530"/>
        <v>79370.15184643332</v>
      </c>
      <c r="AF1030" s="160">
        <f t="shared" si="531"/>
        <v>362786.55660000001</v>
      </c>
    </row>
    <row r="1031" spans="1:32" s="108" customFormat="1" outlineLevel="1" x14ac:dyDescent="0.2">
      <c r="A1031" s="126" t="s">
        <v>1220</v>
      </c>
      <c r="B1031" s="126"/>
      <c r="C1031" s="126"/>
      <c r="D1031" s="138">
        <v>1</v>
      </c>
      <c r="E1031" s="139"/>
      <c r="F1031" s="140">
        <v>0.5</v>
      </c>
      <c r="G1031" s="132"/>
      <c r="H1031" s="139">
        <v>433939</v>
      </c>
      <c r="I1031" s="92">
        <f t="shared" si="535"/>
        <v>434112.57559999998</v>
      </c>
      <c r="J1031" s="98">
        <f t="shared" si="532"/>
        <v>217056.28779999999</v>
      </c>
      <c r="K1031" s="92"/>
      <c r="L1031" s="139">
        <v>0</v>
      </c>
      <c r="M1031" s="92">
        <f t="shared" si="533"/>
        <v>0</v>
      </c>
      <c r="N1031" s="92">
        <f t="shared" si="534"/>
        <v>0</v>
      </c>
      <c r="O1031" s="92"/>
      <c r="P1031" s="139">
        <v>0</v>
      </c>
      <c r="Q1031" s="92">
        <f t="shared" si="525"/>
        <v>0</v>
      </c>
      <c r="R1031" s="98">
        <f t="shared" si="526"/>
        <v>0</v>
      </c>
      <c r="S1031" s="138">
        <v>6</v>
      </c>
      <c r="T1031" s="259" t="s">
        <v>153</v>
      </c>
      <c r="U1031" s="78">
        <f>SUMIF('Avoided Costs 2010-2018'!$A:$A,Actuals!T1031&amp;Actuals!S1031,'Avoided Costs 2010-2018'!$E:$E)*J1031</f>
        <v>310094.51598580746</v>
      </c>
      <c r="V1031" s="78">
        <f>SUMIF('Avoided Costs 2010-2018'!$A:$A,Actuals!T1031&amp;Actuals!S1031,'Avoided Costs 2010-2018'!$K:$K)*N1031</f>
        <v>0</v>
      </c>
      <c r="W1031" s="78">
        <f>SUMIF('Avoided Costs 2010-2018'!$A:$A,Actuals!T1031&amp;Actuals!S1031,'Avoided Costs 2010-2018'!$M:$M)*R1031</f>
        <v>0</v>
      </c>
      <c r="X1031" s="78">
        <f t="shared" si="527"/>
        <v>310094.51598580746</v>
      </c>
      <c r="Y1031" s="105">
        <v>16200</v>
      </c>
      <c r="Z1031" s="105">
        <f t="shared" si="528"/>
        <v>8100</v>
      </c>
      <c r="AA1031" s="105"/>
      <c r="AB1031" s="105"/>
      <c r="AC1031" s="105"/>
      <c r="AD1031" s="105">
        <f t="shared" si="529"/>
        <v>8100</v>
      </c>
      <c r="AE1031" s="105">
        <f t="shared" si="530"/>
        <v>301994.51598580746</v>
      </c>
      <c r="AF1031" s="160">
        <f t="shared" si="531"/>
        <v>1302337.7267999998</v>
      </c>
    </row>
    <row r="1032" spans="1:32" s="108" customFormat="1" outlineLevel="1" x14ac:dyDescent="0.2">
      <c r="A1032" s="126" t="s">
        <v>1221</v>
      </c>
      <c r="B1032" s="126"/>
      <c r="C1032" s="126"/>
      <c r="D1032" s="138">
        <v>1</v>
      </c>
      <c r="E1032" s="139"/>
      <c r="F1032" s="140">
        <v>0.5</v>
      </c>
      <c r="G1032" s="132"/>
      <c r="H1032" s="139">
        <v>186323</v>
      </c>
      <c r="I1032" s="92">
        <f t="shared" si="535"/>
        <v>186397.52919999999</v>
      </c>
      <c r="J1032" s="98">
        <f t="shared" si="532"/>
        <v>93198.764599999995</v>
      </c>
      <c r="K1032" s="92"/>
      <c r="L1032" s="139">
        <v>0</v>
      </c>
      <c r="M1032" s="92">
        <f t="shared" si="533"/>
        <v>0</v>
      </c>
      <c r="N1032" s="92">
        <f t="shared" si="534"/>
        <v>0</v>
      </c>
      <c r="O1032" s="92"/>
      <c r="P1032" s="139">
        <v>0</v>
      </c>
      <c r="Q1032" s="92">
        <f t="shared" si="525"/>
        <v>0</v>
      </c>
      <c r="R1032" s="98">
        <f t="shared" si="526"/>
        <v>0</v>
      </c>
      <c r="S1032" s="138">
        <v>15</v>
      </c>
      <c r="T1032" s="259" t="s">
        <v>153</v>
      </c>
      <c r="U1032" s="78">
        <f>SUMIF('Avoided Costs 2010-2018'!$A:$A,Actuals!T1032&amp;Actuals!S1032,'Avoided Costs 2010-2018'!$E:$E)*J1032</f>
        <v>253449.74634307629</v>
      </c>
      <c r="V1032" s="78">
        <f>SUMIF('Avoided Costs 2010-2018'!$A:$A,Actuals!T1032&amp;Actuals!S1032,'Avoided Costs 2010-2018'!$K:$K)*N1032</f>
        <v>0</v>
      </c>
      <c r="W1032" s="78">
        <f>SUMIF('Avoided Costs 2010-2018'!$A:$A,Actuals!T1032&amp;Actuals!S1032,'Avoided Costs 2010-2018'!$M:$M)*R1032</f>
        <v>0</v>
      </c>
      <c r="X1032" s="78">
        <f t="shared" si="527"/>
        <v>253449.74634307629</v>
      </c>
      <c r="Y1032" s="105">
        <v>45714</v>
      </c>
      <c r="Z1032" s="105">
        <f t="shared" si="528"/>
        <v>22857</v>
      </c>
      <c r="AA1032" s="105"/>
      <c r="AB1032" s="105"/>
      <c r="AC1032" s="105"/>
      <c r="AD1032" s="105">
        <f t="shared" si="529"/>
        <v>22857</v>
      </c>
      <c r="AE1032" s="105">
        <f t="shared" si="530"/>
        <v>230592.74634307629</v>
      </c>
      <c r="AF1032" s="160">
        <f t="shared" si="531"/>
        <v>1397981.469</v>
      </c>
    </row>
    <row r="1033" spans="1:32" s="108" customFormat="1" outlineLevel="1" x14ac:dyDescent="0.2">
      <c r="A1033" s="126" t="s">
        <v>1222</v>
      </c>
      <c r="B1033" s="126"/>
      <c r="C1033" s="126"/>
      <c r="D1033" s="138">
        <v>1</v>
      </c>
      <c r="E1033" s="139"/>
      <c r="F1033" s="140">
        <v>0.5</v>
      </c>
      <c r="G1033" s="132"/>
      <c r="H1033" s="139">
        <v>186744</v>
      </c>
      <c r="I1033" s="92">
        <f t="shared" si="535"/>
        <v>186818.69759999998</v>
      </c>
      <c r="J1033" s="98">
        <f t="shared" si="532"/>
        <v>93409.348799999992</v>
      </c>
      <c r="K1033" s="92"/>
      <c r="L1033" s="139">
        <v>0</v>
      </c>
      <c r="M1033" s="92">
        <f t="shared" si="533"/>
        <v>0</v>
      </c>
      <c r="N1033" s="92">
        <f t="shared" si="534"/>
        <v>0</v>
      </c>
      <c r="O1033" s="92"/>
      <c r="P1033" s="139">
        <v>0</v>
      </c>
      <c r="Q1033" s="92">
        <f t="shared" si="525"/>
        <v>0</v>
      </c>
      <c r="R1033" s="98">
        <f t="shared" si="526"/>
        <v>0</v>
      </c>
      <c r="S1033" s="138">
        <v>20</v>
      </c>
      <c r="T1033" s="259" t="s">
        <v>153</v>
      </c>
      <c r="U1033" s="78">
        <f>SUMIF('Avoided Costs 2010-2018'!$A:$A,Actuals!T1033&amp;Actuals!S1033,'Avoided Costs 2010-2018'!$E:$E)*J1033</f>
        <v>294232.26425865316</v>
      </c>
      <c r="V1033" s="78">
        <f>SUMIF('Avoided Costs 2010-2018'!$A:$A,Actuals!T1033&amp;Actuals!S1033,'Avoided Costs 2010-2018'!$K:$K)*N1033</f>
        <v>0</v>
      </c>
      <c r="W1033" s="78">
        <f>SUMIF('Avoided Costs 2010-2018'!$A:$A,Actuals!T1033&amp;Actuals!S1033,'Avoided Costs 2010-2018'!$M:$M)*R1033</f>
        <v>0</v>
      </c>
      <c r="X1033" s="78">
        <f t="shared" si="527"/>
        <v>294232.26425865316</v>
      </c>
      <c r="Y1033" s="105">
        <v>101083</v>
      </c>
      <c r="Z1033" s="105">
        <f t="shared" si="528"/>
        <v>50541.5</v>
      </c>
      <c r="AA1033" s="105"/>
      <c r="AB1033" s="105"/>
      <c r="AC1033" s="105"/>
      <c r="AD1033" s="105">
        <f t="shared" si="529"/>
        <v>50541.5</v>
      </c>
      <c r="AE1033" s="105">
        <f t="shared" si="530"/>
        <v>243690.76425865316</v>
      </c>
      <c r="AF1033" s="160">
        <f t="shared" si="531"/>
        <v>1868186.9759999998</v>
      </c>
    </row>
    <row r="1034" spans="1:32" s="108" customFormat="1" outlineLevel="1" x14ac:dyDescent="0.2">
      <c r="A1034" s="126" t="s">
        <v>1223</v>
      </c>
      <c r="B1034" s="126"/>
      <c r="C1034" s="126"/>
      <c r="D1034" s="138">
        <v>1</v>
      </c>
      <c r="E1034" s="139"/>
      <c r="F1034" s="140">
        <v>0.5</v>
      </c>
      <c r="G1034" s="132"/>
      <c r="H1034" s="139">
        <v>49662</v>
      </c>
      <c r="I1034" s="92">
        <f t="shared" si="535"/>
        <v>49681.864799999996</v>
      </c>
      <c r="J1034" s="98">
        <f t="shared" si="532"/>
        <v>24840.932399999998</v>
      </c>
      <c r="K1034" s="92"/>
      <c r="L1034" s="139">
        <v>0</v>
      </c>
      <c r="M1034" s="92">
        <f t="shared" si="533"/>
        <v>0</v>
      </c>
      <c r="N1034" s="92">
        <f t="shared" si="534"/>
        <v>0</v>
      </c>
      <c r="O1034" s="92"/>
      <c r="P1034" s="139">
        <v>0</v>
      </c>
      <c r="Q1034" s="92">
        <f t="shared" si="525"/>
        <v>0</v>
      </c>
      <c r="R1034" s="98">
        <f t="shared" si="526"/>
        <v>0</v>
      </c>
      <c r="S1034" s="138">
        <v>5</v>
      </c>
      <c r="T1034" s="259" t="s">
        <v>153</v>
      </c>
      <c r="U1034" s="78">
        <f>SUMIF('Avoided Costs 2010-2018'!$A:$A,Actuals!T1034&amp;Actuals!S1034,'Avoided Costs 2010-2018'!$E:$E)*J1034</f>
        <v>30193.252322284727</v>
      </c>
      <c r="V1034" s="78">
        <f>SUMIF('Avoided Costs 2010-2018'!$A:$A,Actuals!T1034&amp;Actuals!S1034,'Avoided Costs 2010-2018'!$K:$K)*N1034</f>
        <v>0</v>
      </c>
      <c r="W1034" s="78">
        <f>SUMIF('Avoided Costs 2010-2018'!$A:$A,Actuals!T1034&amp;Actuals!S1034,'Avoided Costs 2010-2018'!$M:$M)*R1034</f>
        <v>0</v>
      </c>
      <c r="X1034" s="78">
        <f t="shared" si="527"/>
        <v>30193.252322284727</v>
      </c>
      <c r="Y1034" s="105">
        <v>872</v>
      </c>
      <c r="Z1034" s="105">
        <f t="shared" si="528"/>
        <v>436</v>
      </c>
      <c r="AA1034" s="105"/>
      <c r="AB1034" s="105"/>
      <c r="AC1034" s="105"/>
      <c r="AD1034" s="105">
        <f t="shared" ref="AD1034:AD1065" si="536">Z1034+AB1034</f>
        <v>436</v>
      </c>
      <c r="AE1034" s="105">
        <f t="shared" ref="AE1034:AE1065" si="537">X1034-AD1034</f>
        <v>29757.252322284727</v>
      </c>
      <c r="AF1034" s="160">
        <f t="shared" ref="AF1034:AF1065" si="538">S1034*J1034</f>
        <v>124204.66199999998</v>
      </c>
    </row>
    <row r="1035" spans="1:32" s="108" customFormat="1" outlineLevel="1" x14ac:dyDescent="0.2">
      <c r="A1035" s="126" t="s">
        <v>1224</v>
      </c>
      <c r="B1035" s="126"/>
      <c r="C1035" s="126"/>
      <c r="D1035" s="138">
        <v>1</v>
      </c>
      <c r="E1035" s="139"/>
      <c r="F1035" s="140">
        <v>0.5</v>
      </c>
      <c r="G1035" s="132"/>
      <c r="H1035" s="139">
        <v>228872</v>
      </c>
      <c r="I1035" s="92">
        <f>H1035</f>
        <v>228872</v>
      </c>
      <c r="J1035" s="98">
        <f t="shared" si="532"/>
        <v>114436</v>
      </c>
      <c r="K1035" s="92"/>
      <c r="L1035" s="139">
        <v>0</v>
      </c>
      <c r="M1035" s="92">
        <f t="shared" si="533"/>
        <v>0</v>
      </c>
      <c r="N1035" s="92">
        <f t="shared" si="534"/>
        <v>0</v>
      </c>
      <c r="O1035" s="92"/>
      <c r="P1035" s="139">
        <v>19940</v>
      </c>
      <c r="Q1035" s="92">
        <f t="shared" si="525"/>
        <v>19940</v>
      </c>
      <c r="R1035" s="98">
        <f t="shared" si="526"/>
        <v>9970</v>
      </c>
      <c r="S1035" s="138">
        <v>15</v>
      </c>
      <c r="T1035" s="259" t="s">
        <v>153</v>
      </c>
      <c r="U1035" s="78">
        <f>SUMIF('Avoided Costs 2010-2018'!$A:$A,Actuals!T1035&amp;Actuals!S1035,'Avoided Costs 2010-2018'!$E:$E)*J1035</f>
        <v>311203.42954112805</v>
      </c>
      <c r="V1035" s="78">
        <f>SUMIF('Avoided Costs 2010-2018'!$A:$A,Actuals!T1035&amp;Actuals!S1035,'Avoided Costs 2010-2018'!$K:$K)*N1035</f>
        <v>0</v>
      </c>
      <c r="W1035" s="78">
        <f>SUMIF('Avoided Costs 2010-2018'!$A:$A,Actuals!T1035&amp;Actuals!S1035,'Avoided Costs 2010-2018'!$M:$M)*R1035</f>
        <v>132739.23353258002</v>
      </c>
      <c r="X1035" s="78">
        <f t="shared" si="527"/>
        <v>443942.66307370807</v>
      </c>
      <c r="Y1035" s="105">
        <v>50590.5</v>
      </c>
      <c r="Z1035" s="105">
        <f t="shared" si="528"/>
        <v>25295.25</v>
      </c>
      <c r="AA1035" s="105"/>
      <c r="AB1035" s="105"/>
      <c r="AC1035" s="105"/>
      <c r="AD1035" s="105">
        <f t="shared" si="536"/>
        <v>25295.25</v>
      </c>
      <c r="AE1035" s="105">
        <f t="shared" si="537"/>
        <v>418647.41307370807</v>
      </c>
      <c r="AF1035" s="160">
        <f t="shared" si="538"/>
        <v>1716540</v>
      </c>
    </row>
    <row r="1036" spans="1:32" s="108" customFormat="1" outlineLevel="1" x14ac:dyDescent="0.2">
      <c r="A1036" s="126" t="s">
        <v>1225</v>
      </c>
      <c r="B1036" s="126"/>
      <c r="C1036" s="126"/>
      <c r="D1036" s="138">
        <v>1</v>
      </c>
      <c r="E1036" s="139"/>
      <c r="F1036" s="140">
        <v>0.5</v>
      </c>
      <c r="G1036" s="132"/>
      <c r="H1036" s="139">
        <v>23345</v>
      </c>
      <c r="I1036" s="92">
        <f t="shared" si="535"/>
        <v>23354.338</v>
      </c>
      <c r="J1036" s="98">
        <f t="shared" si="532"/>
        <v>11677.169</v>
      </c>
      <c r="K1036" s="92"/>
      <c r="L1036" s="139">
        <v>0</v>
      </c>
      <c r="M1036" s="92">
        <f t="shared" si="533"/>
        <v>0</v>
      </c>
      <c r="N1036" s="92">
        <f t="shared" si="534"/>
        <v>0</v>
      </c>
      <c r="O1036" s="92"/>
      <c r="P1036" s="139">
        <v>0</v>
      </c>
      <c r="Q1036" s="92">
        <f t="shared" si="525"/>
        <v>0</v>
      </c>
      <c r="R1036" s="98">
        <f t="shared" si="526"/>
        <v>0</v>
      </c>
      <c r="S1036" s="138">
        <v>11</v>
      </c>
      <c r="T1036" s="259" t="s">
        <v>153</v>
      </c>
      <c r="U1036" s="78">
        <f>SUMIF('Avoided Costs 2010-2018'!$A:$A,Actuals!T1036&amp;Actuals!S1036,'Avoided Costs 2010-2018'!$E:$E)*J1036</f>
        <v>26312.348891610156</v>
      </c>
      <c r="V1036" s="78">
        <f>SUMIF('Avoided Costs 2010-2018'!$A:$A,Actuals!T1036&amp;Actuals!S1036,'Avoided Costs 2010-2018'!$K:$K)*N1036</f>
        <v>0</v>
      </c>
      <c r="W1036" s="78">
        <f>SUMIF('Avoided Costs 2010-2018'!$A:$A,Actuals!T1036&amp;Actuals!S1036,'Avoided Costs 2010-2018'!$M:$M)*R1036</f>
        <v>0</v>
      </c>
      <c r="X1036" s="78">
        <f t="shared" si="527"/>
        <v>26312.348891610156</v>
      </c>
      <c r="Y1036" s="105">
        <v>31670.68</v>
      </c>
      <c r="Z1036" s="105">
        <f t="shared" si="528"/>
        <v>15835.34</v>
      </c>
      <c r="AA1036" s="105"/>
      <c r="AB1036" s="105"/>
      <c r="AC1036" s="105"/>
      <c r="AD1036" s="105">
        <f t="shared" si="536"/>
        <v>15835.34</v>
      </c>
      <c r="AE1036" s="105">
        <f t="shared" si="537"/>
        <v>10477.008891610156</v>
      </c>
      <c r="AF1036" s="160">
        <f t="shared" si="538"/>
        <v>128448.859</v>
      </c>
    </row>
    <row r="1037" spans="1:32" s="108" customFormat="1" outlineLevel="1" x14ac:dyDescent="0.2">
      <c r="A1037" s="126" t="s">
        <v>1226</v>
      </c>
      <c r="B1037" s="126"/>
      <c r="C1037" s="126"/>
      <c r="D1037" s="138">
        <v>0</v>
      </c>
      <c r="E1037" s="139"/>
      <c r="F1037" s="140">
        <v>0.5</v>
      </c>
      <c r="G1037" s="132"/>
      <c r="H1037" s="139">
        <v>6038</v>
      </c>
      <c r="I1037" s="92">
        <f t="shared" si="535"/>
        <v>6040.4151999999995</v>
      </c>
      <c r="J1037" s="98">
        <f t="shared" si="532"/>
        <v>3020.2075999999997</v>
      </c>
      <c r="K1037" s="92"/>
      <c r="L1037" s="139">
        <v>0</v>
      </c>
      <c r="M1037" s="92">
        <f t="shared" si="533"/>
        <v>0</v>
      </c>
      <c r="N1037" s="92">
        <f t="shared" si="534"/>
        <v>0</v>
      </c>
      <c r="O1037" s="92"/>
      <c r="P1037" s="139">
        <v>0</v>
      </c>
      <c r="Q1037" s="92">
        <f t="shared" si="525"/>
        <v>0</v>
      </c>
      <c r="R1037" s="98">
        <f t="shared" si="526"/>
        <v>0</v>
      </c>
      <c r="S1037" s="138">
        <v>15</v>
      </c>
      <c r="T1037" s="259" t="s">
        <v>153</v>
      </c>
      <c r="U1037" s="78">
        <f>SUMIF('Avoided Costs 2010-2018'!$A:$A,Actuals!T1037&amp;Actuals!S1037,'Avoided Costs 2010-2018'!$E:$E)*J1037</f>
        <v>8213.3154168808705</v>
      </c>
      <c r="V1037" s="78">
        <f>SUMIF('Avoided Costs 2010-2018'!$A:$A,Actuals!T1037&amp;Actuals!S1037,'Avoided Costs 2010-2018'!$K:$K)*N1037</f>
        <v>0</v>
      </c>
      <c r="W1037" s="78">
        <f>SUMIF('Avoided Costs 2010-2018'!$A:$A,Actuals!T1037&amp;Actuals!S1037,'Avoided Costs 2010-2018'!$M:$M)*R1037</f>
        <v>0</v>
      </c>
      <c r="X1037" s="78">
        <f t="shared" si="527"/>
        <v>8213.3154168808705</v>
      </c>
      <c r="Y1037" s="105">
        <v>4899</v>
      </c>
      <c r="Z1037" s="105">
        <f t="shared" si="528"/>
        <v>2449.5</v>
      </c>
      <c r="AA1037" s="105"/>
      <c r="AB1037" s="105"/>
      <c r="AC1037" s="105"/>
      <c r="AD1037" s="105">
        <f t="shared" si="536"/>
        <v>2449.5</v>
      </c>
      <c r="AE1037" s="105">
        <f t="shared" si="537"/>
        <v>5763.8154168808705</v>
      </c>
      <c r="AF1037" s="160">
        <f t="shared" si="538"/>
        <v>45303.113999999994</v>
      </c>
    </row>
    <row r="1038" spans="1:32" s="108" customFormat="1" outlineLevel="1" x14ac:dyDescent="0.2">
      <c r="A1038" s="126" t="s">
        <v>1227</v>
      </c>
      <c r="B1038" s="126"/>
      <c r="C1038" s="126"/>
      <c r="D1038" s="138">
        <v>1</v>
      </c>
      <c r="E1038" s="139"/>
      <c r="F1038" s="140">
        <v>0.5</v>
      </c>
      <c r="G1038" s="132"/>
      <c r="H1038" s="139">
        <v>75702</v>
      </c>
      <c r="I1038" s="92">
        <f t="shared" si="535"/>
        <v>75732.280799999993</v>
      </c>
      <c r="J1038" s="98">
        <f t="shared" si="532"/>
        <v>37866.140399999997</v>
      </c>
      <c r="K1038" s="92"/>
      <c r="L1038" s="139">
        <v>0</v>
      </c>
      <c r="M1038" s="92">
        <f t="shared" si="533"/>
        <v>0</v>
      </c>
      <c r="N1038" s="92">
        <f t="shared" si="534"/>
        <v>0</v>
      </c>
      <c r="O1038" s="92"/>
      <c r="P1038" s="139">
        <v>0</v>
      </c>
      <c r="Q1038" s="92">
        <f t="shared" si="525"/>
        <v>0</v>
      </c>
      <c r="R1038" s="98">
        <f t="shared" si="526"/>
        <v>0</v>
      </c>
      <c r="S1038" s="138">
        <v>15</v>
      </c>
      <c r="T1038" s="259" t="s">
        <v>153</v>
      </c>
      <c r="U1038" s="78">
        <f>SUMIF('Avoided Costs 2010-2018'!$A:$A,Actuals!T1038&amp;Actuals!S1038,'Avoided Costs 2010-2018'!$E:$E)*J1038</f>
        <v>102975.22419488501</v>
      </c>
      <c r="V1038" s="78">
        <f>SUMIF('Avoided Costs 2010-2018'!$A:$A,Actuals!T1038&amp;Actuals!S1038,'Avoided Costs 2010-2018'!$K:$K)*N1038</f>
        <v>0</v>
      </c>
      <c r="W1038" s="78">
        <f>SUMIF('Avoided Costs 2010-2018'!$A:$A,Actuals!T1038&amp;Actuals!S1038,'Avoided Costs 2010-2018'!$M:$M)*R1038</f>
        <v>0</v>
      </c>
      <c r="X1038" s="78">
        <f t="shared" si="527"/>
        <v>102975.22419488501</v>
      </c>
      <c r="Y1038" s="105">
        <v>29677</v>
      </c>
      <c r="Z1038" s="105">
        <f t="shared" si="528"/>
        <v>14838.5</v>
      </c>
      <c r="AA1038" s="105"/>
      <c r="AB1038" s="105"/>
      <c r="AC1038" s="105"/>
      <c r="AD1038" s="105">
        <f t="shared" si="536"/>
        <v>14838.5</v>
      </c>
      <c r="AE1038" s="105">
        <f t="shared" si="537"/>
        <v>88136.724194885013</v>
      </c>
      <c r="AF1038" s="160">
        <f t="shared" si="538"/>
        <v>567992.10599999991</v>
      </c>
    </row>
    <row r="1039" spans="1:32" s="108" customFormat="1" outlineLevel="1" x14ac:dyDescent="0.2">
      <c r="A1039" s="126" t="s">
        <v>1228</v>
      </c>
      <c r="B1039" s="126"/>
      <c r="C1039" s="126"/>
      <c r="D1039" s="138">
        <v>1</v>
      </c>
      <c r="E1039" s="139"/>
      <c r="F1039" s="140">
        <v>0.5</v>
      </c>
      <c r="G1039" s="132"/>
      <c r="H1039" s="139">
        <v>426173</v>
      </c>
      <c r="I1039" s="92">
        <f t="shared" si="535"/>
        <v>426343.46919999999</v>
      </c>
      <c r="J1039" s="98">
        <f t="shared" si="532"/>
        <v>213171.7346</v>
      </c>
      <c r="K1039" s="92"/>
      <c r="L1039" s="139">
        <v>0</v>
      </c>
      <c r="M1039" s="92">
        <f t="shared" si="533"/>
        <v>0</v>
      </c>
      <c r="N1039" s="92">
        <f t="shared" si="534"/>
        <v>0</v>
      </c>
      <c r="O1039" s="92"/>
      <c r="P1039" s="139">
        <v>0</v>
      </c>
      <c r="Q1039" s="92">
        <f t="shared" si="525"/>
        <v>0</v>
      </c>
      <c r="R1039" s="98">
        <f t="shared" si="526"/>
        <v>0</v>
      </c>
      <c r="S1039" s="138">
        <v>15</v>
      </c>
      <c r="T1039" s="259" t="s">
        <v>153</v>
      </c>
      <c r="U1039" s="78">
        <f>SUMIF('Avoided Costs 2010-2018'!$A:$A,Actuals!T1039&amp;Actuals!S1039,'Avoided Costs 2010-2018'!$E:$E)*J1039</f>
        <v>579710.71069201257</v>
      </c>
      <c r="V1039" s="78">
        <f>SUMIF('Avoided Costs 2010-2018'!$A:$A,Actuals!T1039&amp;Actuals!S1039,'Avoided Costs 2010-2018'!$K:$K)*N1039</f>
        <v>0</v>
      </c>
      <c r="W1039" s="78">
        <f>SUMIF('Avoided Costs 2010-2018'!$A:$A,Actuals!T1039&amp;Actuals!S1039,'Avoided Costs 2010-2018'!$M:$M)*R1039</f>
        <v>0</v>
      </c>
      <c r="X1039" s="78">
        <f t="shared" si="527"/>
        <v>579710.71069201257</v>
      </c>
      <c r="Y1039" s="105">
        <v>112685.2</v>
      </c>
      <c r="Z1039" s="105">
        <f t="shared" si="528"/>
        <v>56342.6</v>
      </c>
      <c r="AA1039" s="105"/>
      <c r="AB1039" s="105"/>
      <c r="AC1039" s="105"/>
      <c r="AD1039" s="105">
        <f t="shared" si="536"/>
        <v>56342.6</v>
      </c>
      <c r="AE1039" s="105">
        <f t="shared" si="537"/>
        <v>523368.11069201259</v>
      </c>
      <c r="AF1039" s="160">
        <f t="shared" si="538"/>
        <v>3197576.0189999999</v>
      </c>
    </row>
    <row r="1040" spans="1:32" s="108" customFormat="1" outlineLevel="1" x14ac:dyDescent="0.2">
      <c r="A1040" s="126" t="s">
        <v>1229</v>
      </c>
      <c r="B1040" s="126"/>
      <c r="C1040" s="126"/>
      <c r="D1040" s="138">
        <v>1</v>
      </c>
      <c r="E1040" s="139"/>
      <c r="F1040" s="140">
        <v>0.5</v>
      </c>
      <c r="G1040" s="132"/>
      <c r="H1040" s="139">
        <v>24498</v>
      </c>
      <c r="I1040" s="92">
        <f t="shared" si="535"/>
        <v>24507.799199999998</v>
      </c>
      <c r="J1040" s="98">
        <f t="shared" si="532"/>
        <v>12253.899599999999</v>
      </c>
      <c r="K1040" s="92"/>
      <c r="L1040" s="139">
        <v>-12980</v>
      </c>
      <c r="M1040" s="92">
        <f t="shared" si="533"/>
        <v>-14524.62</v>
      </c>
      <c r="N1040" s="92">
        <f t="shared" si="534"/>
        <v>-7262.31</v>
      </c>
      <c r="O1040" s="92"/>
      <c r="P1040" s="139">
        <v>0</v>
      </c>
      <c r="Q1040" s="92">
        <f t="shared" si="525"/>
        <v>0</v>
      </c>
      <c r="R1040" s="98">
        <f t="shared" si="526"/>
        <v>0</v>
      </c>
      <c r="S1040" s="138">
        <v>25</v>
      </c>
      <c r="T1040" s="259" t="s">
        <v>153</v>
      </c>
      <c r="U1040" s="78">
        <f>SUMIF('Avoided Costs 2010-2018'!$A:$A,Actuals!T1040&amp;Actuals!S1040,'Avoided Costs 2010-2018'!$E:$E)*J1040</f>
        <v>42359.790485614867</v>
      </c>
      <c r="V1040" s="78">
        <f>SUMIF('Avoided Costs 2010-2018'!$A:$A,Actuals!T1040&amp;Actuals!S1040,'Avoided Costs 2010-2018'!$K:$K)*N1040</f>
        <v>-7707.0633527736973</v>
      </c>
      <c r="W1040" s="78">
        <f>SUMIF('Avoided Costs 2010-2018'!$A:$A,Actuals!T1040&amp;Actuals!S1040,'Avoided Costs 2010-2018'!$M:$M)*R1040</f>
        <v>0</v>
      </c>
      <c r="X1040" s="78">
        <f t="shared" si="527"/>
        <v>34652.727132841173</v>
      </c>
      <c r="Y1040" s="105">
        <v>14998</v>
      </c>
      <c r="Z1040" s="105">
        <f t="shared" si="528"/>
        <v>7499</v>
      </c>
      <c r="AA1040" s="105"/>
      <c r="AB1040" s="105"/>
      <c r="AC1040" s="105"/>
      <c r="AD1040" s="105">
        <f t="shared" si="536"/>
        <v>7499</v>
      </c>
      <c r="AE1040" s="105">
        <f t="shared" si="537"/>
        <v>27153.727132841173</v>
      </c>
      <c r="AF1040" s="160">
        <f t="shared" si="538"/>
        <v>306347.49</v>
      </c>
    </row>
    <row r="1041" spans="1:32" s="108" customFormat="1" outlineLevel="1" x14ac:dyDescent="0.2">
      <c r="A1041" s="126" t="s">
        <v>1230</v>
      </c>
      <c r="B1041" s="126"/>
      <c r="C1041" s="126"/>
      <c r="D1041" s="138">
        <v>1</v>
      </c>
      <c r="E1041" s="139"/>
      <c r="F1041" s="140">
        <v>0.5</v>
      </c>
      <c r="G1041" s="132"/>
      <c r="H1041" s="139">
        <v>575722</v>
      </c>
      <c r="I1041" s="92">
        <f t="shared" si="535"/>
        <v>575952.28879999998</v>
      </c>
      <c r="J1041" s="98">
        <f t="shared" si="532"/>
        <v>287976.14439999999</v>
      </c>
      <c r="K1041" s="92"/>
      <c r="L1041" s="139">
        <v>0</v>
      </c>
      <c r="M1041" s="92">
        <f t="shared" si="533"/>
        <v>0</v>
      </c>
      <c r="N1041" s="92">
        <f t="shared" si="534"/>
        <v>0</v>
      </c>
      <c r="O1041" s="92"/>
      <c r="P1041" s="139">
        <v>46683</v>
      </c>
      <c r="Q1041" s="92">
        <f t="shared" si="525"/>
        <v>46683</v>
      </c>
      <c r="R1041" s="98">
        <f t="shared" si="526"/>
        <v>23341.5</v>
      </c>
      <c r="S1041" s="138">
        <v>15</v>
      </c>
      <c r="T1041" s="259" t="s">
        <v>153</v>
      </c>
      <c r="U1041" s="78">
        <f>SUMIF('Avoided Costs 2010-2018'!$A:$A,Actuals!T1041&amp;Actuals!S1041,'Avoided Costs 2010-2018'!$E:$E)*J1041</f>
        <v>783137.85664748086</v>
      </c>
      <c r="V1041" s="78">
        <f>SUMIF('Avoided Costs 2010-2018'!$A:$A,Actuals!T1041&amp;Actuals!S1041,'Avoided Costs 2010-2018'!$K:$K)*N1041</f>
        <v>0</v>
      </c>
      <c r="W1041" s="78">
        <f>SUMIF('Avoided Costs 2010-2018'!$A:$A,Actuals!T1041&amp;Actuals!S1041,'Avoided Costs 2010-2018'!$M:$M)*R1041</f>
        <v>310765.57868613006</v>
      </c>
      <c r="X1041" s="78">
        <f t="shared" si="527"/>
        <v>1093903.435333611</v>
      </c>
      <c r="Y1041" s="105">
        <v>37051</v>
      </c>
      <c r="Z1041" s="105">
        <f t="shared" si="528"/>
        <v>18525.5</v>
      </c>
      <c r="AA1041" s="105"/>
      <c r="AB1041" s="105"/>
      <c r="AC1041" s="105"/>
      <c r="AD1041" s="105">
        <f t="shared" si="536"/>
        <v>18525.5</v>
      </c>
      <c r="AE1041" s="105">
        <f t="shared" si="537"/>
        <v>1075377.935333611</v>
      </c>
      <c r="AF1041" s="160">
        <f t="shared" si="538"/>
        <v>4319642.1660000002</v>
      </c>
    </row>
    <row r="1042" spans="1:32" s="108" customFormat="1" outlineLevel="1" x14ac:dyDescent="0.2">
      <c r="A1042" s="126" t="s">
        <v>1231</v>
      </c>
      <c r="B1042" s="126"/>
      <c r="C1042" s="126"/>
      <c r="D1042" s="138">
        <v>0</v>
      </c>
      <c r="E1042" s="139"/>
      <c r="F1042" s="140">
        <v>0.5</v>
      </c>
      <c r="G1042" s="132"/>
      <c r="H1042" s="139">
        <v>30343</v>
      </c>
      <c r="I1042" s="92">
        <f t="shared" si="535"/>
        <v>30355.137199999997</v>
      </c>
      <c r="J1042" s="98">
        <f t="shared" si="532"/>
        <v>15177.568599999999</v>
      </c>
      <c r="K1042" s="92"/>
      <c r="L1042" s="139">
        <v>0</v>
      </c>
      <c r="M1042" s="92">
        <f t="shared" si="533"/>
        <v>0</v>
      </c>
      <c r="N1042" s="92">
        <f t="shared" si="534"/>
        <v>0</v>
      </c>
      <c r="O1042" s="92"/>
      <c r="P1042" s="139">
        <v>0</v>
      </c>
      <c r="Q1042" s="92">
        <f t="shared" si="525"/>
        <v>0</v>
      </c>
      <c r="R1042" s="98">
        <f t="shared" si="526"/>
        <v>0</v>
      </c>
      <c r="S1042" s="138">
        <v>15</v>
      </c>
      <c r="T1042" s="259" t="s">
        <v>153</v>
      </c>
      <c r="U1042" s="78">
        <f>SUMIF('Avoided Costs 2010-2018'!$A:$A,Actuals!T1042&amp;Actuals!S1042,'Avoided Costs 2010-2018'!$E:$E)*J1042</f>
        <v>41274.698525077227</v>
      </c>
      <c r="V1042" s="78">
        <f>SUMIF('Avoided Costs 2010-2018'!$A:$A,Actuals!T1042&amp;Actuals!S1042,'Avoided Costs 2010-2018'!$K:$K)*N1042</f>
        <v>0</v>
      </c>
      <c r="W1042" s="78">
        <f>SUMIF('Avoided Costs 2010-2018'!$A:$A,Actuals!T1042&amp;Actuals!S1042,'Avoided Costs 2010-2018'!$M:$M)*R1042</f>
        <v>0</v>
      </c>
      <c r="X1042" s="78">
        <f t="shared" si="527"/>
        <v>41274.698525077227</v>
      </c>
      <c r="Y1042" s="105">
        <v>7678</v>
      </c>
      <c r="Z1042" s="105">
        <f t="shared" si="528"/>
        <v>3839</v>
      </c>
      <c r="AA1042" s="105"/>
      <c r="AB1042" s="105"/>
      <c r="AC1042" s="105"/>
      <c r="AD1042" s="105">
        <f t="shared" si="536"/>
        <v>3839</v>
      </c>
      <c r="AE1042" s="105">
        <f t="shared" si="537"/>
        <v>37435.698525077227</v>
      </c>
      <c r="AF1042" s="160">
        <f t="shared" si="538"/>
        <v>227663.52899999998</v>
      </c>
    </row>
    <row r="1043" spans="1:32" s="108" customFormat="1" outlineLevel="1" x14ac:dyDescent="0.2">
      <c r="A1043" s="126" t="s">
        <v>1232</v>
      </c>
      <c r="B1043" s="126"/>
      <c r="C1043" s="126"/>
      <c r="D1043" s="138">
        <v>1</v>
      </c>
      <c r="E1043" s="139"/>
      <c r="F1043" s="140">
        <v>0.5</v>
      </c>
      <c r="G1043" s="132"/>
      <c r="H1043" s="139">
        <v>16010</v>
      </c>
      <c r="I1043" s="92">
        <f t="shared" si="535"/>
        <v>16016.403999999999</v>
      </c>
      <c r="J1043" s="98">
        <f t="shared" si="532"/>
        <v>8008.2019999999993</v>
      </c>
      <c r="K1043" s="92"/>
      <c r="L1043" s="139">
        <v>0</v>
      </c>
      <c r="M1043" s="92">
        <f t="shared" si="533"/>
        <v>0</v>
      </c>
      <c r="N1043" s="92">
        <f t="shared" si="534"/>
        <v>0</v>
      </c>
      <c r="O1043" s="92"/>
      <c r="P1043" s="139">
        <v>0</v>
      </c>
      <c r="Q1043" s="92">
        <f t="shared" si="525"/>
        <v>0</v>
      </c>
      <c r="R1043" s="98">
        <f t="shared" si="526"/>
        <v>0</v>
      </c>
      <c r="S1043" s="138">
        <v>25</v>
      </c>
      <c r="T1043" s="259" t="s">
        <v>153</v>
      </c>
      <c r="U1043" s="78">
        <f>SUMIF('Avoided Costs 2010-2018'!$A:$A,Actuals!T1043&amp;Actuals!S1043,'Avoided Costs 2010-2018'!$E:$E)*J1043</f>
        <v>27683.086197840399</v>
      </c>
      <c r="V1043" s="78">
        <f>SUMIF('Avoided Costs 2010-2018'!$A:$A,Actuals!T1043&amp;Actuals!S1043,'Avoided Costs 2010-2018'!$K:$K)*N1043</f>
        <v>0</v>
      </c>
      <c r="W1043" s="78">
        <f>SUMIF('Avoided Costs 2010-2018'!$A:$A,Actuals!T1043&amp;Actuals!S1043,'Avoided Costs 2010-2018'!$M:$M)*R1043</f>
        <v>0</v>
      </c>
      <c r="X1043" s="78">
        <f t="shared" si="527"/>
        <v>27683.086197840399</v>
      </c>
      <c r="Y1043" s="105">
        <v>39306</v>
      </c>
      <c r="Z1043" s="105">
        <f t="shared" si="528"/>
        <v>19653</v>
      </c>
      <c r="AA1043" s="105"/>
      <c r="AB1043" s="105"/>
      <c r="AC1043" s="105"/>
      <c r="AD1043" s="105">
        <f t="shared" si="536"/>
        <v>19653</v>
      </c>
      <c r="AE1043" s="105">
        <f t="shared" si="537"/>
        <v>8030.0861978403991</v>
      </c>
      <c r="AF1043" s="160">
        <f t="shared" si="538"/>
        <v>200205.05</v>
      </c>
    </row>
    <row r="1044" spans="1:32" s="108" customFormat="1" outlineLevel="1" x14ac:dyDescent="0.2">
      <c r="A1044" s="126" t="s">
        <v>1233</v>
      </c>
      <c r="B1044" s="126"/>
      <c r="C1044" s="126"/>
      <c r="D1044" s="138">
        <v>1</v>
      </c>
      <c r="E1044" s="139"/>
      <c r="F1044" s="140">
        <v>0.5</v>
      </c>
      <c r="G1044" s="132"/>
      <c r="H1044" s="139">
        <v>552173</v>
      </c>
      <c r="I1044" s="92">
        <f t="shared" si="535"/>
        <v>552393.86919999996</v>
      </c>
      <c r="J1044" s="98">
        <f t="shared" si="532"/>
        <v>276196.93459999998</v>
      </c>
      <c r="K1044" s="92"/>
      <c r="L1044" s="139">
        <v>0</v>
      </c>
      <c r="M1044" s="92">
        <f t="shared" si="533"/>
        <v>0</v>
      </c>
      <c r="N1044" s="92">
        <f t="shared" si="534"/>
        <v>0</v>
      </c>
      <c r="O1044" s="92"/>
      <c r="P1044" s="139">
        <v>0</v>
      </c>
      <c r="Q1044" s="92">
        <f t="shared" si="525"/>
        <v>0</v>
      </c>
      <c r="R1044" s="98">
        <f t="shared" si="526"/>
        <v>0</v>
      </c>
      <c r="S1044" s="138">
        <v>20</v>
      </c>
      <c r="T1044" s="259" t="s">
        <v>153</v>
      </c>
      <c r="U1044" s="78">
        <f>SUMIF('Avoided Costs 2010-2018'!$A:$A,Actuals!T1044&amp;Actuals!S1044,'Avoided Costs 2010-2018'!$E:$E)*J1044</f>
        <v>869999.10065380041</v>
      </c>
      <c r="V1044" s="78">
        <f>SUMIF('Avoided Costs 2010-2018'!$A:$A,Actuals!T1044&amp;Actuals!S1044,'Avoided Costs 2010-2018'!$K:$K)*N1044</f>
        <v>0</v>
      </c>
      <c r="W1044" s="78">
        <f>SUMIF('Avoided Costs 2010-2018'!$A:$A,Actuals!T1044&amp;Actuals!S1044,'Avoided Costs 2010-2018'!$M:$M)*R1044</f>
        <v>0</v>
      </c>
      <c r="X1044" s="78">
        <f t="shared" si="527"/>
        <v>869999.10065380041</v>
      </c>
      <c r="Y1044" s="105">
        <v>12603.82</v>
      </c>
      <c r="Z1044" s="105">
        <f t="shared" si="528"/>
        <v>6301.91</v>
      </c>
      <c r="AA1044" s="105"/>
      <c r="AB1044" s="105"/>
      <c r="AC1044" s="105"/>
      <c r="AD1044" s="105">
        <f t="shared" si="536"/>
        <v>6301.91</v>
      </c>
      <c r="AE1044" s="105">
        <f t="shared" si="537"/>
        <v>863697.19065380038</v>
      </c>
      <c r="AF1044" s="160">
        <f t="shared" si="538"/>
        <v>5523938.6919999998</v>
      </c>
    </row>
    <row r="1045" spans="1:32" s="108" customFormat="1" outlineLevel="1" x14ac:dyDescent="0.2">
      <c r="A1045" s="126" t="s">
        <v>1234</v>
      </c>
      <c r="B1045" s="126"/>
      <c r="C1045" s="126"/>
      <c r="D1045" s="138">
        <v>1</v>
      </c>
      <c r="E1045" s="139"/>
      <c r="F1045" s="140">
        <v>0.5</v>
      </c>
      <c r="G1045" s="132"/>
      <c r="H1045" s="139">
        <v>2042624</v>
      </c>
      <c r="I1045" s="92">
        <f>H1045</f>
        <v>2042624</v>
      </c>
      <c r="J1045" s="98">
        <f t="shared" si="532"/>
        <v>1021312</v>
      </c>
      <c r="K1045" s="92"/>
      <c r="L1045" s="139">
        <v>0</v>
      </c>
      <c r="M1045" s="92">
        <f t="shared" si="533"/>
        <v>0</v>
      </c>
      <c r="N1045" s="92">
        <f t="shared" si="534"/>
        <v>0</v>
      </c>
      <c r="O1045" s="92"/>
      <c r="P1045" s="139">
        <v>0</v>
      </c>
      <c r="Q1045" s="92">
        <f t="shared" si="525"/>
        <v>0</v>
      </c>
      <c r="R1045" s="98">
        <f t="shared" si="526"/>
        <v>0</v>
      </c>
      <c r="S1045" s="138">
        <v>18</v>
      </c>
      <c r="T1045" s="259" t="s">
        <v>153</v>
      </c>
      <c r="U1045" s="78">
        <f>SUMIF('Avoided Costs 2010-2018'!$A:$A,Actuals!T1045&amp;Actuals!S1045,'Avoided Costs 2010-2018'!$E:$E)*J1045</f>
        <v>3058802.9914521785</v>
      </c>
      <c r="V1045" s="78">
        <f>SUMIF('Avoided Costs 2010-2018'!$A:$A,Actuals!T1045&amp;Actuals!S1045,'Avoided Costs 2010-2018'!$K:$K)*N1045</f>
        <v>0</v>
      </c>
      <c r="W1045" s="78">
        <f>SUMIF('Avoided Costs 2010-2018'!$A:$A,Actuals!T1045&amp;Actuals!S1045,'Avoided Costs 2010-2018'!$M:$M)*R1045</f>
        <v>0</v>
      </c>
      <c r="X1045" s="78">
        <f t="shared" si="527"/>
        <v>3058802.9914521785</v>
      </c>
      <c r="Y1045" s="105">
        <v>2209000</v>
      </c>
      <c r="Z1045" s="105">
        <f t="shared" si="528"/>
        <v>1104500</v>
      </c>
      <c r="AA1045" s="105"/>
      <c r="AB1045" s="105"/>
      <c r="AC1045" s="105"/>
      <c r="AD1045" s="105">
        <f t="shared" si="536"/>
        <v>1104500</v>
      </c>
      <c r="AE1045" s="105">
        <f t="shared" si="537"/>
        <v>1954302.9914521785</v>
      </c>
      <c r="AF1045" s="160">
        <f t="shared" si="538"/>
        <v>18383616</v>
      </c>
    </row>
    <row r="1046" spans="1:32" s="108" customFormat="1" outlineLevel="1" x14ac:dyDescent="0.2">
      <c r="A1046" s="126" t="s">
        <v>1235</v>
      </c>
      <c r="B1046" s="126"/>
      <c r="C1046" s="126"/>
      <c r="D1046" s="138">
        <v>1</v>
      </c>
      <c r="E1046" s="139"/>
      <c r="F1046" s="140">
        <v>0.5</v>
      </c>
      <c r="G1046" s="132"/>
      <c r="H1046" s="139">
        <v>1464522</v>
      </c>
      <c r="I1046" s="92">
        <f>H1046</f>
        <v>1464522</v>
      </c>
      <c r="J1046" s="98">
        <f t="shared" si="532"/>
        <v>732261</v>
      </c>
      <c r="K1046" s="92"/>
      <c r="L1046" s="139">
        <v>0</v>
      </c>
      <c r="M1046" s="92">
        <f t="shared" si="533"/>
        <v>0</v>
      </c>
      <c r="N1046" s="92">
        <f t="shared" si="534"/>
        <v>0</v>
      </c>
      <c r="O1046" s="92"/>
      <c r="P1046" s="139">
        <v>0</v>
      </c>
      <c r="Q1046" s="92">
        <f t="shared" si="525"/>
        <v>0</v>
      </c>
      <c r="R1046" s="98">
        <f t="shared" si="526"/>
        <v>0</v>
      </c>
      <c r="S1046" s="138">
        <v>15</v>
      </c>
      <c r="T1046" s="259" t="s">
        <v>153</v>
      </c>
      <c r="U1046" s="78">
        <f>SUMIF('Avoided Costs 2010-2018'!$A:$A,Actuals!T1046&amp;Actuals!S1046,'Avoided Costs 2010-2018'!$E:$E)*J1046</f>
        <v>1991350.0517251212</v>
      </c>
      <c r="V1046" s="78">
        <f>SUMIF('Avoided Costs 2010-2018'!$A:$A,Actuals!T1046&amp;Actuals!S1046,'Avoided Costs 2010-2018'!$K:$K)*N1046</f>
        <v>0</v>
      </c>
      <c r="W1046" s="78">
        <f>SUMIF('Avoided Costs 2010-2018'!$A:$A,Actuals!T1046&amp;Actuals!S1046,'Avoided Costs 2010-2018'!$M:$M)*R1046</f>
        <v>0</v>
      </c>
      <c r="X1046" s="78">
        <f t="shared" si="527"/>
        <v>1991350.0517251212</v>
      </c>
      <c r="Y1046" s="105">
        <v>250000</v>
      </c>
      <c r="Z1046" s="105">
        <f t="shared" si="528"/>
        <v>125000</v>
      </c>
      <c r="AA1046" s="105"/>
      <c r="AB1046" s="105"/>
      <c r="AC1046" s="105"/>
      <c r="AD1046" s="105">
        <f t="shared" si="536"/>
        <v>125000</v>
      </c>
      <c r="AE1046" s="105">
        <f t="shared" si="537"/>
        <v>1866350.0517251212</v>
      </c>
      <c r="AF1046" s="160">
        <f t="shared" si="538"/>
        <v>10983915</v>
      </c>
    </row>
    <row r="1047" spans="1:32" s="108" customFormat="1" outlineLevel="1" x14ac:dyDescent="0.2">
      <c r="A1047" s="126" t="s">
        <v>1236</v>
      </c>
      <c r="B1047" s="126"/>
      <c r="C1047" s="126"/>
      <c r="D1047" s="138">
        <v>0</v>
      </c>
      <c r="E1047" s="139"/>
      <c r="F1047" s="140">
        <v>0.5</v>
      </c>
      <c r="G1047" s="132"/>
      <c r="H1047" s="139">
        <v>0</v>
      </c>
      <c r="I1047" s="92">
        <f t="shared" si="535"/>
        <v>0</v>
      </c>
      <c r="J1047" s="98">
        <f t="shared" si="532"/>
        <v>0</v>
      </c>
      <c r="K1047" s="92"/>
      <c r="L1047" s="139">
        <v>0</v>
      </c>
      <c r="M1047" s="92">
        <f t="shared" si="533"/>
        <v>0</v>
      </c>
      <c r="N1047" s="92">
        <f t="shared" si="534"/>
        <v>0</v>
      </c>
      <c r="O1047" s="92"/>
      <c r="P1047" s="139">
        <v>0</v>
      </c>
      <c r="Q1047" s="92">
        <f t="shared" si="525"/>
        <v>0</v>
      </c>
      <c r="R1047" s="98">
        <f t="shared" si="526"/>
        <v>0</v>
      </c>
      <c r="S1047" s="138">
        <v>1</v>
      </c>
      <c r="T1047" s="259" t="s">
        <v>153</v>
      </c>
      <c r="U1047" s="78">
        <f>SUMIF('Avoided Costs 2010-2018'!$A:$A,Actuals!T1047&amp;Actuals!S1047,'Avoided Costs 2010-2018'!$E:$E)*J1047</f>
        <v>0</v>
      </c>
      <c r="V1047" s="78">
        <f>SUMIF('Avoided Costs 2010-2018'!$A:$A,Actuals!T1047&amp;Actuals!S1047,'Avoided Costs 2010-2018'!$K:$K)*N1047</f>
        <v>0</v>
      </c>
      <c r="W1047" s="78">
        <f>SUMIF('Avoided Costs 2010-2018'!$A:$A,Actuals!T1047&amp;Actuals!S1047,'Avoided Costs 2010-2018'!$M:$M)*R1047</f>
        <v>0</v>
      </c>
      <c r="X1047" s="78">
        <f t="shared" si="527"/>
        <v>0</v>
      </c>
      <c r="Y1047" s="105">
        <v>0</v>
      </c>
      <c r="Z1047" s="105">
        <f t="shared" si="528"/>
        <v>0</v>
      </c>
      <c r="AA1047" s="105"/>
      <c r="AB1047" s="105"/>
      <c r="AC1047" s="105"/>
      <c r="AD1047" s="105">
        <f t="shared" si="536"/>
        <v>0</v>
      </c>
      <c r="AE1047" s="105">
        <f t="shared" si="537"/>
        <v>0</v>
      </c>
      <c r="AF1047" s="160">
        <f t="shared" si="538"/>
        <v>0</v>
      </c>
    </row>
    <row r="1048" spans="1:32" s="108" customFormat="1" outlineLevel="1" x14ac:dyDescent="0.2">
      <c r="A1048" s="126" t="s">
        <v>1237</v>
      </c>
      <c r="B1048" s="126"/>
      <c r="C1048" s="126"/>
      <c r="D1048" s="138">
        <v>1</v>
      </c>
      <c r="E1048" s="139"/>
      <c r="F1048" s="140">
        <v>0.5</v>
      </c>
      <c r="G1048" s="132"/>
      <c r="H1048" s="139">
        <v>164110</v>
      </c>
      <c r="I1048" s="92">
        <f t="shared" si="535"/>
        <v>164175.644</v>
      </c>
      <c r="J1048" s="98">
        <f t="shared" si="532"/>
        <v>82087.822</v>
      </c>
      <c r="K1048" s="92"/>
      <c r="L1048" s="139">
        <v>0</v>
      </c>
      <c r="M1048" s="92">
        <f t="shared" si="533"/>
        <v>0</v>
      </c>
      <c r="N1048" s="92">
        <f t="shared" si="534"/>
        <v>0</v>
      </c>
      <c r="O1048" s="92"/>
      <c r="P1048" s="139">
        <v>0</v>
      </c>
      <c r="Q1048" s="92">
        <f t="shared" si="525"/>
        <v>0</v>
      </c>
      <c r="R1048" s="98">
        <f t="shared" si="526"/>
        <v>0</v>
      </c>
      <c r="S1048" s="138">
        <v>6</v>
      </c>
      <c r="T1048" s="259" t="s">
        <v>153</v>
      </c>
      <c r="U1048" s="78">
        <f>SUMIF('Avoided Costs 2010-2018'!$A:$A,Actuals!T1048&amp;Actuals!S1048,'Avoided Costs 2010-2018'!$E:$E)*J1048</f>
        <v>117273.65140821834</v>
      </c>
      <c r="V1048" s="78">
        <f>SUMIF('Avoided Costs 2010-2018'!$A:$A,Actuals!T1048&amp;Actuals!S1048,'Avoided Costs 2010-2018'!$K:$K)*N1048</f>
        <v>0</v>
      </c>
      <c r="W1048" s="78">
        <f>SUMIF('Avoided Costs 2010-2018'!$A:$A,Actuals!T1048&amp;Actuals!S1048,'Avoided Costs 2010-2018'!$M:$M)*R1048</f>
        <v>0</v>
      </c>
      <c r="X1048" s="78">
        <f t="shared" si="527"/>
        <v>117273.65140821834</v>
      </c>
      <c r="Y1048" s="105">
        <v>7608</v>
      </c>
      <c r="Z1048" s="105">
        <f t="shared" si="528"/>
        <v>3804</v>
      </c>
      <c r="AA1048" s="105"/>
      <c r="AB1048" s="105"/>
      <c r="AC1048" s="105"/>
      <c r="AD1048" s="105">
        <f t="shared" si="536"/>
        <v>3804</v>
      </c>
      <c r="AE1048" s="105">
        <f t="shared" si="537"/>
        <v>113469.65140821834</v>
      </c>
      <c r="AF1048" s="160">
        <f t="shared" si="538"/>
        <v>492526.93200000003</v>
      </c>
    </row>
    <row r="1049" spans="1:32" s="108" customFormat="1" outlineLevel="1" x14ac:dyDescent="0.2">
      <c r="A1049" s="126" t="s">
        <v>1238</v>
      </c>
      <c r="B1049" s="126"/>
      <c r="C1049" s="126"/>
      <c r="D1049" s="138">
        <v>1</v>
      </c>
      <c r="E1049" s="139"/>
      <c r="F1049" s="140">
        <v>0.5</v>
      </c>
      <c r="G1049" s="132"/>
      <c r="H1049" s="139">
        <v>11196</v>
      </c>
      <c r="I1049" s="92">
        <f t="shared" si="535"/>
        <v>11200.4784</v>
      </c>
      <c r="J1049" s="98">
        <f t="shared" si="532"/>
        <v>5600.2392</v>
      </c>
      <c r="K1049" s="92"/>
      <c r="L1049" s="139">
        <v>0</v>
      </c>
      <c r="M1049" s="92">
        <f t="shared" si="533"/>
        <v>0</v>
      </c>
      <c r="N1049" s="92">
        <f t="shared" si="534"/>
        <v>0</v>
      </c>
      <c r="O1049" s="92"/>
      <c r="P1049" s="139">
        <v>0</v>
      </c>
      <c r="Q1049" s="92">
        <f t="shared" si="525"/>
        <v>0</v>
      </c>
      <c r="R1049" s="98">
        <f t="shared" si="526"/>
        <v>0</v>
      </c>
      <c r="S1049" s="138">
        <v>6</v>
      </c>
      <c r="T1049" s="259" t="s">
        <v>153</v>
      </c>
      <c r="U1049" s="78">
        <f>SUMIF('Avoided Costs 2010-2018'!$A:$A,Actuals!T1049&amp;Actuals!S1049,'Avoided Costs 2010-2018'!$E:$E)*J1049</f>
        <v>8000.7056313839048</v>
      </c>
      <c r="V1049" s="78">
        <f>SUMIF('Avoided Costs 2010-2018'!$A:$A,Actuals!T1049&amp;Actuals!S1049,'Avoided Costs 2010-2018'!$K:$K)*N1049</f>
        <v>0</v>
      </c>
      <c r="W1049" s="78">
        <f>SUMIF('Avoided Costs 2010-2018'!$A:$A,Actuals!T1049&amp;Actuals!S1049,'Avoided Costs 2010-2018'!$M:$M)*R1049</f>
        <v>0</v>
      </c>
      <c r="X1049" s="78">
        <f t="shared" si="527"/>
        <v>8000.7056313839048</v>
      </c>
      <c r="Y1049" s="105">
        <v>3696.65</v>
      </c>
      <c r="Z1049" s="105">
        <f t="shared" si="528"/>
        <v>1848.325</v>
      </c>
      <c r="AA1049" s="105"/>
      <c r="AB1049" s="105"/>
      <c r="AC1049" s="105"/>
      <c r="AD1049" s="105">
        <f t="shared" si="536"/>
        <v>1848.325</v>
      </c>
      <c r="AE1049" s="105">
        <f t="shared" si="537"/>
        <v>6152.380631383905</v>
      </c>
      <c r="AF1049" s="160">
        <f t="shared" si="538"/>
        <v>33601.4352</v>
      </c>
    </row>
    <row r="1050" spans="1:32" s="108" customFormat="1" outlineLevel="1" x14ac:dyDescent="0.2">
      <c r="A1050" s="126" t="s">
        <v>1239</v>
      </c>
      <c r="B1050" s="126"/>
      <c r="C1050" s="126"/>
      <c r="D1050" s="138">
        <v>1</v>
      </c>
      <c r="E1050" s="139"/>
      <c r="F1050" s="140">
        <v>0.5</v>
      </c>
      <c r="G1050" s="132"/>
      <c r="H1050" s="139">
        <v>35651</v>
      </c>
      <c r="I1050" s="92">
        <f t="shared" si="535"/>
        <v>35665.260399999999</v>
      </c>
      <c r="J1050" s="98">
        <f t="shared" si="532"/>
        <v>17832.6302</v>
      </c>
      <c r="K1050" s="92"/>
      <c r="L1050" s="139">
        <v>0</v>
      </c>
      <c r="M1050" s="92">
        <f t="shared" si="533"/>
        <v>0</v>
      </c>
      <c r="N1050" s="92">
        <f t="shared" si="534"/>
        <v>0</v>
      </c>
      <c r="O1050" s="92"/>
      <c r="P1050" s="139">
        <v>0</v>
      </c>
      <c r="Q1050" s="92">
        <f t="shared" si="525"/>
        <v>0</v>
      </c>
      <c r="R1050" s="98">
        <f t="shared" si="526"/>
        <v>0</v>
      </c>
      <c r="S1050" s="138">
        <v>6</v>
      </c>
      <c r="T1050" s="259" t="s">
        <v>153</v>
      </c>
      <c r="U1050" s="78">
        <f>SUMIF('Avoided Costs 2010-2018'!$A:$A,Actuals!T1050&amp;Actuals!S1050,'Avoided Costs 2010-2018'!$E:$E)*J1050</f>
        <v>25476.344807472989</v>
      </c>
      <c r="V1050" s="78">
        <f>SUMIF('Avoided Costs 2010-2018'!$A:$A,Actuals!T1050&amp;Actuals!S1050,'Avoided Costs 2010-2018'!$K:$K)*N1050</f>
        <v>0</v>
      </c>
      <c r="W1050" s="78">
        <f>SUMIF('Avoided Costs 2010-2018'!$A:$A,Actuals!T1050&amp;Actuals!S1050,'Avoided Costs 2010-2018'!$M:$M)*R1050</f>
        <v>0</v>
      </c>
      <c r="X1050" s="78">
        <f t="shared" si="527"/>
        <v>25476.344807472989</v>
      </c>
      <c r="Y1050" s="105">
        <v>7501.9</v>
      </c>
      <c r="Z1050" s="105">
        <f t="shared" si="528"/>
        <v>3750.95</v>
      </c>
      <c r="AA1050" s="105"/>
      <c r="AB1050" s="105"/>
      <c r="AC1050" s="105"/>
      <c r="AD1050" s="105">
        <f t="shared" si="536"/>
        <v>3750.95</v>
      </c>
      <c r="AE1050" s="105">
        <f t="shared" si="537"/>
        <v>21725.394807472989</v>
      </c>
      <c r="AF1050" s="160">
        <f t="shared" si="538"/>
        <v>106995.7812</v>
      </c>
    </row>
    <row r="1051" spans="1:32" s="108" customFormat="1" outlineLevel="1" x14ac:dyDescent="0.2">
      <c r="A1051" s="126" t="s">
        <v>1240</v>
      </c>
      <c r="B1051" s="126"/>
      <c r="C1051" s="126"/>
      <c r="D1051" s="138">
        <v>1</v>
      </c>
      <c r="E1051" s="139"/>
      <c r="F1051" s="140">
        <v>0.5</v>
      </c>
      <c r="G1051" s="132"/>
      <c r="H1051" s="139">
        <v>265484</v>
      </c>
      <c r="I1051" s="92">
        <f t="shared" si="535"/>
        <v>265590.1936</v>
      </c>
      <c r="J1051" s="98">
        <f t="shared" si="532"/>
        <v>132795.0968</v>
      </c>
      <c r="K1051" s="92"/>
      <c r="L1051" s="139">
        <v>0</v>
      </c>
      <c r="M1051" s="92">
        <f t="shared" si="533"/>
        <v>0</v>
      </c>
      <c r="N1051" s="92">
        <f t="shared" si="534"/>
        <v>0</v>
      </c>
      <c r="O1051" s="92"/>
      <c r="P1051" s="139">
        <v>0</v>
      </c>
      <c r="Q1051" s="92">
        <f t="shared" si="525"/>
        <v>0</v>
      </c>
      <c r="R1051" s="98">
        <f t="shared" si="526"/>
        <v>0</v>
      </c>
      <c r="S1051" s="138">
        <v>6</v>
      </c>
      <c r="T1051" s="259" t="s">
        <v>153</v>
      </c>
      <c r="U1051" s="78">
        <f>SUMIF('Avoided Costs 2010-2018'!$A:$A,Actuals!T1051&amp;Actuals!S1051,'Avoided Costs 2010-2018'!$E:$E)*J1051</f>
        <v>189715.91048966814</v>
      </c>
      <c r="V1051" s="78">
        <f>SUMIF('Avoided Costs 2010-2018'!$A:$A,Actuals!T1051&amp;Actuals!S1051,'Avoided Costs 2010-2018'!$K:$K)*N1051</f>
        <v>0</v>
      </c>
      <c r="W1051" s="78">
        <f>SUMIF('Avoided Costs 2010-2018'!$A:$A,Actuals!T1051&amp;Actuals!S1051,'Avoided Costs 2010-2018'!$M:$M)*R1051</f>
        <v>0</v>
      </c>
      <c r="X1051" s="78">
        <f t="shared" si="527"/>
        <v>189715.91048966814</v>
      </c>
      <c r="Y1051" s="105">
        <v>7240</v>
      </c>
      <c r="Z1051" s="105">
        <f t="shared" si="528"/>
        <v>3620</v>
      </c>
      <c r="AA1051" s="105"/>
      <c r="AB1051" s="105"/>
      <c r="AC1051" s="105"/>
      <c r="AD1051" s="105">
        <f t="shared" si="536"/>
        <v>3620</v>
      </c>
      <c r="AE1051" s="105">
        <f t="shared" si="537"/>
        <v>186095.91048966814</v>
      </c>
      <c r="AF1051" s="160">
        <f t="shared" si="538"/>
        <v>796770.5808</v>
      </c>
    </row>
    <row r="1052" spans="1:32" s="108" customFormat="1" outlineLevel="1" x14ac:dyDescent="0.2">
      <c r="A1052" s="126" t="s">
        <v>1241</v>
      </c>
      <c r="B1052" s="126"/>
      <c r="C1052" s="126"/>
      <c r="D1052" s="138">
        <v>0</v>
      </c>
      <c r="E1052" s="139"/>
      <c r="F1052" s="140">
        <v>0.5</v>
      </c>
      <c r="G1052" s="132"/>
      <c r="H1052" s="139">
        <v>0</v>
      </c>
      <c r="I1052" s="92">
        <f t="shared" si="535"/>
        <v>0</v>
      </c>
      <c r="J1052" s="98">
        <f t="shared" si="532"/>
        <v>0</v>
      </c>
      <c r="K1052" s="92"/>
      <c r="L1052" s="139">
        <v>0</v>
      </c>
      <c r="M1052" s="92">
        <f t="shared" si="533"/>
        <v>0</v>
      </c>
      <c r="N1052" s="92">
        <f t="shared" si="534"/>
        <v>0</v>
      </c>
      <c r="O1052" s="92"/>
      <c r="P1052" s="139">
        <v>0</v>
      </c>
      <c r="Q1052" s="92">
        <f t="shared" si="525"/>
        <v>0</v>
      </c>
      <c r="R1052" s="98">
        <f t="shared" si="526"/>
        <v>0</v>
      </c>
      <c r="S1052" s="138">
        <v>1</v>
      </c>
      <c r="T1052" s="259" t="s">
        <v>153</v>
      </c>
      <c r="U1052" s="78">
        <f>SUMIF('Avoided Costs 2010-2018'!$A:$A,Actuals!T1052&amp;Actuals!S1052,'Avoided Costs 2010-2018'!$E:$E)*J1052</f>
        <v>0</v>
      </c>
      <c r="V1052" s="78">
        <f>SUMIF('Avoided Costs 2010-2018'!$A:$A,Actuals!T1052&amp;Actuals!S1052,'Avoided Costs 2010-2018'!$K:$K)*N1052</f>
        <v>0</v>
      </c>
      <c r="W1052" s="78">
        <f>SUMIF('Avoided Costs 2010-2018'!$A:$A,Actuals!T1052&amp;Actuals!S1052,'Avoided Costs 2010-2018'!$M:$M)*R1052</f>
        <v>0</v>
      </c>
      <c r="X1052" s="78">
        <f t="shared" si="527"/>
        <v>0</v>
      </c>
      <c r="Y1052" s="105">
        <v>0</v>
      </c>
      <c r="Z1052" s="105">
        <f t="shared" si="528"/>
        <v>0</v>
      </c>
      <c r="AA1052" s="105"/>
      <c r="AB1052" s="105"/>
      <c r="AC1052" s="105"/>
      <c r="AD1052" s="105">
        <f t="shared" si="536"/>
        <v>0</v>
      </c>
      <c r="AE1052" s="105">
        <f t="shared" si="537"/>
        <v>0</v>
      </c>
      <c r="AF1052" s="160">
        <f t="shared" si="538"/>
        <v>0</v>
      </c>
    </row>
    <row r="1053" spans="1:32" s="108" customFormat="1" outlineLevel="1" x14ac:dyDescent="0.2">
      <c r="A1053" s="126" t="s">
        <v>1242</v>
      </c>
      <c r="B1053" s="126"/>
      <c r="C1053" s="126"/>
      <c r="D1053" s="138">
        <v>0</v>
      </c>
      <c r="E1053" s="139"/>
      <c r="F1053" s="140">
        <v>0.5</v>
      </c>
      <c r="G1053" s="132"/>
      <c r="H1053" s="139">
        <v>34384</v>
      </c>
      <c r="I1053" s="92">
        <f t="shared" si="535"/>
        <v>34397.753599999996</v>
      </c>
      <c r="J1053" s="98">
        <f t="shared" si="532"/>
        <v>17198.876799999998</v>
      </c>
      <c r="K1053" s="92"/>
      <c r="L1053" s="139">
        <v>1</v>
      </c>
      <c r="M1053" s="92">
        <f t="shared" si="533"/>
        <v>1.119</v>
      </c>
      <c r="N1053" s="92">
        <f t="shared" si="534"/>
        <v>0.5595</v>
      </c>
      <c r="O1053" s="92"/>
      <c r="P1053" s="139">
        <v>0</v>
      </c>
      <c r="Q1053" s="92">
        <f t="shared" si="525"/>
        <v>0</v>
      </c>
      <c r="R1053" s="98">
        <f t="shared" si="526"/>
        <v>0</v>
      </c>
      <c r="S1053" s="138">
        <v>5</v>
      </c>
      <c r="T1053" s="259" t="s">
        <v>153</v>
      </c>
      <c r="U1053" s="78">
        <f>SUMIF('Avoided Costs 2010-2018'!$A:$A,Actuals!T1053&amp;Actuals!S1053,'Avoided Costs 2010-2018'!$E:$E)*J1053</f>
        <v>20904.610926854293</v>
      </c>
      <c r="V1053" s="78">
        <f>SUMIF('Avoided Costs 2010-2018'!$A:$A,Actuals!T1053&amp;Actuals!S1053,'Avoided Costs 2010-2018'!$K:$K)*N1053</f>
        <v>0.20474575981600332</v>
      </c>
      <c r="W1053" s="78">
        <f>SUMIF('Avoided Costs 2010-2018'!$A:$A,Actuals!T1053&amp;Actuals!S1053,'Avoided Costs 2010-2018'!$M:$M)*R1053</f>
        <v>0</v>
      </c>
      <c r="X1053" s="78">
        <f t="shared" si="527"/>
        <v>20904.81567261411</v>
      </c>
      <c r="Y1053" s="105">
        <v>1850</v>
      </c>
      <c r="Z1053" s="105">
        <f t="shared" si="528"/>
        <v>925</v>
      </c>
      <c r="AA1053" s="105"/>
      <c r="AB1053" s="105"/>
      <c r="AC1053" s="105"/>
      <c r="AD1053" s="105">
        <f t="shared" si="536"/>
        <v>925</v>
      </c>
      <c r="AE1053" s="105">
        <f t="shared" si="537"/>
        <v>19979.81567261411</v>
      </c>
      <c r="AF1053" s="160">
        <f t="shared" si="538"/>
        <v>85994.383999999991</v>
      </c>
    </row>
    <row r="1054" spans="1:32" s="108" customFormat="1" outlineLevel="1" x14ac:dyDescent="0.2">
      <c r="A1054" s="126" t="s">
        <v>1243</v>
      </c>
      <c r="B1054" s="126"/>
      <c r="C1054" s="126"/>
      <c r="D1054" s="138">
        <v>1</v>
      </c>
      <c r="E1054" s="139"/>
      <c r="F1054" s="140">
        <v>0.5</v>
      </c>
      <c r="G1054" s="132"/>
      <c r="H1054" s="139">
        <v>317692</v>
      </c>
      <c r="I1054" s="92">
        <f t="shared" si="535"/>
        <v>317819.07679999998</v>
      </c>
      <c r="J1054" s="98">
        <f t="shared" si="532"/>
        <v>158909.53839999999</v>
      </c>
      <c r="K1054" s="92"/>
      <c r="L1054" s="139">
        <v>149200</v>
      </c>
      <c r="M1054" s="92">
        <f t="shared" si="533"/>
        <v>166954.79999999999</v>
      </c>
      <c r="N1054" s="92">
        <f t="shared" si="534"/>
        <v>83477.399999999994</v>
      </c>
      <c r="O1054" s="92"/>
      <c r="P1054" s="139">
        <v>464</v>
      </c>
      <c r="Q1054" s="92">
        <f t="shared" si="525"/>
        <v>464</v>
      </c>
      <c r="R1054" s="98">
        <f t="shared" si="526"/>
        <v>232</v>
      </c>
      <c r="S1054" s="138">
        <v>15</v>
      </c>
      <c r="T1054" s="259" t="s">
        <v>153</v>
      </c>
      <c r="U1054" s="78">
        <f>SUMIF('Avoided Costs 2010-2018'!$A:$A,Actuals!T1054&amp;Actuals!S1054,'Avoided Costs 2010-2018'!$E:$E)*J1054</f>
        <v>432147.16817153327</v>
      </c>
      <c r="V1054" s="78">
        <f>SUMIF('Avoided Costs 2010-2018'!$A:$A,Actuals!T1054&amp;Actuals!S1054,'Avoided Costs 2010-2018'!$K:$K)*N1054</f>
        <v>68753.646027393173</v>
      </c>
      <c r="W1054" s="78">
        <f>SUMIF('Avoided Costs 2010-2018'!$A:$A,Actuals!T1054&amp;Actuals!S1054,'Avoided Costs 2010-2018'!$M:$M)*R1054</f>
        <v>3088.8166679597362</v>
      </c>
      <c r="X1054" s="78">
        <f t="shared" si="527"/>
        <v>503989.63086688617</v>
      </c>
      <c r="Y1054" s="105">
        <v>53177.35</v>
      </c>
      <c r="Z1054" s="105">
        <f t="shared" si="528"/>
        <v>26588.674999999999</v>
      </c>
      <c r="AA1054" s="105"/>
      <c r="AB1054" s="105"/>
      <c r="AC1054" s="105"/>
      <c r="AD1054" s="105">
        <f t="shared" si="536"/>
        <v>26588.674999999999</v>
      </c>
      <c r="AE1054" s="105">
        <f t="shared" si="537"/>
        <v>477400.95586688619</v>
      </c>
      <c r="AF1054" s="160">
        <f t="shared" si="538"/>
        <v>2383643.0759999999</v>
      </c>
    </row>
    <row r="1055" spans="1:32" s="108" customFormat="1" outlineLevel="1" x14ac:dyDescent="0.2">
      <c r="A1055" s="126" t="s">
        <v>1244</v>
      </c>
      <c r="B1055" s="126"/>
      <c r="C1055" s="126"/>
      <c r="D1055" s="138">
        <v>1</v>
      </c>
      <c r="E1055" s="139"/>
      <c r="F1055" s="140">
        <v>0.5</v>
      </c>
      <c r="G1055" s="132"/>
      <c r="H1055" s="139">
        <v>57890</v>
      </c>
      <c r="I1055" s="92">
        <f t="shared" si="535"/>
        <v>57913.155999999995</v>
      </c>
      <c r="J1055" s="98">
        <f t="shared" si="532"/>
        <v>28956.577999999998</v>
      </c>
      <c r="K1055" s="92"/>
      <c r="L1055" s="139">
        <v>0</v>
      </c>
      <c r="M1055" s="92">
        <f t="shared" si="533"/>
        <v>0</v>
      </c>
      <c r="N1055" s="92">
        <f t="shared" si="534"/>
        <v>0</v>
      </c>
      <c r="O1055" s="92"/>
      <c r="P1055" s="139">
        <v>0</v>
      </c>
      <c r="Q1055" s="92">
        <f t="shared" si="525"/>
        <v>0</v>
      </c>
      <c r="R1055" s="98">
        <f t="shared" si="526"/>
        <v>0</v>
      </c>
      <c r="S1055" s="138">
        <v>6</v>
      </c>
      <c r="T1055" s="259" t="s">
        <v>153</v>
      </c>
      <c r="U1055" s="78">
        <f>SUMIF('Avoided Costs 2010-2018'!$A:$A,Actuals!T1055&amp;Actuals!S1055,'Avoided Costs 2010-2018'!$E:$E)*J1055</f>
        <v>41368.421668525742</v>
      </c>
      <c r="V1055" s="78">
        <f>SUMIF('Avoided Costs 2010-2018'!$A:$A,Actuals!T1055&amp;Actuals!S1055,'Avoided Costs 2010-2018'!$K:$K)*N1055</f>
        <v>0</v>
      </c>
      <c r="W1055" s="78">
        <f>SUMIF('Avoided Costs 2010-2018'!$A:$A,Actuals!T1055&amp;Actuals!S1055,'Avoided Costs 2010-2018'!$M:$M)*R1055</f>
        <v>0</v>
      </c>
      <c r="X1055" s="78">
        <f t="shared" si="527"/>
        <v>41368.421668525742</v>
      </c>
      <c r="Y1055" s="105">
        <v>10421.9</v>
      </c>
      <c r="Z1055" s="105">
        <f t="shared" si="528"/>
        <v>5210.95</v>
      </c>
      <c r="AA1055" s="105"/>
      <c r="AB1055" s="105"/>
      <c r="AC1055" s="105"/>
      <c r="AD1055" s="105">
        <f t="shared" si="536"/>
        <v>5210.95</v>
      </c>
      <c r="AE1055" s="105">
        <f t="shared" si="537"/>
        <v>36157.471668525744</v>
      </c>
      <c r="AF1055" s="160">
        <f t="shared" si="538"/>
        <v>173739.46799999999</v>
      </c>
    </row>
    <row r="1056" spans="1:32" s="108" customFormat="1" outlineLevel="1" x14ac:dyDescent="0.2">
      <c r="A1056" s="126" t="s">
        <v>1245</v>
      </c>
      <c r="B1056" s="126"/>
      <c r="C1056" s="126"/>
      <c r="D1056" s="138">
        <v>1</v>
      </c>
      <c r="E1056" s="139"/>
      <c r="F1056" s="140">
        <v>0.5</v>
      </c>
      <c r="G1056" s="132"/>
      <c r="H1056" s="139">
        <v>40089</v>
      </c>
      <c r="I1056" s="92">
        <f t="shared" si="535"/>
        <v>40105.035599999996</v>
      </c>
      <c r="J1056" s="98">
        <f t="shared" si="532"/>
        <v>20052.517799999998</v>
      </c>
      <c r="K1056" s="92"/>
      <c r="L1056" s="139">
        <v>0</v>
      </c>
      <c r="M1056" s="92">
        <f t="shared" si="533"/>
        <v>0</v>
      </c>
      <c r="N1056" s="92">
        <f t="shared" si="534"/>
        <v>0</v>
      </c>
      <c r="O1056" s="92"/>
      <c r="P1056" s="139">
        <v>0</v>
      </c>
      <c r="Q1056" s="92">
        <f t="shared" si="525"/>
        <v>0</v>
      </c>
      <c r="R1056" s="98">
        <f t="shared" si="526"/>
        <v>0</v>
      </c>
      <c r="S1056" s="138">
        <v>15</v>
      </c>
      <c r="T1056" s="259" t="s">
        <v>153</v>
      </c>
      <c r="U1056" s="78">
        <f>SUMIF('Avoided Costs 2010-2018'!$A:$A,Actuals!T1056&amp;Actuals!S1056,'Avoided Costs 2010-2018'!$E:$E)*J1056</f>
        <v>54531.898268853467</v>
      </c>
      <c r="V1056" s="78">
        <f>SUMIF('Avoided Costs 2010-2018'!$A:$A,Actuals!T1056&amp;Actuals!S1056,'Avoided Costs 2010-2018'!$K:$K)*N1056</f>
        <v>0</v>
      </c>
      <c r="W1056" s="78">
        <f>SUMIF('Avoided Costs 2010-2018'!$A:$A,Actuals!T1056&amp;Actuals!S1056,'Avoided Costs 2010-2018'!$M:$M)*R1056</f>
        <v>0</v>
      </c>
      <c r="X1056" s="78">
        <f t="shared" si="527"/>
        <v>54531.898268853467</v>
      </c>
      <c r="Y1056" s="105">
        <v>50000</v>
      </c>
      <c r="Z1056" s="105">
        <f t="shared" si="528"/>
        <v>25000</v>
      </c>
      <c r="AA1056" s="105"/>
      <c r="AB1056" s="105"/>
      <c r="AC1056" s="105"/>
      <c r="AD1056" s="105">
        <f t="shared" si="536"/>
        <v>25000</v>
      </c>
      <c r="AE1056" s="105">
        <f t="shared" si="537"/>
        <v>29531.898268853467</v>
      </c>
      <c r="AF1056" s="160">
        <f t="shared" si="538"/>
        <v>300787.76699999999</v>
      </c>
    </row>
    <row r="1057" spans="1:32" s="108" customFormat="1" outlineLevel="1" x14ac:dyDescent="0.2">
      <c r="A1057" s="126" t="s">
        <v>1246</v>
      </c>
      <c r="B1057" s="126"/>
      <c r="C1057" s="126"/>
      <c r="D1057" s="138">
        <v>1</v>
      </c>
      <c r="E1057" s="139"/>
      <c r="F1057" s="140">
        <v>0.5</v>
      </c>
      <c r="G1057" s="132"/>
      <c r="H1057" s="139">
        <v>55485</v>
      </c>
      <c r="I1057" s="92">
        <f t="shared" si="535"/>
        <v>55507.193999999996</v>
      </c>
      <c r="J1057" s="98">
        <f t="shared" si="532"/>
        <v>27753.596999999998</v>
      </c>
      <c r="K1057" s="92"/>
      <c r="L1057" s="139">
        <v>0</v>
      </c>
      <c r="M1057" s="92">
        <f t="shared" si="533"/>
        <v>0</v>
      </c>
      <c r="N1057" s="92">
        <f t="shared" si="534"/>
        <v>0</v>
      </c>
      <c r="O1057" s="92"/>
      <c r="P1057" s="139">
        <v>0</v>
      </c>
      <c r="Q1057" s="92">
        <f t="shared" si="525"/>
        <v>0</v>
      </c>
      <c r="R1057" s="98">
        <f t="shared" si="526"/>
        <v>0</v>
      </c>
      <c r="S1057" s="138">
        <v>20</v>
      </c>
      <c r="T1057" s="259" t="s">
        <v>153</v>
      </c>
      <c r="U1057" s="78">
        <f>SUMIF('Avoided Costs 2010-2018'!$A:$A,Actuals!T1057&amp;Actuals!S1057,'Avoided Costs 2010-2018'!$E:$E)*J1057</f>
        <v>87421.695917359437</v>
      </c>
      <c r="V1057" s="78">
        <f>SUMIF('Avoided Costs 2010-2018'!$A:$A,Actuals!T1057&amp;Actuals!S1057,'Avoided Costs 2010-2018'!$K:$K)*N1057</f>
        <v>0</v>
      </c>
      <c r="W1057" s="78">
        <f>SUMIF('Avoided Costs 2010-2018'!$A:$A,Actuals!T1057&amp;Actuals!S1057,'Avoided Costs 2010-2018'!$M:$M)*R1057</f>
        <v>0</v>
      </c>
      <c r="X1057" s="78">
        <f t="shared" si="527"/>
        <v>87421.695917359437</v>
      </c>
      <c r="Y1057" s="105">
        <v>25000</v>
      </c>
      <c r="Z1057" s="105">
        <f t="shared" si="528"/>
        <v>12500</v>
      </c>
      <c r="AA1057" s="105"/>
      <c r="AB1057" s="105"/>
      <c r="AC1057" s="105"/>
      <c r="AD1057" s="105">
        <f t="shared" si="536"/>
        <v>12500</v>
      </c>
      <c r="AE1057" s="105">
        <f t="shared" si="537"/>
        <v>74921.695917359437</v>
      </c>
      <c r="AF1057" s="160">
        <f t="shared" si="538"/>
        <v>555071.93999999994</v>
      </c>
    </row>
    <row r="1058" spans="1:32" s="108" customFormat="1" outlineLevel="1" x14ac:dyDescent="0.2">
      <c r="A1058" s="126" t="s">
        <v>1247</v>
      </c>
      <c r="B1058" s="126"/>
      <c r="C1058" s="126"/>
      <c r="D1058" s="138">
        <v>0</v>
      </c>
      <c r="E1058" s="139"/>
      <c r="F1058" s="140">
        <v>0.5</v>
      </c>
      <c r="G1058" s="132"/>
      <c r="H1058" s="139">
        <v>24479</v>
      </c>
      <c r="I1058" s="92">
        <f t="shared" si="535"/>
        <v>24488.7916</v>
      </c>
      <c r="J1058" s="98">
        <f t="shared" si="532"/>
        <v>12244.3958</v>
      </c>
      <c r="K1058" s="92"/>
      <c r="L1058" s="139">
        <v>0</v>
      </c>
      <c r="M1058" s="92">
        <f t="shared" si="533"/>
        <v>0</v>
      </c>
      <c r="N1058" s="92">
        <f t="shared" si="534"/>
        <v>0</v>
      </c>
      <c r="O1058" s="92"/>
      <c r="P1058" s="139">
        <v>0</v>
      </c>
      <c r="Q1058" s="92">
        <f t="shared" si="525"/>
        <v>0</v>
      </c>
      <c r="R1058" s="98">
        <f t="shared" si="526"/>
        <v>0</v>
      </c>
      <c r="S1058" s="138">
        <v>15</v>
      </c>
      <c r="T1058" s="259" t="s">
        <v>153</v>
      </c>
      <c r="U1058" s="78">
        <f>SUMIF('Avoided Costs 2010-2018'!$A:$A,Actuals!T1058&amp;Actuals!S1058,'Avoided Costs 2010-2018'!$E:$E)*J1058</f>
        <v>33298.070236804713</v>
      </c>
      <c r="V1058" s="78">
        <f>SUMIF('Avoided Costs 2010-2018'!$A:$A,Actuals!T1058&amp;Actuals!S1058,'Avoided Costs 2010-2018'!$K:$K)*N1058</f>
        <v>0</v>
      </c>
      <c r="W1058" s="78">
        <f>SUMIF('Avoided Costs 2010-2018'!$A:$A,Actuals!T1058&amp;Actuals!S1058,'Avoided Costs 2010-2018'!$M:$M)*R1058</f>
        <v>0</v>
      </c>
      <c r="X1058" s="78">
        <f t="shared" si="527"/>
        <v>33298.070236804713</v>
      </c>
      <c r="Y1058" s="105">
        <v>28000</v>
      </c>
      <c r="Z1058" s="105">
        <f t="shared" si="528"/>
        <v>14000</v>
      </c>
      <c r="AA1058" s="105"/>
      <c r="AB1058" s="105"/>
      <c r="AC1058" s="105"/>
      <c r="AD1058" s="105">
        <f t="shared" si="536"/>
        <v>14000</v>
      </c>
      <c r="AE1058" s="105">
        <f t="shared" si="537"/>
        <v>19298.070236804713</v>
      </c>
      <c r="AF1058" s="160">
        <f t="shared" si="538"/>
        <v>183665.93700000001</v>
      </c>
    </row>
    <row r="1059" spans="1:32" s="108" customFormat="1" outlineLevel="1" x14ac:dyDescent="0.2">
      <c r="A1059" s="126" t="s">
        <v>1248</v>
      </c>
      <c r="B1059" s="126"/>
      <c r="C1059" s="126"/>
      <c r="D1059" s="138">
        <v>1</v>
      </c>
      <c r="E1059" s="139"/>
      <c r="F1059" s="140">
        <v>0.5</v>
      </c>
      <c r="G1059" s="132"/>
      <c r="H1059" s="139">
        <v>27269</v>
      </c>
      <c r="I1059" s="92">
        <f t="shared" si="535"/>
        <v>27279.907599999999</v>
      </c>
      <c r="J1059" s="98">
        <f t="shared" si="532"/>
        <v>13639.953799999999</v>
      </c>
      <c r="K1059" s="92"/>
      <c r="L1059" s="139">
        <v>0</v>
      </c>
      <c r="M1059" s="92">
        <f t="shared" si="533"/>
        <v>0</v>
      </c>
      <c r="N1059" s="92">
        <f t="shared" si="534"/>
        <v>0</v>
      </c>
      <c r="O1059" s="92"/>
      <c r="P1059" s="139">
        <v>0</v>
      </c>
      <c r="Q1059" s="92">
        <f t="shared" si="525"/>
        <v>0</v>
      </c>
      <c r="R1059" s="98">
        <f t="shared" si="526"/>
        <v>0</v>
      </c>
      <c r="S1059" s="138">
        <v>25</v>
      </c>
      <c r="T1059" s="259" t="s">
        <v>153</v>
      </c>
      <c r="U1059" s="78">
        <f>SUMIF('Avoided Costs 2010-2018'!$A:$A,Actuals!T1059&amp;Actuals!S1059,'Avoided Costs 2010-2018'!$E:$E)*J1059</f>
        <v>47151.160370325408</v>
      </c>
      <c r="V1059" s="78">
        <f>SUMIF('Avoided Costs 2010-2018'!$A:$A,Actuals!T1059&amp;Actuals!S1059,'Avoided Costs 2010-2018'!$K:$K)*N1059</f>
        <v>0</v>
      </c>
      <c r="W1059" s="78">
        <f>SUMIF('Avoided Costs 2010-2018'!$A:$A,Actuals!T1059&amp;Actuals!S1059,'Avoided Costs 2010-2018'!$M:$M)*R1059</f>
        <v>0</v>
      </c>
      <c r="X1059" s="78">
        <f t="shared" si="527"/>
        <v>47151.160370325408</v>
      </c>
      <c r="Y1059" s="105">
        <v>20080</v>
      </c>
      <c r="Z1059" s="105">
        <f t="shared" si="528"/>
        <v>10040</v>
      </c>
      <c r="AA1059" s="105"/>
      <c r="AB1059" s="105"/>
      <c r="AC1059" s="105"/>
      <c r="AD1059" s="105">
        <f t="shared" si="536"/>
        <v>10040</v>
      </c>
      <c r="AE1059" s="105">
        <f t="shared" si="537"/>
        <v>37111.160370325408</v>
      </c>
      <c r="AF1059" s="160">
        <f t="shared" si="538"/>
        <v>340998.84499999997</v>
      </c>
    </row>
    <row r="1060" spans="1:32" s="108" customFormat="1" outlineLevel="1" x14ac:dyDescent="0.2">
      <c r="A1060" s="126" t="s">
        <v>1249</v>
      </c>
      <c r="B1060" s="126"/>
      <c r="C1060" s="126"/>
      <c r="D1060" s="138">
        <v>1</v>
      </c>
      <c r="E1060" s="139"/>
      <c r="F1060" s="140">
        <v>0.5</v>
      </c>
      <c r="G1060" s="132"/>
      <c r="H1060" s="139">
        <v>490480</v>
      </c>
      <c r="I1060" s="92">
        <f>H1060</f>
        <v>490480</v>
      </c>
      <c r="J1060" s="98">
        <f t="shared" si="532"/>
        <v>245240</v>
      </c>
      <c r="K1060" s="92"/>
      <c r="L1060" s="139">
        <v>1403212</v>
      </c>
      <c r="M1060" s="92">
        <f>L1060</f>
        <v>1403212</v>
      </c>
      <c r="N1060" s="92">
        <f t="shared" si="534"/>
        <v>701606</v>
      </c>
      <c r="O1060" s="92"/>
      <c r="P1060" s="139">
        <v>0</v>
      </c>
      <c r="Q1060" s="92">
        <f t="shared" si="525"/>
        <v>0</v>
      </c>
      <c r="R1060" s="98">
        <f t="shared" si="526"/>
        <v>0</v>
      </c>
      <c r="S1060" s="138">
        <v>15</v>
      </c>
      <c r="T1060" s="259" t="s">
        <v>153</v>
      </c>
      <c r="U1060" s="78">
        <f>SUMIF('Avoided Costs 2010-2018'!$A:$A,Actuals!T1060&amp;Actuals!S1060,'Avoided Costs 2010-2018'!$E:$E)*J1060</f>
        <v>666918.88095237722</v>
      </c>
      <c r="V1060" s="78">
        <f>SUMIF('Avoided Costs 2010-2018'!$A:$A,Actuals!T1060&amp;Actuals!S1060,'Avoided Costs 2010-2018'!$K:$K)*N1060</f>
        <v>577856.64832272229</v>
      </c>
      <c r="W1060" s="78">
        <f>SUMIF('Avoided Costs 2010-2018'!$A:$A,Actuals!T1060&amp;Actuals!S1060,'Avoided Costs 2010-2018'!$M:$M)*R1060</f>
        <v>0</v>
      </c>
      <c r="X1060" s="78">
        <f t="shared" si="527"/>
        <v>1244775.5292750995</v>
      </c>
      <c r="Y1060" s="105">
        <v>130804.63</v>
      </c>
      <c r="Z1060" s="105">
        <f t="shared" si="528"/>
        <v>65402.315000000002</v>
      </c>
      <c r="AA1060" s="105"/>
      <c r="AB1060" s="105"/>
      <c r="AC1060" s="105"/>
      <c r="AD1060" s="105">
        <f t="shared" si="536"/>
        <v>65402.315000000002</v>
      </c>
      <c r="AE1060" s="105">
        <f t="shared" si="537"/>
        <v>1179373.2142750996</v>
      </c>
      <c r="AF1060" s="160">
        <f t="shared" si="538"/>
        <v>3678600</v>
      </c>
    </row>
    <row r="1061" spans="1:32" s="108" customFormat="1" outlineLevel="1" x14ac:dyDescent="0.2">
      <c r="A1061" s="126" t="s">
        <v>1250</v>
      </c>
      <c r="B1061" s="126"/>
      <c r="C1061" s="126"/>
      <c r="D1061" s="138">
        <v>1</v>
      </c>
      <c r="E1061" s="139"/>
      <c r="F1061" s="140">
        <v>0.5</v>
      </c>
      <c r="G1061" s="132"/>
      <c r="H1061" s="139">
        <v>16929</v>
      </c>
      <c r="I1061" s="92">
        <f t="shared" si="535"/>
        <v>16935.7716</v>
      </c>
      <c r="J1061" s="98">
        <f t="shared" si="532"/>
        <v>8467.8858</v>
      </c>
      <c r="K1061" s="92"/>
      <c r="L1061" s="139">
        <v>0</v>
      </c>
      <c r="M1061" s="92">
        <f t="shared" si="533"/>
        <v>0</v>
      </c>
      <c r="N1061" s="92">
        <f t="shared" si="534"/>
        <v>0</v>
      </c>
      <c r="O1061" s="92"/>
      <c r="P1061" s="139">
        <v>0</v>
      </c>
      <c r="Q1061" s="92">
        <f t="shared" si="525"/>
        <v>0</v>
      </c>
      <c r="R1061" s="98">
        <f t="shared" si="526"/>
        <v>0</v>
      </c>
      <c r="S1061" s="138">
        <v>15</v>
      </c>
      <c r="T1061" s="259" t="s">
        <v>153</v>
      </c>
      <c r="U1061" s="78">
        <f>SUMIF('Avoided Costs 2010-2018'!$A:$A,Actuals!T1061&amp;Actuals!S1061,'Avoided Costs 2010-2018'!$E:$E)*J1061</f>
        <v>23028.025288568446</v>
      </c>
      <c r="V1061" s="78">
        <f>SUMIF('Avoided Costs 2010-2018'!$A:$A,Actuals!T1061&amp;Actuals!S1061,'Avoided Costs 2010-2018'!$K:$K)*N1061</f>
        <v>0</v>
      </c>
      <c r="W1061" s="78">
        <f>SUMIF('Avoided Costs 2010-2018'!$A:$A,Actuals!T1061&amp;Actuals!S1061,'Avoided Costs 2010-2018'!$M:$M)*R1061</f>
        <v>0</v>
      </c>
      <c r="X1061" s="78">
        <f t="shared" si="527"/>
        <v>23028.025288568446</v>
      </c>
      <c r="Y1061" s="105">
        <v>15000</v>
      </c>
      <c r="Z1061" s="105">
        <f t="shared" si="528"/>
        <v>7500</v>
      </c>
      <c r="AA1061" s="105"/>
      <c r="AB1061" s="105"/>
      <c r="AC1061" s="105"/>
      <c r="AD1061" s="105">
        <f t="shared" si="536"/>
        <v>7500</v>
      </c>
      <c r="AE1061" s="105">
        <f t="shared" si="537"/>
        <v>15528.025288568446</v>
      </c>
      <c r="AF1061" s="160">
        <f t="shared" si="538"/>
        <v>127018.287</v>
      </c>
    </row>
    <row r="1062" spans="1:32" s="108" customFormat="1" outlineLevel="1" x14ac:dyDescent="0.2">
      <c r="A1062" s="126" t="s">
        <v>1251</v>
      </c>
      <c r="B1062" s="126"/>
      <c r="C1062" s="126"/>
      <c r="D1062" s="138">
        <v>1</v>
      </c>
      <c r="E1062" s="139"/>
      <c r="F1062" s="140">
        <v>0.5</v>
      </c>
      <c r="G1062" s="132"/>
      <c r="H1062" s="139">
        <v>15891</v>
      </c>
      <c r="I1062" s="92">
        <f t="shared" si="535"/>
        <v>15897.356399999999</v>
      </c>
      <c r="J1062" s="98">
        <f t="shared" si="532"/>
        <v>7948.6781999999994</v>
      </c>
      <c r="K1062" s="92"/>
      <c r="L1062" s="139">
        <v>0</v>
      </c>
      <c r="M1062" s="92">
        <f t="shared" si="533"/>
        <v>0</v>
      </c>
      <c r="N1062" s="92">
        <f t="shared" si="534"/>
        <v>0</v>
      </c>
      <c r="O1062" s="92"/>
      <c r="P1062" s="139">
        <v>0</v>
      </c>
      <c r="Q1062" s="92">
        <f t="shared" si="525"/>
        <v>0</v>
      </c>
      <c r="R1062" s="98">
        <f t="shared" si="526"/>
        <v>0</v>
      </c>
      <c r="S1062" s="138">
        <v>15</v>
      </c>
      <c r="T1062" s="259" t="s">
        <v>153</v>
      </c>
      <c r="U1062" s="78">
        <f>SUMIF('Avoided Costs 2010-2018'!$A:$A,Actuals!T1062&amp;Actuals!S1062,'Avoided Costs 2010-2018'!$E:$E)*J1062</f>
        <v>21616.064142042716</v>
      </c>
      <c r="V1062" s="78">
        <f>SUMIF('Avoided Costs 2010-2018'!$A:$A,Actuals!T1062&amp;Actuals!S1062,'Avoided Costs 2010-2018'!$K:$K)*N1062</f>
        <v>0</v>
      </c>
      <c r="W1062" s="78">
        <f>SUMIF('Avoided Costs 2010-2018'!$A:$A,Actuals!T1062&amp;Actuals!S1062,'Avoided Costs 2010-2018'!$M:$M)*R1062</f>
        <v>0</v>
      </c>
      <c r="X1062" s="78">
        <f t="shared" si="527"/>
        <v>21616.064142042716</v>
      </c>
      <c r="Y1062" s="105">
        <v>15000</v>
      </c>
      <c r="Z1062" s="105">
        <f t="shared" si="528"/>
        <v>7500</v>
      </c>
      <c r="AA1062" s="105"/>
      <c r="AB1062" s="105"/>
      <c r="AC1062" s="105"/>
      <c r="AD1062" s="105">
        <f t="shared" si="536"/>
        <v>7500</v>
      </c>
      <c r="AE1062" s="105">
        <f t="shared" si="537"/>
        <v>14116.064142042716</v>
      </c>
      <c r="AF1062" s="160">
        <f t="shared" si="538"/>
        <v>119230.173</v>
      </c>
    </row>
    <row r="1063" spans="1:32" s="108" customFormat="1" outlineLevel="1" x14ac:dyDescent="0.2">
      <c r="A1063" s="126" t="s">
        <v>1252</v>
      </c>
      <c r="B1063" s="126"/>
      <c r="C1063" s="126"/>
      <c r="D1063" s="138">
        <v>1</v>
      </c>
      <c r="E1063" s="139"/>
      <c r="F1063" s="140">
        <v>0.5</v>
      </c>
      <c r="G1063" s="132"/>
      <c r="H1063" s="139">
        <v>78372</v>
      </c>
      <c r="I1063" s="92">
        <f t="shared" si="535"/>
        <v>78403.348799999992</v>
      </c>
      <c r="J1063" s="98">
        <f t="shared" si="532"/>
        <v>39201.674399999996</v>
      </c>
      <c r="K1063" s="92"/>
      <c r="L1063" s="139">
        <v>0</v>
      </c>
      <c r="M1063" s="92">
        <f t="shared" si="533"/>
        <v>0</v>
      </c>
      <c r="N1063" s="92">
        <f t="shared" si="534"/>
        <v>0</v>
      </c>
      <c r="O1063" s="92"/>
      <c r="P1063" s="139">
        <v>0</v>
      </c>
      <c r="Q1063" s="92">
        <f t="shared" si="525"/>
        <v>0</v>
      </c>
      <c r="R1063" s="98">
        <f t="shared" si="526"/>
        <v>0</v>
      </c>
      <c r="S1063" s="138">
        <v>15</v>
      </c>
      <c r="T1063" s="259" t="s">
        <v>153</v>
      </c>
      <c r="U1063" s="78">
        <f>SUMIF('Avoided Costs 2010-2018'!$A:$A,Actuals!T1063&amp;Actuals!S1063,'Avoided Costs 2010-2018'!$E:$E)*J1063</f>
        <v>106607.14737525466</v>
      </c>
      <c r="V1063" s="78">
        <f>SUMIF('Avoided Costs 2010-2018'!$A:$A,Actuals!T1063&amp;Actuals!S1063,'Avoided Costs 2010-2018'!$K:$K)*N1063</f>
        <v>0</v>
      </c>
      <c r="W1063" s="78">
        <f>SUMIF('Avoided Costs 2010-2018'!$A:$A,Actuals!T1063&amp;Actuals!S1063,'Avoided Costs 2010-2018'!$M:$M)*R1063</f>
        <v>0</v>
      </c>
      <c r="X1063" s="78">
        <f t="shared" si="527"/>
        <v>106607.14737525466</v>
      </c>
      <c r="Y1063" s="105">
        <v>13739</v>
      </c>
      <c r="Z1063" s="105">
        <f t="shared" si="528"/>
        <v>6869.5</v>
      </c>
      <c r="AA1063" s="105"/>
      <c r="AB1063" s="105"/>
      <c r="AC1063" s="105"/>
      <c r="AD1063" s="105">
        <f t="shared" si="536"/>
        <v>6869.5</v>
      </c>
      <c r="AE1063" s="105">
        <f t="shared" si="537"/>
        <v>99737.647375254659</v>
      </c>
      <c r="AF1063" s="160">
        <f t="shared" si="538"/>
        <v>588025.11599999992</v>
      </c>
    </row>
    <row r="1064" spans="1:32" s="108" customFormat="1" outlineLevel="1" x14ac:dyDescent="0.2">
      <c r="A1064" s="126" t="s">
        <v>1253</v>
      </c>
      <c r="B1064" s="126"/>
      <c r="C1064" s="126"/>
      <c r="D1064" s="138">
        <v>1</v>
      </c>
      <c r="E1064" s="139"/>
      <c r="F1064" s="140">
        <v>0.5</v>
      </c>
      <c r="G1064" s="132"/>
      <c r="H1064" s="139">
        <v>39915</v>
      </c>
      <c r="I1064" s="92">
        <f t="shared" si="535"/>
        <v>39930.966</v>
      </c>
      <c r="J1064" s="98">
        <f t="shared" si="532"/>
        <v>19965.483</v>
      </c>
      <c r="K1064" s="92"/>
      <c r="L1064" s="139">
        <v>90172</v>
      </c>
      <c r="M1064" s="92">
        <f t="shared" si="533"/>
        <v>100902.46799999999</v>
      </c>
      <c r="N1064" s="92">
        <f t="shared" si="534"/>
        <v>50451.233999999997</v>
      </c>
      <c r="O1064" s="92"/>
      <c r="P1064" s="139">
        <v>0</v>
      </c>
      <c r="Q1064" s="92">
        <f t="shared" si="525"/>
        <v>0</v>
      </c>
      <c r="R1064" s="98">
        <f t="shared" si="526"/>
        <v>0</v>
      </c>
      <c r="S1064" s="138">
        <v>15</v>
      </c>
      <c r="T1064" s="259" t="s">
        <v>153</v>
      </c>
      <c r="U1064" s="78">
        <f>SUMIF('Avoided Costs 2010-2018'!$A:$A,Actuals!T1064&amp;Actuals!S1064,'Avoided Costs 2010-2018'!$E:$E)*J1064</f>
        <v>54295.211140245112</v>
      </c>
      <c r="V1064" s="78">
        <f>SUMIF('Avoided Costs 2010-2018'!$A:$A,Actuals!T1064&amp;Actuals!S1064,'Avoided Costs 2010-2018'!$K:$K)*N1064</f>
        <v>41552.639206314321</v>
      </c>
      <c r="W1064" s="78">
        <f>SUMIF('Avoided Costs 2010-2018'!$A:$A,Actuals!T1064&amp;Actuals!S1064,'Avoided Costs 2010-2018'!$M:$M)*R1064</f>
        <v>0</v>
      </c>
      <c r="X1064" s="78">
        <f t="shared" si="527"/>
        <v>95847.850346559426</v>
      </c>
      <c r="Y1064" s="105">
        <v>77650</v>
      </c>
      <c r="Z1064" s="105">
        <f t="shared" si="528"/>
        <v>38825</v>
      </c>
      <c r="AA1064" s="105"/>
      <c r="AB1064" s="105"/>
      <c r="AC1064" s="105"/>
      <c r="AD1064" s="105">
        <f t="shared" si="536"/>
        <v>38825</v>
      </c>
      <c r="AE1064" s="105">
        <f t="shared" si="537"/>
        <v>57022.850346559426</v>
      </c>
      <c r="AF1064" s="160">
        <f t="shared" si="538"/>
        <v>299482.245</v>
      </c>
    </row>
    <row r="1065" spans="1:32" s="108" customFormat="1" outlineLevel="1" x14ac:dyDescent="0.2">
      <c r="A1065" s="126" t="s">
        <v>1254</v>
      </c>
      <c r="B1065" s="126"/>
      <c r="C1065" s="126"/>
      <c r="D1065" s="138">
        <v>1</v>
      </c>
      <c r="E1065" s="139"/>
      <c r="F1065" s="140">
        <v>0.5</v>
      </c>
      <c r="G1065" s="132"/>
      <c r="H1065" s="139">
        <v>786000</v>
      </c>
      <c r="I1065" s="92">
        <f t="shared" si="535"/>
        <v>786314.4</v>
      </c>
      <c r="J1065" s="98">
        <f t="shared" si="532"/>
        <v>393157.2</v>
      </c>
      <c r="K1065" s="92"/>
      <c r="L1065" s="139">
        <v>0</v>
      </c>
      <c r="M1065" s="92">
        <f t="shared" si="533"/>
        <v>0</v>
      </c>
      <c r="N1065" s="92">
        <f t="shared" si="534"/>
        <v>0</v>
      </c>
      <c r="O1065" s="92"/>
      <c r="P1065" s="139">
        <v>0</v>
      </c>
      <c r="Q1065" s="92">
        <f t="shared" si="525"/>
        <v>0</v>
      </c>
      <c r="R1065" s="98">
        <f t="shared" si="526"/>
        <v>0</v>
      </c>
      <c r="S1065" s="138">
        <v>18</v>
      </c>
      <c r="T1065" s="259" t="s">
        <v>153</v>
      </c>
      <c r="U1065" s="78">
        <f>SUMIF('Avoided Costs 2010-2018'!$A:$A,Actuals!T1065&amp;Actuals!S1065,'Avoided Costs 2010-2018'!$E:$E)*J1065</f>
        <v>1177495.6325500556</v>
      </c>
      <c r="V1065" s="78">
        <f>SUMIF('Avoided Costs 2010-2018'!$A:$A,Actuals!T1065&amp;Actuals!S1065,'Avoided Costs 2010-2018'!$K:$K)*N1065</f>
        <v>0</v>
      </c>
      <c r="W1065" s="78">
        <f>SUMIF('Avoided Costs 2010-2018'!$A:$A,Actuals!T1065&amp;Actuals!S1065,'Avoided Costs 2010-2018'!$M:$M)*R1065</f>
        <v>0</v>
      </c>
      <c r="X1065" s="78">
        <f t="shared" si="527"/>
        <v>1177495.6325500556</v>
      </c>
      <c r="Y1065" s="105">
        <v>193256</v>
      </c>
      <c r="Z1065" s="105">
        <f t="shared" si="528"/>
        <v>96628</v>
      </c>
      <c r="AA1065" s="105"/>
      <c r="AB1065" s="105"/>
      <c r="AC1065" s="105"/>
      <c r="AD1065" s="105">
        <f t="shared" si="536"/>
        <v>96628</v>
      </c>
      <c r="AE1065" s="105">
        <f t="shared" si="537"/>
        <v>1080867.6325500556</v>
      </c>
      <c r="AF1065" s="160">
        <f t="shared" si="538"/>
        <v>7076829.6000000006</v>
      </c>
    </row>
    <row r="1066" spans="1:32" s="108" customFormat="1" outlineLevel="1" x14ac:dyDescent="0.2">
      <c r="A1066" s="126" t="s">
        <v>1255</v>
      </c>
      <c r="B1066" s="126"/>
      <c r="C1066" s="126"/>
      <c r="D1066" s="138">
        <v>1</v>
      </c>
      <c r="E1066" s="139"/>
      <c r="F1066" s="140">
        <v>0.5</v>
      </c>
      <c r="G1066" s="132"/>
      <c r="H1066" s="139">
        <v>463631</v>
      </c>
      <c r="I1066" s="92">
        <f t="shared" si="535"/>
        <v>463816.45239999995</v>
      </c>
      <c r="J1066" s="98">
        <f t="shared" si="532"/>
        <v>231908.22619999998</v>
      </c>
      <c r="K1066" s="92"/>
      <c r="L1066" s="139">
        <v>0</v>
      </c>
      <c r="M1066" s="92">
        <f t="shared" si="533"/>
        <v>0</v>
      </c>
      <c r="N1066" s="92">
        <f t="shared" si="534"/>
        <v>0</v>
      </c>
      <c r="O1066" s="92"/>
      <c r="P1066" s="139">
        <v>0</v>
      </c>
      <c r="Q1066" s="92">
        <f t="shared" ref="Q1066:Q1111" si="539">+P1066*$P$78</f>
        <v>0</v>
      </c>
      <c r="R1066" s="98">
        <f t="shared" ref="R1066:R1107" si="540">Q1066*(1-F1066)</f>
        <v>0</v>
      </c>
      <c r="S1066" s="138">
        <v>6</v>
      </c>
      <c r="T1066" s="259" t="s">
        <v>153</v>
      </c>
      <c r="U1066" s="78">
        <f>SUMIF('Avoided Costs 2010-2018'!$A:$A,Actuals!T1066&amp;Actuals!S1066,'Avoided Costs 2010-2018'!$E:$E)*J1066</f>
        <v>331312.53595785558</v>
      </c>
      <c r="V1066" s="78">
        <f>SUMIF('Avoided Costs 2010-2018'!$A:$A,Actuals!T1066&amp;Actuals!S1066,'Avoided Costs 2010-2018'!$K:$K)*N1066</f>
        <v>0</v>
      </c>
      <c r="W1066" s="78">
        <f>SUMIF('Avoided Costs 2010-2018'!$A:$A,Actuals!T1066&amp;Actuals!S1066,'Avoided Costs 2010-2018'!$M:$M)*R1066</f>
        <v>0</v>
      </c>
      <c r="X1066" s="78">
        <f t="shared" ref="X1066:X1107" si="541">SUM(U1066:W1066)</f>
        <v>331312.53595785558</v>
      </c>
      <c r="Y1066" s="105">
        <v>10588</v>
      </c>
      <c r="Z1066" s="105">
        <f t="shared" ref="Z1066:Z1107" si="542">Y1066*(1-F1066)</f>
        <v>5294</v>
      </c>
      <c r="AA1066" s="105"/>
      <c r="AB1066" s="105"/>
      <c r="AC1066" s="105"/>
      <c r="AD1066" s="105">
        <f t="shared" ref="AD1066:AD1097" si="543">Z1066+AB1066</f>
        <v>5294</v>
      </c>
      <c r="AE1066" s="105">
        <f t="shared" ref="AE1066:AE1097" si="544">X1066-AD1066</f>
        <v>326018.53595785558</v>
      </c>
      <c r="AF1066" s="160">
        <f t="shared" ref="AF1066:AF1097" si="545">S1066*J1066</f>
        <v>1391449.3572</v>
      </c>
    </row>
    <row r="1067" spans="1:32" s="108" customFormat="1" outlineLevel="1" x14ac:dyDescent="0.2">
      <c r="A1067" s="126" t="s">
        <v>1256</v>
      </c>
      <c r="B1067" s="126"/>
      <c r="C1067" s="126"/>
      <c r="D1067" s="138">
        <v>1</v>
      </c>
      <c r="E1067" s="139"/>
      <c r="F1067" s="140">
        <v>0.5</v>
      </c>
      <c r="G1067" s="132"/>
      <c r="H1067" s="139">
        <v>360125</v>
      </c>
      <c r="I1067" s="92">
        <f t="shared" ref="I1067:I1111" si="546">+$H$1001*H1067</f>
        <v>360269.05</v>
      </c>
      <c r="J1067" s="98">
        <f t="shared" ref="J1067:J1108" si="547">I1067*(1-F1067)</f>
        <v>180134.52499999999</v>
      </c>
      <c r="K1067" s="92"/>
      <c r="L1067" s="139">
        <v>0</v>
      </c>
      <c r="M1067" s="92">
        <f t="shared" ref="M1067:M1111" si="548">+$L$1001*L1067</f>
        <v>0</v>
      </c>
      <c r="N1067" s="92">
        <f t="shared" ref="N1067:N1108" si="549">M1067*(1-F1067)</f>
        <v>0</v>
      </c>
      <c r="O1067" s="92"/>
      <c r="P1067" s="139">
        <v>0</v>
      </c>
      <c r="Q1067" s="92">
        <f t="shared" si="539"/>
        <v>0</v>
      </c>
      <c r="R1067" s="98">
        <f t="shared" si="540"/>
        <v>0</v>
      </c>
      <c r="S1067" s="138">
        <v>6</v>
      </c>
      <c r="T1067" s="259" t="s">
        <v>153</v>
      </c>
      <c r="U1067" s="78">
        <f>SUMIF('Avoided Costs 2010-2018'!$A:$A,Actuals!T1067&amp;Actuals!S1067,'Avoided Costs 2010-2018'!$E:$E)*J1067</f>
        <v>257346.74129172281</v>
      </c>
      <c r="V1067" s="78">
        <f>SUMIF('Avoided Costs 2010-2018'!$A:$A,Actuals!T1067&amp;Actuals!S1067,'Avoided Costs 2010-2018'!$K:$K)*N1067</f>
        <v>0</v>
      </c>
      <c r="W1067" s="78">
        <f>SUMIF('Avoided Costs 2010-2018'!$A:$A,Actuals!T1067&amp;Actuals!S1067,'Avoided Costs 2010-2018'!$M:$M)*R1067</f>
        <v>0</v>
      </c>
      <c r="X1067" s="78">
        <f t="shared" si="541"/>
        <v>257346.74129172281</v>
      </c>
      <c r="Y1067" s="105">
        <v>13139.3</v>
      </c>
      <c r="Z1067" s="105">
        <f t="shared" si="542"/>
        <v>6569.65</v>
      </c>
      <c r="AA1067" s="105"/>
      <c r="AB1067" s="105"/>
      <c r="AC1067" s="105"/>
      <c r="AD1067" s="105">
        <f t="shared" si="543"/>
        <v>6569.65</v>
      </c>
      <c r="AE1067" s="105">
        <f t="shared" si="544"/>
        <v>250777.09129172281</v>
      </c>
      <c r="AF1067" s="160">
        <f t="shared" si="545"/>
        <v>1080807.1499999999</v>
      </c>
    </row>
    <row r="1068" spans="1:32" s="108" customFormat="1" outlineLevel="1" x14ac:dyDescent="0.2">
      <c r="A1068" s="126" t="s">
        <v>1257</v>
      </c>
      <c r="B1068" s="126"/>
      <c r="C1068" s="126"/>
      <c r="D1068" s="138">
        <v>1</v>
      </c>
      <c r="E1068" s="139"/>
      <c r="F1068" s="140">
        <v>0.5</v>
      </c>
      <c r="G1068" s="132"/>
      <c r="H1068" s="139">
        <v>96991</v>
      </c>
      <c r="I1068" s="92">
        <f t="shared" si="546"/>
        <v>97029.796399999992</v>
      </c>
      <c r="J1068" s="98">
        <f t="shared" si="547"/>
        <v>48514.898199999996</v>
      </c>
      <c r="K1068" s="92"/>
      <c r="L1068" s="139">
        <v>214352</v>
      </c>
      <c r="M1068" s="92">
        <f t="shared" si="548"/>
        <v>239859.88800000001</v>
      </c>
      <c r="N1068" s="92">
        <f t="shared" si="549"/>
        <v>119929.944</v>
      </c>
      <c r="O1068" s="92"/>
      <c r="P1068" s="139">
        <v>0</v>
      </c>
      <c r="Q1068" s="92">
        <f t="shared" si="539"/>
        <v>0</v>
      </c>
      <c r="R1068" s="98">
        <f t="shared" si="540"/>
        <v>0</v>
      </c>
      <c r="S1068" s="138">
        <v>15</v>
      </c>
      <c r="T1068" s="259" t="s">
        <v>153</v>
      </c>
      <c r="U1068" s="78">
        <f>SUMIF('Avoided Costs 2010-2018'!$A:$A,Actuals!T1068&amp;Actuals!S1068,'Avoided Costs 2010-2018'!$E:$E)*J1068</f>
        <v>131934.03040720316</v>
      </c>
      <c r="V1068" s="78">
        <f>SUMIF('Avoided Costs 2010-2018'!$A:$A,Actuals!T1068&amp;Actuals!S1068,'Avoided Costs 2010-2018'!$K:$K)*N1068</f>
        <v>98776.685879784069</v>
      </c>
      <c r="W1068" s="78">
        <f>SUMIF('Avoided Costs 2010-2018'!$A:$A,Actuals!T1068&amp;Actuals!S1068,'Avoided Costs 2010-2018'!$M:$M)*R1068</f>
        <v>0</v>
      </c>
      <c r="X1068" s="78">
        <f t="shared" si="541"/>
        <v>230710.71628698724</v>
      </c>
      <c r="Y1068" s="105">
        <v>50934</v>
      </c>
      <c r="Z1068" s="105">
        <f t="shared" si="542"/>
        <v>25467</v>
      </c>
      <c r="AA1068" s="105"/>
      <c r="AB1068" s="105"/>
      <c r="AC1068" s="105"/>
      <c r="AD1068" s="105">
        <f t="shared" si="543"/>
        <v>25467</v>
      </c>
      <c r="AE1068" s="105">
        <f t="shared" si="544"/>
        <v>205243.71628698724</v>
      </c>
      <c r="AF1068" s="160">
        <f t="shared" si="545"/>
        <v>727723.473</v>
      </c>
    </row>
    <row r="1069" spans="1:32" s="108" customFormat="1" outlineLevel="1" x14ac:dyDescent="0.2">
      <c r="A1069" s="126" t="s">
        <v>1258</v>
      </c>
      <c r="B1069" s="126"/>
      <c r="C1069" s="126"/>
      <c r="D1069" s="138">
        <v>1</v>
      </c>
      <c r="E1069" s="139"/>
      <c r="F1069" s="140">
        <v>0.5</v>
      </c>
      <c r="G1069" s="132"/>
      <c r="H1069" s="139">
        <v>138054</v>
      </c>
      <c r="I1069" s="92">
        <f t="shared" si="546"/>
        <v>138109.22159999999</v>
      </c>
      <c r="J1069" s="98">
        <f t="shared" si="547"/>
        <v>69054.610799999995</v>
      </c>
      <c r="K1069" s="92"/>
      <c r="L1069" s="139">
        <v>0</v>
      </c>
      <c r="M1069" s="92">
        <f t="shared" si="548"/>
        <v>0</v>
      </c>
      <c r="N1069" s="92">
        <f t="shared" si="549"/>
        <v>0</v>
      </c>
      <c r="O1069" s="92"/>
      <c r="P1069" s="139">
        <v>4045</v>
      </c>
      <c r="Q1069" s="92">
        <f t="shared" si="539"/>
        <v>4045</v>
      </c>
      <c r="R1069" s="98">
        <f t="shared" si="540"/>
        <v>2022.5</v>
      </c>
      <c r="S1069" s="138">
        <v>20</v>
      </c>
      <c r="T1069" s="259" t="s">
        <v>153</v>
      </c>
      <c r="U1069" s="78">
        <f>SUMIF('Avoided Costs 2010-2018'!$A:$A,Actuals!T1069&amp;Actuals!S1069,'Avoided Costs 2010-2018'!$E:$E)*J1069</f>
        <v>217516.71277237343</v>
      </c>
      <c r="V1069" s="78">
        <f>SUMIF('Avoided Costs 2010-2018'!$A:$A,Actuals!T1069&amp;Actuals!S1069,'Avoided Costs 2010-2018'!$K:$K)*N1069</f>
        <v>0</v>
      </c>
      <c r="W1069" s="78">
        <f>SUMIF('Avoided Costs 2010-2018'!$A:$A,Actuals!T1069&amp;Actuals!S1069,'Avoided Costs 2010-2018'!$M:$M)*R1069</f>
        <v>31452.016362237595</v>
      </c>
      <c r="X1069" s="78">
        <f t="shared" si="541"/>
        <v>248968.72913461103</v>
      </c>
      <c r="Y1069" s="105">
        <v>295350</v>
      </c>
      <c r="Z1069" s="105">
        <f t="shared" si="542"/>
        <v>147675</v>
      </c>
      <c r="AA1069" s="105"/>
      <c r="AB1069" s="105"/>
      <c r="AC1069" s="105"/>
      <c r="AD1069" s="105">
        <f t="shared" si="543"/>
        <v>147675</v>
      </c>
      <c r="AE1069" s="105">
        <f t="shared" si="544"/>
        <v>101293.72913461103</v>
      </c>
      <c r="AF1069" s="160">
        <f t="shared" si="545"/>
        <v>1381092.216</v>
      </c>
    </row>
    <row r="1070" spans="1:32" s="108" customFormat="1" outlineLevel="1" x14ac:dyDescent="0.2">
      <c r="A1070" s="126" t="s">
        <v>1259</v>
      </c>
      <c r="B1070" s="126"/>
      <c r="C1070" s="126"/>
      <c r="D1070" s="138">
        <v>1</v>
      </c>
      <c r="E1070" s="139"/>
      <c r="F1070" s="140">
        <v>0.5</v>
      </c>
      <c r="G1070" s="132"/>
      <c r="H1070" s="139">
        <v>89406</v>
      </c>
      <c r="I1070" s="92">
        <f t="shared" si="546"/>
        <v>89441.762399999992</v>
      </c>
      <c r="J1070" s="98">
        <f t="shared" si="547"/>
        <v>44720.881199999996</v>
      </c>
      <c r="K1070" s="92"/>
      <c r="L1070" s="139">
        <v>0</v>
      </c>
      <c r="M1070" s="92">
        <f t="shared" si="548"/>
        <v>0</v>
      </c>
      <c r="N1070" s="92">
        <f t="shared" si="549"/>
        <v>0</v>
      </c>
      <c r="O1070" s="92"/>
      <c r="P1070" s="139">
        <v>0</v>
      </c>
      <c r="Q1070" s="92">
        <f t="shared" si="539"/>
        <v>0</v>
      </c>
      <c r="R1070" s="98">
        <f t="shared" si="540"/>
        <v>0</v>
      </c>
      <c r="S1070" s="138">
        <v>6</v>
      </c>
      <c r="T1070" s="259" t="s">
        <v>153</v>
      </c>
      <c r="U1070" s="78">
        <f>SUMIF('Avoided Costs 2010-2018'!$A:$A,Actuals!T1070&amp;Actuals!S1070,'Avoided Costs 2010-2018'!$E:$E)*J1070</f>
        <v>63889.879213961176</v>
      </c>
      <c r="V1070" s="78">
        <f>SUMIF('Avoided Costs 2010-2018'!$A:$A,Actuals!T1070&amp;Actuals!S1070,'Avoided Costs 2010-2018'!$K:$K)*N1070</f>
        <v>0</v>
      </c>
      <c r="W1070" s="78">
        <f>SUMIF('Avoided Costs 2010-2018'!$A:$A,Actuals!T1070&amp;Actuals!S1070,'Avoided Costs 2010-2018'!$M:$M)*R1070</f>
        <v>0</v>
      </c>
      <c r="X1070" s="78">
        <f t="shared" si="541"/>
        <v>63889.879213961176</v>
      </c>
      <c r="Y1070" s="105">
        <v>5400</v>
      </c>
      <c r="Z1070" s="105">
        <f t="shared" si="542"/>
        <v>2700</v>
      </c>
      <c r="AA1070" s="105"/>
      <c r="AB1070" s="105"/>
      <c r="AC1070" s="105"/>
      <c r="AD1070" s="105">
        <f t="shared" si="543"/>
        <v>2700</v>
      </c>
      <c r="AE1070" s="105">
        <f t="shared" si="544"/>
        <v>61189.879213961176</v>
      </c>
      <c r="AF1070" s="160">
        <f t="shared" si="545"/>
        <v>268325.28719999996</v>
      </c>
    </row>
    <row r="1071" spans="1:32" s="108" customFormat="1" outlineLevel="1" x14ac:dyDescent="0.2">
      <c r="A1071" s="126" t="s">
        <v>1260</v>
      </c>
      <c r="B1071" s="126"/>
      <c r="C1071" s="126"/>
      <c r="D1071" s="138">
        <v>1</v>
      </c>
      <c r="E1071" s="139"/>
      <c r="F1071" s="140">
        <v>0.5</v>
      </c>
      <c r="G1071" s="132"/>
      <c r="H1071" s="139">
        <v>77919</v>
      </c>
      <c r="I1071" s="92">
        <f t="shared" si="546"/>
        <v>77950.167600000001</v>
      </c>
      <c r="J1071" s="98">
        <f t="shared" si="547"/>
        <v>38975.0838</v>
      </c>
      <c r="K1071" s="92"/>
      <c r="L1071" s="139">
        <v>0</v>
      </c>
      <c r="M1071" s="92">
        <f t="shared" si="548"/>
        <v>0</v>
      </c>
      <c r="N1071" s="92">
        <f t="shared" si="549"/>
        <v>0</v>
      </c>
      <c r="O1071" s="92"/>
      <c r="P1071" s="139">
        <v>0</v>
      </c>
      <c r="Q1071" s="92">
        <f t="shared" si="539"/>
        <v>0</v>
      </c>
      <c r="R1071" s="98">
        <f t="shared" si="540"/>
        <v>0</v>
      </c>
      <c r="S1071" s="138">
        <v>15</v>
      </c>
      <c r="T1071" s="259" t="s">
        <v>153</v>
      </c>
      <c r="U1071" s="78">
        <f>SUMIF('Avoided Costs 2010-2018'!$A:$A,Actuals!T1071&amp;Actuals!S1071,'Avoided Costs 2010-2018'!$E:$E)*J1071</f>
        <v>105990.94467836049</v>
      </c>
      <c r="V1071" s="78">
        <f>SUMIF('Avoided Costs 2010-2018'!$A:$A,Actuals!T1071&amp;Actuals!S1071,'Avoided Costs 2010-2018'!$K:$K)*N1071</f>
        <v>0</v>
      </c>
      <c r="W1071" s="78">
        <f>SUMIF('Avoided Costs 2010-2018'!$A:$A,Actuals!T1071&amp;Actuals!S1071,'Avoided Costs 2010-2018'!$M:$M)*R1071</f>
        <v>0</v>
      </c>
      <c r="X1071" s="78">
        <f t="shared" si="541"/>
        <v>105990.94467836049</v>
      </c>
      <c r="Y1071" s="105">
        <v>35972</v>
      </c>
      <c r="Z1071" s="105">
        <f t="shared" si="542"/>
        <v>17986</v>
      </c>
      <c r="AA1071" s="105"/>
      <c r="AB1071" s="105"/>
      <c r="AC1071" s="105"/>
      <c r="AD1071" s="105">
        <f t="shared" si="543"/>
        <v>17986</v>
      </c>
      <c r="AE1071" s="105">
        <f t="shared" si="544"/>
        <v>88004.944678360494</v>
      </c>
      <c r="AF1071" s="160">
        <f t="shared" si="545"/>
        <v>584626.25699999998</v>
      </c>
    </row>
    <row r="1072" spans="1:32" s="108" customFormat="1" outlineLevel="1" x14ac:dyDescent="0.2">
      <c r="A1072" s="126" t="s">
        <v>1261</v>
      </c>
      <c r="B1072" s="126"/>
      <c r="C1072" s="126"/>
      <c r="D1072" s="138">
        <v>1</v>
      </c>
      <c r="E1072" s="139"/>
      <c r="F1072" s="140">
        <v>0.5</v>
      </c>
      <c r="G1072" s="132"/>
      <c r="H1072" s="139">
        <v>84150</v>
      </c>
      <c r="I1072" s="92">
        <f t="shared" si="546"/>
        <v>84183.66</v>
      </c>
      <c r="J1072" s="98">
        <f t="shared" si="547"/>
        <v>42091.83</v>
      </c>
      <c r="K1072" s="92"/>
      <c r="L1072" s="139">
        <v>0</v>
      </c>
      <c r="M1072" s="92">
        <f t="shared" si="548"/>
        <v>0</v>
      </c>
      <c r="N1072" s="92">
        <f t="shared" si="549"/>
        <v>0</v>
      </c>
      <c r="O1072" s="92"/>
      <c r="P1072" s="139">
        <v>0</v>
      </c>
      <c r="Q1072" s="92">
        <f t="shared" si="539"/>
        <v>0</v>
      </c>
      <c r="R1072" s="98">
        <f t="shared" si="540"/>
        <v>0</v>
      </c>
      <c r="S1072" s="138">
        <v>5</v>
      </c>
      <c r="T1072" s="259" t="s">
        <v>153</v>
      </c>
      <c r="U1072" s="78">
        <f>SUMIF('Avoided Costs 2010-2018'!$A:$A,Actuals!T1072&amp;Actuals!S1072,'Avoided Costs 2010-2018'!$E:$E)*J1072</f>
        <v>51161.09264468326</v>
      </c>
      <c r="V1072" s="78">
        <f>SUMIF('Avoided Costs 2010-2018'!$A:$A,Actuals!T1072&amp;Actuals!S1072,'Avoided Costs 2010-2018'!$K:$K)*N1072</f>
        <v>0</v>
      </c>
      <c r="W1072" s="78">
        <f>SUMIF('Avoided Costs 2010-2018'!$A:$A,Actuals!T1072&amp;Actuals!S1072,'Avoided Costs 2010-2018'!$M:$M)*R1072</f>
        <v>0</v>
      </c>
      <c r="X1072" s="78">
        <f t="shared" si="541"/>
        <v>51161.09264468326</v>
      </c>
      <c r="Y1072" s="105">
        <v>7243.06</v>
      </c>
      <c r="Z1072" s="105">
        <f t="shared" si="542"/>
        <v>3621.53</v>
      </c>
      <c r="AA1072" s="105"/>
      <c r="AB1072" s="105"/>
      <c r="AC1072" s="105"/>
      <c r="AD1072" s="105">
        <f t="shared" si="543"/>
        <v>3621.53</v>
      </c>
      <c r="AE1072" s="105">
        <f t="shared" si="544"/>
        <v>47539.562644683261</v>
      </c>
      <c r="AF1072" s="160">
        <f t="shared" si="545"/>
        <v>210459.15000000002</v>
      </c>
    </row>
    <row r="1073" spans="1:32" s="108" customFormat="1" outlineLevel="1" x14ac:dyDescent="0.2">
      <c r="A1073" s="126" t="s">
        <v>1262</v>
      </c>
      <c r="B1073" s="126"/>
      <c r="C1073" s="126"/>
      <c r="D1073" s="138">
        <v>1</v>
      </c>
      <c r="E1073" s="139"/>
      <c r="F1073" s="140">
        <v>0.5</v>
      </c>
      <c r="G1073" s="132"/>
      <c r="H1073" s="139">
        <v>66616</v>
      </c>
      <c r="I1073" s="92">
        <f t="shared" si="546"/>
        <v>66642.646399999998</v>
      </c>
      <c r="J1073" s="98">
        <f t="shared" si="547"/>
        <v>33321.323199999999</v>
      </c>
      <c r="K1073" s="92"/>
      <c r="L1073" s="139">
        <v>323233</v>
      </c>
      <c r="M1073" s="92">
        <f t="shared" si="548"/>
        <v>361697.72700000001</v>
      </c>
      <c r="N1073" s="92">
        <f t="shared" si="549"/>
        <v>180848.86350000001</v>
      </c>
      <c r="O1073" s="92"/>
      <c r="P1073" s="139">
        <v>0</v>
      </c>
      <c r="Q1073" s="92">
        <f t="shared" si="539"/>
        <v>0</v>
      </c>
      <c r="R1073" s="98">
        <f t="shared" si="540"/>
        <v>0</v>
      </c>
      <c r="S1073" s="138">
        <v>15</v>
      </c>
      <c r="T1073" s="259" t="s">
        <v>153</v>
      </c>
      <c r="U1073" s="78">
        <f>SUMIF('Avoided Costs 2010-2018'!$A:$A,Actuals!T1073&amp;Actuals!S1073,'Avoided Costs 2010-2018'!$E:$E)*J1073</f>
        <v>90615.803214795655</v>
      </c>
      <c r="V1073" s="78">
        <f>SUMIF('Avoided Costs 2010-2018'!$A:$A,Actuals!T1073&amp;Actuals!S1073,'Avoided Costs 2010-2018'!$K:$K)*N1073</f>
        <v>148950.7189435146</v>
      </c>
      <c r="W1073" s="78">
        <f>SUMIF('Avoided Costs 2010-2018'!$A:$A,Actuals!T1073&amp;Actuals!S1073,'Avoided Costs 2010-2018'!$M:$M)*R1073</f>
        <v>0</v>
      </c>
      <c r="X1073" s="78">
        <f t="shared" si="541"/>
        <v>239566.52215831025</v>
      </c>
      <c r="Y1073" s="105">
        <v>35000</v>
      </c>
      <c r="Z1073" s="105">
        <f t="shared" si="542"/>
        <v>17500</v>
      </c>
      <c r="AA1073" s="105"/>
      <c r="AB1073" s="105"/>
      <c r="AC1073" s="105"/>
      <c r="AD1073" s="105">
        <f t="shared" si="543"/>
        <v>17500</v>
      </c>
      <c r="AE1073" s="105">
        <f t="shared" si="544"/>
        <v>222066.52215831025</v>
      </c>
      <c r="AF1073" s="160">
        <f t="shared" si="545"/>
        <v>499819.848</v>
      </c>
    </row>
    <row r="1074" spans="1:32" s="108" customFormat="1" outlineLevel="1" x14ac:dyDescent="0.2">
      <c r="A1074" s="126" t="s">
        <v>1263</v>
      </c>
      <c r="B1074" s="126"/>
      <c r="C1074" s="126"/>
      <c r="D1074" s="138">
        <v>1</v>
      </c>
      <c r="E1074" s="139"/>
      <c r="F1074" s="140">
        <v>0.5</v>
      </c>
      <c r="G1074" s="132"/>
      <c r="H1074" s="139">
        <v>88779</v>
      </c>
      <c r="I1074" s="92">
        <f t="shared" si="546"/>
        <v>88814.511599999998</v>
      </c>
      <c r="J1074" s="98">
        <f t="shared" si="547"/>
        <v>44407.255799999999</v>
      </c>
      <c r="K1074" s="92"/>
      <c r="L1074" s="139">
        <v>0</v>
      </c>
      <c r="M1074" s="92">
        <f t="shared" si="548"/>
        <v>0</v>
      </c>
      <c r="N1074" s="92">
        <f t="shared" si="549"/>
        <v>0</v>
      </c>
      <c r="O1074" s="92"/>
      <c r="P1074" s="139">
        <v>0</v>
      </c>
      <c r="Q1074" s="92">
        <f t="shared" si="539"/>
        <v>0</v>
      </c>
      <c r="R1074" s="98">
        <f t="shared" si="540"/>
        <v>0</v>
      </c>
      <c r="S1074" s="138">
        <v>15</v>
      </c>
      <c r="T1074" s="259" t="s">
        <v>153</v>
      </c>
      <c r="U1074" s="78">
        <f>SUMIF('Avoided Costs 2010-2018'!$A:$A,Actuals!T1074&amp;Actuals!S1074,'Avoided Costs 2010-2018'!$E:$E)*J1074</f>
        <v>120763.48615357187</v>
      </c>
      <c r="V1074" s="78">
        <f>SUMIF('Avoided Costs 2010-2018'!$A:$A,Actuals!T1074&amp;Actuals!S1074,'Avoided Costs 2010-2018'!$K:$K)*N1074</f>
        <v>0</v>
      </c>
      <c r="W1074" s="78">
        <f>SUMIF('Avoided Costs 2010-2018'!$A:$A,Actuals!T1074&amp;Actuals!S1074,'Avoided Costs 2010-2018'!$M:$M)*R1074</f>
        <v>0</v>
      </c>
      <c r="X1074" s="78">
        <f t="shared" si="541"/>
        <v>120763.48615357187</v>
      </c>
      <c r="Y1074" s="105">
        <v>78707</v>
      </c>
      <c r="Z1074" s="105">
        <f t="shared" si="542"/>
        <v>39353.5</v>
      </c>
      <c r="AA1074" s="105"/>
      <c r="AB1074" s="105"/>
      <c r="AC1074" s="105"/>
      <c r="AD1074" s="105">
        <f t="shared" si="543"/>
        <v>39353.5</v>
      </c>
      <c r="AE1074" s="105">
        <f t="shared" si="544"/>
        <v>81409.986153571866</v>
      </c>
      <c r="AF1074" s="160">
        <f t="shared" si="545"/>
        <v>666108.83699999994</v>
      </c>
    </row>
    <row r="1075" spans="1:32" s="108" customFormat="1" outlineLevel="1" x14ac:dyDescent="0.2">
      <c r="A1075" s="126" t="s">
        <v>1264</v>
      </c>
      <c r="B1075" s="126"/>
      <c r="C1075" s="126"/>
      <c r="D1075" s="138">
        <v>1</v>
      </c>
      <c r="E1075" s="139"/>
      <c r="F1075" s="140">
        <v>0.5</v>
      </c>
      <c r="G1075" s="132"/>
      <c r="H1075" s="139">
        <v>30586</v>
      </c>
      <c r="I1075" s="92">
        <f t="shared" si="546"/>
        <v>30598.234399999998</v>
      </c>
      <c r="J1075" s="98">
        <f t="shared" si="547"/>
        <v>15299.117199999999</v>
      </c>
      <c r="K1075" s="92"/>
      <c r="L1075" s="139">
        <v>0</v>
      </c>
      <c r="M1075" s="92">
        <f t="shared" si="548"/>
        <v>0</v>
      </c>
      <c r="N1075" s="92">
        <f t="shared" si="549"/>
        <v>0</v>
      </c>
      <c r="O1075" s="92"/>
      <c r="P1075" s="139">
        <v>0</v>
      </c>
      <c r="Q1075" s="92">
        <f t="shared" si="539"/>
        <v>0</v>
      </c>
      <c r="R1075" s="98">
        <f t="shared" si="540"/>
        <v>0</v>
      </c>
      <c r="S1075" s="138">
        <v>15</v>
      </c>
      <c r="T1075" s="259" t="s">
        <v>153</v>
      </c>
      <c r="U1075" s="78">
        <f>SUMIF('Avoided Costs 2010-2018'!$A:$A,Actuals!T1075&amp;Actuals!S1075,'Avoided Costs 2010-2018'!$E:$E)*J1075</f>
        <v>41605.244342616483</v>
      </c>
      <c r="V1075" s="78">
        <f>SUMIF('Avoided Costs 2010-2018'!$A:$A,Actuals!T1075&amp;Actuals!S1075,'Avoided Costs 2010-2018'!$K:$K)*N1075</f>
        <v>0</v>
      </c>
      <c r="W1075" s="78">
        <f>SUMIF('Avoided Costs 2010-2018'!$A:$A,Actuals!T1075&amp;Actuals!S1075,'Avoided Costs 2010-2018'!$M:$M)*R1075</f>
        <v>0</v>
      </c>
      <c r="X1075" s="78">
        <f t="shared" si="541"/>
        <v>41605.244342616483</v>
      </c>
      <c r="Y1075" s="105">
        <v>4890</v>
      </c>
      <c r="Z1075" s="105">
        <f t="shared" si="542"/>
        <v>2445</v>
      </c>
      <c r="AA1075" s="105"/>
      <c r="AB1075" s="105"/>
      <c r="AC1075" s="105"/>
      <c r="AD1075" s="105">
        <f t="shared" si="543"/>
        <v>2445</v>
      </c>
      <c r="AE1075" s="105">
        <f t="shared" si="544"/>
        <v>39160.244342616483</v>
      </c>
      <c r="AF1075" s="160">
        <f t="shared" si="545"/>
        <v>229486.75799999997</v>
      </c>
    </row>
    <row r="1076" spans="1:32" s="108" customFormat="1" outlineLevel="1" x14ac:dyDescent="0.2">
      <c r="A1076" s="126" t="s">
        <v>1265</v>
      </c>
      <c r="B1076" s="126"/>
      <c r="C1076" s="126"/>
      <c r="D1076" s="138">
        <v>1</v>
      </c>
      <c r="E1076" s="139"/>
      <c r="F1076" s="140">
        <v>0.5</v>
      </c>
      <c r="G1076" s="132"/>
      <c r="H1076" s="139">
        <v>106117</v>
      </c>
      <c r="I1076" s="92">
        <f t="shared" si="546"/>
        <v>106159.44679999999</v>
      </c>
      <c r="J1076" s="98">
        <f t="shared" si="547"/>
        <v>53079.723399999995</v>
      </c>
      <c r="K1076" s="92"/>
      <c r="L1076" s="139">
        <v>0</v>
      </c>
      <c r="M1076" s="92">
        <f t="shared" si="548"/>
        <v>0</v>
      </c>
      <c r="N1076" s="92">
        <f t="shared" si="549"/>
        <v>0</v>
      </c>
      <c r="O1076" s="92"/>
      <c r="P1076" s="139">
        <v>1170</v>
      </c>
      <c r="Q1076" s="92">
        <f t="shared" si="539"/>
        <v>1170</v>
      </c>
      <c r="R1076" s="98">
        <f t="shared" si="540"/>
        <v>585</v>
      </c>
      <c r="S1076" s="138">
        <v>15</v>
      </c>
      <c r="T1076" s="259" t="s">
        <v>153</v>
      </c>
      <c r="U1076" s="78">
        <f>SUMIF('Avoided Costs 2010-2018'!$A:$A,Actuals!T1076&amp;Actuals!S1076,'Avoided Costs 2010-2018'!$E:$E)*J1076</f>
        <v>144347.86222145535</v>
      </c>
      <c r="V1076" s="78">
        <f>SUMIF('Avoided Costs 2010-2018'!$A:$A,Actuals!T1076&amp;Actuals!S1076,'Avoided Costs 2010-2018'!$K:$K)*N1076</f>
        <v>0</v>
      </c>
      <c r="W1076" s="78">
        <f>SUMIF('Avoided Costs 2010-2018'!$A:$A,Actuals!T1076&amp;Actuals!S1076,'Avoided Costs 2010-2018'!$M:$M)*R1076</f>
        <v>7788.610994639851</v>
      </c>
      <c r="X1076" s="78">
        <f t="shared" si="541"/>
        <v>152136.47321609521</v>
      </c>
      <c r="Y1076" s="105">
        <v>0</v>
      </c>
      <c r="Z1076" s="105">
        <f t="shared" si="542"/>
        <v>0</v>
      </c>
      <c r="AA1076" s="105"/>
      <c r="AB1076" s="105"/>
      <c r="AC1076" s="105"/>
      <c r="AD1076" s="105">
        <f t="shared" si="543"/>
        <v>0</v>
      </c>
      <c r="AE1076" s="105">
        <f t="shared" si="544"/>
        <v>152136.47321609521</v>
      </c>
      <c r="AF1076" s="160">
        <f t="shared" si="545"/>
        <v>796195.85099999991</v>
      </c>
    </row>
    <row r="1077" spans="1:32" s="108" customFormat="1" outlineLevel="1" x14ac:dyDescent="0.2">
      <c r="A1077" s="126" t="s">
        <v>1266</v>
      </c>
      <c r="B1077" s="126"/>
      <c r="C1077" s="126"/>
      <c r="D1077" s="138">
        <v>1</v>
      </c>
      <c r="E1077" s="139"/>
      <c r="F1077" s="140">
        <v>0.5</v>
      </c>
      <c r="G1077" s="132"/>
      <c r="H1077" s="139">
        <v>915618</v>
      </c>
      <c r="I1077" s="92">
        <f t="shared" si="546"/>
        <v>915984.24719999998</v>
      </c>
      <c r="J1077" s="98">
        <f t="shared" si="547"/>
        <v>457992.12359999999</v>
      </c>
      <c r="K1077" s="92"/>
      <c r="L1077" s="139">
        <v>0</v>
      </c>
      <c r="M1077" s="92">
        <f t="shared" si="548"/>
        <v>0</v>
      </c>
      <c r="N1077" s="92">
        <f t="shared" si="549"/>
        <v>0</v>
      </c>
      <c r="O1077" s="92"/>
      <c r="P1077" s="139">
        <v>0</v>
      </c>
      <c r="Q1077" s="92">
        <f t="shared" si="539"/>
        <v>0</v>
      </c>
      <c r="R1077" s="98">
        <f t="shared" si="540"/>
        <v>0</v>
      </c>
      <c r="S1077" s="138">
        <v>6</v>
      </c>
      <c r="T1077" s="259" t="s">
        <v>153</v>
      </c>
      <c r="U1077" s="78">
        <f>SUMIF('Avoided Costs 2010-2018'!$A:$A,Actuals!T1077&amp;Actuals!S1077,'Avoided Costs 2010-2018'!$E:$E)*J1077</f>
        <v>654304.22372244264</v>
      </c>
      <c r="V1077" s="78">
        <f>SUMIF('Avoided Costs 2010-2018'!$A:$A,Actuals!T1077&amp;Actuals!S1077,'Avoided Costs 2010-2018'!$K:$K)*N1077</f>
        <v>0</v>
      </c>
      <c r="W1077" s="78">
        <f>SUMIF('Avoided Costs 2010-2018'!$A:$A,Actuals!T1077&amp;Actuals!S1077,'Avoided Costs 2010-2018'!$M:$M)*R1077</f>
        <v>0</v>
      </c>
      <c r="X1077" s="78">
        <f t="shared" si="541"/>
        <v>654304.22372244264</v>
      </c>
      <c r="Y1077" s="105">
        <v>13663</v>
      </c>
      <c r="Z1077" s="105">
        <f t="shared" si="542"/>
        <v>6831.5</v>
      </c>
      <c r="AA1077" s="105"/>
      <c r="AB1077" s="105"/>
      <c r="AC1077" s="105"/>
      <c r="AD1077" s="105">
        <f t="shared" si="543"/>
        <v>6831.5</v>
      </c>
      <c r="AE1077" s="105">
        <f t="shared" si="544"/>
        <v>647472.72372244264</v>
      </c>
      <c r="AF1077" s="160">
        <f t="shared" si="545"/>
        <v>2747952.7415999998</v>
      </c>
    </row>
    <row r="1078" spans="1:32" s="108" customFormat="1" outlineLevel="1" x14ac:dyDescent="0.2">
      <c r="A1078" s="126" t="s">
        <v>1267</v>
      </c>
      <c r="B1078" s="126"/>
      <c r="C1078" s="126"/>
      <c r="D1078" s="138">
        <v>1</v>
      </c>
      <c r="E1078" s="139"/>
      <c r="F1078" s="140">
        <v>0.5</v>
      </c>
      <c r="G1078" s="132"/>
      <c r="H1078" s="139">
        <v>318019</v>
      </c>
      <c r="I1078" s="92">
        <f t="shared" si="546"/>
        <v>318146.20759999997</v>
      </c>
      <c r="J1078" s="98">
        <f t="shared" si="547"/>
        <v>159073.10379999998</v>
      </c>
      <c r="K1078" s="92"/>
      <c r="L1078" s="139">
        <v>0</v>
      </c>
      <c r="M1078" s="92">
        <f t="shared" si="548"/>
        <v>0</v>
      </c>
      <c r="N1078" s="92">
        <f t="shared" si="549"/>
        <v>0</v>
      </c>
      <c r="O1078" s="92"/>
      <c r="P1078" s="139">
        <v>0</v>
      </c>
      <c r="Q1078" s="92">
        <f t="shared" si="539"/>
        <v>0</v>
      </c>
      <c r="R1078" s="98">
        <f t="shared" si="540"/>
        <v>0</v>
      </c>
      <c r="S1078" s="138">
        <v>15</v>
      </c>
      <c r="T1078" s="259" t="s">
        <v>153</v>
      </c>
      <c r="U1078" s="78">
        <f>SUMIF('Avoided Costs 2010-2018'!$A:$A,Actuals!T1078&amp;Actuals!S1078,'Avoided Costs 2010-2018'!$E:$E)*J1078</f>
        <v>432591.97674081445</v>
      </c>
      <c r="V1078" s="78">
        <f>SUMIF('Avoided Costs 2010-2018'!$A:$A,Actuals!T1078&amp;Actuals!S1078,'Avoided Costs 2010-2018'!$K:$K)*N1078</f>
        <v>0</v>
      </c>
      <c r="W1078" s="78">
        <f>SUMIF('Avoided Costs 2010-2018'!$A:$A,Actuals!T1078&amp;Actuals!S1078,'Avoided Costs 2010-2018'!$M:$M)*R1078</f>
        <v>0</v>
      </c>
      <c r="X1078" s="78">
        <f t="shared" si="541"/>
        <v>432591.97674081445</v>
      </c>
      <c r="Y1078" s="105">
        <v>269094</v>
      </c>
      <c r="Z1078" s="105">
        <f t="shared" si="542"/>
        <v>134547</v>
      </c>
      <c r="AA1078" s="105"/>
      <c r="AB1078" s="105"/>
      <c r="AC1078" s="105"/>
      <c r="AD1078" s="105">
        <f t="shared" si="543"/>
        <v>134547</v>
      </c>
      <c r="AE1078" s="105">
        <f t="shared" si="544"/>
        <v>298044.97674081445</v>
      </c>
      <c r="AF1078" s="160">
        <f t="shared" si="545"/>
        <v>2386096.5569999996</v>
      </c>
    </row>
    <row r="1079" spans="1:32" s="108" customFormat="1" outlineLevel="1" x14ac:dyDescent="0.2">
      <c r="A1079" s="126" t="s">
        <v>1268</v>
      </c>
      <c r="B1079" s="126"/>
      <c r="C1079" s="126"/>
      <c r="D1079" s="138">
        <v>0</v>
      </c>
      <c r="E1079" s="139"/>
      <c r="F1079" s="140">
        <v>0.5</v>
      </c>
      <c r="G1079" s="132"/>
      <c r="H1079" s="139">
        <v>0</v>
      </c>
      <c r="I1079" s="92">
        <f t="shared" si="546"/>
        <v>0</v>
      </c>
      <c r="J1079" s="98">
        <f t="shared" si="547"/>
        <v>0</v>
      </c>
      <c r="K1079" s="92"/>
      <c r="L1079" s="139">
        <v>0</v>
      </c>
      <c r="M1079" s="92">
        <f t="shared" si="548"/>
        <v>0</v>
      </c>
      <c r="N1079" s="92">
        <f t="shared" si="549"/>
        <v>0</v>
      </c>
      <c r="O1079" s="92"/>
      <c r="P1079" s="139">
        <v>0</v>
      </c>
      <c r="Q1079" s="92">
        <f t="shared" si="539"/>
        <v>0</v>
      </c>
      <c r="R1079" s="98">
        <f t="shared" si="540"/>
        <v>0</v>
      </c>
      <c r="S1079" s="138">
        <v>1</v>
      </c>
      <c r="T1079" s="259" t="s">
        <v>153</v>
      </c>
      <c r="U1079" s="78">
        <f>SUMIF('Avoided Costs 2010-2018'!$A:$A,Actuals!T1079&amp;Actuals!S1079,'Avoided Costs 2010-2018'!$E:$E)*J1079</f>
        <v>0</v>
      </c>
      <c r="V1079" s="78">
        <f>SUMIF('Avoided Costs 2010-2018'!$A:$A,Actuals!T1079&amp;Actuals!S1079,'Avoided Costs 2010-2018'!$K:$K)*N1079</f>
        <v>0</v>
      </c>
      <c r="W1079" s="78">
        <f>SUMIF('Avoided Costs 2010-2018'!$A:$A,Actuals!T1079&amp;Actuals!S1079,'Avoided Costs 2010-2018'!$M:$M)*R1079</f>
        <v>0</v>
      </c>
      <c r="X1079" s="78">
        <f t="shared" si="541"/>
        <v>0</v>
      </c>
      <c r="Y1079" s="105">
        <v>0</v>
      </c>
      <c r="Z1079" s="105">
        <f t="shared" si="542"/>
        <v>0</v>
      </c>
      <c r="AA1079" s="105"/>
      <c r="AB1079" s="105"/>
      <c r="AC1079" s="105"/>
      <c r="AD1079" s="105">
        <f t="shared" si="543"/>
        <v>0</v>
      </c>
      <c r="AE1079" s="105">
        <f t="shared" si="544"/>
        <v>0</v>
      </c>
      <c r="AF1079" s="160">
        <f t="shared" si="545"/>
        <v>0</v>
      </c>
    </row>
    <row r="1080" spans="1:32" s="108" customFormat="1" outlineLevel="1" x14ac:dyDescent="0.2">
      <c r="A1080" s="126" t="s">
        <v>1269</v>
      </c>
      <c r="B1080" s="126"/>
      <c r="C1080" s="126"/>
      <c r="D1080" s="138">
        <v>1</v>
      </c>
      <c r="E1080" s="139"/>
      <c r="F1080" s="140">
        <v>0.5</v>
      </c>
      <c r="G1080" s="132"/>
      <c r="H1080" s="139">
        <v>393963</v>
      </c>
      <c r="I1080" s="92">
        <f t="shared" si="546"/>
        <v>394120.58519999997</v>
      </c>
      <c r="J1080" s="98">
        <f t="shared" si="547"/>
        <v>197060.29259999999</v>
      </c>
      <c r="K1080" s="92"/>
      <c r="L1080" s="139">
        <v>1081000</v>
      </c>
      <c r="M1080" s="92">
        <f t="shared" si="548"/>
        <v>1209639</v>
      </c>
      <c r="N1080" s="92">
        <f t="shared" si="549"/>
        <v>604819.5</v>
      </c>
      <c r="O1080" s="92"/>
      <c r="P1080" s="139">
        <v>2181</v>
      </c>
      <c r="Q1080" s="92">
        <f t="shared" si="539"/>
        <v>2181</v>
      </c>
      <c r="R1080" s="98">
        <f t="shared" si="540"/>
        <v>1090.5</v>
      </c>
      <c r="S1080" s="138">
        <v>18</v>
      </c>
      <c r="T1080" s="259" t="s">
        <v>153</v>
      </c>
      <c r="U1080" s="78">
        <f>SUMIF('Avoided Costs 2010-2018'!$A:$A,Actuals!T1080&amp;Actuals!S1080,'Avoided Costs 2010-2018'!$E:$E)*J1080</f>
        <v>590190.47313780861</v>
      </c>
      <c r="V1080" s="78">
        <f>SUMIF('Avoided Costs 2010-2018'!$A:$A,Actuals!T1080&amp;Actuals!S1080,'Avoided Costs 2010-2018'!$K:$K)*N1080</f>
        <v>551612.06272908184</v>
      </c>
      <c r="W1080" s="78">
        <f>SUMIF('Avoided Costs 2010-2018'!$A:$A,Actuals!T1080&amp;Actuals!S1080,'Avoided Costs 2010-2018'!$M:$M)*R1080</f>
        <v>16077.220468088382</v>
      </c>
      <c r="X1080" s="78">
        <f t="shared" si="541"/>
        <v>1157879.7563349789</v>
      </c>
      <c r="Y1080" s="105">
        <v>150706.5</v>
      </c>
      <c r="Z1080" s="105">
        <f t="shared" si="542"/>
        <v>75353.25</v>
      </c>
      <c r="AA1080" s="105"/>
      <c r="AB1080" s="105"/>
      <c r="AC1080" s="105"/>
      <c r="AD1080" s="105">
        <f t="shared" si="543"/>
        <v>75353.25</v>
      </c>
      <c r="AE1080" s="105">
        <f t="shared" si="544"/>
        <v>1082526.5063349789</v>
      </c>
      <c r="AF1080" s="160">
        <f t="shared" si="545"/>
        <v>3547085.2667999999</v>
      </c>
    </row>
    <row r="1081" spans="1:32" s="108" customFormat="1" outlineLevel="1" x14ac:dyDescent="0.2">
      <c r="A1081" s="126" t="s">
        <v>1270</v>
      </c>
      <c r="B1081" s="126"/>
      <c r="C1081" s="126"/>
      <c r="D1081" s="138">
        <v>1</v>
      </c>
      <c r="E1081" s="139"/>
      <c r="F1081" s="140">
        <v>0.5</v>
      </c>
      <c r="G1081" s="132"/>
      <c r="H1081" s="139">
        <v>364087</v>
      </c>
      <c r="I1081" s="92">
        <f t="shared" si="546"/>
        <v>364232.6348</v>
      </c>
      <c r="J1081" s="98">
        <f t="shared" si="547"/>
        <v>182116.3174</v>
      </c>
      <c r="K1081" s="92"/>
      <c r="L1081" s="139">
        <v>0</v>
      </c>
      <c r="M1081" s="92">
        <f t="shared" si="548"/>
        <v>0</v>
      </c>
      <c r="N1081" s="92">
        <f t="shared" si="549"/>
        <v>0</v>
      </c>
      <c r="O1081" s="92"/>
      <c r="P1081" s="139">
        <v>0</v>
      </c>
      <c r="Q1081" s="92">
        <f t="shared" si="539"/>
        <v>0</v>
      </c>
      <c r="R1081" s="98">
        <f t="shared" si="540"/>
        <v>0</v>
      </c>
      <c r="S1081" s="138">
        <v>5</v>
      </c>
      <c r="T1081" s="259" t="s">
        <v>153</v>
      </c>
      <c r="U1081" s="78">
        <f>SUMIF('Avoided Costs 2010-2018'!$A:$A,Actuals!T1081&amp;Actuals!S1081,'Avoided Costs 2010-2018'!$E:$E)*J1081</f>
        <v>221355.77822608192</v>
      </c>
      <c r="V1081" s="78">
        <f>SUMIF('Avoided Costs 2010-2018'!$A:$A,Actuals!T1081&amp;Actuals!S1081,'Avoided Costs 2010-2018'!$K:$K)*N1081</f>
        <v>0</v>
      </c>
      <c r="W1081" s="78">
        <f>SUMIF('Avoided Costs 2010-2018'!$A:$A,Actuals!T1081&amp;Actuals!S1081,'Avoided Costs 2010-2018'!$M:$M)*R1081</f>
        <v>0</v>
      </c>
      <c r="X1081" s="78">
        <f t="shared" si="541"/>
        <v>221355.77822608192</v>
      </c>
      <c r="Y1081" s="105">
        <v>5000</v>
      </c>
      <c r="Z1081" s="105">
        <f t="shared" si="542"/>
        <v>2500</v>
      </c>
      <c r="AA1081" s="105"/>
      <c r="AB1081" s="105"/>
      <c r="AC1081" s="105"/>
      <c r="AD1081" s="105">
        <f t="shared" si="543"/>
        <v>2500</v>
      </c>
      <c r="AE1081" s="105">
        <f t="shared" si="544"/>
        <v>218855.77822608192</v>
      </c>
      <c r="AF1081" s="160">
        <f t="shared" si="545"/>
        <v>910581.58700000006</v>
      </c>
    </row>
    <row r="1082" spans="1:32" s="108" customFormat="1" outlineLevel="1" x14ac:dyDescent="0.2">
      <c r="A1082" s="126" t="s">
        <v>1271</v>
      </c>
      <c r="B1082" s="126"/>
      <c r="C1082" s="126"/>
      <c r="D1082" s="138">
        <v>1</v>
      </c>
      <c r="E1082" s="139"/>
      <c r="F1082" s="140">
        <v>0.5</v>
      </c>
      <c r="G1082" s="132"/>
      <c r="H1082" s="139">
        <v>40105</v>
      </c>
      <c r="I1082" s="92">
        <f t="shared" si="546"/>
        <v>40121.042000000001</v>
      </c>
      <c r="J1082" s="98">
        <f t="shared" si="547"/>
        <v>20060.521000000001</v>
      </c>
      <c r="K1082" s="92"/>
      <c r="L1082" s="139">
        <v>0</v>
      </c>
      <c r="M1082" s="92">
        <f t="shared" si="548"/>
        <v>0</v>
      </c>
      <c r="N1082" s="92">
        <f t="shared" si="549"/>
        <v>0</v>
      </c>
      <c r="O1082" s="92"/>
      <c r="P1082" s="139">
        <v>0</v>
      </c>
      <c r="Q1082" s="92">
        <f t="shared" si="539"/>
        <v>0</v>
      </c>
      <c r="R1082" s="98">
        <f t="shared" si="540"/>
        <v>0</v>
      </c>
      <c r="S1082" s="138">
        <v>25</v>
      </c>
      <c r="T1082" s="259" t="s">
        <v>153</v>
      </c>
      <c r="U1082" s="78">
        <f>SUMIF('Avoided Costs 2010-2018'!$A:$A,Actuals!T1082&amp;Actuals!S1082,'Avoided Costs 2010-2018'!$E:$E)*J1082</f>
        <v>69346.044469980596</v>
      </c>
      <c r="V1082" s="78">
        <f>SUMIF('Avoided Costs 2010-2018'!$A:$A,Actuals!T1082&amp;Actuals!S1082,'Avoided Costs 2010-2018'!$K:$K)*N1082</f>
        <v>0</v>
      </c>
      <c r="W1082" s="78">
        <f>SUMIF('Avoided Costs 2010-2018'!$A:$A,Actuals!T1082&amp;Actuals!S1082,'Avoided Costs 2010-2018'!$M:$M)*R1082</f>
        <v>0</v>
      </c>
      <c r="X1082" s="78">
        <f t="shared" si="541"/>
        <v>69346.044469980596</v>
      </c>
      <c r="Y1082" s="105">
        <v>52498</v>
      </c>
      <c r="Z1082" s="105">
        <f t="shared" si="542"/>
        <v>26249</v>
      </c>
      <c r="AA1082" s="105"/>
      <c r="AB1082" s="105"/>
      <c r="AC1082" s="105"/>
      <c r="AD1082" s="105">
        <f t="shared" si="543"/>
        <v>26249</v>
      </c>
      <c r="AE1082" s="105">
        <f t="shared" si="544"/>
        <v>43097.044469980596</v>
      </c>
      <c r="AF1082" s="160">
        <f t="shared" si="545"/>
        <v>501513.02500000002</v>
      </c>
    </row>
    <row r="1083" spans="1:32" s="108" customFormat="1" outlineLevel="1" x14ac:dyDescent="0.2">
      <c r="A1083" s="126" t="s">
        <v>1272</v>
      </c>
      <c r="B1083" s="126"/>
      <c r="C1083" s="126"/>
      <c r="D1083" s="138">
        <v>1</v>
      </c>
      <c r="E1083" s="139"/>
      <c r="F1083" s="140">
        <v>0.5</v>
      </c>
      <c r="G1083" s="132"/>
      <c r="H1083" s="139">
        <v>91768</v>
      </c>
      <c r="I1083" s="92">
        <f t="shared" si="546"/>
        <v>91804.70719999999</v>
      </c>
      <c r="J1083" s="98">
        <f t="shared" si="547"/>
        <v>45902.353599999995</v>
      </c>
      <c r="K1083" s="92"/>
      <c r="L1083" s="139">
        <v>0</v>
      </c>
      <c r="M1083" s="92">
        <f t="shared" si="548"/>
        <v>0</v>
      </c>
      <c r="N1083" s="92">
        <f t="shared" si="549"/>
        <v>0</v>
      </c>
      <c r="O1083" s="92"/>
      <c r="P1083" s="139">
        <v>0</v>
      </c>
      <c r="Q1083" s="92">
        <f t="shared" si="539"/>
        <v>0</v>
      </c>
      <c r="R1083" s="98">
        <f t="shared" si="540"/>
        <v>0</v>
      </c>
      <c r="S1083" s="138">
        <v>6</v>
      </c>
      <c r="T1083" s="259" t="s">
        <v>153</v>
      </c>
      <c r="U1083" s="78">
        <f>SUMIF('Avoided Costs 2010-2018'!$A:$A,Actuals!T1083&amp;Actuals!S1083,'Avoided Costs 2010-2018'!$E:$E)*J1083</f>
        <v>65577.773703183106</v>
      </c>
      <c r="V1083" s="78">
        <f>SUMIF('Avoided Costs 2010-2018'!$A:$A,Actuals!T1083&amp;Actuals!S1083,'Avoided Costs 2010-2018'!$K:$K)*N1083</f>
        <v>0</v>
      </c>
      <c r="W1083" s="78">
        <f>SUMIF('Avoided Costs 2010-2018'!$A:$A,Actuals!T1083&amp;Actuals!S1083,'Avoided Costs 2010-2018'!$M:$M)*R1083</f>
        <v>0</v>
      </c>
      <c r="X1083" s="78">
        <f t="shared" si="541"/>
        <v>65577.773703183106</v>
      </c>
      <c r="Y1083" s="105">
        <v>5818</v>
      </c>
      <c r="Z1083" s="105">
        <f t="shared" si="542"/>
        <v>2909</v>
      </c>
      <c r="AA1083" s="105"/>
      <c r="AB1083" s="105"/>
      <c r="AC1083" s="105"/>
      <c r="AD1083" s="105">
        <f t="shared" si="543"/>
        <v>2909</v>
      </c>
      <c r="AE1083" s="105">
        <f t="shared" si="544"/>
        <v>62668.773703183106</v>
      </c>
      <c r="AF1083" s="160">
        <f t="shared" si="545"/>
        <v>275414.12159999995</v>
      </c>
    </row>
    <row r="1084" spans="1:32" s="108" customFormat="1" outlineLevel="1" x14ac:dyDescent="0.2">
      <c r="A1084" s="126" t="s">
        <v>1273</v>
      </c>
      <c r="B1084" s="126"/>
      <c r="C1084" s="126"/>
      <c r="D1084" s="138">
        <v>1</v>
      </c>
      <c r="E1084" s="139"/>
      <c r="F1084" s="140">
        <v>0.5</v>
      </c>
      <c r="G1084" s="132"/>
      <c r="H1084" s="139">
        <v>124194</v>
      </c>
      <c r="I1084" s="92">
        <f t="shared" si="546"/>
        <v>124243.6776</v>
      </c>
      <c r="J1084" s="98">
        <f t="shared" si="547"/>
        <v>62121.838799999998</v>
      </c>
      <c r="K1084" s="92"/>
      <c r="L1084" s="139">
        <v>0</v>
      </c>
      <c r="M1084" s="92">
        <f t="shared" si="548"/>
        <v>0</v>
      </c>
      <c r="N1084" s="92">
        <f t="shared" si="549"/>
        <v>0</v>
      </c>
      <c r="O1084" s="92"/>
      <c r="P1084" s="139">
        <v>0</v>
      </c>
      <c r="Q1084" s="92">
        <f t="shared" si="539"/>
        <v>0</v>
      </c>
      <c r="R1084" s="98">
        <f t="shared" si="540"/>
        <v>0</v>
      </c>
      <c r="S1084" s="138">
        <v>25</v>
      </c>
      <c r="T1084" s="259" t="s">
        <v>153</v>
      </c>
      <c r="U1084" s="78">
        <f>SUMIF('Avoided Costs 2010-2018'!$A:$A,Actuals!T1084&amp;Actuals!S1084,'Avoided Costs 2010-2018'!$E:$E)*J1084</f>
        <v>214745.35960365963</v>
      </c>
      <c r="V1084" s="78">
        <f>SUMIF('Avoided Costs 2010-2018'!$A:$A,Actuals!T1084&amp;Actuals!S1084,'Avoided Costs 2010-2018'!$K:$K)*N1084</f>
        <v>0</v>
      </c>
      <c r="W1084" s="78">
        <f>SUMIF('Avoided Costs 2010-2018'!$A:$A,Actuals!T1084&amp;Actuals!S1084,'Avoided Costs 2010-2018'!$M:$M)*R1084</f>
        <v>0</v>
      </c>
      <c r="X1084" s="78">
        <f t="shared" si="541"/>
        <v>214745.35960365963</v>
      </c>
      <c r="Y1084" s="105">
        <v>90531</v>
      </c>
      <c r="Z1084" s="105">
        <f t="shared" si="542"/>
        <v>45265.5</v>
      </c>
      <c r="AA1084" s="105"/>
      <c r="AB1084" s="105"/>
      <c r="AC1084" s="105"/>
      <c r="AD1084" s="105">
        <f t="shared" si="543"/>
        <v>45265.5</v>
      </c>
      <c r="AE1084" s="105">
        <f t="shared" si="544"/>
        <v>169479.85960365963</v>
      </c>
      <c r="AF1084" s="160">
        <f t="shared" si="545"/>
        <v>1553045.97</v>
      </c>
    </row>
    <row r="1085" spans="1:32" s="108" customFormat="1" outlineLevel="1" x14ac:dyDescent="0.2">
      <c r="A1085" s="126" t="s">
        <v>1274</v>
      </c>
      <c r="B1085" s="126"/>
      <c r="C1085" s="126"/>
      <c r="D1085" s="138">
        <v>1</v>
      </c>
      <c r="E1085" s="139"/>
      <c r="F1085" s="140">
        <v>0.5</v>
      </c>
      <c r="G1085" s="132"/>
      <c r="H1085" s="139">
        <v>595026</v>
      </c>
      <c r="I1085" s="92">
        <f t="shared" si="546"/>
        <v>595264.01040000003</v>
      </c>
      <c r="J1085" s="98">
        <f t="shared" si="547"/>
        <v>297632.00520000001</v>
      </c>
      <c r="K1085" s="92"/>
      <c r="L1085" s="139">
        <v>0</v>
      </c>
      <c r="M1085" s="92">
        <f t="shared" si="548"/>
        <v>0</v>
      </c>
      <c r="N1085" s="92">
        <f t="shared" si="549"/>
        <v>0</v>
      </c>
      <c r="O1085" s="92"/>
      <c r="P1085" s="139">
        <v>0</v>
      </c>
      <c r="Q1085" s="92">
        <f t="shared" si="539"/>
        <v>0</v>
      </c>
      <c r="R1085" s="98">
        <f t="shared" si="540"/>
        <v>0</v>
      </c>
      <c r="S1085" s="138">
        <v>15</v>
      </c>
      <c r="T1085" s="259" t="s">
        <v>153</v>
      </c>
      <c r="U1085" s="78">
        <f>SUMIF('Avoided Costs 2010-2018'!$A:$A,Actuals!T1085&amp;Actuals!S1085,'Avoided Costs 2010-2018'!$E:$E)*J1085</f>
        <v>809396.52521446801</v>
      </c>
      <c r="V1085" s="78">
        <f>SUMIF('Avoided Costs 2010-2018'!$A:$A,Actuals!T1085&amp;Actuals!S1085,'Avoided Costs 2010-2018'!$K:$K)*N1085</f>
        <v>0</v>
      </c>
      <c r="W1085" s="78">
        <f>SUMIF('Avoided Costs 2010-2018'!$A:$A,Actuals!T1085&amp;Actuals!S1085,'Avoided Costs 2010-2018'!$M:$M)*R1085</f>
        <v>0</v>
      </c>
      <c r="X1085" s="78">
        <f t="shared" si="541"/>
        <v>809396.52521446801</v>
      </c>
      <c r="Y1085" s="105">
        <v>210000</v>
      </c>
      <c r="Z1085" s="105">
        <f t="shared" si="542"/>
        <v>105000</v>
      </c>
      <c r="AA1085" s="105"/>
      <c r="AB1085" s="105"/>
      <c r="AC1085" s="105"/>
      <c r="AD1085" s="105">
        <f t="shared" si="543"/>
        <v>105000</v>
      </c>
      <c r="AE1085" s="105">
        <f t="shared" si="544"/>
        <v>704396.52521446801</v>
      </c>
      <c r="AF1085" s="160">
        <f t="shared" si="545"/>
        <v>4464480.0779999997</v>
      </c>
    </row>
    <row r="1086" spans="1:32" s="108" customFormat="1" outlineLevel="1" x14ac:dyDescent="0.2">
      <c r="A1086" s="126" t="s">
        <v>1275</v>
      </c>
      <c r="B1086" s="126"/>
      <c r="C1086" s="126"/>
      <c r="D1086" s="138">
        <v>1</v>
      </c>
      <c r="E1086" s="139"/>
      <c r="F1086" s="140">
        <v>0.5</v>
      </c>
      <c r="G1086" s="132"/>
      <c r="H1086" s="139">
        <v>140370</v>
      </c>
      <c r="I1086" s="92">
        <f t="shared" si="546"/>
        <v>140426.14799999999</v>
      </c>
      <c r="J1086" s="98">
        <f t="shared" si="547"/>
        <v>70213.073999999993</v>
      </c>
      <c r="K1086" s="92"/>
      <c r="L1086" s="139">
        <v>0</v>
      </c>
      <c r="M1086" s="92">
        <f t="shared" si="548"/>
        <v>0</v>
      </c>
      <c r="N1086" s="92">
        <f t="shared" si="549"/>
        <v>0</v>
      </c>
      <c r="O1086" s="92"/>
      <c r="P1086" s="139">
        <v>0</v>
      </c>
      <c r="Q1086" s="92">
        <f t="shared" si="539"/>
        <v>0</v>
      </c>
      <c r="R1086" s="98">
        <f t="shared" si="540"/>
        <v>0</v>
      </c>
      <c r="S1086" s="138">
        <v>18</v>
      </c>
      <c r="T1086" s="259" t="s">
        <v>153</v>
      </c>
      <c r="U1086" s="78">
        <f>SUMIF('Avoided Costs 2010-2018'!$A:$A,Actuals!T1086&amp;Actuals!S1086,'Avoided Costs 2010-2018'!$E:$E)*J1086</f>
        <v>210286.33834739352</v>
      </c>
      <c r="V1086" s="78">
        <f>SUMIF('Avoided Costs 2010-2018'!$A:$A,Actuals!T1086&amp;Actuals!S1086,'Avoided Costs 2010-2018'!$K:$K)*N1086</f>
        <v>0</v>
      </c>
      <c r="W1086" s="78">
        <f>SUMIF('Avoided Costs 2010-2018'!$A:$A,Actuals!T1086&amp;Actuals!S1086,'Avoided Costs 2010-2018'!$M:$M)*R1086</f>
        <v>0</v>
      </c>
      <c r="X1086" s="78">
        <f t="shared" si="541"/>
        <v>210286.33834739352</v>
      </c>
      <c r="Y1086" s="105">
        <v>45995</v>
      </c>
      <c r="Z1086" s="105">
        <f t="shared" si="542"/>
        <v>22997.5</v>
      </c>
      <c r="AA1086" s="105"/>
      <c r="AB1086" s="105"/>
      <c r="AC1086" s="105"/>
      <c r="AD1086" s="105">
        <f t="shared" si="543"/>
        <v>22997.5</v>
      </c>
      <c r="AE1086" s="105">
        <f t="shared" si="544"/>
        <v>187288.83834739352</v>
      </c>
      <c r="AF1086" s="160">
        <f t="shared" si="545"/>
        <v>1263835.3319999999</v>
      </c>
    </row>
    <row r="1087" spans="1:32" s="108" customFormat="1" outlineLevel="1" x14ac:dyDescent="0.2">
      <c r="A1087" s="126" t="s">
        <v>1276</v>
      </c>
      <c r="B1087" s="126"/>
      <c r="C1087" s="126"/>
      <c r="D1087" s="138">
        <v>1</v>
      </c>
      <c r="E1087" s="139"/>
      <c r="F1087" s="140">
        <v>0.5</v>
      </c>
      <c r="G1087" s="132"/>
      <c r="H1087" s="139">
        <v>57196</v>
      </c>
      <c r="I1087" s="92">
        <f t="shared" si="546"/>
        <v>57218.878399999994</v>
      </c>
      <c r="J1087" s="98">
        <f t="shared" si="547"/>
        <v>28609.439199999997</v>
      </c>
      <c r="K1087" s="92"/>
      <c r="L1087" s="139">
        <v>0</v>
      </c>
      <c r="M1087" s="92">
        <f t="shared" si="548"/>
        <v>0</v>
      </c>
      <c r="N1087" s="92">
        <f t="shared" si="549"/>
        <v>0</v>
      </c>
      <c r="O1087" s="92"/>
      <c r="P1087" s="139">
        <v>0</v>
      </c>
      <c r="Q1087" s="92">
        <f t="shared" si="539"/>
        <v>0</v>
      </c>
      <c r="R1087" s="98">
        <f t="shared" si="540"/>
        <v>0</v>
      </c>
      <c r="S1087" s="138">
        <v>15</v>
      </c>
      <c r="T1087" s="259" t="s">
        <v>153</v>
      </c>
      <c r="U1087" s="78">
        <f>SUMIF('Avoided Costs 2010-2018'!$A:$A,Actuals!T1087&amp;Actuals!S1087,'Avoided Costs 2010-2018'!$E:$E)*J1087</f>
        <v>77802.051769446552</v>
      </c>
      <c r="V1087" s="78">
        <f>SUMIF('Avoided Costs 2010-2018'!$A:$A,Actuals!T1087&amp;Actuals!S1087,'Avoided Costs 2010-2018'!$K:$K)*N1087</f>
        <v>0</v>
      </c>
      <c r="W1087" s="78">
        <f>SUMIF('Avoided Costs 2010-2018'!$A:$A,Actuals!T1087&amp;Actuals!S1087,'Avoided Costs 2010-2018'!$M:$M)*R1087</f>
        <v>0</v>
      </c>
      <c r="X1087" s="78">
        <f t="shared" si="541"/>
        <v>77802.051769446552</v>
      </c>
      <c r="Y1087" s="105">
        <v>26879</v>
      </c>
      <c r="Z1087" s="105">
        <f t="shared" si="542"/>
        <v>13439.5</v>
      </c>
      <c r="AA1087" s="105"/>
      <c r="AB1087" s="105"/>
      <c r="AC1087" s="105"/>
      <c r="AD1087" s="105">
        <f t="shared" si="543"/>
        <v>13439.5</v>
      </c>
      <c r="AE1087" s="105">
        <f t="shared" si="544"/>
        <v>64362.551769446552</v>
      </c>
      <c r="AF1087" s="160">
        <f t="shared" si="545"/>
        <v>429141.58799999993</v>
      </c>
    </row>
    <row r="1088" spans="1:32" s="108" customFormat="1" outlineLevel="1" x14ac:dyDescent="0.2">
      <c r="A1088" s="126" t="s">
        <v>1277</v>
      </c>
      <c r="B1088" s="126"/>
      <c r="C1088" s="126"/>
      <c r="D1088" s="138">
        <v>1</v>
      </c>
      <c r="E1088" s="139"/>
      <c r="F1088" s="140">
        <v>0.5</v>
      </c>
      <c r="G1088" s="132"/>
      <c r="H1088" s="139">
        <v>463371</v>
      </c>
      <c r="I1088" s="92">
        <f t="shared" si="546"/>
        <v>463556.34839999996</v>
      </c>
      <c r="J1088" s="98">
        <f t="shared" si="547"/>
        <v>231778.17419999998</v>
      </c>
      <c r="K1088" s="92"/>
      <c r="L1088" s="139">
        <v>238123</v>
      </c>
      <c r="M1088" s="92">
        <f t="shared" si="548"/>
        <v>266459.63699999999</v>
      </c>
      <c r="N1088" s="92">
        <f t="shared" si="549"/>
        <v>133229.81849999999</v>
      </c>
      <c r="O1088" s="92"/>
      <c r="P1088" s="139">
        <v>0</v>
      </c>
      <c r="Q1088" s="92">
        <f t="shared" si="539"/>
        <v>0</v>
      </c>
      <c r="R1088" s="98">
        <f t="shared" si="540"/>
        <v>0</v>
      </c>
      <c r="S1088" s="138">
        <v>18</v>
      </c>
      <c r="T1088" s="259" t="s">
        <v>153</v>
      </c>
      <c r="U1088" s="78">
        <f>SUMIF('Avoided Costs 2010-2018'!$A:$A,Actuals!T1088&amp;Actuals!S1088,'Avoided Costs 2010-2018'!$E:$E)*J1088</f>
        <v>694169.62945337384</v>
      </c>
      <c r="V1088" s="78">
        <f>SUMIF('Avoided Costs 2010-2018'!$A:$A,Actuals!T1088&amp;Actuals!S1088,'Avoided Costs 2010-2018'!$K:$K)*N1088</f>
        <v>121509.2684673794</v>
      </c>
      <c r="W1088" s="78">
        <f>SUMIF('Avoided Costs 2010-2018'!$A:$A,Actuals!T1088&amp;Actuals!S1088,'Avoided Costs 2010-2018'!$M:$M)*R1088</f>
        <v>0</v>
      </c>
      <c r="X1088" s="78">
        <f t="shared" si="541"/>
        <v>815678.89792075322</v>
      </c>
      <c r="Y1088" s="105">
        <v>160919</v>
      </c>
      <c r="Z1088" s="105">
        <f t="shared" si="542"/>
        <v>80459.5</v>
      </c>
      <c r="AA1088" s="105"/>
      <c r="AB1088" s="105"/>
      <c r="AC1088" s="105"/>
      <c r="AD1088" s="105">
        <f t="shared" si="543"/>
        <v>80459.5</v>
      </c>
      <c r="AE1088" s="105">
        <f t="shared" si="544"/>
        <v>735219.39792075322</v>
      </c>
      <c r="AF1088" s="160">
        <f t="shared" si="545"/>
        <v>4172007.1355999997</v>
      </c>
    </row>
    <row r="1089" spans="1:32" s="108" customFormat="1" outlineLevel="1" x14ac:dyDescent="0.2">
      <c r="A1089" s="126" t="s">
        <v>1278</v>
      </c>
      <c r="B1089" s="126"/>
      <c r="C1089" s="126"/>
      <c r="D1089" s="138">
        <v>0</v>
      </c>
      <c r="E1089" s="139"/>
      <c r="F1089" s="140">
        <v>0.5</v>
      </c>
      <c r="G1089" s="132"/>
      <c r="H1089" s="139">
        <v>12015</v>
      </c>
      <c r="I1089" s="92">
        <f t="shared" si="546"/>
        <v>12019.805999999999</v>
      </c>
      <c r="J1089" s="98">
        <f t="shared" si="547"/>
        <v>6009.9029999999993</v>
      </c>
      <c r="K1089" s="92"/>
      <c r="L1089" s="139">
        <v>0</v>
      </c>
      <c r="M1089" s="92">
        <f t="shared" si="548"/>
        <v>0</v>
      </c>
      <c r="N1089" s="92">
        <f t="shared" si="549"/>
        <v>0</v>
      </c>
      <c r="O1089" s="92"/>
      <c r="P1089" s="139">
        <v>0</v>
      </c>
      <c r="Q1089" s="92">
        <f t="shared" si="539"/>
        <v>0</v>
      </c>
      <c r="R1089" s="98">
        <f t="shared" si="540"/>
        <v>0</v>
      </c>
      <c r="S1089" s="138">
        <v>18</v>
      </c>
      <c r="T1089" s="259" t="s">
        <v>153</v>
      </c>
      <c r="U1089" s="78">
        <f>SUMIF('Avoided Costs 2010-2018'!$A:$A,Actuals!T1089&amp;Actuals!S1089,'Avoided Costs 2010-2018'!$E:$E)*J1089</f>
        <v>17999.503848713637</v>
      </c>
      <c r="V1089" s="78">
        <f>SUMIF('Avoided Costs 2010-2018'!$A:$A,Actuals!T1089&amp;Actuals!S1089,'Avoided Costs 2010-2018'!$K:$K)*N1089</f>
        <v>0</v>
      </c>
      <c r="W1089" s="78">
        <f>SUMIF('Avoided Costs 2010-2018'!$A:$A,Actuals!T1089&amp;Actuals!S1089,'Avoided Costs 2010-2018'!$M:$M)*R1089</f>
        <v>0</v>
      </c>
      <c r="X1089" s="78">
        <f t="shared" si="541"/>
        <v>17999.503848713637</v>
      </c>
      <c r="Y1089" s="105">
        <v>11655</v>
      </c>
      <c r="Z1089" s="105">
        <f t="shared" si="542"/>
        <v>5827.5</v>
      </c>
      <c r="AA1089" s="105"/>
      <c r="AB1089" s="105"/>
      <c r="AC1089" s="105"/>
      <c r="AD1089" s="105">
        <f t="shared" si="543"/>
        <v>5827.5</v>
      </c>
      <c r="AE1089" s="105">
        <f t="shared" si="544"/>
        <v>12172.003848713637</v>
      </c>
      <c r="AF1089" s="160">
        <f t="shared" si="545"/>
        <v>108178.25399999999</v>
      </c>
    </row>
    <row r="1090" spans="1:32" s="108" customFormat="1" outlineLevel="1" x14ac:dyDescent="0.2">
      <c r="A1090" s="126" t="s">
        <v>1279</v>
      </c>
      <c r="B1090" s="126"/>
      <c r="C1090" s="126"/>
      <c r="D1090" s="138">
        <v>0</v>
      </c>
      <c r="E1090" s="139"/>
      <c r="F1090" s="140">
        <v>0.5</v>
      </c>
      <c r="G1090" s="132"/>
      <c r="H1090" s="139">
        <v>9640</v>
      </c>
      <c r="I1090" s="92">
        <f t="shared" si="546"/>
        <v>9643.8559999999998</v>
      </c>
      <c r="J1090" s="98">
        <f t="shared" si="547"/>
        <v>4821.9279999999999</v>
      </c>
      <c r="K1090" s="92"/>
      <c r="L1090" s="139">
        <v>0</v>
      </c>
      <c r="M1090" s="92">
        <f t="shared" si="548"/>
        <v>0</v>
      </c>
      <c r="N1090" s="92">
        <f t="shared" si="549"/>
        <v>0</v>
      </c>
      <c r="O1090" s="92"/>
      <c r="P1090" s="139">
        <v>0</v>
      </c>
      <c r="Q1090" s="92">
        <f t="shared" si="539"/>
        <v>0</v>
      </c>
      <c r="R1090" s="98">
        <f t="shared" si="540"/>
        <v>0</v>
      </c>
      <c r="S1090" s="138">
        <v>18</v>
      </c>
      <c r="T1090" s="259" t="s">
        <v>153</v>
      </c>
      <c r="U1090" s="78">
        <f>SUMIF('Avoided Costs 2010-2018'!$A:$A,Actuals!T1090&amp;Actuals!S1090,'Avoided Costs 2010-2018'!$E:$E)*J1090</f>
        <v>14441.549488272947</v>
      </c>
      <c r="V1090" s="78">
        <f>SUMIF('Avoided Costs 2010-2018'!$A:$A,Actuals!T1090&amp;Actuals!S1090,'Avoided Costs 2010-2018'!$K:$K)*N1090</f>
        <v>0</v>
      </c>
      <c r="W1090" s="78">
        <f>SUMIF('Avoided Costs 2010-2018'!$A:$A,Actuals!T1090&amp;Actuals!S1090,'Avoided Costs 2010-2018'!$M:$M)*R1090</f>
        <v>0</v>
      </c>
      <c r="X1090" s="78">
        <f t="shared" si="541"/>
        <v>14441.549488272947</v>
      </c>
      <c r="Y1090" s="105">
        <v>500</v>
      </c>
      <c r="Z1090" s="105">
        <f t="shared" si="542"/>
        <v>250</v>
      </c>
      <c r="AA1090" s="105"/>
      <c r="AB1090" s="105"/>
      <c r="AC1090" s="105"/>
      <c r="AD1090" s="105">
        <f t="shared" si="543"/>
        <v>250</v>
      </c>
      <c r="AE1090" s="105">
        <f t="shared" si="544"/>
        <v>14191.549488272947</v>
      </c>
      <c r="AF1090" s="160">
        <f t="shared" si="545"/>
        <v>86794.703999999998</v>
      </c>
    </row>
    <row r="1091" spans="1:32" s="108" customFormat="1" outlineLevel="1" x14ac:dyDescent="0.2">
      <c r="A1091" s="126" t="s">
        <v>1280</v>
      </c>
      <c r="B1091" s="126"/>
      <c r="C1091" s="126"/>
      <c r="D1091" s="138">
        <v>1</v>
      </c>
      <c r="E1091" s="139"/>
      <c r="F1091" s="140">
        <v>0.5</v>
      </c>
      <c r="G1091" s="132"/>
      <c r="H1091" s="139">
        <v>278355</v>
      </c>
      <c r="I1091" s="92">
        <f t="shared" si="546"/>
        <v>278466.342</v>
      </c>
      <c r="J1091" s="98">
        <f t="shared" si="547"/>
        <v>139233.171</v>
      </c>
      <c r="K1091" s="92"/>
      <c r="L1091" s="139">
        <v>-44760</v>
      </c>
      <c r="M1091" s="92">
        <f t="shared" si="548"/>
        <v>-50086.44</v>
      </c>
      <c r="N1091" s="92">
        <f t="shared" si="549"/>
        <v>-25043.22</v>
      </c>
      <c r="O1091" s="92"/>
      <c r="P1091" s="139">
        <v>0</v>
      </c>
      <c r="Q1091" s="92">
        <f t="shared" si="539"/>
        <v>0</v>
      </c>
      <c r="R1091" s="98">
        <f t="shared" si="540"/>
        <v>0</v>
      </c>
      <c r="S1091" s="138">
        <v>15</v>
      </c>
      <c r="T1091" s="259" t="s">
        <v>153</v>
      </c>
      <c r="U1091" s="78">
        <f>SUMIF('Avoided Costs 2010-2018'!$A:$A,Actuals!T1091&amp;Actuals!S1091,'Avoided Costs 2010-2018'!$E:$E)*J1091</f>
        <v>378638.19358494121</v>
      </c>
      <c r="V1091" s="78">
        <f>SUMIF('Avoided Costs 2010-2018'!$A:$A,Actuals!T1091&amp;Actuals!S1091,'Avoided Costs 2010-2018'!$K:$K)*N1091</f>
        <v>-20626.093808217953</v>
      </c>
      <c r="W1091" s="78">
        <f>SUMIF('Avoided Costs 2010-2018'!$A:$A,Actuals!T1091&amp;Actuals!S1091,'Avoided Costs 2010-2018'!$M:$M)*R1091</f>
        <v>0</v>
      </c>
      <c r="X1091" s="78">
        <f t="shared" si="541"/>
        <v>358012.09977672325</v>
      </c>
      <c r="Y1091" s="105">
        <v>72450</v>
      </c>
      <c r="Z1091" s="105">
        <f t="shared" si="542"/>
        <v>36225</v>
      </c>
      <c r="AA1091" s="105"/>
      <c r="AB1091" s="105"/>
      <c r="AC1091" s="105"/>
      <c r="AD1091" s="105">
        <f t="shared" si="543"/>
        <v>36225</v>
      </c>
      <c r="AE1091" s="105">
        <f t="shared" si="544"/>
        <v>321787.09977672325</v>
      </c>
      <c r="AF1091" s="160">
        <f t="shared" si="545"/>
        <v>2088497.5649999999</v>
      </c>
    </row>
    <row r="1092" spans="1:32" s="108" customFormat="1" outlineLevel="1" x14ac:dyDescent="0.2">
      <c r="A1092" s="126" t="s">
        <v>1281</v>
      </c>
      <c r="B1092" s="126"/>
      <c r="C1092" s="126"/>
      <c r="D1092" s="138">
        <v>1</v>
      </c>
      <c r="E1092" s="139"/>
      <c r="F1092" s="140">
        <v>0.5</v>
      </c>
      <c r="G1092" s="132"/>
      <c r="H1092" s="139">
        <v>110142</v>
      </c>
      <c r="I1092" s="92">
        <f t="shared" si="546"/>
        <v>110186.05679999999</v>
      </c>
      <c r="J1092" s="98">
        <f t="shared" si="547"/>
        <v>55093.028399999996</v>
      </c>
      <c r="K1092" s="92"/>
      <c r="L1092" s="139">
        <v>0</v>
      </c>
      <c r="M1092" s="92">
        <f t="shared" si="548"/>
        <v>0</v>
      </c>
      <c r="N1092" s="92">
        <f t="shared" si="549"/>
        <v>0</v>
      </c>
      <c r="O1092" s="92"/>
      <c r="P1092" s="139">
        <v>0</v>
      </c>
      <c r="Q1092" s="92">
        <f t="shared" si="539"/>
        <v>0</v>
      </c>
      <c r="R1092" s="98">
        <f t="shared" si="540"/>
        <v>0</v>
      </c>
      <c r="S1092" s="138">
        <v>15</v>
      </c>
      <c r="T1092" s="259" t="s">
        <v>153</v>
      </c>
      <c r="U1092" s="78">
        <f>SUMIF('Avoided Costs 2010-2018'!$A:$A,Actuals!T1092&amp;Actuals!S1092,'Avoided Costs 2010-2018'!$E:$E)*J1092</f>
        <v>149822.95240909123</v>
      </c>
      <c r="V1092" s="78">
        <f>SUMIF('Avoided Costs 2010-2018'!$A:$A,Actuals!T1092&amp;Actuals!S1092,'Avoided Costs 2010-2018'!$K:$K)*N1092</f>
        <v>0</v>
      </c>
      <c r="W1092" s="78">
        <f>SUMIF('Avoided Costs 2010-2018'!$A:$A,Actuals!T1092&amp;Actuals!S1092,'Avoided Costs 2010-2018'!$M:$M)*R1092</f>
        <v>0</v>
      </c>
      <c r="X1092" s="78">
        <f t="shared" si="541"/>
        <v>149822.95240909123</v>
      </c>
      <c r="Y1092" s="105">
        <v>29325</v>
      </c>
      <c r="Z1092" s="105">
        <f t="shared" si="542"/>
        <v>14662.5</v>
      </c>
      <c r="AA1092" s="105"/>
      <c r="AB1092" s="105"/>
      <c r="AC1092" s="105"/>
      <c r="AD1092" s="105">
        <f t="shared" si="543"/>
        <v>14662.5</v>
      </c>
      <c r="AE1092" s="105">
        <f t="shared" si="544"/>
        <v>135160.45240909123</v>
      </c>
      <c r="AF1092" s="160">
        <f t="shared" si="545"/>
        <v>826395.42599999998</v>
      </c>
    </row>
    <row r="1093" spans="1:32" s="108" customFormat="1" outlineLevel="1" x14ac:dyDescent="0.2">
      <c r="A1093" s="126" t="s">
        <v>1282</v>
      </c>
      <c r="B1093" s="126"/>
      <c r="C1093" s="126"/>
      <c r="D1093" s="138">
        <v>1</v>
      </c>
      <c r="E1093" s="139"/>
      <c r="F1093" s="140">
        <v>0.5</v>
      </c>
      <c r="G1093" s="132"/>
      <c r="H1093" s="139">
        <v>26191</v>
      </c>
      <c r="I1093" s="92">
        <f t="shared" si="546"/>
        <v>26201.4764</v>
      </c>
      <c r="J1093" s="98">
        <f t="shared" si="547"/>
        <v>13100.7382</v>
      </c>
      <c r="K1093" s="92"/>
      <c r="L1093" s="139">
        <v>0</v>
      </c>
      <c r="M1093" s="92">
        <f t="shared" si="548"/>
        <v>0</v>
      </c>
      <c r="N1093" s="92">
        <f t="shared" si="549"/>
        <v>0</v>
      </c>
      <c r="O1093" s="92"/>
      <c r="P1093" s="139">
        <v>0</v>
      </c>
      <c r="Q1093" s="92">
        <f t="shared" si="539"/>
        <v>0</v>
      </c>
      <c r="R1093" s="98">
        <f t="shared" si="540"/>
        <v>0</v>
      </c>
      <c r="S1093" s="138">
        <v>20</v>
      </c>
      <c r="T1093" s="259" t="s">
        <v>153</v>
      </c>
      <c r="U1093" s="78">
        <f>SUMIF('Avoided Costs 2010-2018'!$A:$A,Actuals!T1093&amp;Actuals!S1093,'Avoided Costs 2010-2018'!$E:$E)*J1093</f>
        <v>41266.31770337138</v>
      </c>
      <c r="V1093" s="78">
        <f>SUMIF('Avoided Costs 2010-2018'!$A:$A,Actuals!T1093&amp;Actuals!S1093,'Avoided Costs 2010-2018'!$K:$K)*N1093</f>
        <v>0</v>
      </c>
      <c r="W1093" s="78">
        <f>SUMIF('Avoided Costs 2010-2018'!$A:$A,Actuals!T1093&amp;Actuals!S1093,'Avoided Costs 2010-2018'!$M:$M)*R1093</f>
        <v>0</v>
      </c>
      <c r="X1093" s="78">
        <f t="shared" si="541"/>
        <v>41266.31770337138</v>
      </c>
      <c r="Y1093" s="105">
        <v>18485</v>
      </c>
      <c r="Z1093" s="105">
        <f t="shared" si="542"/>
        <v>9242.5</v>
      </c>
      <c r="AA1093" s="105"/>
      <c r="AB1093" s="105"/>
      <c r="AC1093" s="105"/>
      <c r="AD1093" s="105">
        <f t="shared" si="543"/>
        <v>9242.5</v>
      </c>
      <c r="AE1093" s="105">
        <f t="shared" si="544"/>
        <v>32023.81770337138</v>
      </c>
      <c r="AF1093" s="160">
        <f t="shared" si="545"/>
        <v>262014.764</v>
      </c>
    </row>
    <row r="1094" spans="1:32" s="108" customFormat="1" outlineLevel="1" x14ac:dyDescent="0.2">
      <c r="A1094" s="126" t="s">
        <v>1283</v>
      </c>
      <c r="B1094" s="126"/>
      <c r="C1094" s="126"/>
      <c r="D1094" s="138">
        <v>1</v>
      </c>
      <c r="E1094" s="139"/>
      <c r="F1094" s="140">
        <v>0.5</v>
      </c>
      <c r="G1094" s="132"/>
      <c r="H1094" s="139">
        <v>1336700</v>
      </c>
      <c r="I1094" s="92">
        <f>H1094</f>
        <v>1336700</v>
      </c>
      <c r="J1094" s="98">
        <f t="shared" si="547"/>
        <v>668350</v>
      </c>
      <c r="K1094" s="92"/>
      <c r="L1094" s="139">
        <v>168011</v>
      </c>
      <c r="M1094" s="92">
        <f>L1094</f>
        <v>168011</v>
      </c>
      <c r="N1094" s="92">
        <f t="shared" si="549"/>
        <v>84005.5</v>
      </c>
      <c r="O1094" s="92"/>
      <c r="P1094" s="139">
        <v>0</v>
      </c>
      <c r="Q1094" s="92">
        <f t="shared" si="539"/>
        <v>0</v>
      </c>
      <c r="R1094" s="98">
        <f t="shared" si="540"/>
        <v>0</v>
      </c>
      <c r="S1094" s="138">
        <v>20</v>
      </c>
      <c r="T1094" s="259" t="s">
        <v>153</v>
      </c>
      <c r="U1094" s="78">
        <f>SUMIF('Avoided Costs 2010-2018'!$A:$A,Actuals!T1094&amp;Actuals!S1094,'Avoided Costs 2010-2018'!$E:$E)*J1094</f>
        <v>2105251.0947091719</v>
      </c>
      <c r="V1094" s="78">
        <f>SUMIF('Avoided Costs 2010-2018'!$A:$A,Actuals!T1094&amp;Actuals!S1094,'Avoided Costs 2010-2018'!$K:$K)*N1094</f>
        <v>80814.698369581281</v>
      </c>
      <c r="W1094" s="78">
        <f>SUMIF('Avoided Costs 2010-2018'!$A:$A,Actuals!T1094&amp;Actuals!S1094,'Avoided Costs 2010-2018'!$M:$M)*R1094</f>
        <v>0</v>
      </c>
      <c r="X1094" s="78">
        <f t="shared" si="541"/>
        <v>2186065.7930787532</v>
      </c>
      <c r="Y1094" s="105">
        <v>268276.42</v>
      </c>
      <c r="Z1094" s="105">
        <f t="shared" si="542"/>
        <v>134138.21</v>
      </c>
      <c r="AA1094" s="105"/>
      <c r="AB1094" s="105"/>
      <c r="AC1094" s="105"/>
      <c r="AD1094" s="105">
        <f t="shared" si="543"/>
        <v>134138.21</v>
      </c>
      <c r="AE1094" s="105">
        <f t="shared" si="544"/>
        <v>2051927.5830787532</v>
      </c>
      <c r="AF1094" s="160">
        <f t="shared" si="545"/>
        <v>13367000</v>
      </c>
    </row>
    <row r="1095" spans="1:32" s="108" customFormat="1" outlineLevel="1" x14ac:dyDescent="0.2">
      <c r="A1095" s="126" t="s">
        <v>1284</v>
      </c>
      <c r="B1095" s="126"/>
      <c r="C1095" s="126"/>
      <c r="D1095" s="138">
        <v>1</v>
      </c>
      <c r="E1095" s="139"/>
      <c r="F1095" s="140">
        <v>0.5</v>
      </c>
      <c r="G1095" s="132"/>
      <c r="H1095" s="139">
        <v>1497712</v>
      </c>
      <c r="I1095" s="92">
        <f>H1095</f>
        <v>1497712</v>
      </c>
      <c r="J1095" s="98">
        <f t="shared" si="547"/>
        <v>748856</v>
      </c>
      <c r="K1095" s="92"/>
      <c r="L1095" s="139">
        <v>227911</v>
      </c>
      <c r="M1095" s="92">
        <f>L1095</f>
        <v>227911</v>
      </c>
      <c r="N1095" s="92">
        <f t="shared" si="549"/>
        <v>113955.5</v>
      </c>
      <c r="O1095" s="92"/>
      <c r="P1095" s="139">
        <v>0</v>
      </c>
      <c r="Q1095" s="92">
        <f t="shared" si="539"/>
        <v>0</v>
      </c>
      <c r="R1095" s="98">
        <f t="shared" si="540"/>
        <v>0</v>
      </c>
      <c r="S1095" s="138">
        <v>20</v>
      </c>
      <c r="T1095" s="259" t="s">
        <v>153</v>
      </c>
      <c r="U1095" s="78">
        <f>SUMIF('Avoided Costs 2010-2018'!$A:$A,Actuals!T1095&amp;Actuals!S1095,'Avoided Costs 2010-2018'!$E:$E)*J1095</f>
        <v>2358838.8026924985</v>
      </c>
      <c r="V1095" s="78">
        <f>SUMIF('Avoided Costs 2010-2018'!$A:$A,Actuals!T1095&amp;Actuals!S1095,'Avoided Costs 2010-2018'!$K:$K)*N1095</f>
        <v>109627.10013100118</v>
      </c>
      <c r="W1095" s="78">
        <f>SUMIF('Avoided Costs 2010-2018'!$A:$A,Actuals!T1095&amp;Actuals!S1095,'Avoided Costs 2010-2018'!$M:$M)*R1095</f>
        <v>0</v>
      </c>
      <c r="X1095" s="78">
        <f t="shared" si="541"/>
        <v>2468465.9028234999</v>
      </c>
      <c r="Y1095" s="105">
        <v>268276.42</v>
      </c>
      <c r="Z1095" s="105">
        <f t="shared" si="542"/>
        <v>134138.21</v>
      </c>
      <c r="AA1095" s="105"/>
      <c r="AB1095" s="105"/>
      <c r="AC1095" s="105"/>
      <c r="AD1095" s="105">
        <f t="shared" si="543"/>
        <v>134138.21</v>
      </c>
      <c r="AE1095" s="105">
        <f t="shared" si="544"/>
        <v>2334327.6928234999</v>
      </c>
      <c r="AF1095" s="160">
        <f t="shared" si="545"/>
        <v>14977120</v>
      </c>
    </row>
    <row r="1096" spans="1:32" s="108" customFormat="1" outlineLevel="1" x14ac:dyDescent="0.2">
      <c r="A1096" s="126" t="s">
        <v>1285</v>
      </c>
      <c r="B1096" s="126"/>
      <c r="C1096" s="126"/>
      <c r="D1096" s="138">
        <v>1</v>
      </c>
      <c r="E1096" s="139"/>
      <c r="F1096" s="140">
        <v>0.5</v>
      </c>
      <c r="G1096" s="132"/>
      <c r="H1096" s="139">
        <v>687401</v>
      </c>
      <c r="I1096" s="92">
        <f t="shared" si="546"/>
        <v>687675.96039999998</v>
      </c>
      <c r="J1096" s="98">
        <f t="shared" si="547"/>
        <v>343837.98019999999</v>
      </c>
      <c r="K1096" s="92"/>
      <c r="L1096" s="139">
        <v>316415</v>
      </c>
      <c r="M1096" s="92">
        <f t="shared" si="548"/>
        <v>354068.38500000001</v>
      </c>
      <c r="N1096" s="92">
        <f t="shared" si="549"/>
        <v>177034.1925</v>
      </c>
      <c r="O1096" s="92"/>
      <c r="P1096" s="139">
        <v>0</v>
      </c>
      <c r="Q1096" s="92">
        <f t="shared" si="539"/>
        <v>0</v>
      </c>
      <c r="R1096" s="98">
        <f t="shared" si="540"/>
        <v>0</v>
      </c>
      <c r="S1096" s="138">
        <v>15</v>
      </c>
      <c r="T1096" s="259" t="s">
        <v>153</v>
      </c>
      <c r="U1096" s="78">
        <f>SUMIF('Avoided Costs 2010-2018'!$A:$A,Actuals!T1096&amp;Actuals!S1096,'Avoided Costs 2010-2018'!$E:$E)*J1096</f>
        <v>935051.54535927926</v>
      </c>
      <c r="V1096" s="78">
        <f>SUMIF('Avoided Costs 2010-2018'!$A:$A,Actuals!T1096&amp;Actuals!S1096,'Avoided Costs 2010-2018'!$K:$K)*N1096</f>
        <v>145808.88007880436</v>
      </c>
      <c r="W1096" s="78">
        <f>SUMIF('Avoided Costs 2010-2018'!$A:$A,Actuals!T1096&amp;Actuals!S1096,'Avoided Costs 2010-2018'!$M:$M)*R1096</f>
        <v>0</v>
      </c>
      <c r="X1096" s="78">
        <f t="shared" si="541"/>
        <v>1080860.4254380837</v>
      </c>
      <c r="Y1096" s="105">
        <v>107369.62</v>
      </c>
      <c r="Z1096" s="105">
        <f t="shared" si="542"/>
        <v>53684.81</v>
      </c>
      <c r="AA1096" s="105"/>
      <c r="AB1096" s="105"/>
      <c r="AC1096" s="105"/>
      <c r="AD1096" s="105">
        <f t="shared" si="543"/>
        <v>53684.81</v>
      </c>
      <c r="AE1096" s="105">
        <f t="shared" si="544"/>
        <v>1027175.6154380837</v>
      </c>
      <c r="AF1096" s="160">
        <f t="shared" si="545"/>
        <v>5157569.7029999997</v>
      </c>
    </row>
    <row r="1097" spans="1:32" s="108" customFormat="1" outlineLevel="1" x14ac:dyDescent="0.2">
      <c r="A1097" s="126" t="s">
        <v>1286</v>
      </c>
      <c r="B1097" s="126"/>
      <c r="C1097" s="126"/>
      <c r="D1097" s="138">
        <v>1</v>
      </c>
      <c r="E1097" s="139"/>
      <c r="F1097" s="140">
        <v>0.5</v>
      </c>
      <c r="G1097" s="132"/>
      <c r="H1097" s="139">
        <v>1298135</v>
      </c>
      <c r="I1097" s="92">
        <f>H1097</f>
        <v>1298135</v>
      </c>
      <c r="J1097" s="98">
        <f t="shared" si="547"/>
        <v>649067.5</v>
      </c>
      <c r="K1097" s="92"/>
      <c r="L1097" s="139">
        <v>0</v>
      </c>
      <c r="M1097" s="92">
        <f t="shared" si="548"/>
        <v>0</v>
      </c>
      <c r="N1097" s="92">
        <f t="shared" si="549"/>
        <v>0</v>
      </c>
      <c r="O1097" s="92"/>
      <c r="P1097" s="139">
        <v>0</v>
      </c>
      <c r="Q1097" s="92">
        <f t="shared" si="539"/>
        <v>0</v>
      </c>
      <c r="R1097" s="98">
        <f t="shared" si="540"/>
        <v>0</v>
      </c>
      <c r="S1097" s="138">
        <v>18</v>
      </c>
      <c r="T1097" s="259" t="s">
        <v>153</v>
      </c>
      <c r="U1097" s="78">
        <f>SUMIF('Avoided Costs 2010-2018'!$A:$A,Actuals!T1097&amp;Actuals!S1097,'Avoided Costs 2010-2018'!$E:$E)*J1097</f>
        <v>1943940.3538334877</v>
      </c>
      <c r="V1097" s="78">
        <f>SUMIF('Avoided Costs 2010-2018'!$A:$A,Actuals!T1097&amp;Actuals!S1097,'Avoided Costs 2010-2018'!$K:$K)*N1097</f>
        <v>0</v>
      </c>
      <c r="W1097" s="78">
        <f>SUMIF('Avoided Costs 2010-2018'!$A:$A,Actuals!T1097&amp;Actuals!S1097,'Avoided Costs 2010-2018'!$M:$M)*R1097</f>
        <v>0</v>
      </c>
      <c r="X1097" s="78">
        <f t="shared" si="541"/>
        <v>1943940.3538334877</v>
      </c>
      <c r="Y1097" s="105">
        <v>300000</v>
      </c>
      <c r="Z1097" s="105">
        <f t="shared" si="542"/>
        <v>150000</v>
      </c>
      <c r="AA1097" s="105"/>
      <c r="AB1097" s="105"/>
      <c r="AC1097" s="105"/>
      <c r="AD1097" s="105">
        <f t="shared" si="543"/>
        <v>150000</v>
      </c>
      <c r="AE1097" s="105">
        <f t="shared" si="544"/>
        <v>1793940.3538334877</v>
      </c>
      <c r="AF1097" s="160">
        <f t="shared" si="545"/>
        <v>11683215</v>
      </c>
    </row>
    <row r="1098" spans="1:32" s="108" customFormat="1" outlineLevel="1" x14ac:dyDescent="0.2">
      <c r="A1098" s="126" t="s">
        <v>1287</v>
      </c>
      <c r="B1098" s="126"/>
      <c r="C1098" s="126"/>
      <c r="D1098" s="138">
        <v>1</v>
      </c>
      <c r="E1098" s="139"/>
      <c r="F1098" s="140">
        <v>0.5</v>
      </c>
      <c r="G1098" s="132"/>
      <c r="H1098" s="139">
        <v>621686</v>
      </c>
      <c r="I1098" s="92">
        <f t="shared" si="546"/>
        <v>621934.67440000002</v>
      </c>
      <c r="J1098" s="98">
        <f t="shared" si="547"/>
        <v>310967.33720000001</v>
      </c>
      <c r="K1098" s="92"/>
      <c r="L1098" s="139">
        <v>0</v>
      </c>
      <c r="M1098" s="92">
        <f t="shared" si="548"/>
        <v>0</v>
      </c>
      <c r="N1098" s="92">
        <f t="shared" si="549"/>
        <v>0</v>
      </c>
      <c r="O1098" s="92"/>
      <c r="P1098" s="139">
        <v>0</v>
      </c>
      <c r="Q1098" s="92">
        <f t="shared" si="539"/>
        <v>0</v>
      </c>
      <c r="R1098" s="98">
        <f t="shared" si="540"/>
        <v>0</v>
      </c>
      <c r="S1098" s="138">
        <v>18</v>
      </c>
      <c r="T1098" s="259" t="s">
        <v>153</v>
      </c>
      <c r="U1098" s="78">
        <f>SUMIF('Avoided Costs 2010-2018'!$A:$A,Actuals!T1098&amp;Actuals!S1098,'Avoided Costs 2010-2018'!$E:$E)*J1098</f>
        <v>931339.12190523406</v>
      </c>
      <c r="V1098" s="78">
        <f>SUMIF('Avoided Costs 2010-2018'!$A:$A,Actuals!T1098&amp;Actuals!S1098,'Avoided Costs 2010-2018'!$K:$K)*N1098</f>
        <v>0</v>
      </c>
      <c r="W1098" s="78">
        <f>SUMIF('Avoided Costs 2010-2018'!$A:$A,Actuals!T1098&amp;Actuals!S1098,'Avoided Costs 2010-2018'!$M:$M)*R1098</f>
        <v>0</v>
      </c>
      <c r="X1098" s="78">
        <f t="shared" si="541"/>
        <v>931339.12190523406</v>
      </c>
      <c r="Y1098" s="105">
        <v>250000</v>
      </c>
      <c r="Z1098" s="105">
        <f t="shared" si="542"/>
        <v>125000</v>
      </c>
      <c r="AA1098" s="105"/>
      <c r="AB1098" s="105"/>
      <c r="AC1098" s="105"/>
      <c r="AD1098" s="105">
        <f t="shared" ref="AD1098:AD1112" si="550">Z1098+AB1098</f>
        <v>125000</v>
      </c>
      <c r="AE1098" s="105">
        <f t="shared" ref="AE1098:AE1112" si="551">X1098-AD1098</f>
        <v>806339.12190523406</v>
      </c>
      <c r="AF1098" s="160">
        <f t="shared" ref="AF1098:AF1111" si="552">S1098*J1098</f>
        <v>5597412.0696</v>
      </c>
    </row>
    <row r="1099" spans="1:32" s="108" customFormat="1" outlineLevel="1" x14ac:dyDescent="0.2">
      <c r="A1099" s="126" t="s">
        <v>1288</v>
      </c>
      <c r="B1099" s="126"/>
      <c r="C1099" s="126"/>
      <c r="D1099" s="138">
        <v>1</v>
      </c>
      <c r="E1099" s="139"/>
      <c r="F1099" s="140">
        <v>0.5</v>
      </c>
      <c r="G1099" s="132"/>
      <c r="H1099" s="139">
        <v>2590158</v>
      </c>
      <c r="I1099" s="92">
        <f>H1099</f>
        <v>2590158</v>
      </c>
      <c r="J1099" s="98">
        <f t="shared" si="547"/>
        <v>1295079</v>
      </c>
      <c r="K1099" s="92"/>
      <c r="L1099" s="139">
        <v>0</v>
      </c>
      <c r="M1099" s="92">
        <f t="shared" si="548"/>
        <v>0</v>
      </c>
      <c r="N1099" s="92">
        <f t="shared" si="549"/>
        <v>0</v>
      </c>
      <c r="O1099" s="92"/>
      <c r="P1099" s="139">
        <v>0</v>
      </c>
      <c r="Q1099" s="92">
        <f t="shared" si="539"/>
        <v>0</v>
      </c>
      <c r="R1099" s="98">
        <f t="shared" si="540"/>
        <v>0</v>
      </c>
      <c r="S1099" s="138">
        <v>18</v>
      </c>
      <c r="T1099" s="259" t="s">
        <v>153</v>
      </c>
      <c r="U1099" s="78">
        <f>SUMIF('Avoided Costs 2010-2018'!$A:$A,Actuals!T1099&amp;Actuals!S1099,'Avoided Costs 2010-2018'!$E:$E)*J1099</f>
        <v>3878728.0668071029</v>
      </c>
      <c r="V1099" s="78">
        <f>SUMIF('Avoided Costs 2010-2018'!$A:$A,Actuals!T1099&amp;Actuals!S1099,'Avoided Costs 2010-2018'!$K:$K)*N1099</f>
        <v>0</v>
      </c>
      <c r="W1099" s="78">
        <f>SUMIF('Avoided Costs 2010-2018'!$A:$A,Actuals!T1099&amp;Actuals!S1099,'Avoided Costs 2010-2018'!$M:$M)*R1099</f>
        <v>0</v>
      </c>
      <c r="X1099" s="78">
        <f t="shared" si="541"/>
        <v>3878728.0668071029</v>
      </c>
      <c r="Y1099" s="105">
        <v>750000</v>
      </c>
      <c r="Z1099" s="105">
        <f t="shared" si="542"/>
        <v>375000</v>
      </c>
      <c r="AA1099" s="105"/>
      <c r="AB1099" s="105"/>
      <c r="AC1099" s="105"/>
      <c r="AD1099" s="105">
        <f t="shared" si="550"/>
        <v>375000</v>
      </c>
      <c r="AE1099" s="105">
        <f t="shared" si="551"/>
        <v>3503728.0668071029</v>
      </c>
      <c r="AF1099" s="160">
        <f t="shared" si="552"/>
        <v>23311422</v>
      </c>
    </row>
    <row r="1100" spans="1:32" s="108" customFormat="1" outlineLevel="1" x14ac:dyDescent="0.2">
      <c r="A1100" s="126" t="s">
        <v>1289</v>
      </c>
      <c r="B1100" s="126"/>
      <c r="C1100" s="126"/>
      <c r="D1100" s="138">
        <v>0</v>
      </c>
      <c r="E1100" s="139"/>
      <c r="F1100" s="140">
        <v>0.5</v>
      </c>
      <c r="G1100" s="132"/>
      <c r="H1100" s="139">
        <v>0</v>
      </c>
      <c r="I1100" s="92">
        <f t="shared" si="546"/>
        <v>0</v>
      </c>
      <c r="J1100" s="98">
        <f t="shared" si="547"/>
        <v>0</v>
      </c>
      <c r="K1100" s="92"/>
      <c r="L1100" s="139">
        <v>0</v>
      </c>
      <c r="M1100" s="92">
        <f t="shared" si="548"/>
        <v>0</v>
      </c>
      <c r="N1100" s="92">
        <f t="shared" si="549"/>
        <v>0</v>
      </c>
      <c r="O1100" s="92"/>
      <c r="P1100" s="139">
        <v>0</v>
      </c>
      <c r="Q1100" s="92">
        <f t="shared" si="539"/>
        <v>0</v>
      </c>
      <c r="R1100" s="98">
        <f t="shared" si="540"/>
        <v>0</v>
      </c>
      <c r="S1100" s="138">
        <v>1</v>
      </c>
      <c r="T1100" s="259" t="s">
        <v>153</v>
      </c>
      <c r="U1100" s="78">
        <f>SUMIF('Avoided Costs 2010-2018'!$A:$A,Actuals!T1100&amp;Actuals!S1100,'Avoided Costs 2010-2018'!$E:$E)*J1100</f>
        <v>0</v>
      </c>
      <c r="V1100" s="78">
        <f>SUMIF('Avoided Costs 2010-2018'!$A:$A,Actuals!T1100&amp;Actuals!S1100,'Avoided Costs 2010-2018'!$K:$K)*N1100</f>
        <v>0</v>
      </c>
      <c r="W1100" s="78">
        <f>SUMIF('Avoided Costs 2010-2018'!$A:$A,Actuals!T1100&amp;Actuals!S1100,'Avoided Costs 2010-2018'!$M:$M)*R1100</f>
        <v>0</v>
      </c>
      <c r="X1100" s="78">
        <f t="shared" si="541"/>
        <v>0</v>
      </c>
      <c r="Y1100" s="105">
        <v>0</v>
      </c>
      <c r="Z1100" s="105">
        <f t="shared" si="542"/>
        <v>0</v>
      </c>
      <c r="AA1100" s="105"/>
      <c r="AB1100" s="105"/>
      <c r="AC1100" s="105"/>
      <c r="AD1100" s="105">
        <f t="shared" si="550"/>
        <v>0</v>
      </c>
      <c r="AE1100" s="105">
        <f t="shared" si="551"/>
        <v>0</v>
      </c>
      <c r="AF1100" s="160">
        <f t="shared" si="552"/>
        <v>0</v>
      </c>
    </row>
    <row r="1101" spans="1:32" s="108" customFormat="1" outlineLevel="1" x14ac:dyDescent="0.2">
      <c r="A1101" s="126" t="s">
        <v>1290</v>
      </c>
      <c r="B1101" s="126"/>
      <c r="C1101" s="126"/>
      <c r="D1101" s="138">
        <v>0</v>
      </c>
      <c r="E1101" s="139"/>
      <c r="F1101" s="140">
        <v>0.5</v>
      </c>
      <c r="G1101" s="132"/>
      <c r="H1101" s="139">
        <v>41242</v>
      </c>
      <c r="I1101" s="92">
        <f t="shared" si="546"/>
        <v>41258.496800000001</v>
      </c>
      <c r="J1101" s="98">
        <f t="shared" si="547"/>
        <v>20629.2484</v>
      </c>
      <c r="K1101" s="92"/>
      <c r="L1101" s="139">
        <v>0</v>
      </c>
      <c r="M1101" s="92">
        <f t="shared" si="548"/>
        <v>0</v>
      </c>
      <c r="N1101" s="92">
        <f t="shared" si="549"/>
        <v>0</v>
      </c>
      <c r="O1101" s="92"/>
      <c r="P1101" s="139">
        <v>0</v>
      </c>
      <c r="Q1101" s="92">
        <f t="shared" si="539"/>
        <v>0</v>
      </c>
      <c r="R1101" s="98">
        <f t="shared" si="540"/>
        <v>0</v>
      </c>
      <c r="S1101" s="138">
        <v>15</v>
      </c>
      <c r="T1101" s="259" t="s">
        <v>153</v>
      </c>
      <c r="U1101" s="78">
        <f>SUMIF('Avoided Costs 2010-2018'!$A:$A,Actuals!T1101&amp;Actuals!S1101,'Avoided Costs 2010-2018'!$E:$E)*J1101</f>
        <v>56100.290563597373</v>
      </c>
      <c r="V1101" s="78">
        <f>SUMIF('Avoided Costs 2010-2018'!$A:$A,Actuals!T1101&amp;Actuals!S1101,'Avoided Costs 2010-2018'!$K:$K)*N1101</f>
        <v>0</v>
      </c>
      <c r="W1101" s="78">
        <f>SUMIF('Avoided Costs 2010-2018'!$A:$A,Actuals!T1101&amp;Actuals!S1101,'Avoided Costs 2010-2018'!$M:$M)*R1101</f>
        <v>0</v>
      </c>
      <c r="X1101" s="78">
        <f t="shared" si="541"/>
        <v>56100.290563597373</v>
      </c>
      <c r="Y1101" s="105">
        <v>123376.02</v>
      </c>
      <c r="Z1101" s="105">
        <f t="shared" si="542"/>
        <v>61688.01</v>
      </c>
      <c r="AA1101" s="105"/>
      <c r="AB1101" s="105"/>
      <c r="AC1101" s="105"/>
      <c r="AD1101" s="105">
        <f t="shared" si="550"/>
        <v>61688.01</v>
      </c>
      <c r="AE1101" s="105">
        <f t="shared" si="551"/>
        <v>-5587.7194364026291</v>
      </c>
      <c r="AF1101" s="160">
        <f t="shared" si="552"/>
        <v>309438.72600000002</v>
      </c>
    </row>
    <row r="1102" spans="1:32" s="108" customFormat="1" outlineLevel="1" x14ac:dyDescent="0.2">
      <c r="A1102" s="126" t="s">
        <v>1291</v>
      </c>
      <c r="B1102" s="126"/>
      <c r="C1102" s="126"/>
      <c r="D1102" s="138">
        <v>1</v>
      </c>
      <c r="E1102" s="139"/>
      <c r="F1102" s="140">
        <v>0.5</v>
      </c>
      <c r="G1102" s="132"/>
      <c r="H1102" s="139">
        <v>76856</v>
      </c>
      <c r="I1102" s="92">
        <f t="shared" si="546"/>
        <v>76886.742400000003</v>
      </c>
      <c r="J1102" s="98">
        <f t="shared" si="547"/>
        <v>38443.371200000001</v>
      </c>
      <c r="K1102" s="92"/>
      <c r="L1102" s="139">
        <v>0</v>
      </c>
      <c r="M1102" s="92">
        <f t="shared" si="548"/>
        <v>0</v>
      </c>
      <c r="N1102" s="92">
        <f t="shared" si="549"/>
        <v>0</v>
      </c>
      <c r="O1102" s="92"/>
      <c r="P1102" s="139">
        <v>0</v>
      </c>
      <c r="Q1102" s="92">
        <f t="shared" si="539"/>
        <v>0</v>
      </c>
      <c r="R1102" s="98">
        <f t="shared" si="540"/>
        <v>0</v>
      </c>
      <c r="S1102" s="138">
        <v>18</v>
      </c>
      <c r="T1102" s="259" t="s">
        <v>153</v>
      </c>
      <c r="U1102" s="78">
        <f>SUMIF('Avoided Costs 2010-2018'!$A:$A,Actuals!T1102&amp;Actuals!S1102,'Avoided Costs 2010-2018'!$E:$E)*J1102</f>
        <v>115136.90118990724</v>
      </c>
      <c r="V1102" s="78">
        <f>SUMIF('Avoided Costs 2010-2018'!$A:$A,Actuals!T1102&amp;Actuals!S1102,'Avoided Costs 2010-2018'!$K:$K)*N1102</f>
        <v>0</v>
      </c>
      <c r="W1102" s="78">
        <f>SUMIF('Avoided Costs 2010-2018'!$A:$A,Actuals!T1102&amp;Actuals!S1102,'Avoided Costs 2010-2018'!$M:$M)*R1102</f>
        <v>0</v>
      </c>
      <c r="X1102" s="78">
        <f t="shared" si="541"/>
        <v>115136.90118990724</v>
      </c>
      <c r="Y1102" s="105">
        <v>6402</v>
      </c>
      <c r="Z1102" s="105">
        <f t="shared" si="542"/>
        <v>3201</v>
      </c>
      <c r="AA1102" s="105"/>
      <c r="AB1102" s="105"/>
      <c r="AC1102" s="105"/>
      <c r="AD1102" s="105">
        <f t="shared" si="550"/>
        <v>3201</v>
      </c>
      <c r="AE1102" s="105">
        <f t="shared" si="551"/>
        <v>111935.90118990724</v>
      </c>
      <c r="AF1102" s="160">
        <f t="shared" si="552"/>
        <v>691980.68160000001</v>
      </c>
    </row>
    <row r="1103" spans="1:32" s="108" customFormat="1" outlineLevel="1" x14ac:dyDescent="0.2">
      <c r="A1103" s="126" t="s">
        <v>1292</v>
      </c>
      <c r="B1103" s="126"/>
      <c r="C1103" s="126"/>
      <c r="D1103" s="138">
        <v>1</v>
      </c>
      <c r="E1103" s="139"/>
      <c r="F1103" s="140">
        <v>0.5</v>
      </c>
      <c r="G1103" s="132"/>
      <c r="H1103" s="139">
        <v>243770</v>
      </c>
      <c r="I1103" s="92">
        <f t="shared" si="546"/>
        <v>243867.508</v>
      </c>
      <c r="J1103" s="98">
        <f t="shared" si="547"/>
        <v>121933.754</v>
      </c>
      <c r="K1103" s="92"/>
      <c r="L1103" s="139">
        <v>0</v>
      </c>
      <c r="M1103" s="92">
        <f t="shared" si="548"/>
        <v>0</v>
      </c>
      <c r="N1103" s="92">
        <f t="shared" si="549"/>
        <v>0</v>
      </c>
      <c r="O1103" s="92"/>
      <c r="P1103" s="139">
        <v>5712</v>
      </c>
      <c r="Q1103" s="92">
        <f t="shared" si="539"/>
        <v>5712</v>
      </c>
      <c r="R1103" s="98">
        <f t="shared" si="540"/>
        <v>2856</v>
      </c>
      <c r="S1103" s="138">
        <v>25</v>
      </c>
      <c r="T1103" s="259" t="s">
        <v>153</v>
      </c>
      <c r="U1103" s="78">
        <f>SUMIF('Avoided Costs 2010-2018'!$A:$A,Actuals!T1103&amp;Actuals!S1103,'Avoided Costs 2010-2018'!$E:$E)*J1103</f>
        <v>421505.67910353246</v>
      </c>
      <c r="V1103" s="78">
        <f>SUMIF('Avoided Costs 2010-2018'!$A:$A,Actuals!T1103&amp;Actuals!S1103,'Avoided Costs 2010-2018'!$K:$K)*N1103</f>
        <v>0</v>
      </c>
      <c r="W1103" s="78">
        <f>SUMIF('Avoided Costs 2010-2018'!$A:$A,Actuals!T1103&amp;Actuals!S1103,'Avoided Costs 2010-2018'!$M:$M)*R1103</f>
        <v>48994.764680801185</v>
      </c>
      <c r="X1103" s="78">
        <f t="shared" si="541"/>
        <v>470500.44378433365</v>
      </c>
      <c r="Y1103" s="105">
        <v>235037</v>
      </c>
      <c r="Z1103" s="105">
        <f t="shared" si="542"/>
        <v>117518.5</v>
      </c>
      <c r="AA1103" s="105"/>
      <c r="AB1103" s="105"/>
      <c r="AC1103" s="105"/>
      <c r="AD1103" s="105">
        <f t="shared" si="550"/>
        <v>117518.5</v>
      </c>
      <c r="AE1103" s="105">
        <f t="shared" si="551"/>
        <v>352981.94378433365</v>
      </c>
      <c r="AF1103" s="160">
        <f t="shared" si="552"/>
        <v>3048343.85</v>
      </c>
    </row>
    <row r="1104" spans="1:32" s="108" customFormat="1" outlineLevel="1" x14ac:dyDescent="0.2">
      <c r="A1104" s="126" t="s">
        <v>1293</v>
      </c>
      <c r="B1104" s="126"/>
      <c r="C1104" s="126"/>
      <c r="D1104" s="138">
        <v>0</v>
      </c>
      <c r="E1104" s="139"/>
      <c r="F1104" s="140">
        <v>0.5</v>
      </c>
      <c r="G1104" s="132"/>
      <c r="H1104" s="139">
        <v>0</v>
      </c>
      <c r="I1104" s="92">
        <f t="shared" si="546"/>
        <v>0</v>
      </c>
      <c r="J1104" s="98">
        <f t="shared" si="547"/>
        <v>0</v>
      </c>
      <c r="K1104" s="92"/>
      <c r="L1104" s="139">
        <v>0</v>
      </c>
      <c r="M1104" s="92">
        <f t="shared" si="548"/>
        <v>0</v>
      </c>
      <c r="N1104" s="92">
        <f t="shared" si="549"/>
        <v>0</v>
      </c>
      <c r="O1104" s="92"/>
      <c r="P1104" s="139">
        <v>0</v>
      </c>
      <c r="Q1104" s="92">
        <f t="shared" si="539"/>
        <v>0</v>
      </c>
      <c r="R1104" s="98">
        <f t="shared" si="540"/>
        <v>0</v>
      </c>
      <c r="S1104" s="138">
        <v>1</v>
      </c>
      <c r="T1104" s="259" t="s">
        <v>153</v>
      </c>
      <c r="U1104" s="78">
        <f>SUMIF('Avoided Costs 2010-2018'!$A:$A,Actuals!T1104&amp;Actuals!S1104,'Avoided Costs 2010-2018'!$E:$E)*J1104</f>
        <v>0</v>
      </c>
      <c r="V1104" s="78">
        <f>SUMIF('Avoided Costs 2010-2018'!$A:$A,Actuals!T1104&amp;Actuals!S1104,'Avoided Costs 2010-2018'!$K:$K)*N1104</f>
        <v>0</v>
      </c>
      <c r="W1104" s="78">
        <f>SUMIF('Avoided Costs 2010-2018'!$A:$A,Actuals!T1104&amp;Actuals!S1104,'Avoided Costs 2010-2018'!$M:$M)*R1104</f>
        <v>0</v>
      </c>
      <c r="X1104" s="78">
        <f t="shared" si="541"/>
        <v>0</v>
      </c>
      <c r="Y1104" s="105">
        <v>0</v>
      </c>
      <c r="Z1104" s="105">
        <f t="shared" si="542"/>
        <v>0</v>
      </c>
      <c r="AA1104" s="105"/>
      <c r="AB1104" s="105"/>
      <c r="AC1104" s="105"/>
      <c r="AD1104" s="105">
        <f t="shared" si="550"/>
        <v>0</v>
      </c>
      <c r="AE1104" s="105">
        <f t="shared" si="551"/>
        <v>0</v>
      </c>
      <c r="AF1104" s="160">
        <f t="shared" si="552"/>
        <v>0</v>
      </c>
    </row>
    <row r="1105" spans="1:32" s="108" customFormat="1" outlineLevel="1" x14ac:dyDescent="0.2">
      <c r="A1105" s="126" t="s">
        <v>1294</v>
      </c>
      <c r="B1105" s="126"/>
      <c r="C1105" s="126"/>
      <c r="D1105" s="138">
        <v>0</v>
      </c>
      <c r="E1105" s="139"/>
      <c r="F1105" s="140">
        <v>0.5</v>
      </c>
      <c r="G1105" s="132"/>
      <c r="H1105" s="139">
        <v>0</v>
      </c>
      <c r="I1105" s="92">
        <f t="shared" si="546"/>
        <v>0</v>
      </c>
      <c r="J1105" s="98">
        <f t="shared" si="547"/>
        <v>0</v>
      </c>
      <c r="K1105" s="92"/>
      <c r="L1105" s="139">
        <v>0</v>
      </c>
      <c r="M1105" s="92">
        <f t="shared" si="548"/>
        <v>0</v>
      </c>
      <c r="N1105" s="92">
        <f t="shared" si="549"/>
        <v>0</v>
      </c>
      <c r="O1105" s="92"/>
      <c r="P1105" s="139">
        <v>0</v>
      </c>
      <c r="Q1105" s="92">
        <f t="shared" si="539"/>
        <v>0</v>
      </c>
      <c r="R1105" s="98">
        <f t="shared" si="540"/>
        <v>0</v>
      </c>
      <c r="S1105" s="138">
        <v>1</v>
      </c>
      <c r="T1105" s="259" t="s">
        <v>153</v>
      </c>
      <c r="U1105" s="78">
        <f>SUMIF('Avoided Costs 2010-2018'!$A:$A,Actuals!T1105&amp;Actuals!S1105,'Avoided Costs 2010-2018'!$E:$E)*J1105</f>
        <v>0</v>
      </c>
      <c r="V1105" s="78">
        <f>SUMIF('Avoided Costs 2010-2018'!$A:$A,Actuals!T1105&amp;Actuals!S1105,'Avoided Costs 2010-2018'!$K:$K)*N1105</f>
        <v>0</v>
      </c>
      <c r="W1105" s="78">
        <f>SUMIF('Avoided Costs 2010-2018'!$A:$A,Actuals!T1105&amp;Actuals!S1105,'Avoided Costs 2010-2018'!$M:$M)*R1105</f>
        <v>0</v>
      </c>
      <c r="X1105" s="78">
        <f t="shared" si="541"/>
        <v>0</v>
      </c>
      <c r="Y1105" s="105">
        <v>0</v>
      </c>
      <c r="Z1105" s="105">
        <f t="shared" si="542"/>
        <v>0</v>
      </c>
      <c r="AA1105" s="105"/>
      <c r="AB1105" s="105"/>
      <c r="AC1105" s="105"/>
      <c r="AD1105" s="105">
        <f t="shared" si="550"/>
        <v>0</v>
      </c>
      <c r="AE1105" s="105">
        <f t="shared" si="551"/>
        <v>0</v>
      </c>
      <c r="AF1105" s="160">
        <f t="shared" si="552"/>
        <v>0</v>
      </c>
    </row>
    <row r="1106" spans="1:32" s="108" customFormat="1" outlineLevel="1" x14ac:dyDescent="0.2">
      <c r="A1106" s="126" t="s">
        <v>1295</v>
      </c>
      <c r="B1106" s="126"/>
      <c r="C1106" s="126"/>
      <c r="D1106" s="138">
        <v>0</v>
      </c>
      <c r="E1106" s="139"/>
      <c r="F1106" s="140">
        <v>0.5</v>
      </c>
      <c r="G1106" s="132"/>
      <c r="H1106" s="139">
        <v>0</v>
      </c>
      <c r="I1106" s="92">
        <f t="shared" si="546"/>
        <v>0</v>
      </c>
      <c r="J1106" s="98">
        <f t="shared" si="547"/>
        <v>0</v>
      </c>
      <c r="K1106" s="92"/>
      <c r="L1106" s="139">
        <v>0</v>
      </c>
      <c r="M1106" s="92">
        <f t="shared" si="548"/>
        <v>0</v>
      </c>
      <c r="N1106" s="92">
        <f t="shared" si="549"/>
        <v>0</v>
      </c>
      <c r="O1106" s="92"/>
      <c r="P1106" s="139">
        <v>0</v>
      </c>
      <c r="Q1106" s="92">
        <f t="shared" si="539"/>
        <v>0</v>
      </c>
      <c r="R1106" s="98">
        <f t="shared" si="540"/>
        <v>0</v>
      </c>
      <c r="S1106" s="138">
        <v>1</v>
      </c>
      <c r="T1106" s="259" t="s">
        <v>153</v>
      </c>
      <c r="U1106" s="78">
        <f>SUMIF('Avoided Costs 2010-2018'!$A:$A,Actuals!T1106&amp;Actuals!S1106,'Avoided Costs 2010-2018'!$E:$E)*J1106</f>
        <v>0</v>
      </c>
      <c r="V1106" s="78">
        <f>SUMIF('Avoided Costs 2010-2018'!$A:$A,Actuals!T1106&amp;Actuals!S1106,'Avoided Costs 2010-2018'!$K:$K)*N1106</f>
        <v>0</v>
      </c>
      <c r="W1106" s="78">
        <f>SUMIF('Avoided Costs 2010-2018'!$A:$A,Actuals!T1106&amp;Actuals!S1106,'Avoided Costs 2010-2018'!$M:$M)*R1106</f>
        <v>0</v>
      </c>
      <c r="X1106" s="78">
        <f t="shared" si="541"/>
        <v>0</v>
      </c>
      <c r="Y1106" s="105">
        <v>0</v>
      </c>
      <c r="Z1106" s="105">
        <f t="shared" si="542"/>
        <v>0</v>
      </c>
      <c r="AA1106" s="105"/>
      <c r="AB1106" s="105"/>
      <c r="AC1106" s="105"/>
      <c r="AD1106" s="105">
        <f t="shared" si="550"/>
        <v>0</v>
      </c>
      <c r="AE1106" s="105">
        <f t="shared" si="551"/>
        <v>0</v>
      </c>
      <c r="AF1106" s="160">
        <f t="shared" si="552"/>
        <v>0</v>
      </c>
    </row>
    <row r="1107" spans="1:32" s="108" customFormat="1" outlineLevel="1" x14ac:dyDescent="0.2">
      <c r="A1107" s="126" t="s">
        <v>1296</v>
      </c>
      <c r="B1107" s="126"/>
      <c r="C1107" s="126"/>
      <c r="D1107" s="138">
        <v>1</v>
      </c>
      <c r="E1107" s="139"/>
      <c r="F1107" s="140">
        <v>0.5</v>
      </c>
      <c r="G1107" s="132"/>
      <c r="H1107" s="139">
        <v>227690</v>
      </c>
      <c r="I1107" s="92">
        <f t="shared" si="546"/>
        <v>227781.076</v>
      </c>
      <c r="J1107" s="98">
        <f t="shared" si="547"/>
        <v>113890.538</v>
      </c>
      <c r="K1107" s="92"/>
      <c r="L1107" s="139">
        <v>0</v>
      </c>
      <c r="M1107" s="92">
        <f t="shared" si="548"/>
        <v>0</v>
      </c>
      <c r="N1107" s="92">
        <f t="shared" si="549"/>
        <v>0</v>
      </c>
      <c r="O1107" s="92"/>
      <c r="P1107" s="139">
        <v>0</v>
      </c>
      <c r="Q1107" s="92">
        <f t="shared" si="539"/>
        <v>0</v>
      </c>
      <c r="R1107" s="98">
        <f t="shared" si="540"/>
        <v>0</v>
      </c>
      <c r="S1107" s="138">
        <v>20</v>
      </c>
      <c r="T1107" s="259" t="s">
        <v>153</v>
      </c>
      <c r="U1107" s="78">
        <f>SUMIF('Avoided Costs 2010-2018'!$A:$A,Actuals!T1107&amp;Actuals!S1107,'Avoided Costs 2010-2018'!$E:$E)*J1107</f>
        <v>358746.43495401589</v>
      </c>
      <c r="V1107" s="78">
        <f>SUMIF('Avoided Costs 2010-2018'!$A:$A,Actuals!T1107&amp;Actuals!S1107,'Avoided Costs 2010-2018'!$K:$K)*N1107</f>
        <v>0</v>
      </c>
      <c r="W1107" s="78">
        <f>SUMIF('Avoided Costs 2010-2018'!$A:$A,Actuals!T1107&amp;Actuals!S1107,'Avoided Costs 2010-2018'!$M:$M)*R1107</f>
        <v>0</v>
      </c>
      <c r="X1107" s="78">
        <f t="shared" si="541"/>
        <v>358746.43495401589</v>
      </c>
      <c r="Y1107" s="105">
        <v>110000</v>
      </c>
      <c r="Z1107" s="105">
        <f t="shared" si="542"/>
        <v>55000</v>
      </c>
      <c r="AA1107" s="105"/>
      <c r="AB1107" s="105"/>
      <c r="AC1107" s="105"/>
      <c r="AD1107" s="105">
        <f t="shared" si="550"/>
        <v>55000</v>
      </c>
      <c r="AE1107" s="105">
        <f t="shared" si="551"/>
        <v>303746.43495401589</v>
      </c>
      <c r="AF1107" s="160">
        <f t="shared" si="552"/>
        <v>2277810.7599999998</v>
      </c>
    </row>
    <row r="1108" spans="1:32" s="108" customFormat="1" outlineLevel="1" x14ac:dyDescent="0.2">
      <c r="A1108" s="126" t="s">
        <v>1297</v>
      </c>
      <c r="B1108" s="126"/>
      <c r="C1108" s="126"/>
      <c r="D1108" s="138">
        <v>1</v>
      </c>
      <c r="E1108" s="139"/>
      <c r="F1108" s="140">
        <v>0.5</v>
      </c>
      <c r="G1108" s="132"/>
      <c r="H1108" s="139">
        <v>654143</v>
      </c>
      <c r="I1108" s="92">
        <f t="shared" si="546"/>
        <v>654404.65720000002</v>
      </c>
      <c r="J1108" s="98">
        <f t="shared" si="547"/>
        <v>327202.32860000001</v>
      </c>
      <c r="K1108" s="92"/>
      <c r="L1108" s="139">
        <v>0</v>
      </c>
      <c r="M1108" s="92">
        <f t="shared" si="548"/>
        <v>0</v>
      </c>
      <c r="N1108" s="92">
        <f t="shared" si="549"/>
        <v>0</v>
      </c>
      <c r="O1108" s="92"/>
      <c r="P1108" s="139">
        <v>0</v>
      </c>
      <c r="Q1108" s="92">
        <f t="shared" si="539"/>
        <v>0</v>
      </c>
      <c r="R1108" s="98">
        <f>Q1108*(1-F1108)</f>
        <v>0</v>
      </c>
      <c r="S1108" s="138">
        <v>15</v>
      </c>
      <c r="T1108" s="259" t="s">
        <v>153</v>
      </c>
      <c r="U1108" s="78">
        <f>SUMIF('Avoided Costs 2010-2018'!$A:$A,Actuals!T1108&amp;Actuals!S1108,'Avoided Costs 2010-2018'!$E:$E)*J1108</f>
        <v>889811.65729458502</v>
      </c>
      <c r="V1108" s="78">
        <f>SUMIF('Avoided Costs 2010-2018'!$A:$A,Actuals!T1108&amp;Actuals!S1108,'Avoided Costs 2010-2018'!$K:$K)*N1108</f>
        <v>0</v>
      </c>
      <c r="W1108" s="78">
        <f>SUMIF('Avoided Costs 2010-2018'!$A:$A,Actuals!T1108&amp;Actuals!S1108,'Avoided Costs 2010-2018'!$M:$M)*R1108</f>
        <v>0</v>
      </c>
      <c r="X1108" s="78">
        <f>SUM(U1108:W1108)</f>
        <v>889811.65729458502</v>
      </c>
      <c r="Y1108" s="105">
        <v>87500</v>
      </c>
      <c r="Z1108" s="105">
        <f>Y1108*(1-F1108)</f>
        <v>43750</v>
      </c>
      <c r="AA1108" s="105"/>
      <c r="AB1108" s="105"/>
      <c r="AC1108" s="105"/>
      <c r="AD1108" s="105">
        <f t="shared" si="550"/>
        <v>43750</v>
      </c>
      <c r="AE1108" s="105">
        <f t="shared" si="551"/>
        <v>846061.65729458502</v>
      </c>
      <c r="AF1108" s="160">
        <f t="shared" si="552"/>
        <v>4908034.9290000005</v>
      </c>
    </row>
    <row r="1109" spans="1:32" s="108" customFormat="1" outlineLevel="1" x14ac:dyDescent="0.2">
      <c r="A1109" s="126" t="s">
        <v>1298</v>
      </c>
      <c r="B1109" s="126"/>
      <c r="C1109" s="126"/>
      <c r="D1109" s="138">
        <v>1</v>
      </c>
      <c r="E1109" s="139"/>
      <c r="F1109" s="140">
        <v>0.5</v>
      </c>
      <c r="G1109" s="132"/>
      <c r="H1109" s="139">
        <v>87748</v>
      </c>
      <c r="I1109" s="92">
        <f t="shared" si="546"/>
        <v>87783.099199999997</v>
      </c>
      <c r="J1109" s="98">
        <f>I1109*(1-F1109)</f>
        <v>43891.549599999998</v>
      </c>
      <c r="K1109" s="92"/>
      <c r="L1109" s="139">
        <v>0</v>
      </c>
      <c r="M1109" s="92">
        <f t="shared" si="548"/>
        <v>0</v>
      </c>
      <c r="N1109" s="92">
        <f>M1109*(1-F1109)</f>
        <v>0</v>
      </c>
      <c r="O1109" s="92"/>
      <c r="P1109" s="139">
        <v>30588</v>
      </c>
      <c r="Q1109" s="92">
        <f t="shared" si="539"/>
        <v>30588</v>
      </c>
      <c r="R1109" s="98">
        <f>Q1109*(1-F1109)</f>
        <v>15294</v>
      </c>
      <c r="S1109" s="138">
        <v>20</v>
      </c>
      <c r="T1109" s="259" t="s">
        <v>153</v>
      </c>
      <c r="U1109" s="78">
        <f>SUMIF('Avoided Costs 2010-2018'!$A:$A,Actuals!T1109&amp;Actuals!S1109,'Avoided Costs 2010-2018'!$E:$E)*J1109</f>
        <v>138255.00537724531</v>
      </c>
      <c r="V1109" s="78">
        <f>SUMIF('Avoided Costs 2010-2018'!$A:$A,Actuals!T1109&amp;Actuals!S1109,'Avoided Costs 2010-2018'!$K:$K)*N1109</f>
        <v>0</v>
      </c>
      <c r="W1109" s="78">
        <f>SUMIF('Avoided Costs 2010-2018'!$A:$A,Actuals!T1109&amp;Actuals!S1109,'Avoided Costs 2010-2018'!$M:$M)*R1109</f>
        <v>237837.89282771904</v>
      </c>
      <c r="X1109" s="78">
        <f>SUM(U1109:W1109)</f>
        <v>376092.89820496435</v>
      </c>
      <c r="Y1109" s="105">
        <v>120000</v>
      </c>
      <c r="Z1109" s="105">
        <f>Y1109*(1-F1109)</f>
        <v>60000</v>
      </c>
      <c r="AA1109" s="105"/>
      <c r="AB1109" s="105"/>
      <c r="AC1109" s="105"/>
      <c r="AD1109" s="105">
        <f t="shared" si="550"/>
        <v>60000</v>
      </c>
      <c r="AE1109" s="105">
        <f t="shared" si="551"/>
        <v>316092.89820496435</v>
      </c>
      <c r="AF1109" s="160">
        <f t="shared" si="552"/>
        <v>877830.99199999997</v>
      </c>
    </row>
    <row r="1110" spans="1:32" s="108" customFormat="1" outlineLevel="1" x14ac:dyDescent="0.2">
      <c r="A1110" s="126" t="s">
        <v>1299</v>
      </c>
      <c r="B1110" s="126"/>
      <c r="C1110" s="126"/>
      <c r="D1110" s="138">
        <v>1</v>
      </c>
      <c r="E1110" s="139"/>
      <c r="F1110" s="140">
        <v>0.5</v>
      </c>
      <c r="G1110" s="132"/>
      <c r="H1110" s="139">
        <v>162715</v>
      </c>
      <c r="I1110" s="92">
        <f t="shared" si="546"/>
        <v>162780.08599999998</v>
      </c>
      <c r="J1110" s="98">
        <f>I1110*(1-F1110)</f>
        <v>81390.042999999991</v>
      </c>
      <c r="K1110" s="92"/>
      <c r="L1110" s="139">
        <v>0</v>
      </c>
      <c r="M1110" s="92">
        <f t="shared" si="548"/>
        <v>0</v>
      </c>
      <c r="N1110" s="92">
        <f>M1110*(1-F1110)</f>
        <v>0</v>
      </c>
      <c r="O1110" s="92"/>
      <c r="P1110" s="139">
        <v>0</v>
      </c>
      <c r="Q1110" s="92">
        <f t="shared" si="539"/>
        <v>0</v>
      </c>
      <c r="R1110" s="98">
        <f>Q1110*(1-F1110)</f>
        <v>0</v>
      </c>
      <c r="S1110" s="138">
        <v>15</v>
      </c>
      <c r="T1110" s="259" t="s">
        <v>153</v>
      </c>
      <c r="U1110" s="78">
        <f>SUMIF('Avoided Costs 2010-2018'!$A:$A,Actuals!T1110&amp;Actuals!S1110,'Avoided Costs 2010-2018'!$E:$E)*J1110</f>
        <v>221336.47202016742</v>
      </c>
      <c r="V1110" s="78">
        <f>SUMIF('Avoided Costs 2010-2018'!$A:$A,Actuals!T1110&amp;Actuals!S1110,'Avoided Costs 2010-2018'!$K:$K)*N1110</f>
        <v>0</v>
      </c>
      <c r="W1110" s="78">
        <f>SUMIF('Avoided Costs 2010-2018'!$A:$A,Actuals!T1110&amp;Actuals!S1110,'Avoided Costs 2010-2018'!$M:$M)*R1110</f>
        <v>0</v>
      </c>
      <c r="X1110" s="78">
        <f>SUM(U1110:W1110)</f>
        <v>221336.47202016742</v>
      </c>
      <c r="Y1110" s="105">
        <v>100000</v>
      </c>
      <c r="Z1110" s="105">
        <f>Y1110*(1-F1110)</f>
        <v>50000</v>
      </c>
      <c r="AA1110" s="105"/>
      <c r="AB1110" s="105"/>
      <c r="AC1110" s="105"/>
      <c r="AD1110" s="105">
        <f t="shared" si="550"/>
        <v>50000</v>
      </c>
      <c r="AE1110" s="105">
        <f t="shared" si="551"/>
        <v>171336.47202016742</v>
      </c>
      <c r="AF1110" s="160">
        <f t="shared" si="552"/>
        <v>1220850.6449999998</v>
      </c>
    </row>
    <row r="1111" spans="1:32" s="108" customFormat="1" outlineLevel="1" x14ac:dyDescent="0.2">
      <c r="A1111" s="126" t="s">
        <v>1300</v>
      </c>
      <c r="B1111" s="126"/>
      <c r="C1111" s="126"/>
      <c r="D1111" s="138">
        <v>1</v>
      </c>
      <c r="E1111" s="139"/>
      <c r="F1111" s="140">
        <v>0.5</v>
      </c>
      <c r="G1111" s="132"/>
      <c r="H1111" s="139">
        <v>884992</v>
      </c>
      <c r="I1111" s="92">
        <f t="shared" si="546"/>
        <v>885345.99679999996</v>
      </c>
      <c r="J1111" s="98">
        <f>I1111*(1-F1111)</f>
        <v>442672.99839999998</v>
      </c>
      <c r="K1111" s="92"/>
      <c r="L1111" s="139">
        <v>0</v>
      </c>
      <c r="M1111" s="92">
        <f t="shared" si="548"/>
        <v>0</v>
      </c>
      <c r="N1111" s="92">
        <f>M1111*(1-F1111)</f>
        <v>0</v>
      </c>
      <c r="O1111" s="92"/>
      <c r="P1111" s="139">
        <v>0</v>
      </c>
      <c r="Q1111" s="92">
        <f t="shared" si="539"/>
        <v>0</v>
      </c>
      <c r="R1111" s="98">
        <f>Q1111*(1-F1111)</f>
        <v>0</v>
      </c>
      <c r="S1111" s="138">
        <v>15</v>
      </c>
      <c r="T1111" s="259" t="s">
        <v>153</v>
      </c>
      <c r="U1111" s="78">
        <f>SUMIF('Avoided Costs 2010-2018'!$A:$A,Actuals!T1111&amp;Actuals!S1111,'Avoided Costs 2010-2018'!$E:$E)*J1111</f>
        <v>1203828.8236860279</v>
      </c>
      <c r="V1111" s="78">
        <f>SUMIF('Avoided Costs 2010-2018'!$A:$A,Actuals!T1111&amp;Actuals!S1111,'Avoided Costs 2010-2018'!$K:$K)*N1111</f>
        <v>0</v>
      </c>
      <c r="W1111" s="78">
        <f>SUMIF('Avoided Costs 2010-2018'!$A:$A,Actuals!T1111&amp;Actuals!S1111,'Avoided Costs 2010-2018'!$M:$M)*R1111</f>
        <v>0</v>
      </c>
      <c r="X1111" s="78">
        <f>SUM(U1111:W1111)</f>
        <v>1203828.8236860279</v>
      </c>
      <c r="Y1111" s="105">
        <v>480000</v>
      </c>
      <c r="Z1111" s="105">
        <f>Y1111*(1-F1111)</f>
        <v>240000</v>
      </c>
      <c r="AA1111" s="105"/>
      <c r="AB1111" s="105"/>
      <c r="AC1111" s="105"/>
      <c r="AD1111" s="105">
        <f t="shared" si="550"/>
        <v>240000</v>
      </c>
      <c r="AE1111" s="105">
        <f t="shared" si="551"/>
        <v>963828.8236860279</v>
      </c>
      <c r="AF1111" s="160">
        <f t="shared" si="552"/>
        <v>6640094.9759999998</v>
      </c>
    </row>
    <row r="1112" spans="1:32" s="4" customFormat="1" x14ac:dyDescent="0.2">
      <c r="A1112" s="134" t="s">
        <v>3</v>
      </c>
      <c r="B1112" s="134" t="s">
        <v>71</v>
      </c>
      <c r="C1112" s="134"/>
      <c r="D1112" s="135">
        <f>SUM(D1002:D1111)</f>
        <v>91</v>
      </c>
      <c r="E1112" s="98"/>
      <c r="F1112" s="136"/>
      <c r="G1112" s="132"/>
      <c r="H1112" s="107">
        <f>SUM(H1002:H1111)</f>
        <v>33657912</v>
      </c>
      <c r="I1112" s="107">
        <f>SUM(I1002:I1111)</f>
        <v>33661508.252800003</v>
      </c>
      <c r="J1112" s="107">
        <f>SUM(J1002:J1111)</f>
        <v>16830754.126400001</v>
      </c>
      <c r="K1112" s="98"/>
      <c r="L1112" s="107">
        <f>SUM(L1002:L1111)</f>
        <v>4892250</v>
      </c>
      <c r="M1112" s="107">
        <f>SUM(M1002:M1111)</f>
        <v>5474652.7009999985</v>
      </c>
      <c r="N1112" s="107">
        <f>SUM(N1002:N1111)</f>
        <v>2737326.3504999992</v>
      </c>
      <c r="O1112" s="173"/>
      <c r="P1112" s="107">
        <f>SUM(P1002:P1111)</f>
        <v>145242</v>
      </c>
      <c r="Q1112" s="107">
        <f>SUM(Q1002:Q1111)</f>
        <v>145242</v>
      </c>
      <c r="R1112" s="107">
        <f>SUM(R1002:R1111)</f>
        <v>72621</v>
      </c>
      <c r="S1112" s="135"/>
      <c r="T1112" s="87"/>
      <c r="U1112" s="105">
        <f>SUM(U1002:U1111)</f>
        <v>46270678.889549948</v>
      </c>
      <c r="V1112" s="105">
        <f>SUM(V1002:V1111)</f>
        <v>2360314.6453539124</v>
      </c>
      <c r="W1112" s="105">
        <f>SUM(W1002:W1111)</f>
        <v>1018264.3878401131</v>
      </c>
      <c r="X1112" s="105">
        <f>SUM(X1002:X1111)</f>
        <v>49649257.922743984</v>
      </c>
      <c r="Y1112" s="105"/>
      <c r="Z1112" s="105">
        <f>SUM(Z1002:Z1111)</f>
        <v>5649149.1449999996</v>
      </c>
      <c r="AA1112" s="105">
        <v>1872485.82</v>
      </c>
      <c r="AB1112" s="105">
        <v>837797.84</v>
      </c>
      <c r="AC1112" s="105">
        <f>AB1112+AA1112</f>
        <v>2710283.66</v>
      </c>
      <c r="AD1112" s="105">
        <f t="shared" si="550"/>
        <v>6486946.9849999994</v>
      </c>
      <c r="AE1112" s="174">
        <f t="shared" si="551"/>
        <v>43162310.937743984</v>
      </c>
      <c r="AF1112" s="175">
        <f>SUM(AF1002:AF1111)</f>
        <v>271088042.68880004</v>
      </c>
    </row>
    <row r="1113" spans="1:32" s="4" customFormat="1" x14ac:dyDescent="0.2">
      <c r="A1113" s="120"/>
      <c r="D1113" s="25"/>
      <c r="E1113" s="29"/>
      <c r="F1113" s="30"/>
      <c r="G1113" s="147"/>
      <c r="H1113" s="29"/>
      <c r="I1113" s="29"/>
      <c r="J1113" s="25"/>
      <c r="K1113" s="25"/>
      <c r="L1113" s="25"/>
      <c r="M1113" s="29"/>
      <c r="N1113" s="25"/>
      <c r="O1113" s="80"/>
      <c r="P1113" s="34"/>
      <c r="Q1113" s="29"/>
      <c r="R1113" s="25"/>
      <c r="S1113" s="25"/>
      <c r="T1113" s="5"/>
      <c r="U1113" s="51"/>
      <c r="V1113" s="51"/>
      <c r="W1113" s="51"/>
      <c r="X1113" s="51"/>
      <c r="Y1113" s="33"/>
      <c r="Z1113" s="51"/>
      <c r="AA1113" s="51"/>
      <c r="AB1113" s="51"/>
      <c r="AC1113" s="51"/>
      <c r="AD1113" s="51"/>
      <c r="AE1113" s="51"/>
      <c r="AF1113" s="159"/>
    </row>
    <row r="1114" spans="1:32" s="4" customFormat="1" x14ac:dyDescent="0.2">
      <c r="A1114" s="122" t="s">
        <v>204</v>
      </c>
      <c r="B1114" s="28" t="s">
        <v>122</v>
      </c>
      <c r="C1114" s="60"/>
      <c r="D1114" s="61"/>
      <c r="E1114" s="62"/>
      <c r="F1114" s="63"/>
      <c r="G1114" s="153"/>
      <c r="H1114" s="172"/>
      <c r="I1114" s="172"/>
      <c r="J1114" s="172"/>
      <c r="K1114" s="172"/>
      <c r="L1114" s="172"/>
      <c r="M1114" s="172"/>
      <c r="N1114" s="31"/>
      <c r="O1114" s="80"/>
      <c r="P1114" s="172"/>
      <c r="Q1114" s="172"/>
      <c r="R1114" s="61"/>
      <c r="S1114" s="61"/>
      <c r="T1114" s="37"/>
      <c r="U1114" s="64"/>
      <c r="V1114" s="64"/>
      <c r="W1114" s="64"/>
      <c r="X1114" s="64"/>
      <c r="Y1114" s="64"/>
      <c r="Z1114" s="64"/>
      <c r="AA1114" s="64"/>
      <c r="AB1114" s="64"/>
      <c r="AC1114" s="64"/>
      <c r="AD1114" s="64"/>
      <c r="AE1114" s="64"/>
      <c r="AF1114" s="161"/>
    </row>
    <row r="1115" spans="1:32" s="108" customFormat="1" outlineLevel="1" x14ac:dyDescent="0.2">
      <c r="A1115" s="126" t="s">
        <v>1145</v>
      </c>
      <c r="B1115" s="126"/>
      <c r="C1115" s="126"/>
      <c r="D1115" s="138">
        <v>0</v>
      </c>
      <c r="E1115" s="139"/>
      <c r="F1115" s="140">
        <v>0.4</v>
      </c>
      <c r="G1115" s="132"/>
      <c r="H1115" s="139">
        <v>11263</v>
      </c>
      <c r="I1115" s="92">
        <f t="shared" ref="I1115:I1160" si="553">+$H$1001*H1115</f>
        <v>11267.5052</v>
      </c>
      <c r="J1115" s="98">
        <f t="shared" ref="J1115:J1160" si="554">I1115*(1-F1115)</f>
        <v>6760.5031199999994</v>
      </c>
      <c r="K1115" s="92"/>
      <c r="L1115" s="139">
        <v>0</v>
      </c>
      <c r="M1115" s="92">
        <f t="shared" ref="M1115:M1160" si="555">+$L$1001*L1115</f>
        <v>0</v>
      </c>
      <c r="N1115" s="92">
        <f t="shared" ref="N1115:N1160" si="556">M1115*(1-F1115)</f>
        <v>0</v>
      </c>
      <c r="O1115" s="92"/>
      <c r="P1115" s="139">
        <v>0</v>
      </c>
      <c r="Q1115" s="92">
        <f t="shared" ref="Q1115:Q1160" si="557">+P1115*$P$78</f>
        <v>0</v>
      </c>
      <c r="R1115" s="98">
        <f t="shared" ref="R1115:R1160" si="558">Q1115*(1-F1115)</f>
        <v>0</v>
      </c>
      <c r="S1115" s="138">
        <v>15</v>
      </c>
      <c r="T1115" s="259" t="s">
        <v>153</v>
      </c>
      <c r="U1115" s="78">
        <f>SUMIF('Avoided Costs 2010-2018'!$A:$A,Actuals!T1115&amp;Actuals!S1115,'Avoided Costs 2010-2018'!$E:$E)*J1115</f>
        <v>18384.876755282396</v>
      </c>
      <c r="V1115" s="78">
        <f>SUMIF('Avoided Costs 2010-2018'!$A:$A,Actuals!T1115&amp;Actuals!S1115,'Avoided Costs 2010-2018'!$K:$K)*N1115</f>
        <v>0</v>
      </c>
      <c r="W1115" s="78">
        <f>SUMIF('Avoided Costs 2010-2018'!$A:$A,Actuals!T1115&amp;Actuals!S1115,'Avoided Costs 2010-2018'!$M:$M)*R1115</f>
        <v>0</v>
      </c>
      <c r="X1115" s="78">
        <f t="shared" ref="X1115:X1160" si="559">SUM(U1115:W1115)</f>
        <v>18384.876755282396</v>
      </c>
      <c r="Y1115" s="105">
        <v>6810</v>
      </c>
      <c r="Z1115" s="105">
        <f t="shared" ref="Z1115:Z1160" si="560">Y1115*(1-F1115)</f>
        <v>4086</v>
      </c>
      <c r="AA1115" s="105"/>
      <c r="AB1115" s="105"/>
      <c r="AC1115" s="105"/>
      <c r="AD1115" s="105">
        <f t="shared" ref="AD1115:AD1161" si="561">Z1115+AB1115</f>
        <v>4086</v>
      </c>
      <c r="AE1115" s="105">
        <f t="shared" ref="AE1115:AE1161" si="562">X1115-AD1115</f>
        <v>14298.876755282396</v>
      </c>
      <c r="AF1115" s="160">
        <f t="shared" ref="AF1115:AF1160" si="563">S1115*J1115</f>
        <v>101407.5468</v>
      </c>
    </row>
    <row r="1116" spans="1:32" s="108" customFormat="1" outlineLevel="1" x14ac:dyDescent="0.2">
      <c r="A1116" s="126" t="s">
        <v>1146</v>
      </c>
      <c r="B1116" s="126"/>
      <c r="C1116" s="126"/>
      <c r="D1116" s="138">
        <v>1</v>
      </c>
      <c r="E1116" s="139"/>
      <c r="F1116" s="140">
        <v>0.4</v>
      </c>
      <c r="G1116" s="132"/>
      <c r="H1116" s="139">
        <v>20597</v>
      </c>
      <c r="I1116" s="92">
        <f t="shared" si="553"/>
        <v>20605.238799999999</v>
      </c>
      <c r="J1116" s="98">
        <f t="shared" si="554"/>
        <v>12363.143279999998</v>
      </c>
      <c r="K1116" s="92"/>
      <c r="L1116" s="139">
        <v>0</v>
      </c>
      <c r="M1116" s="92">
        <f t="shared" si="555"/>
        <v>0</v>
      </c>
      <c r="N1116" s="92">
        <f t="shared" si="556"/>
        <v>0</v>
      </c>
      <c r="O1116" s="92"/>
      <c r="P1116" s="139">
        <v>0</v>
      </c>
      <c r="Q1116" s="92">
        <f t="shared" si="557"/>
        <v>0</v>
      </c>
      <c r="R1116" s="98">
        <f t="shared" si="558"/>
        <v>0</v>
      </c>
      <c r="S1116" s="138">
        <v>10</v>
      </c>
      <c r="T1116" s="259" t="s">
        <v>153</v>
      </c>
      <c r="U1116" s="78">
        <f>SUMIF('Avoided Costs 2010-2018'!$A:$A,Actuals!T1116&amp;Actuals!S1116,'Avoided Costs 2010-2018'!$E:$E)*J1116</f>
        <v>26156.685690936123</v>
      </c>
      <c r="V1116" s="78">
        <f>SUMIF('Avoided Costs 2010-2018'!$A:$A,Actuals!T1116&amp;Actuals!S1116,'Avoided Costs 2010-2018'!$K:$K)*N1116</f>
        <v>0</v>
      </c>
      <c r="W1116" s="78">
        <f>SUMIF('Avoided Costs 2010-2018'!$A:$A,Actuals!T1116&amp;Actuals!S1116,'Avoided Costs 2010-2018'!$M:$M)*R1116</f>
        <v>0</v>
      </c>
      <c r="X1116" s="78">
        <f t="shared" si="559"/>
        <v>26156.685690936123</v>
      </c>
      <c r="Y1116" s="105">
        <v>14792</v>
      </c>
      <c r="Z1116" s="105">
        <f t="shared" si="560"/>
        <v>8875.1999999999989</v>
      </c>
      <c r="AA1116" s="105"/>
      <c r="AB1116" s="105"/>
      <c r="AC1116" s="105"/>
      <c r="AD1116" s="105">
        <f t="shared" si="561"/>
        <v>8875.1999999999989</v>
      </c>
      <c r="AE1116" s="105">
        <f t="shared" si="562"/>
        <v>17281.485690936126</v>
      </c>
      <c r="AF1116" s="160">
        <f t="shared" si="563"/>
        <v>123631.43279999998</v>
      </c>
    </row>
    <row r="1117" spans="1:32" s="108" customFormat="1" outlineLevel="1" x14ac:dyDescent="0.2">
      <c r="A1117" s="126" t="s">
        <v>1147</v>
      </c>
      <c r="B1117" s="126"/>
      <c r="C1117" s="126"/>
      <c r="D1117" s="138">
        <v>1</v>
      </c>
      <c r="E1117" s="139"/>
      <c r="F1117" s="140">
        <v>0.4</v>
      </c>
      <c r="G1117" s="132"/>
      <c r="H1117" s="139">
        <v>5779</v>
      </c>
      <c r="I1117" s="92">
        <f t="shared" si="553"/>
        <v>5781.3116</v>
      </c>
      <c r="J1117" s="98">
        <f t="shared" si="554"/>
        <v>3468.7869599999999</v>
      </c>
      <c r="K1117" s="92"/>
      <c r="L1117" s="139">
        <v>0</v>
      </c>
      <c r="M1117" s="92">
        <f t="shared" si="555"/>
        <v>0</v>
      </c>
      <c r="N1117" s="92">
        <f t="shared" si="556"/>
        <v>0</v>
      </c>
      <c r="O1117" s="92"/>
      <c r="P1117" s="139">
        <v>0</v>
      </c>
      <c r="Q1117" s="92">
        <f t="shared" si="557"/>
        <v>0</v>
      </c>
      <c r="R1117" s="98">
        <f t="shared" si="558"/>
        <v>0</v>
      </c>
      <c r="S1117" s="138">
        <v>10</v>
      </c>
      <c r="T1117" s="259" t="s">
        <v>153</v>
      </c>
      <c r="U1117" s="78">
        <f>SUMIF('Avoided Costs 2010-2018'!$A:$A,Actuals!T1117&amp;Actuals!S1117,'Avoided Costs 2010-2018'!$E:$E)*J1117</f>
        <v>7338.9079287235945</v>
      </c>
      <c r="V1117" s="78">
        <f>SUMIF('Avoided Costs 2010-2018'!$A:$A,Actuals!T1117&amp;Actuals!S1117,'Avoided Costs 2010-2018'!$K:$K)*N1117</f>
        <v>0</v>
      </c>
      <c r="W1117" s="78">
        <f>SUMIF('Avoided Costs 2010-2018'!$A:$A,Actuals!T1117&amp;Actuals!S1117,'Avoided Costs 2010-2018'!$M:$M)*R1117</f>
        <v>0</v>
      </c>
      <c r="X1117" s="78">
        <f t="shared" si="559"/>
        <v>7338.9079287235945</v>
      </c>
      <c r="Y1117" s="105">
        <v>12840</v>
      </c>
      <c r="Z1117" s="105">
        <f t="shared" si="560"/>
        <v>7704</v>
      </c>
      <c r="AA1117" s="105"/>
      <c r="AB1117" s="105"/>
      <c r="AC1117" s="105"/>
      <c r="AD1117" s="105">
        <f t="shared" si="561"/>
        <v>7704</v>
      </c>
      <c r="AE1117" s="105">
        <f t="shared" si="562"/>
        <v>-365.09207127640548</v>
      </c>
      <c r="AF1117" s="160">
        <f t="shared" si="563"/>
        <v>34687.869599999998</v>
      </c>
    </row>
    <row r="1118" spans="1:32" s="108" customFormat="1" outlineLevel="1" x14ac:dyDescent="0.2">
      <c r="A1118" s="126" t="s">
        <v>1148</v>
      </c>
      <c r="B1118" s="126"/>
      <c r="C1118" s="126"/>
      <c r="D1118" s="138">
        <v>1</v>
      </c>
      <c r="E1118" s="139"/>
      <c r="F1118" s="140">
        <v>0.4</v>
      </c>
      <c r="G1118" s="132"/>
      <c r="H1118" s="139">
        <v>31765</v>
      </c>
      <c r="I1118" s="92">
        <f t="shared" si="553"/>
        <v>31777.705999999998</v>
      </c>
      <c r="J1118" s="98">
        <f t="shared" si="554"/>
        <v>19066.623599999999</v>
      </c>
      <c r="K1118" s="92"/>
      <c r="L1118" s="139">
        <v>0</v>
      </c>
      <c r="M1118" s="92">
        <f t="shared" si="555"/>
        <v>0</v>
      </c>
      <c r="N1118" s="92">
        <f t="shared" si="556"/>
        <v>0</v>
      </c>
      <c r="O1118" s="92"/>
      <c r="P1118" s="139">
        <v>0</v>
      </c>
      <c r="Q1118" s="92">
        <f t="shared" si="557"/>
        <v>0</v>
      </c>
      <c r="R1118" s="98">
        <f t="shared" si="558"/>
        <v>0</v>
      </c>
      <c r="S1118" s="138">
        <v>10</v>
      </c>
      <c r="T1118" s="259" t="s">
        <v>153</v>
      </c>
      <c r="U1118" s="78">
        <f>SUMIF('Avoided Costs 2010-2018'!$A:$A,Actuals!T1118&amp;Actuals!S1118,'Avoided Costs 2010-2018'!$E:$E)*J1118</f>
        <v>40339.230032169056</v>
      </c>
      <c r="V1118" s="78">
        <f>SUMIF('Avoided Costs 2010-2018'!$A:$A,Actuals!T1118&amp;Actuals!S1118,'Avoided Costs 2010-2018'!$K:$K)*N1118</f>
        <v>0</v>
      </c>
      <c r="W1118" s="78">
        <f>SUMIF('Avoided Costs 2010-2018'!$A:$A,Actuals!T1118&amp;Actuals!S1118,'Avoided Costs 2010-2018'!$M:$M)*R1118</f>
        <v>0</v>
      </c>
      <c r="X1118" s="78">
        <f t="shared" si="559"/>
        <v>40339.230032169056</v>
      </c>
      <c r="Y1118" s="105">
        <v>36922</v>
      </c>
      <c r="Z1118" s="105">
        <f t="shared" si="560"/>
        <v>22153.200000000001</v>
      </c>
      <c r="AA1118" s="105"/>
      <c r="AB1118" s="105"/>
      <c r="AC1118" s="105"/>
      <c r="AD1118" s="105">
        <f t="shared" si="561"/>
        <v>22153.200000000001</v>
      </c>
      <c r="AE1118" s="105">
        <f t="shared" si="562"/>
        <v>18186.030032169056</v>
      </c>
      <c r="AF1118" s="160">
        <f t="shared" si="563"/>
        <v>190666.23599999998</v>
      </c>
    </row>
    <row r="1119" spans="1:32" s="108" customFormat="1" outlineLevel="1" x14ac:dyDescent="0.2">
      <c r="A1119" s="126" t="s">
        <v>1149</v>
      </c>
      <c r="B1119" s="126"/>
      <c r="C1119" s="126"/>
      <c r="D1119" s="138">
        <v>0</v>
      </c>
      <c r="E1119" s="139"/>
      <c r="F1119" s="140">
        <v>0.4</v>
      </c>
      <c r="G1119" s="132"/>
      <c r="H1119" s="139">
        <v>19198</v>
      </c>
      <c r="I1119" s="92">
        <f t="shared" si="553"/>
        <v>19205.679199999999</v>
      </c>
      <c r="J1119" s="98">
        <f t="shared" ref="J1119:J1120" si="564">I1119*(1-F1119)</f>
        <v>11523.407519999999</v>
      </c>
      <c r="K1119" s="92"/>
      <c r="L1119" s="139">
        <v>0</v>
      </c>
      <c r="M1119" s="92">
        <f t="shared" si="555"/>
        <v>0</v>
      </c>
      <c r="N1119" s="92">
        <f t="shared" ref="N1119:N1120" si="565">M1119*(1-F1119)</f>
        <v>0</v>
      </c>
      <c r="O1119" s="92"/>
      <c r="P1119" s="139">
        <v>0</v>
      </c>
      <c r="Q1119" s="92">
        <f t="shared" si="557"/>
        <v>0</v>
      </c>
      <c r="R1119" s="98">
        <f t="shared" ref="R1119:R1120" si="566">Q1119*(1-F1119)</f>
        <v>0</v>
      </c>
      <c r="S1119" s="138">
        <v>10</v>
      </c>
      <c r="T1119" s="259" t="s">
        <v>153</v>
      </c>
      <c r="U1119" s="78">
        <f>SUMIF('Avoided Costs 2010-2018'!$A:$A,Actuals!T1119&amp;Actuals!S1119,'Avoided Costs 2010-2018'!$E:$E)*J1119</f>
        <v>24380.057867388052</v>
      </c>
      <c r="V1119" s="78">
        <f>SUMIF('Avoided Costs 2010-2018'!$A:$A,Actuals!T1119&amp;Actuals!S1119,'Avoided Costs 2010-2018'!$K:$K)*N1119</f>
        <v>0</v>
      </c>
      <c r="W1119" s="78">
        <f>SUMIF('Avoided Costs 2010-2018'!$A:$A,Actuals!T1119&amp;Actuals!S1119,'Avoided Costs 2010-2018'!$M:$M)*R1119</f>
        <v>0</v>
      </c>
      <c r="X1119" s="78">
        <f t="shared" ref="X1119:X1120" si="567">SUM(U1119:W1119)</f>
        <v>24380.057867388052</v>
      </c>
      <c r="Y1119" s="105">
        <v>0</v>
      </c>
      <c r="Z1119" s="105">
        <f t="shared" ref="Z1119:Z1120" si="568">Y1119*(1-F1119)</f>
        <v>0</v>
      </c>
      <c r="AA1119" s="105"/>
      <c r="AB1119" s="105"/>
      <c r="AC1119" s="105"/>
      <c r="AD1119" s="105">
        <f t="shared" si="561"/>
        <v>0</v>
      </c>
      <c r="AE1119" s="105">
        <f t="shared" si="562"/>
        <v>24380.057867388052</v>
      </c>
      <c r="AF1119" s="160">
        <f t="shared" si="563"/>
        <v>115234.07519999999</v>
      </c>
    </row>
    <row r="1120" spans="1:32" s="108" customFormat="1" outlineLevel="1" x14ac:dyDescent="0.2">
      <c r="A1120" s="126" t="s">
        <v>1150</v>
      </c>
      <c r="B1120" s="126"/>
      <c r="C1120" s="126"/>
      <c r="D1120" s="138">
        <v>0</v>
      </c>
      <c r="E1120" s="139"/>
      <c r="F1120" s="140">
        <v>0.4</v>
      </c>
      <c r="G1120" s="132"/>
      <c r="H1120" s="139">
        <v>73857</v>
      </c>
      <c r="I1120" s="92">
        <f t="shared" si="553"/>
        <v>73886.542799999996</v>
      </c>
      <c r="J1120" s="98">
        <f t="shared" si="564"/>
        <v>44331.925679999993</v>
      </c>
      <c r="K1120" s="92"/>
      <c r="L1120" s="139">
        <v>0</v>
      </c>
      <c r="M1120" s="92">
        <f t="shared" si="555"/>
        <v>0</v>
      </c>
      <c r="N1120" s="92">
        <f t="shared" si="565"/>
        <v>0</v>
      </c>
      <c r="O1120" s="92"/>
      <c r="P1120" s="139">
        <v>0</v>
      </c>
      <c r="Q1120" s="92">
        <f t="shared" si="557"/>
        <v>0</v>
      </c>
      <c r="R1120" s="98">
        <f t="shared" si="566"/>
        <v>0</v>
      </c>
      <c r="S1120" s="138">
        <v>15</v>
      </c>
      <c r="T1120" s="259" t="s">
        <v>153</v>
      </c>
      <c r="U1120" s="78">
        <f>SUMIF('Avoided Costs 2010-2018'!$A:$A,Actuals!T1120&amp;Actuals!S1120,'Avoided Costs 2010-2018'!$E:$E)*J1120</f>
        <v>120558.62936294875</v>
      </c>
      <c r="V1120" s="78">
        <f>SUMIF('Avoided Costs 2010-2018'!$A:$A,Actuals!T1120&amp;Actuals!S1120,'Avoided Costs 2010-2018'!$K:$K)*N1120</f>
        <v>0</v>
      </c>
      <c r="W1120" s="78">
        <f>SUMIF('Avoided Costs 2010-2018'!$A:$A,Actuals!T1120&amp;Actuals!S1120,'Avoided Costs 2010-2018'!$M:$M)*R1120</f>
        <v>0</v>
      </c>
      <c r="X1120" s="78">
        <f t="shared" si="567"/>
        <v>120558.62936294875</v>
      </c>
      <c r="Y1120" s="105">
        <v>6530</v>
      </c>
      <c r="Z1120" s="105">
        <f t="shared" si="568"/>
        <v>3918</v>
      </c>
      <c r="AA1120" s="105"/>
      <c r="AB1120" s="105"/>
      <c r="AC1120" s="105"/>
      <c r="AD1120" s="105">
        <f t="shared" si="561"/>
        <v>3918</v>
      </c>
      <c r="AE1120" s="105">
        <f t="shared" si="562"/>
        <v>116640.62936294875</v>
      </c>
      <c r="AF1120" s="160">
        <f t="shared" si="563"/>
        <v>664978.8851999999</v>
      </c>
    </row>
    <row r="1121" spans="1:32" s="108" customFormat="1" outlineLevel="1" x14ac:dyDescent="0.2">
      <c r="A1121" s="126" t="s">
        <v>1151</v>
      </c>
      <c r="B1121" s="126"/>
      <c r="C1121" s="126"/>
      <c r="D1121" s="138">
        <v>1</v>
      </c>
      <c r="E1121" s="139"/>
      <c r="F1121" s="140">
        <v>0.4</v>
      </c>
      <c r="G1121" s="132"/>
      <c r="H1121" s="139">
        <v>116993</v>
      </c>
      <c r="I1121" s="92">
        <f t="shared" si="553"/>
        <v>117039.7972</v>
      </c>
      <c r="J1121" s="98">
        <f t="shared" si="554"/>
        <v>70223.878320000003</v>
      </c>
      <c r="K1121" s="92"/>
      <c r="L1121" s="139">
        <v>0</v>
      </c>
      <c r="M1121" s="92">
        <f t="shared" si="555"/>
        <v>0</v>
      </c>
      <c r="N1121" s="92">
        <f t="shared" si="556"/>
        <v>0</v>
      </c>
      <c r="O1121" s="92"/>
      <c r="P1121" s="139">
        <v>0</v>
      </c>
      <c r="Q1121" s="92">
        <f t="shared" si="557"/>
        <v>0</v>
      </c>
      <c r="R1121" s="98">
        <f t="shared" si="558"/>
        <v>0</v>
      </c>
      <c r="S1121" s="138">
        <v>10</v>
      </c>
      <c r="T1121" s="259" t="s">
        <v>153</v>
      </c>
      <c r="U1121" s="78">
        <f>SUMIF('Avoided Costs 2010-2018'!$A:$A,Actuals!T1121&amp;Actuals!S1121,'Avoided Costs 2010-2018'!$E:$E)*J1121</f>
        <v>148572.5653755251</v>
      </c>
      <c r="V1121" s="78">
        <f>SUMIF('Avoided Costs 2010-2018'!$A:$A,Actuals!T1121&amp;Actuals!S1121,'Avoided Costs 2010-2018'!$K:$K)*N1121</f>
        <v>0</v>
      </c>
      <c r="W1121" s="78">
        <f>SUMIF('Avoided Costs 2010-2018'!$A:$A,Actuals!T1121&amp;Actuals!S1121,'Avoided Costs 2010-2018'!$M:$M)*R1121</f>
        <v>0</v>
      </c>
      <c r="X1121" s="78">
        <f t="shared" si="559"/>
        <v>148572.5653755251</v>
      </c>
      <c r="Y1121" s="105">
        <v>108133</v>
      </c>
      <c r="Z1121" s="105">
        <f t="shared" si="560"/>
        <v>64879.799999999996</v>
      </c>
      <c r="AA1121" s="105"/>
      <c r="AB1121" s="105"/>
      <c r="AC1121" s="105"/>
      <c r="AD1121" s="105">
        <f t="shared" si="561"/>
        <v>64879.799999999996</v>
      </c>
      <c r="AE1121" s="105">
        <f t="shared" si="562"/>
        <v>83692.765375525109</v>
      </c>
      <c r="AF1121" s="160">
        <f t="shared" si="563"/>
        <v>702238.78320000006</v>
      </c>
    </row>
    <row r="1122" spans="1:32" s="108" customFormat="1" outlineLevel="1" x14ac:dyDescent="0.2">
      <c r="A1122" s="126" t="s">
        <v>1152</v>
      </c>
      <c r="B1122" s="126"/>
      <c r="C1122" s="126"/>
      <c r="D1122" s="138">
        <v>1</v>
      </c>
      <c r="E1122" s="139"/>
      <c r="F1122" s="140">
        <v>0.4</v>
      </c>
      <c r="G1122" s="132"/>
      <c r="H1122" s="139">
        <v>49274</v>
      </c>
      <c r="I1122" s="92">
        <f t="shared" si="553"/>
        <v>49293.709599999995</v>
      </c>
      <c r="J1122" s="98">
        <f t="shared" si="554"/>
        <v>29576.225759999994</v>
      </c>
      <c r="K1122" s="92"/>
      <c r="L1122" s="139">
        <v>0</v>
      </c>
      <c r="M1122" s="92">
        <f t="shared" si="555"/>
        <v>0</v>
      </c>
      <c r="N1122" s="92">
        <f t="shared" si="556"/>
        <v>0</v>
      </c>
      <c r="O1122" s="92"/>
      <c r="P1122" s="139">
        <v>0</v>
      </c>
      <c r="Q1122" s="92">
        <f t="shared" si="557"/>
        <v>0</v>
      </c>
      <c r="R1122" s="98">
        <f t="shared" si="558"/>
        <v>0</v>
      </c>
      <c r="S1122" s="138">
        <v>15</v>
      </c>
      <c r="T1122" s="259" t="s">
        <v>153</v>
      </c>
      <c r="U1122" s="78">
        <f>SUMIF('Avoided Costs 2010-2018'!$A:$A,Actuals!T1122&amp;Actuals!S1122,'Avoided Costs 2010-2018'!$E:$E)*J1122</f>
        <v>80431.183276195035</v>
      </c>
      <c r="V1122" s="78">
        <f>SUMIF('Avoided Costs 2010-2018'!$A:$A,Actuals!T1122&amp;Actuals!S1122,'Avoided Costs 2010-2018'!$K:$K)*N1122</f>
        <v>0</v>
      </c>
      <c r="W1122" s="78">
        <f>SUMIF('Avoided Costs 2010-2018'!$A:$A,Actuals!T1122&amp;Actuals!S1122,'Avoided Costs 2010-2018'!$M:$M)*R1122</f>
        <v>0</v>
      </c>
      <c r="X1122" s="78">
        <f t="shared" si="559"/>
        <v>80431.183276195035</v>
      </c>
      <c r="Y1122" s="105">
        <v>33974</v>
      </c>
      <c r="Z1122" s="105">
        <f t="shared" si="560"/>
        <v>20384.399999999998</v>
      </c>
      <c r="AA1122" s="105"/>
      <c r="AB1122" s="105"/>
      <c r="AC1122" s="105"/>
      <c r="AD1122" s="105">
        <f t="shared" si="561"/>
        <v>20384.399999999998</v>
      </c>
      <c r="AE1122" s="105">
        <f t="shared" si="562"/>
        <v>60046.783276195041</v>
      </c>
      <c r="AF1122" s="160">
        <f t="shared" si="563"/>
        <v>443643.3863999999</v>
      </c>
    </row>
    <row r="1123" spans="1:32" s="108" customFormat="1" outlineLevel="1" x14ac:dyDescent="0.2">
      <c r="A1123" s="126" t="s">
        <v>1153</v>
      </c>
      <c r="B1123" s="126"/>
      <c r="C1123" s="126"/>
      <c r="D1123" s="138">
        <v>0</v>
      </c>
      <c r="E1123" s="139"/>
      <c r="F1123" s="140">
        <v>0.4</v>
      </c>
      <c r="G1123" s="132"/>
      <c r="H1123" s="139">
        <v>10284</v>
      </c>
      <c r="I1123" s="92">
        <f t="shared" si="553"/>
        <v>10288.113599999999</v>
      </c>
      <c r="J1123" s="98">
        <f t="shared" si="554"/>
        <v>6172.8681599999991</v>
      </c>
      <c r="K1123" s="92"/>
      <c r="L1123" s="139">
        <v>0</v>
      </c>
      <c r="M1123" s="92">
        <f t="shared" si="555"/>
        <v>0</v>
      </c>
      <c r="N1123" s="92">
        <f t="shared" si="556"/>
        <v>0</v>
      </c>
      <c r="O1123" s="92"/>
      <c r="P1123" s="139">
        <v>0</v>
      </c>
      <c r="Q1123" s="92">
        <f t="shared" si="557"/>
        <v>0</v>
      </c>
      <c r="R1123" s="98">
        <f t="shared" si="558"/>
        <v>0</v>
      </c>
      <c r="S1123" s="138">
        <v>15</v>
      </c>
      <c r="T1123" s="259" t="s">
        <v>153</v>
      </c>
      <c r="U1123" s="78">
        <f>SUMIF('Avoided Costs 2010-2018'!$A:$A,Actuals!T1123&amp;Actuals!S1123,'Avoided Costs 2010-2018'!$E:$E)*J1123</f>
        <v>16786.830555919751</v>
      </c>
      <c r="V1123" s="78">
        <f>SUMIF('Avoided Costs 2010-2018'!$A:$A,Actuals!T1123&amp;Actuals!S1123,'Avoided Costs 2010-2018'!$K:$K)*N1123</f>
        <v>0</v>
      </c>
      <c r="W1123" s="78">
        <f>SUMIF('Avoided Costs 2010-2018'!$A:$A,Actuals!T1123&amp;Actuals!S1123,'Avoided Costs 2010-2018'!$M:$M)*R1123</f>
        <v>0</v>
      </c>
      <c r="X1123" s="78">
        <f t="shared" si="559"/>
        <v>16786.830555919751</v>
      </c>
      <c r="Y1123" s="105">
        <v>2786</v>
      </c>
      <c r="Z1123" s="105">
        <f t="shared" si="560"/>
        <v>1671.6</v>
      </c>
      <c r="AA1123" s="105"/>
      <c r="AB1123" s="105"/>
      <c r="AC1123" s="105"/>
      <c r="AD1123" s="105">
        <f t="shared" si="561"/>
        <v>1671.6</v>
      </c>
      <c r="AE1123" s="105">
        <f t="shared" si="562"/>
        <v>15115.23055591975</v>
      </c>
      <c r="AF1123" s="160">
        <f t="shared" si="563"/>
        <v>92593.022399999987</v>
      </c>
    </row>
    <row r="1124" spans="1:32" s="108" customFormat="1" outlineLevel="1" x14ac:dyDescent="0.2">
      <c r="A1124" s="126" t="s">
        <v>1154</v>
      </c>
      <c r="B1124" s="126"/>
      <c r="C1124" s="126"/>
      <c r="D1124" s="138">
        <v>1</v>
      </c>
      <c r="E1124" s="139"/>
      <c r="F1124" s="140">
        <v>0.4</v>
      </c>
      <c r="G1124" s="132"/>
      <c r="H1124" s="139">
        <v>171919</v>
      </c>
      <c r="I1124" s="92">
        <f t="shared" si="553"/>
        <v>171987.76759999999</v>
      </c>
      <c r="J1124" s="98">
        <f t="shared" si="554"/>
        <v>103192.66055999999</v>
      </c>
      <c r="K1124" s="92"/>
      <c r="L1124" s="139">
        <v>0</v>
      </c>
      <c r="M1124" s="92">
        <f t="shared" si="555"/>
        <v>0</v>
      </c>
      <c r="N1124" s="92">
        <f t="shared" si="556"/>
        <v>0</v>
      </c>
      <c r="O1124" s="92"/>
      <c r="P1124" s="139">
        <v>0</v>
      </c>
      <c r="Q1124" s="92">
        <f t="shared" si="557"/>
        <v>0</v>
      </c>
      <c r="R1124" s="98">
        <f t="shared" si="558"/>
        <v>0</v>
      </c>
      <c r="S1124" s="138">
        <v>10</v>
      </c>
      <c r="T1124" s="259" t="s">
        <v>153</v>
      </c>
      <c r="U1124" s="78">
        <f>SUMIF('Avoided Costs 2010-2018'!$A:$A,Actuals!T1124&amp;Actuals!S1124,'Avoided Costs 2010-2018'!$E:$E)*J1124</f>
        <v>218324.57383599784</v>
      </c>
      <c r="V1124" s="78">
        <f>SUMIF('Avoided Costs 2010-2018'!$A:$A,Actuals!T1124&amp;Actuals!S1124,'Avoided Costs 2010-2018'!$K:$K)*N1124</f>
        <v>0</v>
      </c>
      <c r="W1124" s="78">
        <f>SUMIF('Avoided Costs 2010-2018'!$A:$A,Actuals!T1124&amp;Actuals!S1124,'Avoided Costs 2010-2018'!$M:$M)*R1124</f>
        <v>0</v>
      </c>
      <c r="X1124" s="78">
        <f t="shared" si="559"/>
        <v>218324.57383599784</v>
      </c>
      <c r="Y1124" s="105">
        <v>212587.25</v>
      </c>
      <c r="Z1124" s="105">
        <f t="shared" si="560"/>
        <v>127552.34999999999</v>
      </c>
      <c r="AA1124" s="105"/>
      <c r="AB1124" s="105"/>
      <c r="AC1124" s="105"/>
      <c r="AD1124" s="105">
        <f t="shared" si="561"/>
        <v>127552.34999999999</v>
      </c>
      <c r="AE1124" s="105">
        <f t="shared" si="562"/>
        <v>90772.223835997851</v>
      </c>
      <c r="AF1124" s="160">
        <f t="shared" si="563"/>
        <v>1031926.6055999999</v>
      </c>
    </row>
    <row r="1125" spans="1:32" s="108" customFormat="1" outlineLevel="1" x14ac:dyDescent="0.2">
      <c r="A1125" s="126" t="s">
        <v>1155</v>
      </c>
      <c r="B1125" s="126"/>
      <c r="C1125" s="126"/>
      <c r="D1125" s="138">
        <v>1</v>
      </c>
      <c r="E1125" s="139"/>
      <c r="F1125" s="140">
        <v>0.4</v>
      </c>
      <c r="G1125" s="132"/>
      <c r="H1125" s="139">
        <v>49506</v>
      </c>
      <c r="I1125" s="92">
        <f t="shared" si="553"/>
        <v>49525.8024</v>
      </c>
      <c r="J1125" s="98">
        <f t="shared" si="554"/>
        <v>29715.48144</v>
      </c>
      <c r="K1125" s="92"/>
      <c r="L1125" s="139">
        <v>0</v>
      </c>
      <c r="M1125" s="92">
        <f t="shared" si="555"/>
        <v>0</v>
      </c>
      <c r="N1125" s="92">
        <f t="shared" si="556"/>
        <v>0</v>
      </c>
      <c r="O1125" s="92"/>
      <c r="P1125" s="139">
        <v>0</v>
      </c>
      <c r="Q1125" s="92">
        <f t="shared" si="557"/>
        <v>0</v>
      </c>
      <c r="R1125" s="98">
        <f t="shared" si="558"/>
        <v>0</v>
      </c>
      <c r="S1125" s="138">
        <v>15</v>
      </c>
      <c r="T1125" s="259" t="s">
        <v>153</v>
      </c>
      <c r="U1125" s="78">
        <f>SUMIF('Avoided Costs 2010-2018'!$A:$A,Actuals!T1125&amp;Actuals!S1125,'Avoided Costs 2010-2018'!$E:$E)*J1125</f>
        <v>80809.882681968418</v>
      </c>
      <c r="V1125" s="78">
        <f>SUMIF('Avoided Costs 2010-2018'!$A:$A,Actuals!T1125&amp;Actuals!S1125,'Avoided Costs 2010-2018'!$K:$K)*N1125</f>
        <v>0</v>
      </c>
      <c r="W1125" s="78">
        <f>SUMIF('Avoided Costs 2010-2018'!$A:$A,Actuals!T1125&amp;Actuals!S1125,'Avoided Costs 2010-2018'!$M:$M)*R1125</f>
        <v>0</v>
      </c>
      <c r="X1125" s="78">
        <f t="shared" si="559"/>
        <v>80809.882681968418</v>
      </c>
      <c r="Y1125" s="105">
        <v>3568</v>
      </c>
      <c r="Z1125" s="105">
        <f t="shared" si="560"/>
        <v>2140.7999999999997</v>
      </c>
      <c r="AA1125" s="105"/>
      <c r="AB1125" s="105"/>
      <c r="AC1125" s="105"/>
      <c r="AD1125" s="105">
        <f t="shared" si="561"/>
        <v>2140.7999999999997</v>
      </c>
      <c r="AE1125" s="105">
        <f t="shared" si="562"/>
        <v>78669.082681968415</v>
      </c>
      <c r="AF1125" s="160">
        <f t="shared" si="563"/>
        <v>445732.22159999999</v>
      </c>
    </row>
    <row r="1126" spans="1:32" s="108" customFormat="1" outlineLevel="1" x14ac:dyDescent="0.2">
      <c r="A1126" s="126" t="s">
        <v>1156</v>
      </c>
      <c r="B1126" s="126"/>
      <c r="C1126" s="126"/>
      <c r="D1126" s="138">
        <v>1</v>
      </c>
      <c r="E1126" s="139"/>
      <c r="F1126" s="140">
        <v>0.4</v>
      </c>
      <c r="G1126" s="132"/>
      <c r="H1126" s="139">
        <v>30277</v>
      </c>
      <c r="I1126" s="92">
        <v>38250</v>
      </c>
      <c r="J1126" s="98">
        <f>I1126*(1-F1126)</f>
        <v>22950</v>
      </c>
      <c r="K1126" s="92"/>
      <c r="L1126" s="139">
        <v>0</v>
      </c>
      <c r="M1126" s="92">
        <f t="shared" si="555"/>
        <v>0</v>
      </c>
      <c r="N1126" s="92">
        <f t="shared" si="556"/>
        <v>0</v>
      </c>
      <c r="O1126" s="92"/>
      <c r="P1126" s="139">
        <v>0</v>
      </c>
      <c r="Q1126" s="92">
        <f t="shared" si="557"/>
        <v>0</v>
      </c>
      <c r="R1126" s="98">
        <f t="shared" si="558"/>
        <v>0</v>
      </c>
      <c r="S1126" s="138">
        <v>10</v>
      </c>
      <c r="T1126" s="259" t="s">
        <v>153</v>
      </c>
      <c r="U1126" s="78">
        <f>SUMIF('Avoided Costs 2010-2018'!$A:$A,Actuals!T1126&amp;Actuals!S1126,'Avoided Costs 2010-2018'!$E:$E)*J1126</f>
        <v>48555.284284223235</v>
      </c>
      <c r="V1126" s="78">
        <f>SUMIF('Avoided Costs 2010-2018'!$A:$A,Actuals!T1126&amp;Actuals!S1126,'Avoided Costs 2010-2018'!$K:$K)*N1126</f>
        <v>0</v>
      </c>
      <c r="W1126" s="78">
        <f>SUMIF('Avoided Costs 2010-2018'!$A:$A,Actuals!T1126&amp;Actuals!S1126,'Avoided Costs 2010-2018'!$M:$M)*R1126</f>
        <v>0</v>
      </c>
      <c r="X1126" s="78">
        <f t="shared" si="559"/>
        <v>48555.284284223235</v>
      </c>
      <c r="Y1126" s="105">
        <v>42252</v>
      </c>
      <c r="Z1126" s="105">
        <f t="shared" si="560"/>
        <v>25351.200000000001</v>
      </c>
      <c r="AA1126" s="105"/>
      <c r="AB1126" s="105"/>
      <c r="AC1126" s="105"/>
      <c r="AD1126" s="105">
        <f t="shared" si="561"/>
        <v>25351.200000000001</v>
      </c>
      <c r="AE1126" s="105">
        <f t="shared" si="562"/>
        <v>23204.084284223234</v>
      </c>
      <c r="AF1126" s="160">
        <f t="shared" si="563"/>
        <v>229500</v>
      </c>
    </row>
    <row r="1127" spans="1:32" s="108" customFormat="1" outlineLevel="1" x14ac:dyDescent="0.2">
      <c r="A1127" s="126" t="s">
        <v>1157</v>
      </c>
      <c r="B1127" s="126"/>
      <c r="C1127" s="126"/>
      <c r="D1127" s="138">
        <v>1</v>
      </c>
      <c r="E1127" s="139"/>
      <c r="F1127" s="140">
        <v>0.4</v>
      </c>
      <c r="G1127" s="132"/>
      <c r="H1127" s="139">
        <v>52098</v>
      </c>
      <c r="I1127" s="92">
        <f t="shared" si="553"/>
        <v>52118.839199999995</v>
      </c>
      <c r="J1127" s="98">
        <f t="shared" si="554"/>
        <v>31271.303519999994</v>
      </c>
      <c r="K1127" s="92"/>
      <c r="L1127" s="139">
        <v>0</v>
      </c>
      <c r="M1127" s="92">
        <f t="shared" si="555"/>
        <v>0</v>
      </c>
      <c r="N1127" s="92">
        <f t="shared" si="556"/>
        <v>0</v>
      </c>
      <c r="O1127" s="92"/>
      <c r="P1127" s="139">
        <v>0</v>
      </c>
      <c r="Q1127" s="92">
        <f t="shared" si="557"/>
        <v>0</v>
      </c>
      <c r="R1127" s="98">
        <f t="shared" si="558"/>
        <v>0</v>
      </c>
      <c r="S1127" s="138">
        <v>15</v>
      </c>
      <c r="T1127" s="259" t="s">
        <v>153</v>
      </c>
      <c r="U1127" s="78">
        <f>SUMIF('Avoided Costs 2010-2018'!$A:$A,Actuals!T1127&amp;Actuals!S1127,'Avoided Costs 2010-2018'!$E:$E)*J1127</f>
        <v>85040.869146470941</v>
      </c>
      <c r="V1127" s="78">
        <f>SUMIF('Avoided Costs 2010-2018'!$A:$A,Actuals!T1127&amp;Actuals!S1127,'Avoided Costs 2010-2018'!$K:$K)*N1127</f>
        <v>0</v>
      </c>
      <c r="W1127" s="78">
        <f>SUMIF('Avoided Costs 2010-2018'!$A:$A,Actuals!T1127&amp;Actuals!S1127,'Avoided Costs 2010-2018'!$M:$M)*R1127</f>
        <v>0</v>
      </c>
      <c r="X1127" s="78">
        <f t="shared" si="559"/>
        <v>85040.869146470941</v>
      </c>
      <c r="Y1127" s="105">
        <v>0</v>
      </c>
      <c r="Z1127" s="105">
        <f t="shared" si="560"/>
        <v>0</v>
      </c>
      <c r="AA1127" s="105"/>
      <c r="AB1127" s="105"/>
      <c r="AC1127" s="105"/>
      <c r="AD1127" s="105">
        <f t="shared" si="561"/>
        <v>0</v>
      </c>
      <c r="AE1127" s="105">
        <f t="shared" si="562"/>
        <v>85040.869146470941</v>
      </c>
      <c r="AF1127" s="160">
        <f t="shared" si="563"/>
        <v>469069.55279999989</v>
      </c>
    </row>
    <row r="1128" spans="1:32" s="108" customFormat="1" outlineLevel="1" x14ac:dyDescent="0.2">
      <c r="A1128" s="126" t="s">
        <v>1158</v>
      </c>
      <c r="B1128" s="126"/>
      <c r="C1128" s="126"/>
      <c r="D1128" s="138">
        <v>0</v>
      </c>
      <c r="E1128" s="139"/>
      <c r="F1128" s="140">
        <v>0.4</v>
      </c>
      <c r="G1128" s="132"/>
      <c r="H1128" s="139">
        <v>7667</v>
      </c>
      <c r="I1128" s="92">
        <f t="shared" si="553"/>
        <v>7670.0667999999996</v>
      </c>
      <c r="J1128" s="98">
        <f t="shared" si="554"/>
        <v>4602.0400799999998</v>
      </c>
      <c r="K1128" s="92"/>
      <c r="L1128" s="139">
        <v>0</v>
      </c>
      <c r="M1128" s="92">
        <f t="shared" si="555"/>
        <v>0</v>
      </c>
      <c r="N1128" s="92">
        <f t="shared" si="556"/>
        <v>0</v>
      </c>
      <c r="O1128" s="92"/>
      <c r="P1128" s="139">
        <v>0</v>
      </c>
      <c r="Q1128" s="92">
        <f t="shared" si="557"/>
        <v>0</v>
      </c>
      <c r="R1128" s="98">
        <f t="shared" si="558"/>
        <v>0</v>
      </c>
      <c r="S1128" s="138">
        <v>15</v>
      </c>
      <c r="T1128" s="259" t="s">
        <v>153</v>
      </c>
      <c r="U1128" s="78">
        <f>SUMIF('Avoided Costs 2010-2018'!$A:$A,Actuals!T1128&amp;Actuals!S1128,'Avoided Costs 2010-2018'!$E:$E)*J1128</f>
        <v>12515.035965795092</v>
      </c>
      <c r="V1128" s="78">
        <f>SUMIF('Avoided Costs 2010-2018'!$A:$A,Actuals!T1128&amp;Actuals!S1128,'Avoided Costs 2010-2018'!$K:$K)*N1128</f>
        <v>0</v>
      </c>
      <c r="W1128" s="78">
        <f>SUMIF('Avoided Costs 2010-2018'!$A:$A,Actuals!T1128&amp;Actuals!S1128,'Avoided Costs 2010-2018'!$M:$M)*R1128</f>
        <v>0</v>
      </c>
      <c r="X1128" s="78">
        <f t="shared" si="559"/>
        <v>12515.035965795092</v>
      </c>
      <c r="Y1128" s="105">
        <v>7000</v>
      </c>
      <c r="Z1128" s="105">
        <f t="shared" si="560"/>
        <v>4200</v>
      </c>
      <c r="AA1128" s="105"/>
      <c r="AB1128" s="105"/>
      <c r="AC1128" s="105"/>
      <c r="AD1128" s="105">
        <f t="shared" si="561"/>
        <v>4200</v>
      </c>
      <c r="AE1128" s="105">
        <f t="shared" si="562"/>
        <v>8315.0359657950921</v>
      </c>
      <c r="AF1128" s="160">
        <f t="shared" si="563"/>
        <v>69030.60119999999</v>
      </c>
    </row>
    <row r="1129" spans="1:32" s="108" customFormat="1" outlineLevel="1" x14ac:dyDescent="0.2">
      <c r="A1129" s="126" t="s">
        <v>1159</v>
      </c>
      <c r="B1129" s="126"/>
      <c r="C1129" s="126"/>
      <c r="D1129" s="138">
        <v>0</v>
      </c>
      <c r="E1129" s="139"/>
      <c r="F1129" s="140">
        <v>0.4</v>
      </c>
      <c r="G1129" s="132"/>
      <c r="H1129" s="139">
        <v>8226</v>
      </c>
      <c r="I1129" s="92">
        <f t="shared" si="553"/>
        <v>8229.2903999999999</v>
      </c>
      <c r="J1129" s="98">
        <f t="shared" si="554"/>
        <v>4937.5742399999999</v>
      </c>
      <c r="K1129" s="92"/>
      <c r="L1129" s="139">
        <v>30016</v>
      </c>
      <c r="M1129" s="92">
        <f t="shared" si="555"/>
        <v>33587.904000000002</v>
      </c>
      <c r="N1129" s="92">
        <f t="shared" si="556"/>
        <v>20152.742399999999</v>
      </c>
      <c r="O1129" s="92"/>
      <c r="P1129" s="139">
        <v>0</v>
      </c>
      <c r="Q1129" s="92">
        <f t="shared" si="557"/>
        <v>0</v>
      </c>
      <c r="R1129" s="98">
        <f t="shared" si="558"/>
        <v>0</v>
      </c>
      <c r="S1129" s="138">
        <v>15</v>
      </c>
      <c r="T1129" s="259" t="s">
        <v>153</v>
      </c>
      <c r="U1129" s="78">
        <f>SUMIF('Avoided Costs 2010-2018'!$A:$A,Actuals!T1129&amp;Actuals!S1129,'Avoided Costs 2010-2018'!$E:$E)*J1129</f>
        <v>13427.505654705939</v>
      </c>
      <c r="V1129" s="78">
        <f>SUMIF('Avoided Costs 2010-2018'!$A:$A,Actuals!T1129&amp;Actuals!S1129,'Avoided Costs 2010-2018'!$K:$K)*N1129</f>
        <v>16598.19924255952</v>
      </c>
      <c r="W1129" s="78">
        <f>SUMIF('Avoided Costs 2010-2018'!$A:$A,Actuals!T1129&amp;Actuals!S1129,'Avoided Costs 2010-2018'!$M:$M)*R1129</f>
        <v>0</v>
      </c>
      <c r="X1129" s="78">
        <f t="shared" si="559"/>
        <v>30025.704897265459</v>
      </c>
      <c r="Y1129" s="105">
        <v>19195</v>
      </c>
      <c r="Z1129" s="105">
        <f t="shared" si="560"/>
        <v>11517</v>
      </c>
      <c r="AA1129" s="105"/>
      <c r="AB1129" s="105"/>
      <c r="AC1129" s="105"/>
      <c r="AD1129" s="105">
        <f t="shared" si="561"/>
        <v>11517</v>
      </c>
      <c r="AE1129" s="105">
        <f t="shared" si="562"/>
        <v>18508.704897265459</v>
      </c>
      <c r="AF1129" s="160">
        <f t="shared" si="563"/>
        <v>74063.613599999997</v>
      </c>
    </row>
    <row r="1130" spans="1:32" s="108" customFormat="1" outlineLevel="1" x14ac:dyDescent="0.2">
      <c r="A1130" s="126" t="s">
        <v>1160</v>
      </c>
      <c r="B1130" s="126"/>
      <c r="C1130" s="126"/>
      <c r="D1130" s="138">
        <v>1</v>
      </c>
      <c r="E1130" s="139"/>
      <c r="F1130" s="140">
        <v>0.4</v>
      </c>
      <c r="G1130" s="132"/>
      <c r="H1130" s="139">
        <v>23798</v>
      </c>
      <c r="I1130" s="92">
        <f t="shared" si="553"/>
        <v>23807.519199999999</v>
      </c>
      <c r="J1130" s="98">
        <f t="shared" si="554"/>
        <v>14284.511519999998</v>
      </c>
      <c r="K1130" s="92"/>
      <c r="L1130" s="139">
        <v>0</v>
      </c>
      <c r="M1130" s="92">
        <f t="shared" si="555"/>
        <v>0</v>
      </c>
      <c r="N1130" s="92">
        <f t="shared" si="556"/>
        <v>0</v>
      </c>
      <c r="O1130" s="92"/>
      <c r="P1130" s="139">
        <v>0</v>
      </c>
      <c r="Q1130" s="92">
        <f t="shared" si="557"/>
        <v>0</v>
      </c>
      <c r="R1130" s="98">
        <f t="shared" si="558"/>
        <v>0</v>
      </c>
      <c r="S1130" s="138">
        <v>15</v>
      </c>
      <c r="T1130" s="259" t="s">
        <v>153</v>
      </c>
      <c r="U1130" s="78">
        <f>SUMIF('Avoided Costs 2010-2018'!$A:$A,Actuals!T1130&amp;Actuals!S1130,'Avoided Costs 2010-2018'!$E:$E)*J1130</f>
        <v>38846.070942218808</v>
      </c>
      <c r="V1130" s="78">
        <f>SUMIF('Avoided Costs 2010-2018'!$A:$A,Actuals!T1130&amp;Actuals!S1130,'Avoided Costs 2010-2018'!$K:$K)*N1130</f>
        <v>0</v>
      </c>
      <c r="W1130" s="78">
        <f>SUMIF('Avoided Costs 2010-2018'!$A:$A,Actuals!T1130&amp;Actuals!S1130,'Avoided Costs 2010-2018'!$M:$M)*R1130</f>
        <v>0</v>
      </c>
      <c r="X1130" s="78">
        <f t="shared" si="559"/>
        <v>38846.070942218808</v>
      </c>
      <c r="Y1130" s="105">
        <v>36885</v>
      </c>
      <c r="Z1130" s="105">
        <f t="shared" si="560"/>
        <v>22131</v>
      </c>
      <c r="AA1130" s="105"/>
      <c r="AB1130" s="105"/>
      <c r="AC1130" s="105"/>
      <c r="AD1130" s="105">
        <f t="shared" si="561"/>
        <v>22131</v>
      </c>
      <c r="AE1130" s="105">
        <f t="shared" si="562"/>
        <v>16715.070942218808</v>
      </c>
      <c r="AF1130" s="160">
        <f t="shared" si="563"/>
        <v>214267.67279999997</v>
      </c>
    </row>
    <row r="1131" spans="1:32" s="108" customFormat="1" outlineLevel="1" x14ac:dyDescent="0.2">
      <c r="A1131" s="126" t="s">
        <v>1161</v>
      </c>
      <c r="B1131" s="126"/>
      <c r="C1131" s="126"/>
      <c r="D1131" s="138">
        <v>1</v>
      </c>
      <c r="E1131" s="139"/>
      <c r="F1131" s="140">
        <v>0.4</v>
      </c>
      <c r="G1131" s="132"/>
      <c r="H1131" s="139">
        <v>63985</v>
      </c>
      <c r="I1131" s="92">
        <f t="shared" si="553"/>
        <v>64010.593999999997</v>
      </c>
      <c r="J1131" s="98">
        <f t="shared" si="554"/>
        <v>38406.356399999997</v>
      </c>
      <c r="K1131" s="92"/>
      <c r="L1131" s="139">
        <v>0</v>
      </c>
      <c r="M1131" s="92">
        <f t="shared" si="555"/>
        <v>0</v>
      </c>
      <c r="N1131" s="92">
        <f t="shared" si="556"/>
        <v>0</v>
      </c>
      <c r="O1131" s="92"/>
      <c r="P1131" s="139">
        <v>0</v>
      </c>
      <c r="Q1131" s="92">
        <f t="shared" si="557"/>
        <v>0</v>
      </c>
      <c r="R1131" s="98">
        <f t="shared" si="558"/>
        <v>0</v>
      </c>
      <c r="S1131" s="138">
        <v>15</v>
      </c>
      <c r="T1131" s="259" t="s">
        <v>153</v>
      </c>
      <c r="U1131" s="78">
        <f>SUMIF('Avoided Costs 2010-2018'!$A:$A,Actuals!T1131&amp;Actuals!S1131,'Avoided Costs 2010-2018'!$E:$E)*J1131</f>
        <v>104444.31671728172</v>
      </c>
      <c r="V1131" s="78">
        <f>SUMIF('Avoided Costs 2010-2018'!$A:$A,Actuals!T1131&amp;Actuals!S1131,'Avoided Costs 2010-2018'!$K:$K)*N1131</f>
        <v>0</v>
      </c>
      <c r="W1131" s="78">
        <f>SUMIF('Avoided Costs 2010-2018'!$A:$A,Actuals!T1131&amp;Actuals!S1131,'Avoided Costs 2010-2018'!$M:$M)*R1131</f>
        <v>0</v>
      </c>
      <c r="X1131" s="78">
        <f t="shared" si="559"/>
        <v>104444.31671728172</v>
      </c>
      <c r="Y1131" s="105">
        <v>30431</v>
      </c>
      <c r="Z1131" s="105">
        <f t="shared" si="560"/>
        <v>18258.599999999999</v>
      </c>
      <c r="AA1131" s="105"/>
      <c r="AB1131" s="105"/>
      <c r="AC1131" s="105"/>
      <c r="AD1131" s="105">
        <f t="shared" si="561"/>
        <v>18258.599999999999</v>
      </c>
      <c r="AE1131" s="105">
        <f t="shared" si="562"/>
        <v>86185.716717281728</v>
      </c>
      <c r="AF1131" s="160">
        <f t="shared" si="563"/>
        <v>576095.3459999999</v>
      </c>
    </row>
    <row r="1132" spans="1:32" s="108" customFormat="1" outlineLevel="1" x14ac:dyDescent="0.2">
      <c r="A1132" s="126" t="s">
        <v>1162</v>
      </c>
      <c r="B1132" s="126"/>
      <c r="C1132" s="126"/>
      <c r="D1132" s="138">
        <v>1</v>
      </c>
      <c r="E1132" s="139"/>
      <c r="F1132" s="140">
        <v>0.4</v>
      </c>
      <c r="G1132" s="132"/>
      <c r="H1132" s="139">
        <v>112124</v>
      </c>
      <c r="I1132" s="92">
        <f t="shared" si="553"/>
        <v>112168.8496</v>
      </c>
      <c r="J1132" s="98">
        <f t="shared" si="554"/>
        <v>67301.309760000004</v>
      </c>
      <c r="K1132" s="92"/>
      <c r="L1132" s="139">
        <v>0</v>
      </c>
      <c r="M1132" s="92">
        <f t="shared" si="555"/>
        <v>0</v>
      </c>
      <c r="N1132" s="92">
        <f t="shared" si="556"/>
        <v>0</v>
      </c>
      <c r="O1132" s="92"/>
      <c r="P1132" s="139">
        <v>0</v>
      </c>
      <c r="Q1132" s="92">
        <f t="shared" si="557"/>
        <v>0</v>
      </c>
      <c r="R1132" s="98">
        <f t="shared" si="558"/>
        <v>0</v>
      </c>
      <c r="S1132" s="138">
        <v>10</v>
      </c>
      <c r="T1132" s="259" t="s">
        <v>153</v>
      </c>
      <c r="U1132" s="78">
        <f>SUMIF('Avoided Costs 2010-2018'!$A:$A,Actuals!T1132&amp;Actuals!S1132,'Avoided Costs 2010-2018'!$E:$E)*J1132</f>
        <v>142389.29098463478</v>
      </c>
      <c r="V1132" s="78">
        <f>SUMIF('Avoided Costs 2010-2018'!$A:$A,Actuals!T1132&amp;Actuals!S1132,'Avoided Costs 2010-2018'!$K:$K)*N1132</f>
        <v>0</v>
      </c>
      <c r="W1132" s="78">
        <f>SUMIF('Avoided Costs 2010-2018'!$A:$A,Actuals!T1132&amp;Actuals!S1132,'Avoided Costs 2010-2018'!$M:$M)*R1132</f>
        <v>0</v>
      </c>
      <c r="X1132" s="78">
        <f t="shared" si="559"/>
        <v>142389.29098463478</v>
      </c>
      <c r="Y1132" s="105">
        <v>128678</v>
      </c>
      <c r="Z1132" s="105">
        <f t="shared" si="560"/>
        <v>77206.8</v>
      </c>
      <c r="AA1132" s="105"/>
      <c r="AB1132" s="105"/>
      <c r="AC1132" s="105"/>
      <c r="AD1132" s="105">
        <f t="shared" si="561"/>
        <v>77206.8</v>
      </c>
      <c r="AE1132" s="105">
        <f t="shared" si="562"/>
        <v>65182.490984634773</v>
      </c>
      <c r="AF1132" s="160">
        <f t="shared" si="563"/>
        <v>673013.09759999998</v>
      </c>
    </row>
    <row r="1133" spans="1:32" s="108" customFormat="1" outlineLevel="1" x14ac:dyDescent="0.2">
      <c r="A1133" s="126" t="s">
        <v>1163</v>
      </c>
      <c r="B1133" s="126"/>
      <c r="C1133" s="126"/>
      <c r="D1133" s="138">
        <v>1</v>
      </c>
      <c r="E1133" s="139"/>
      <c r="F1133" s="140">
        <v>0.4</v>
      </c>
      <c r="G1133" s="132"/>
      <c r="H1133" s="139">
        <v>296532</v>
      </c>
      <c r="I1133" s="92">
        <f t="shared" si="553"/>
        <v>296650.6128</v>
      </c>
      <c r="J1133" s="98">
        <f t="shared" si="554"/>
        <v>177990.36768</v>
      </c>
      <c r="K1133" s="92"/>
      <c r="L1133" s="139">
        <v>0</v>
      </c>
      <c r="M1133" s="92">
        <f t="shared" si="555"/>
        <v>0</v>
      </c>
      <c r="N1133" s="92">
        <f t="shared" si="556"/>
        <v>0</v>
      </c>
      <c r="O1133" s="92"/>
      <c r="P1133" s="139">
        <v>0</v>
      </c>
      <c r="Q1133" s="92">
        <f t="shared" si="557"/>
        <v>0</v>
      </c>
      <c r="R1133" s="98">
        <f t="shared" si="558"/>
        <v>0</v>
      </c>
      <c r="S1133" s="138">
        <v>10</v>
      </c>
      <c r="T1133" s="259" t="s">
        <v>153</v>
      </c>
      <c r="U1133" s="78">
        <f>SUMIF('Avoided Costs 2010-2018'!$A:$A,Actuals!T1133&amp;Actuals!S1133,'Avoided Costs 2010-2018'!$E:$E)*J1133</f>
        <v>376573.98268217075</v>
      </c>
      <c r="V1133" s="78">
        <f>SUMIF('Avoided Costs 2010-2018'!$A:$A,Actuals!T1133&amp;Actuals!S1133,'Avoided Costs 2010-2018'!$K:$K)*N1133</f>
        <v>0</v>
      </c>
      <c r="W1133" s="78">
        <f>SUMIF('Avoided Costs 2010-2018'!$A:$A,Actuals!T1133&amp;Actuals!S1133,'Avoided Costs 2010-2018'!$M:$M)*R1133</f>
        <v>0</v>
      </c>
      <c r="X1133" s="78">
        <f t="shared" si="559"/>
        <v>376573.98268217075</v>
      </c>
      <c r="Y1133" s="105">
        <v>395789</v>
      </c>
      <c r="Z1133" s="105">
        <f t="shared" si="560"/>
        <v>237473.4</v>
      </c>
      <c r="AA1133" s="105"/>
      <c r="AB1133" s="105"/>
      <c r="AC1133" s="105"/>
      <c r="AD1133" s="105">
        <f t="shared" si="561"/>
        <v>237473.4</v>
      </c>
      <c r="AE1133" s="105">
        <f t="shared" si="562"/>
        <v>139100.58268217076</v>
      </c>
      <c r="AF1133" s="160">
        <f t="shared" si="563"/>
        <v>1779903.6768</v>
      </c>
    </row>
    <row r="1134" spans="1:32" s="108" customFormat="1" outlineLevel="1" x14ac:dyDescent="0.2">
      <c r="A1134" s="126" t="s">
        <v>1164</v>
      </c>
      <c r="B1134" s="126"/>
      <c r="C1134" s="126"/>
      <c r="D1134" s="138">
        <v>1</v>
      </c>
      <c r="E1134" s="139"/>
      <c r="F1134" s="140">
        <v>0.4</v>
      </c>
      <c r="G1134" s="132"/>
      <c r="H1134" s="139">
        <v>94570</v>
      </c>
      <c r="I1134" s="92">
        <f t="shared" si="553"/>
        <v>94607.827999999994</v>
      </c>
      <c r="J1134" s="98">
        <f t="shared" si="554"/>
        <v>56764.696799999998</v>
      </c>
      <c r="K1134" s="92"/>
      <c r="L1134" s="139">
        <v>0</v>
      </c>
      <c r="M1134" s="92">
        <f t="shared" si="555"/>
        <v>0</v>
      </c>
      <c r="N1134" s="92">
        <f t="shared" si="556"/>
        <v>0</v>
      </c>
      <c r="O1134" s="92"/>
      <c r="P1134" s="139">
        <v>0</v>
      </c>
      <c r="Q1134" s="92">
        <f t="shared" si="557"/>
        <v>0</v>
      </c>
      <c r="R1134" s="98">
        <f t="shared" si="558"/>
        <v>0</v>
      </c>
      <c r="S1134" s="138">
        <v>10</v>
      </c>
      <c r="T1134" s="259" t="s">
        <v>153</v>
      </c>
      <c r="U1134" s="78">
        <f>SUMIF('Avoided Costs 2010-2018'!$A:$A,Actuals!T1134&amp;Actuals!S1134,'Avoided Costs 2010-2018'!$E:$E)*J1134</f>
        <v>120096.99304713451</v>
      </c>
      <c r="V1134" s="78">
        <f>SUMIF('Avoided Costs 2010-2018'!$A:$A,Actuals!T1134&amp;Actuals!S1134,'Avoided Costs 2010-2018'!$K:$K)*N1134</f>
        <v>0</v>
      </c>
      <c r="W1134" s="78">
        <f>SUMIF('Avoided Costs 2010-2018'!$A:$A,Actuals!T1134&amp;Actuals!S1134,'Avoided Costs 2010-2018'!$M:$M)*R1134</f>
        <v>0</v>
      </c>
      <c r="X1134" s="78">
        <f t="shared" si="559"/>
        <v>120096.99304713451</v>
      </c>
      <c r="Y1134" s="105">
        <v>105340</v>
      </c>
      <c r="Z1134" s="105">
        <f t="shared" si="560"/>
        <v>63204</v>
      </c>
      <c r="AA1134" s="105"/>
      <c r="AB1134" s="105"/>
      <c r="AC1134" s="105"/>
      <c r="AD1134" s="105">
        <f t="shared" si="561"/>
        <v>63204</v>
      </c>
      <c r="AE1134" s="105">
        <f t="shared" si="562"/>
        <v>56892.993047134514</v>
      </c>
      <c r="AF1134" s="160">
        <f t="shared" si="563"/>
        <v>567646.96799999999</v>
      </c>
    </row>
    <row r="1135" spans="1:32" s="108" customFormat="1" outlineLevel="1" x14ac:dyDescent="0.2">
      <c r="A1135" s="126" t="s">
        <v>1165</v>
      </c>
      <c r="B1135" s="126"/>
      <c r="C1135" s="126"/>
      <c r="D1135" s="138">
        <v>1</v>
      </c>
      <c r="E1135" s="139"/>
      <c r="F1135" s="140">
        <v>0.4</v>
      </c>
      <c r="G1135" s="132"/>
      <c r="H1135" s="139">
        <v>105235</v>
      </c>
      <c r="I1135" s="92">
        <f t="shared" si="553"/>
        <v>105277.094</v>
      </c>
      <c r="J1135" s="98">
        <f t="shared" si="554"/>
        <v>63166.256399999998</v>
      </c>
      <c r="K1135" s="92"/>
      <c r="L1135" s="139">
        <v>0</v>
      </c>
      <c r="M1135" s="92">
        <f t="shared" si="555"/>
        <v>0</v>
      </c>
      <c r="N1135" s="92">
        <f t="shared" si="556"/>
        <v>0</v>
      </c>
      <c r="O1135" s="92"/>
      <c r="P1135" s="139">
        <v>0</v>
      </c>
      <c r="Q1135" s="92">
        <f t="shared" si="557"/>
        <v>0</v>
      </c>
      <c r="R1135" s="98">
        <f t="shared" si="558"/>
        <v>0</v>
      </c>
      <c r="S1135" s="138">
        <v>10</v>
      </c>
      <c r="T1135" s="259" t="s">
        <v>153</v>
      </c>
      <c r="U1135" s="78">
        <f>SUMIF('Avoided Costs 2010-2018'!$A:$A,Actuals!T1135&amp;Actuals!S1135,'Avoided Costs 2010-2018'!$E:$E)*J1135</f>
        <v>133640.76412514751</v>
      </c>
      <c r="V1135" s="78">
        <f>SUMIF('Avoided Costs 2010-2018'!$A:$A,Actuals!T1135&amp;Actuals!S1135,'Avoided Costs 2010-2018'!$K:$K)*N1135</f>
        <v>0</v>
      </c>
      <c r="W1135" s="78">
        <f>SUMIF('Avoided Costs 2010-2018'!$A:$A,Actuals!T1135&amp;Actuals!S1135,'Avoided Costs 2010-2018'!$M:$M)*R1135</f>
        <v>0</v>
      </c>
      <c r="X1135" s="78">
        <f t="shared" si="559"/>
        <v>133640.76412514751</v>
      </c>
      <c r="Y1135" s="105">
        <v>205644</v>
      </c>
      <c r="Z1135" s="105">
        <f t="shared" si="560"/>
        <v>123386.4</v>
      </c>
      <c r="AA1135" s="105"/>
      <c r="AB1135" s="105"/>
      <c r="AC1135" s="105"/>
      <c r="AD1135" s="105">
        <f t="shared" si="561"/>
        <v>123386.4</v>
      </c>
      <c r="AE1135" s="105">
        <f t="shared" si="562"/>
        <v>10254.36412514752</v>
      </c>
      <c r="AF1135" s="160">
        <f t="shared" si="563"/>
        <v>631662.56400000001</v>
      </c>
    </row>
    <row r="1136" spans="1:32" s="108" customFormat="1" outlineLevel="1" x14ac:dyDescent="0.2">
      <c r="A1136" s="126" t="s">
        <v>1166</v>
      </c>
      <c r="B1136" s="126"/>
      <c r="C1136" s="126"/>
      <c r="D1136" s="138">
        <v>1</v>
      </c>
      <c r="E1136" s="139"/>
      <c r="F1136" s="140">
        <v>0.4</v>
      </c>
      <c r="G1136" s="132"/>
      <c r="H1136" s="139">
        <v>110645</v>
      </c>
      <c r="I1136" s="92">
        <f t="shared" si="553"/>
        <v>110689.258</v>
      </c>
      <c r="J1136" s="98">
        <f t="shared" si="554"/>
        <v>66413.554799999998</v>
      </c>
      <c r="K1136" s="92"/>
      <c r="L1136" s="139">
        <v>0</v>
      </c>
      <c r="M1136" s="92">
        <f t="shared" si="555"/>
        <v>0</v>
      </c>
      <c r="N1136" s="92">
        <f t="shared" si="556"/>
        <v>0</v>
      </c>
      <c r="O1136" s="92"/>
      <c r="P1136" s="139">
        <v>0</v>
      </c>
      <c r="Q1136" s="92">
        <f t="shared" si="557"/>
        <v>0</v>
      </c>
      <c r="R1136" s="98">
        <f t="shared" si="558"/>
        <v>0</v>
      </c>
      <c r="S1136" s="138">
        <v>10</v>
      </c>
      <c r="T1136" s="259" t="s">
        <v>153</v>
      </c>
      <c r="U1136" s="78">
        <f>SUMIF('Avoided Costs 2010-2018'!$A:$A,Actuals!T1136&amp;Actuals!S1136,'Avoided Costs 2010-2018'!$E:$E)*J1136</f>
        <v>140511.06900391454</v>
      </c>
      <c r="V1136" s="78">
        <f>SUMIF('Avoided Costs 2010-2018'!$A:$A,Actuals!T1136&amp;Actuals!S1136,'Avoided Costs 2010-2018'!$K:$K)*N1136</f>
        <v>0</v>
      </c>
      <c r="W1136" s="78">
        <f>SUMIF('Avoided Costs 2010-2018'!$A:$A,Actuals!T1136&amp;Actuals!S1136,'Avoided Costs 2010-2018'!$M:$M)*R1136</f>
        <v>0</v>
      </c>
      <c r="X1136" s="78">
        <f t="shared" si="559"/>
        <v>140511.06900391454</v>
      </c>
      <c r="Y1136" s="105">
        <v>81379</v>
      </c>
      <c r="Z1136" s="105">
        <f t="shared" si="560"/>
        <v>48827.4</v>
      </c>
      <c r="AA1136" s="105"/>
      <c r="AB1136" s="105"/>
      <c r="AC1136" s="105"/>
      <c r="AD1136" s="105">
        <f t="shared" si="561"/>
        <v>48827.4</v>
      </c>
      <c r="AE1136" s="105">
        <f t="shared" si="562"/>
        <v>91683.669003914547</v>
      </c>
      <c r="AF1136" s="160">
        <f t="shared" si="563"/>
        <v>664135.54799999995</v>
      </c>
    </row>
    <row r="1137" spans="1:32" s="108" customFormat="1" outlineLevel="1" x14ac:dyDescent="0.2">
      <c r="A1137" s="126" t="s">
        <v>1167</v>
      </c>
      <c r="B1137" s="126"/>
      <c r="C1137" s="126"/>
      <c r="D1137" s="138">
        <v>1</v>
      </c>
      <c r="E1137" s="139"/>
      <c r="F1137" s="140">
        <v>0.4</v>
      </c>
      <c r="G1137" s="132"/>
      <c r="H1137" s="139">
        <v>10628</v>
      </c>
      <c r="I1137" s="92">
        <v>12635</v>
      </c>
      <c r="J1137" s="98">
        <f t="shared" si="554"/>
        <v>7581</v>
      </c>
      <c r="K1137" s="92"/>
      <c r="L1137" s="139">
        <v>0</v>
      </c>
      <c r="M1137" s="92">
        <f t="shared" si="555"/>
        <v>0</v>
      </c>
      <c r="N1137" s="92">
        <f t="shared" si="556"/>
        <v>0</v>
      </c>
      <c r="O1137" s="92"/>
      <c r="P1137" s="139">
        <v>0</v>
      </c>
      <c r="Q1137" s="92">
        <f t="shared" si="557"/>
        <v>0</v>
      </c>
      <c r="R1137" s="98">
        <f t="shared" si="558"/>
        <v>0</v>
      </c>
      <c r="S1137" s="138">
        <v>10</v>
      </c>
      <c r="T1137" s="259" t="s">
        <v>153</v>
      </c>
      <c r="U1137" s="78">
        <f>SUMIF('Avoided Costs 2010-2018'!$A:$A,Actuals!T1137&amp;Actuals!S1137,'Avoided Costs 2010-2018'!$E:$E)*J1137</f>
        <v>16039.111553755833</v>
      </c>
      <c r="V1137" s="78">
        <f>SUMIF('Avoided Costs 2010-2018'!$A:$A,Actuals!T1137&amp;Actuals!S1137,'Avoided Costs 2010-2018'!$K:$K)*N1137</f>
        <v>0</v>
      </c>
      <c r="W1137" s="78">
        <f>SUMIF('Avoided Costs 2010-2018'!$A:$A,Actuals!T1137&amp;Actuals!S1137,'Avoided Costs 2010-2018'!$M:$M)*R1137</f>
        <v>0</v>
      </c>
      <c r="X1137" s="78">
        <f t="shared" si="559"/>
        <v>16039.111553755833</v>
      </c>
      <c r="Y1137" s="105">
        <v>8470</v>
      </c>
      <c r="Z1137" s="105">
        <f t="shared" si="560"/>
        <v>5082</v>
      </c>
      <c r="AA1137" s="105"/>
      <c r="AB1137" s="105"/>
      <c r="AC1137" s="105"/>
      <c r="AD1137" s="105">
        <f t="shared" si="561"/>
        <v>5082</v>
      </c>
      <c r="AE1137" s="105">
        <f t="shared" si="562"/>
        <v>10957.111553755833</v>
      </c>
      <c r="AF1137" s="160">
        <f t="shared" si="563"/>
        <v>75810</v>
      </c>
    </row>
    <row r="1138" spans="1:32" s="108" customFormat="1" outlineLevel="1" x14ac:dyDescent="0.2">
      <c r="A1138" s="126" t="s">
        <v>1168</v>
      </c>
      <c r="B1138" s="126"/>
      <c r="C1138" s="126"/>
      <c r="D1138" s="138">
        <v>1</v>
      </c>
      <c r="E1138" s="139"/>
      <c r="F1138" s="140">
        <v>0.4</v>
      </c>
      <c r="G1138" s="132"/>
      <c r="H1138" s="139">
        <v>72419</v>
      </c>
      <c r="I1138" s="92">
        <f t="shared" si="553"/>
        <v>72447.967600000004</v>
      </c>
      <c r="J1138" s="98">
        <f t="shared" si="554"/>
        <v>43468.780559999999</v>
      </c>
      <c r="K1138" s="92"/>
      <c r="L1138" s="139">
        <v>0</v>
      </c>
      <c r="M1138" s="92">
        <f t="shared" si="555"/>
        <v>0</v>
      </c>
      <c r="N1138" s="92">
        <f t="shared" si="556"/>
        <v>0</v>
      </c>
      <c r="O1138" s="92"/>
      <c r="P1138" s="139">
        <v>0</v>
      </c>
      <c r="Q1138" s="92">
        <f t="shared" si="557"/>
        <v>0</v>
      </c>
      <c r="R1138" s="98">
        <f t="shared" si="558"/>
        <v>0</v>
      </c>
      <c r="S1138" s="138">
        <v>15</v>
      </c>
      <c r="T1138" s="259" t="s">
        <v>153</v>
      </c>
      <c r="U1138" s="78">
        <f>SUMIF('Avoided Costs 2010-2018'!$A:$A,Actuals!T1138&amp;Actuals!S1138,'Avoided Costs 2010-2018'!$E:$E)*J1138</f>
        <v>118211.3459771638</v>
      </c>
      <c r="V1138" s="78">
        <f>SUMIF('Avoided Costs 2010-2018'!$A:$A,Actuals!T1138&amp;Actuals!S1138,'Avoided Costs 2010-2018'!$K:$K)*N1138</f>
        <v>0</v>
      </c>
      <c r="W1138" s="78">
        <f>SUMIF('Avoided Costs 2010-2018'!$A:$A,Actuals!T1138&amp;Actuals!S1138,'Avoided Costs 2010-2018'!$M:$M)*R1138</f>
        <v>0</v>
      </c>
      <c r="X1138" s="78">
        <f t="shared" si="559"/>
        <v>118211.3459771638</v>
      </c>
      <c r="Y1138" s="105">
        <v>105555</v>
      </c>
      <c r="Z1138" s="105">
        <f t="shared" si="560"/>
        <v>63333</v>
      </c>
      <c r="AA1138" s="105"/>
      <c r="AB1138" s="105"/>
      <c r="AC1138" s="105"/>
      <c r="AD1138" s="105">
        <f t="shared" si="561"/>
        <v>63333</v>
      </c>
      <c r="AE1138" s="105">
        <f t="shared" si="562"/>
        <v>54878.345977163801</v>
      </c>
      <c r="AF1138" s="160">
        <f t="shared" si="563"/>
        <v>652031.7084</v>
      </c>
    </row>
    <row r="1139" spans="1:32" s="108" customFormat="1" outlineLevel="1" x14ac:dyDescent="0.2">
      <c r="A1139" s="126" t="s">
        <v>1169</v>
      </c>
      <c r="B1139" s="126"/>
      <c r="C1139" s="126"/>
      <c r="D1139" s="138">
        <v>1</v>
      </c>
      <c r="E1139" s="139"/>
      <c r="F1139" s="140">
        <v>0.4</v>
      </c>
      <c r="G1139" s="132"/>
      <c r="H1139" s="139">
        <v>23091</v>
      </c>
      <c r="I1139" s="92">
        <f t="shared" si="553"/>
        <v>23100.236399999998</v>
      </c>
      <c r="J1139" s="98">
        <f t="shared" si="554"/>
        <v>13860.141839999998</v>
      </c>
      <c r="K1139" s="92"/>
      <c r="L1139" s="139">
        <v>0</v>
      </c>
      <c r="M1139" s="92">
        <f t="shared" si="555"/>
        <v>0</v>
      </c>
      <c r="N1139" s="92">
        <f t="shared" si="556"/>
        <v>0</v>
      </c>
      <c r="O1139" s="92"/>
      <c r="P1139" s="139">
        <v>0</v>
      </c>
      <c r="Q1139" s="92">
        <f t="shared" si="557"/>
        <v>0</v>
      </c>
      <c r="R1139" s="98">
        <f t="shared" si="558"/>
        <v>0</v>
      </c>
      <c r="S1139" s="138">
        <v>10</v>
      </c>
      <c r="T1139" s="259" t="s">
        <v>153</v>
      </c>
      <c r="U1139" s="78">
        <f>SUMIF('Avoided Costs 2010-2018'!$A:$A,Actuals!T1139&amp;Actuals!S1139,'Avoided Costs 2010-2018'!$E:$E)*J1139</f>
        <v>29323.883540778075</v>
      </c>
      <c r="V1139" s="78">
        <f>SUMIF('Avoided Costs 2010-2018'!$A:$A,Actuals!T1139&amp;Actuals!S1139,'Avoided Costs 2010-2018'!$K:$K)*N1139</f>
        <v>0</v>
      </c>
      <c r="W1139" s="78">
        <f>SUMIF('Avoided Costs 2010-2018'!$A:$A,Actuals!T1139&amp;Actuals!S1139,'Avoided Costs 2010-2018'!$M:$M)*R1139</f>
        <v>0</v>
      </c>
      <c r="X1139" s="78">
        <f t="shared" si="559"/>
        <v>29323.883540778075</v>
      </c>
      <c r="Y1139" s="105">
        <v>27053.8</v>
      </c>
      <c r="Z1139" s="105">
        <f t="shared" si="560"/>
        <v>16232.279999999999</v>
      </c>
      <c r="AA1139" s="105"/>
      <c r="AB1139" s="105"/>
      <c r="AC1139" s="105"/>
      <c r="AD1139" s="105">
        <f t="shared" si="561"/>
        <v>16232.279999999999</v>
      </c>
      <c r="AE1139" s="105">
        <f t="shared" si="562"/>
        <v>13091.603540778076</v>
      </c>
      <c r="AF1139" s="160">
        <f t="shared" si="563"/>
        <v>138601.4184</v>
      </c>
    </row>
    <row r="1140" spans="1:32" s="108" customFormat="1" outlineLevel="1" x14ac:dyDescent="0.2">
      <c r="A1140" s="126" t="s">
        <v>1170</v>
      </c>
      <c r="B1140" s="126"/>
      <c r="C1140" s="126"/>
      <c r="D1140" s="138">
        <v>1</v>
      </c>
      <c r="E1140" s="139"/>
      <c r="F1140" s="140">
        <v>0.4</v>
      </c>
      <c r="G1140" s="132"/>
      <c r="H1140" s="139">
        <v>17858</v>
      </c>
      <c r="I1140" s="92">
        <f t="shared" si="553"/>
        <v>17865.143199999999</v>
      </c>
      <c r="J1140" s="98">
        <f t="shared" si="554"/>
        <v>10719.08592</v>
      </c>
      <c r="K1140" s="92"/>
      <c r="L1140" s="139">
        <v>0</v>
      </c>
      <c r="M1140" s="92">
        <f t="shared" si="555"/>
        <v>0</v>
      </c>
      <c r="N1140" s="92">
        <f t="shared" si="556"/>
        <v>0</v>
      </c>
      <c r="O1140" s="92"/>
      <c r="P1140" s="139">
        <v>0</v>
      </c>
      <c r="Q1140" s="92">
        <f t="shared" si="557"/>
        <v>0</v>
      </c>
      <c r="R1140" s="98">
        <f t="shared" si="558"/>
        <v>0</v>
      </c>
      <c r="S1140" s="138">
        <v>10</v>
      </c>
      <c r="T1140" s="259" t="s">
        <v>153</v>
      </c>
      <c r="U1140" s="78">
        <f>SUMIF('Avoided Costs 2010-2018'!$A:$A,Actuals!T1140&amp;Actuals!S1140,'Avoided Costs 2010-2018'!$E:$E)*J1140</f>
        <v>22678.355734754448</v>
      </c>
      <c r="V1140" s="78">
        <f>SUMIF('Avoided Costs 2010-2018'!$A:$A,Actuals!T1140&amp;Actuals!S1140,'Avoided Costs 2010-2018'!$K:$K)*N1140</f>
        <v>0</v>
      </c>
      <c r="W1140" s="78">
        <f>SUMIF('Avoided Costs 2010-2018'!$A:$A,Actuals!T1140&amp;Actuals!S1140,'Avoided Costs 2010-2018'!$M:$M)*R1140</f>
        <v>0</v>
      </c>
      <c r="X1140" s="78">
        <f t="shared" si="559"/>
        <v>22678.355734754448</v>
      </c>
      <c r="Y1140" s="105">
        <v>23000</v>
      </c>
      <c r="Z1140" s="105">
        <f t="shared" si="560"/>
        <v>13800</v>
      </c>
      <c r="AA1140" s="105"/>
      <c r="AB1140" s="105"/>
      <c r="AC1140" s="105"/>
      <c r="AD1140" s="105">
        <f t="shared" si="561"/>
        <v>13800</v>
      </c>
      <c r="AE1140" s="105">
        <f t="shared" si="562"/>
        <v>8878.3557347544483</v>
      </c>
      <c r="AF1140" s="160">
        <f t="shared" si="563"/>
        <v>107190.85919999999</v>
      </c>
    </row>
    <row r="1141" spans="1:32" s="108" customFormat="1" outlineLevel="1" x14ac:dyDescent="0.2">
      <c r="A1141" s="126" t="s">
        <v>1171</v>
      </c>
      <c r="B1141" s="126"/>
      <c r="C1141" s="126"/>
      <c r="D1141" s="138">
        <v>0</v>
      </c>
      <c r="E1141" s="139"/>
      <c r="F1141" s="140">
        <v>0.4</v>
      </c>
      <c r="G1141" s="132"/>
      <c r="H1141" s="139">
        <v>15744</v>
      </c>
      <c r="I1141" s="92">
        <f t="shared" si="553"/>
        <v>15750.2976</v>
      </c>
      <c r="J1141" s="98">
        <f t="shared" si="554"/>
        <v>9450.1785600000003</v>
      </c>
      <c r="K1141" s="92"/>
      <c r="L1141" s="139">
        <v>0</v>
      </c>
      <c r="M1141" s="92">
        <f t="shared" si="555"/>
        <v>0</v>
      </c>
      <c r="N1141" s="92">
        <f t="shared" si="556"/>
        <v>0</v>
      </c>
      <c r="O1141" s="92"/>
      <c r="P1141" s="139">
        <v>0</v>
      </c>
      <c r="Q1141" s="92">
        <f t="shared" si="557"/>
        <v>0</v>
      </c>
      <c r="R1141" s="98">
        <f t="shared" si="558"/>
        <v>0</v>
      </c>
      <c r="S1141" s="138">
        <v>15</v>
      </c>
      <c r="T1141" s="259" t="s">
        <v>153</v>
      </c>
      <c r="U1141" s="78">
        <f>SUMIF('Avoided Costs 2010-2018'!$A:$A,Actuals!T1141&amp;Actuals!S1141,'Avoided Costs 2010-2018'!$E:$E)*J1141</f>
        <v>25699.325191793134</v>
      </c>
      <c r="V1141" s="78">
        <f>SUMIF('Avoided Costs 2010-2018'!$A:$A,Actuals!T1141&amp;Actuals!S1141,'Avoided Costs 2010-2018'!$K:$K)*N1141</f>
        <v>0</v>
      </c>
      <c r="W1141" s="78">
        <f>SUMIF('Avoided Costs 2010-2018'!$A:$A,Actuals!T1141&amp;Actuals!S1141,'Avoided Costs 2010-2018'!$M:$M)*R1141</f>
        <v>0</v>
      </c>
      <c r="X1141" s="78">
        <f t="shared" si="559"/>
        <v>25699.325191793134</v>
      </c>
      <c r="Y1141" s="105">
        <v>17958</v>
      </c>
      <c r="Z1141" s="105">
        <f t="shared" si="560"/>
        <v>10774.8</v>
      </c>
      <c r="AA1141" s="105"/>
      <c r="AB1141" s="105"/>
      <c r="AC1141" s="105"/>
      <c r="AD1141" s="105">
        <f t="shared" si="561"/>
        <v>10774.8</v>
      </c>
      <c r="AE1141" s="105">
        <f t="shared" si="562"/>
        <v>14924.525191793135</v>
      </c>
      <c r="AF1141" s="160">
        <f t="shared" si="563"/>
        <v>141752.6784</v>
      </c>
    </row>
    <row r="1142" spans="1:32" s="108" customFormat="1" outlineLevel="1" x14ac:dyDescent="0.2">
      <c r="A1142" s="126" t="s">
        <v>1172</v>
      </c>
      <c r="B1142" s="126"/>
      <c r="C1142" s="126"/>
      <c r="D1142" s="138">
        <v>0</v>
      </c>
      <c r="E1142" s="139"/>
      <c r="F1142" s="140">
        <v>0.4</v>
      </c>
      <c r="G1142" s="132"/>
      <c r="H1142" s="139">
        <v>6191</v>
      </c>
      <c r="I1142" s="92">
        <f t="shared" si="553"/>
        <v>6193.4763999999996</v>
      </c>
      <c r="J1142" s="98">
        <f t="shared" si="554"/>
        <v>3716.0858399999997</v>
      </c>
      <c r="K1142" s="92"/>
      <c r="L1142" s="139">
        <v>0</v>
      </c>
      <c r="M1142" s="92">
        <f t="shared" si="555"/>
        <v>0</v>
      </c>
      <c r="N1142" s="92">
        <f t="shared" si="556"/>
        <v>0</v>
      </c>
      <c r="O1142" s="92"/>
      <c r="P1142" s="139">
        <v>0</v>
      </c>
      <c r="Q1142" s="92">
        <f t="shared" si="557"/>
        <v>0</v>
      </c>
      <c r="R1142" s="98">
        <f t="shared" si="558"/>
        <v>0</v>
      </c>
      <c r="S1142" s="138">
        <v>15</v>
      </c>
      <c r="T1142" s="259" t="s">
        <v>153</v>
      </c>
      <c r="U1142" s="78">
        <f>SUMIF('Avoided Costs 2010-2018'!$A:$A,Actuals!T1142&amp;Actuals!S1142,'Avoided Costs 2010-2018'!$E:$E)*J1142</f>
        <v>10105.724229064486</v>
      </c>
      <c r="V1142" s="78">
        <f>SUMIF('Avoided Costs 2010-2018'!$A:$A,Actuals!T1142&amp;Actuals!S1142,'Avoided Costs 2010-2018'!$K:$K)*N1142</f>
        <v>0</v>
      </c>
      <c r="W1142" s="78">
        <f>SUMIF('Avoided Costs 2010-2018'!$A:$A,Actuals!T1142&amp;Actuals!S1142,'Avoided Costs 2010-2018'!$M:$M)*R1142</f>
        <v>0</v>
      </c>
      <c r="X1142" s="78">
        <f t="shared" si="559"/>
        <v>10105.724229064486</v>
      </c>
      <c r="Y1142" s="105">
        <v>13003</v>
      </c>
      <c r="Z1142" s="105">
        <f t="shared" si="560"/>
        <v>7801.7999999999993</v>
      </c>
      <c r="AA1142" s="105"/>
      <c r="AB1142" s="105"/>
      <c r="AC1142" s="105"/>
      <c r="AD1142" s="105">
        <f t="shared" si="561"/>
        <v>7801.7999999999993</v>
      </c>
      <c r="AE1142" s="105">
        <f t="shared" si="562"/>
        <v>2303.924229064487</v>
      </c>
      <c r="AF1142" s="160">
        <f t="shared" si="563"/>
        <v>55741.287599999996</v>
      </c>
    </row>
    <row r="1143" spans="1:32" s="108" customFormat="1" outlineLevel="1" x14ac:dyDescent="0.2">
      <c r="A1143" s="126" t="s">
        <v>1173</v>
      </c>
      <c r="B1143" s="126"/>
      <c r="C1143" s="126"/>
      <c r="D1143" s="138">
        <v>1</v>
      </c>
      <c r="E1143" s="139"/>
      <c r="F1143" s="140">
        <v>0.4</v>
      </c>
      <c r="G1143" s="132"/>
      <c r="H1143" s="139">
        <v>9801</v>
      </c>
      <c r="I1143" s="92">
        <f t="shared" si="553"/>
        <v>9804.9203999999991</v>
      </c>
      <c r="J1143" s="98">
        <f t="shared" si="554"/>
        <v>5882.9522399999996</v>
      </c>
      <c r="K1143" s="92"/>
      <c r="L1143" s="139">
        <v>0</v>
      </c>
      <c r="M1143" s="92">
        <f t="shared" si="555"/>
        <v>0</v>
      </c>
      <c r="N1143" s="92">
        <f t="shared" si="556"/>
        <v>0</v>
      </c>
      <c r="O1143" s="92"/>
      <c r="P1143" s="139">
        <v>0</v>
      </c>
      <c r="Q1143" s="92">
        <f t="shared" si="557"/>
        <v>0</v>
      </c>
      <c r="R1143" s="98">
        <f t="shared" si="558"/>
        <v>0</v>
      </c>
      <c r="S1143" s="138">
        <v>15</v>
      </c>
      <c r="T1143" s="259" t="s">
        <v>153</v>
      </c>
      <c r="U1143" s="78">
        <f>SUMIF('Avoided Costs 2010-2018'!$A:$A,Actuals!T1143&amp;Actuals!S1143,'Avoided Costs 2010-2018'!$E:$E)*J1143</f>
        <v>15998.417568900182</v>
      </c>
      <c r="V1143" s="78">
        <f>SUMIF('Avoided Costs 2010-2018'!$A:$A,Actuals!T1143&amp;Actuals!S1143,'Avoided Costs 2010-2018'!$K:$K)*N1143</f>
        <v>0</v>
      </c>
      <c r="W1143" s="78">
        <f>SUMIF('Avoided Costs 2010-2018'!$A:$A,Actuals!T1143&amp;Actuals!S1143,'Avoided Costs 2010-2018'!$M:$M)*R1143</f>
        <v>0</v>
      </c>
      <c r="X1143" s="78">
        <f t="shared" si="559"/>
        <v>15998.417568900182</v>
      </c>
      <c r="Y1143" s="105">
        <v>15250</v>
      </c>
      <c r="Z1143" s="105">
        <f t="shared" si="560"/>
        <v>9150</v>
      </c>
      <c r="AA1143" s="105"/>
      <c r="AB1143" s="105"/>
      <c r="AC1143" s="105"/>
      <c r="AD1143" s="105">
        <f t="shared" si="561"/>
        <v>9150</v>
      </c>
      <c r="AE1143" s="105">
        <f t="shared" si="562"/>
        <v>6848.4175689001822</v>
      </c>
      <c r="AF1143" s="160">
        <f t="shared" si="563"/>
        <v>88244.283599999995</v>
      </c>
    </row>
    <row r="1144" spans="1:32" s="108" customFormat="1" outlineLevel="1" x14ac:dyDescent="0.2">
      <c r="A1144" s="126" t="s">
        <v>1174</v>
      </c>
      <c r="B1144" s="126"/>
      <c r="C1144" s="126"/>
      <c r="D1144" s="138">
        <v>1</v>
      </c>
      <c r="E1144" s="139"/>
      <c r="F1144" s="140">
        <v>0.4</v>
      </c>
      <c r="G1144" s="132"/>
      <c r="H1144" s="139">
        <v>284489</v>
      </c>
      <c r="I1144" s="92">
        <f t="shared" si="553"/>
        <v>284602.79560000001</v>
      </c>
      <c r="J1144" s="98">
        <f t="shared" si="554"/>
        <v>170761.67736</v>
      </c>
      <c r="K1144" s="92"/>
      <c r="L1144" s="139">
        <v>0</v>
      </c>
      <c r="M1144" s="92">
        <f t="shared" si="555"/>
        <v>0</v>
      </c>
      <c r="N1144" s="92">
        <f t="shared" si="556"/>
        <v>0</v>
      </c>
      <c r="O1144" s="92"/>
      <c r="P1144" s="139">
        <v>0</v>
      </c>
      <c r="Q1144" s="92">
        <f t="shared" si="557"/>
        <v>0</v>
      </c>
      <c r="R1144" s="98">
        <f t="shared" si="558"/>
        <v>0</v>
      </c>
      <c r="S1144" s="138">
        <v>10</v>
      </c>
      <c r="T1144" s="259" t="s">
        <v>153</v>
      </c>
      <c r="U1144" s="78">
        <f>SUMIF('Avoided Costs 2010-2018'!$A:$A,Actuals!T1144&amp;Actuals!S1144,'Avoided Costs 2010-2018'!$E:$E)*J1144</f>
        <v>361280.2522468674</v>
      </c>
      <c r="V1144" s="78">
        <f>SUMIF('Avoided Costs 2010-2018'!$A:$A,Actuals!T1144&amp;Actuals!S1144,'Avoided Costs 2010-2018'!$K:$K)*N1144</f>
        <v>0</v>
      </c>
      <c r="W1144" s="78">
        <f>SUMIF('Avoided Costs 2010-2018'!$A:$A,Actuals!T1144&amp;Actuals!S1144,'Avoided Costs 2010-2018'!$M:$M)*R1144</f>
        <v>0</v>
      </c>
      <c r="X1144" s="78">
        <f t="shared" si="559"/>
        <v>361280.2522468674</v>
      </c>
      <c r="Y1144" s="105">
        <v>382472</v>
      </c>
      <c r="Z1144" s="105">
        <f t="shared" si="560"/>
        <v>229483.19999999998</v>
      </c>
      <c r="AA1144" s="105"/>
      <c r="AB1144" s="105"/>
      <c r="AC1144" s="105"/>
      <c r="AD1144" s="105">
        <f t="shared" si="561"/>
        <v>229483.19999999998</v>
      </c>
      <c r="AE1144" s="105">
        <f t="shared" si="562"/>
        <v>131797.05224686742</v>
      </c>
      <c r="AF1144" s="160">
        <f t="shared" si="563"/>
        <v>1707616.7736</v>
      </c>
    </row>
    <row r="1145" spans="1:32" s="108" customFormat="1" outlineLevel="1" x14ac:dyDescent="0.2">
      <c r="A1145" s="126" t="s">
        <v>1175</v>
      </c>
      <c r="B1145" s="126"/>
      <c r="C1145" s="126"/>
      <c r="D1145" s="138">
        <v>1</v>
      </c>
      <c r="E1145" s="139"/>
      <c r="F1145" s="140">
        <v>0.4</v>
      </c>
      <c r="G1145" s="132"/>
      <c r="H1145" s="139">
        <v>45108</v>
      </c>
      <c r="I1145" s="92">
        <f t="shared" si="553"/>
        <v>45126.0432</v>
      </c>
      <c r="J1145" s="98">
        <f t="shared" si="554"/>
        <v>27075.625919999999</v>
      </c>
      <c r="K1145" s="92"/>
      <c r="L1145" s="139">
        <v>0</v>
      </c>
      <c r="M1145" s="92">
        <f t="shared" si="555"/>
        <v>0</v>
      </c>
      <c r="N1145" s="92">
        <f t="shared" si="556"/>
        <v>0</v>
      </c>
      <c r="O1145" s="92"/>
      <c r="P1145" s="139">
        <v>0</v>
      </c>
      <c r="Q1145" s="92">
        <f t="shared" si="557"/>
        <v>0</v>
      </c>
      <c r="R1145" s="98">
        <f t="shared" si="558"/>
        <v>0</v>
      </c>
      <c r="S1145" s="138">
        <v>10</v>
      </c>
      <c r="T1145" s="259" t="s">
        <v>153</v>
      </c>
      <c r="U1145" s="78">
        <f>SUMIF('Avoided Costs 2010-2018'!$A:$A,Actuals!T1145&amp;Actuals!S1145,'Avoided Costs 2010-2018'!$E:$E)*J1145</f>
        <v>57283.865521519969</v>
      </c>
      <c r="V1145" s="78">
        <f>SUMIF('Avoided Costs 2010-2018'!$A:$A,Actuals!T1145&amp;Actuals!S1145,'Avoided Costs 2010-2018'!$K:$K)*N1145</f>
        <v>0</v>
      </c>
      <c r="W1145" s="78">
        <f>SUMIF('Avoided Costs 2010-2018'!$A:$A,Actuals!T1145&amp;Actuals!S1145,'Avoided Costs 2010-2018'!$M:$M)*R1145</f>
        <v>0</v>
      </c>
      <c r="X1145" s="78">
        <f t="shared" si="559"/>
        <v>57283.865521519969</v>
      </c>
      <c r="Y1145" s="105">
        <v>91010</v>
      </c>
      <c r="Z1145" s="105">
        <f t="shared" si="560"/>
        <v>54606</v>
      </c>
      <c r="AA1145" s="105"/>
      <c r="AB1145" s="105"/>
      <c r="AC1145" s="105"/>
      <c r="AD1145" s="105">
        <f t="shared" si="561"/>
        <v>54606</v>
      </c>
      <c r="AE1145" s="105">
        <f t="shared" si="562"/>
        <v>2677.8655215199688</v>
      </c>
      <c r="AF1145" s="160">
        <f t="shared" si="563"/>
        <v>270756.25919999997</v>
      </c>
    </row>
    <row r="1146" spans="1:32" s="108" customFormat="1" outlineLevel="1" x14ac:dyDescent="0.2">
      <c r="A1146" s="126" t="s">
        <v>1176</v>
      </c>
      <c r="B1146" s="126"/>
      <c r="C1146" s="126"/>
      <c r="D1146" s="138">
        <v>0</v>
      </c>
      <c r="E1146" s="139"/>
      <c r="F1146" s="140">
        <v>0.4</v>
      </c>
      <c r="G1146" s="132"/>
      <c r="H1146" s="139">
        <v>35477</v>
      </c>
      <c r="I1146" s="92">
        <f t="shared" si="553"/>
        <v>35491.190799999997</v>
      </c>
      <c r="J1146" s="98">
        <f t="shared" si="554"/>
        <v>21294.714479999999</v>
      </c>
      <c r="K1146" s="92"/>
      <c r="L1146" s="139">
        <v>0</v>
      </c>
      <c r="M1146" s="92">
        <f t="shared" si="555"/>
        <v>0</v>
      </c>
      <c r="N1146" s="92">
        <f t="shared" si="556"/>
        <v>0</v>
      </c>
      <c r="O1146" s="92"/>
      <c r="P1146" s="139">
        <v>0</v>
      </c>
      <c r="Q1146" s="92">
        <f t="shared" si="557"/>
        <v>0</v>
      </c>
      <c r="R1146" s="98">
        <f t="shared" si="558"/>
        <v>0</v>
      </c>
      <c r="S1146" s="138">
        <v>10</v>
      </c>
      <c r="T1146" s="259" t="s">
        <v>153</v>
      </c>
      <c r="U1146" s="78">
        <f>SUMIF('Avoided Costs 2010-2018'!$A:$A,Actuals!T1146&amp;Actuals!S1146,'Avoided Costs 2010-2018'!$E:$E)*J1146</f>
        <v>45053.198924957076</v>
      </c>
      <c r="V1146" s="78">
        <f>SUMIF('Avoided Costs 2010-2018'!$A:$A,Actuals!T1146&amp;Actuals!S1146,'Avoided Costs 2010-2018'!$K:$K)*N1146</f>
        <v>0</v>
      </c>
      <c r="W1146" s="78">
        <f>SUMIF('Avoided Costs 2010-2018'!$A:$A,Actuals!T1146&amp;Actuals!S1146,'Avoided Costs 2010-2018'!$M:$M)*R1146</f>
        <v>0</v>
      </c>
      <c r="X1146" s="78">
        <f t="shared" si="559"/>
        <v>45053.198924957076</v>
      </c>
      <c r="Y1146" s="105">
        <v>52498</v>
      </c>
      <c r="Z1146" s="105">
        <f t="shared" si="560"/>
        <v>31498.799999999999</v>
      </c>
      <c r="AA1146" s="105"/>
      <c r="AB1146" s="105"/>
      <c r="AC1146" s="105"/>
      <c r="AD1146" s="105">
        <f t="shared" si="561"/>
        <v>31498.799999999999</v>
      </c>
      <c r="AE1146" s="105">
        <f t="shared" si="562"/>
        <v>13554.398924957077</v>
      </c>
      <c r="AF1146" s="160">
        <f t="shared" si="563"/>
        <v>212947.14479999998</v>
      </c>
    </row>
    <row r="1147" spans="1:32" s="108" customFormat="1" outlineLevel="1" x14ac:dyDescent="0.2">
      <c r="A1147" s="126" t="s">
        <v>1177</v>
      </c>
      <c r="B1147" s="126"/>
      <c r="C1147" s="126"/>
      <c r="D1147" s="138">
        <v>1</v>
      </c>
      <c r="E1147" s="139"/>
      <c r="F1147" s="140">
        <v>0.4</v>
      </c>
      <c r="G1147" s="132"/>
      <c r="H1147" s="139">
        <v>13512</v>
      </c>
      <c r="I1147" s="92">
        <f t="shared" si="553"/>
        <v>13517.4048</v>
      </c>
      <c r="J1147" s="98">
        <f t="shared" si="554"/>
        <v>8110.4428799999996</v>
      </c>
      <c r="K1147" s="92"/>
      <c r="L1147" s="139">
        <v>0</v>
      </c>
      <c r="M1147" s="92">
        <f t="shared" si="555"/>
        <v>0</v>
      </c>
      <c r="N1147" s="92">
        <f t="shared" si="556"/>
        <v>0</v>
      </c>
      <c r="O1147" s="92"/>
      <c r="P1147" s="139">
        <v>0</v>
      </c>
      <c r="Q1147" s="92">
        <f t="shared" si="557"/>
        <v>0</v>
      </c>
      <c r="R1147" s="98">
        <f t="shared" si="558"/>
        <v>0</v>
      </c>
      <c r="S1147" s="138">
        <v>15</v>
      </c>
      <c r="T1147" s="259" t="s">
        <v>153</v>
      </c>
      <c r="U1147" s="78">
        <f>SUMIF('Avoided Costs 2010-2018'!$A:$A,Actuals!T1147&amp;Actuals!S1147,'Avoided Costs 2010-2018'!$E:$E)*J1147</f>
        <v>22055.975736249289</v>
      </c>
      <c r="V1147" s="78">
        <f>SUMIF('Avoided Costs 2010-2018'!$A:$A,Actuals!T1147&amp;Actuals!S1147,'Avoided Costs 2010-2018'!$K:$K)*N1147</f>
        <v>0</v>
      </c>
      <c r="W1147" s="78">
        <f>SUMIF('Avoided Costs 2010-2018'!$A:$A,Actuals!T1147&amp;Actuals!S1147,'Avoided Costs 2010-2018'!$M:$M)*R1147</f>
        <v>0</v>
      </c>
      <c r="X1147" s="78">
        <f t="shared" si="559"/>
        <v>22055.975736249289</v>
      </c>
      <c r="Y1147" s="105">
        <v>6600</v>
      </c>
      <c r="Z1147" s="105">
        <f t="shared" si="560"/>
        <v>3960</v>
      </c>
      <c r="AA1147" s="105"/>
      <c r="AB1147" s="105"/>
      <c r="AC1147" s="105"/>
      <c r="AD1147" s="105">
        <f t="shared" si="561"/>
        <v>3960</v>
      </c>
      <c r="AE1147" s="105">
        <f t="shared" si="562"/>
        <v>18095.975736249289</v>
      </c>
      <c r="AF1147" s="160">
        <f t="shared" si="563"/>
        <v>121656.64319999999</v>
      </c>
    </row>
    <row r="1148" spans="1:32" s="108" customFormat="1" outlineLevel="1" x14ac:dyDescent="0.2">
      <c r="A1148" s="126" t="s">
        <v>1178</v>
      </c>
      <c r="B1148" s="126"/>
      <c r="C1148" s="126"/>
      <c r="D1148" s="138">
        <v>0</v>
      </c>
      <c r="E1148" s="139"/>
      <c r="F1148" s="140">
        <v>0.4</v>
      </c>
      <c r="G1148" s="132"/>
      <c r="H1148" s="139">
        <v>5078</v>
      </c>
      <c r="I1148" s="92">
        <f t="shared" si="553"/>
        <v>5080.0311999999994</v>
      </c>
      <c r="J1148" s="98">
        <f t="shared" si="554"/>
        <v>3048.0187199999996</v>
      </c>
      <c r="K1148" s="92"/>
      <c r="L1148" s="139">
        <v>0</v>
      </c>
      <c r="M1148" s="92">
        <f t="shared" si="555"/>
        <v>0</v>
      </c>
      <c r="N1148" s="92">
        <f t="shared" si="556"/>
        <v>0</v>
      </c>
      <c r="O1148" s="92"/>
      <c r="P1148" s="139">
        <v>0</v>
      </c>
      <c r="Q1148" s="92">
        <f t="shared" si="557"/>
        <v>0</v>
      </c>
      <c r="R1148" s="98">
        <f t="shared" si="558"/>
        <v>0</v>
      </c>
      <c r="S1148" s="138">
        <v>15</v>
      </c>
      <c r="T1148" s="259" t="s">
        <v>153</v>
      </c>
      <c r="U1148" s="78">
        <f>SUMIF('Avoided Costs 2010-2018'!$A:$A,Actuals!T1148&amp;Actuals!S1148,'Avoided Costs 2010-2018'!$E:$E)*J1148</f>
        <v>8288.9464763672204</v>
      </c>
      <c r="V1148" s="78">
        <f>SUMIF('Avoided Costs 2010-2018'!$A:$A,Actuals!T1148&amp;Actuals!S1148,'Avoided Costs 2010-2018'!$K:$K)*N1148</f>
        <v>0</v>
      </c>
      <c r="W1148" s="78">
        <f>SUMIF('Avoided Costs 2010-2018'!$A:$A,Actuals!T1148&amp;Actuals!S1148,'Avoided Costs 2010-2018'!$M:$M)*R1148</f>
        <v>0</v>
      </c>
      <c r="X1148" s="78">
        <f t="shared" si="559"/>
        <v>8288.9464763672204</v>
      </c>
      <c r="Y1148" s="105">
        <v>1350</v>
      </c>
      <c r="Z1148" s="105">
        <f t="shared" si="560"/>
        <v>810</v>
      </c>
      <c r="AA1148" s="105"/>
      <c r="AB1148" s="105"/>
      <c r="AC1148" s="105"/>
      <c r="AD1148" s="105">
        <f t="shared" si="561"/>
        <v>810</v>
      </c>
      <c r="AE1148" s="105">
        <f t="shared" si="562"/>
        <v>7478.9464763672204</v>
      </c>
      <c r="AF1148" s="160">
        <f t="shared" si="563"/>
        <v>45720.280799999993</v>
      </c>
    </row>
    <row r="1149" spans="1:32" s="108" customFormat="1" outlineLevel="1" x14ac:dyDescent="0.2">
      <c r="A1149" s="126" t="s">
        <v>1179</v>
      </c>
      <c r="B1149" s="126"/>
      <c r="C1149" s="126"/>
      <c r="D1149" s="138">
        <v>0</v>
      </c>
      <c r="E1149" s="139"/>
      <c r="F1149" s="140">
        <v>0.4</v>
      </c>
      <c r="G1149" s="132"/>
      <c r="H1149" s="139">
        <v>12489</v>
      </c>
      <c r="I1149" s="92">
        <f t="shared" si="553"/>
        <v>12493.9956</v>
      </c>
      <c r="J1149" s="98">
        <f t="shared" si="554"/>
        <v>7496.3973599999999</v>
      </c>
      <c r="K1149" s="92"/>
      <c r="L1149" s="139">
        <v>0</v>
      </c>
      <c r="M1149" s="92">
        <f t="shared" si="555"/>
        <v>0</v>
      </c>
      <c r="N1149" s="92">
        <f t="shared" si="556"/>
        <v>0</v>
      </c>
      <c r="O1149" s="92"/>
      <c r="P1149" s="139">
        <v>0</v>
      </c>
      <c r="Q1149" s="92">
        <f t="shared" si="557"/>
        <v>0</v>
      </c>
      <c r="R1149" s="98">
        <f t="shared" si="558"/>
        <v>0</v>
      </c>
      <c r="S1149" s="138">
        <v>10</v>
      </c>
      <c r="T1149" s="259" t="s">
        <v>153</v>
      </c>
      <c r="U1149" s="78">
        <f>SUMIF('Avoided Costs 2010-2018'!$A:$A,Actuals!T1149&amp;Actuals!S1149,'Avoided Costs 2010-2018'!$E:$E)*J1149</f>
        <v>15860.11786153815</v>
      </c>
      <c r="V1149" s="78">
        <f>SUMIF('Avoided Costs 2010-2018'!$A:$A,Actuals!T1149&amp;Actuals!S1149,'Avoided Costs 2010-2018'!$K:$K)*N1149</f>
        <v>0</v>
      </c>
      <c r="W1149" s="78">
        <f>SUMIF('Avoided Costs 2010-2018'!$A:$A,Actuals!T1149&amp;Actuals!S1149,'Avoided Costs 2010-2018'!$M:$M)*R1149</f>
        <v>0</v>
      </c>
      <c r="X1149" s="78">
        <f t="shared" si="559"/>
        <v>15860.11786153815</v>
      </c>
      <c r="Y1149" s="105">
        <v>7260</v>
      </c>
      <c r="Z1149" s="105">
        <f t="shared" si="560"/>
        <v>4356</v>
      </c>
      <c r="AA1149" s="105"/>
      <c r="AB1149" s="105"/>
      <c r="AC1149" s="105"/>
      <c r="AD1149" s="105">
        <f t="shared" si="561"/>
        <v>4356</v>
      </c>
      <c r="AE1149" s="105">
        <f t="shared" si="562"/>
        <v>11504.11786153815</v>
      </c>
      <c r="AF1149" s="160">
        <f t="shared" si="563"/>
        <v>74963.973599999998</v>
      </c>
    </row>
    <row r="1150" spans="1:32" s="108" customFormat="1" outlineLevel="1" x14ac:dyDescent="0.2">
      <c r="A1150" s="126" t="s">
        <v>1180</v>
      </c>
      <c r="B1150" s="126"/>
      <c r="C1150" s="126"/>
      <c r="D1150" s="138">
        <v>0</v>
      </c>
      <c r="E1150" s="139"/>
      <c r="F1150" s="140">
        <v>0.4</v>
      </c>
      <c r="G1150" s="132"/>
      <c r="H1150" s="139">
        <v>8972</v>
      </c>
      <c r="I1150" s="92">
        <f t="shared" si="553"/>
        <v>8975.5887999999995</v>
      </c>
      <c r="J1150" s="98">
        <f t="shared" si="554"/>
        <v>5385.3532799999994</v>
      </c>
      <c r="K1150" s="92"/>
      <c r="L1150" s="139">
        <v>0</v>
      </c>
      <c r="M1150" s="92">
        <f t="shared" si="555"/>
        <v>0</v>
      </c>
      <c r="N1150" s="92">
        <f t="shared" si="556"/>
        <v>0</v>
      </c>
      <c r="O1150" s="92"/>
      <c r="P1150" s="139">
        <v>0</v>
      </c>
      <c r="Q1150" s="92">
        <f t="shared" si="557"/>
        <v>0</v>
      </c>
      <c r="R1150" s="98">
        <f t="shared" si="558"/>
        <v>0</v>
      </c>
      <c r="S1150" s="138">
        <v>15</v>
      </c>
      <c r="T1150" s="259" t="s">
        <v>153</v>
      </c>
      <c r="U1150" s="78">
        <f>SUMIF('Avoided Costs 2010-2018'!$A:$A,Actuals!T1150&amp;Actuals!S1150,'Avoided Costs 2010-2018'!$E:$E)*J1150</f>
        <v>14645.220123270323</v>
      </c>
      <c r="V1150" s="78">
        <f>SUMIF('Avoided Costs 2010-2018'!$A:$A,Actuals!T1150&amp;Actuals!S1150,'Avoided Costs 2010-2018'!$K:$K)*N1150</f>
        <v>0</v>
      </c>
      <c r="W1150" s="78">
        <f>SUMIF('Avoided Costs 2010-2018'!$A:$A,Actuals!T1150&amp;Actuals!S1150,'Avoided Costs 2010-2018'!$M:$M)*R1150</f>
        <v>0</v>
      </c>
      <c r="X1150" s="78">
        <f t="shared" si="559"/>
        <v>14645.220123270323</v>
      </c>
      <c r="Y1150" s="105">
        <v>21400</v>
      </c>
      <c r="Z1150" s="105">
        <f t="shared" si="560"/>
        <v>12840</v>
      </c>
      <c r="AA1150" s="105"/>
      <c r="AB1150" s="105"/>
      <c r="AC1150" s="105"/>
      <c r="AD1150" s="105">
        <f t="shared" si="561"/>
        <v>12840</v>
      </c>
      <c r="AE1150" s="105">
        <f t="shared" si="562"/>
        <v>1805.2201232703228</v>
      </c>
      <c r="AF1150" s="160">
        <f t="shared" si="563"/>
        <v>80780.299199999994</v>
      </c>
    </row>
    <row r="1151" spans="1:32" s="108" customFormat="1" outlineLevel="1" x14ac:dyDescent="0.2">
      <c r="A1151" s="126" t="s">
        <v>1181</v>
      </c>
      <c r="B1151" s="126"/>
      <c r="C1151" s="126"/>
      <c r="D1151" s="138">
        <v>1</v>
      </c>
      <c r="E1151" s="139"/>
      <c r="F1151" s="140">
        <v>0.4</v>
      </c>
      <c r="G1151" s="132"/>
      <c r="H1151" s="139">
        <v>35483</v>
      </c>
      <c r="I1151" s="92">
        <f t="shared" si="553"/>
        <v>35497.193200000002</v>
      </c>
      <c r="J1151" s="98">
        <f t="shared" si="554"/>
        <v>21298.315920000001</v>
      </c>
      <c r="K1151" s="92"/>
      <c r="L1151" s="139">
        <v>0</v>
      </c>
      <c r="M1151" s="92">
        <f t="shared" si="555"/>
        <v>0</v>
      </c>
      <c r="N1151" s="92">
        <f t="shared" si="556"/>
        <v>0</v>
      </c>
      <c r="O1151" s="92"/>
      <c r="P1151" s="139">
        <v>0</v>
      </c>
      <c r="Q1151" s="92">
        <f t="shared" si="557"/>
        <v>0</v>
      </c>
      <c r="R1151" s="98">
        <f t="shared" si="558"/>
        <v>0</v>
      </c>
      <c r="S1151" s="138">
        <v>10</v>
      </c>
      <c r="T1151" s="259" t="s">
        <v>153</v>
      </c>
      <c r="U1151" s="78">
        <f>SUMIF('Avoided Costs 2010-2018'!$A:$A,Actuals!T1151&amp;Actuals!S1151,'Avoided Costs 2010-2018'!$E:$E)*J1151</f>
        <v>45060.818486744996</v>
      </c>
      <c r="V1151" s="78">
        <f>SUMIF('Avoided Costs 2010-2018'!$A:$A,Actuals!T1151&amp;Actuals!S1151,'Avoided Costs 2010-2018'!$K:$K)*N1151</f>
        <v>0</v>
      </c>
      <c r="W1151" s="78">
        <f>SUMIF('Avoided Costs 2010-2018'!$A:$A,Actuals!T1151&amp;Actuals!S1151,'Avoided Costs 2010-2018'!$M:$M)*R1151</f>
        <v>0</v>
      </c>
      <c r="X1151" s="78">
        <f t="shared" si="559"/>
        <v>45060.818486744996</v>
      </c>
      <c r="Y1151" s="105">
        <v>62006</v>
      </c>
      <c r="Z1151" s="105">
        <f t="shared" si="560"/>
        <v>37203.599999999999</v>
      </c>
      <c r="AA1151" s="105"/>
      <c r="AB1151" s="105"/>
      <c r="AC1151" s="105"/>
      <c r="AD1151" s="105">
        <f t="shared" si="561"/>
        <v>37203.599999999999</v>
      </c>
      <c r="AE1151" s="105">
        <f t="shared" si="562"/>
        <v>7857.2184867449978</v>
      </c>
      <c r="AF1151" s="160">
        <f t="shared" si="563"/>
        <v>212983.15919999999</v>
      </c>
    </row>
    <row r="1152" spans="1:32" s="108" customFormat="1" outlineLevel="1" x14ac:dyDescent="0.2">
      <c r="A1152" s="126" t="s">
        <v>1182</v>
      </c>
      <c r="B1152" s="126"/>
      <c r="C1152" s="126"/>
      <c r="D1152" s="138">
        <v>1</v>
      </c>
      <c r="E1152" s="139"/>
      <c r="F1152" s="140">
        <v>0.4</v>
      </c>
      <c r="G1152" s="132"/>
      <c r="H1152" s="139">
        <v>72177</v>
      </c>
      <c r="I1152" s="92">
        <f t="shared" si="553"/>
        <v>72205.87079999999</v>
      </c>
      <c r="J1152" s="98">
        <f t="shared" si="554"/>
        <v>43323.522479999992</v>
      </c>
      <c r="K1152" s="92"/>
      <c r="L1152" s="139">
        <v>0</v>
      </c>
      <c r="M1152" s="92">
        <f t="shared" si="555"/>
        <v>0</v>
      </c>
      <c r="N1152" s="92">
        <f t="shared" si="556"/>
        <v>0</v>
      </c>
      <c r="O1152" s="92"/>
      <c r="P1152" s="139">
        <v>0</v>
      </c>
      <c r="Q1152" s="92">
        <f t="shared" si="557"/>
        <v>0</v>
      </c>
      <c r="R1152" s="98">
        <f t="shared" si="558"/>
        <v>0</v>
      </c>
      <c r="S1152" s="138">
        <v>10</v>
      </c>
      <c r="T1152" s="259" t="s">
        <v>153</v>
      </c>
      <c r="U1152" s="78">
        <f>SUMIF('Avoided Costs 2010-2018'!$A:$A,Actuals!T1152&amp;Actuals!S1152,'Avoided Costs 2010-2018'!$E:$E)*J1152</f>
        <v>91659.518527683482</v>
      </c>
      <c r="V1152" s="78">
        <f>SUMIF('Avoided Costs 2010-2018'!$A:$A,Actuals!T1152&amp;Actuals!S1152,'Avoided Costs 2010-2018'!$K:$K)*N1152</f>
        <v>0</v>
      </c>
      <c r="W1152" s="78">
        <f>SUMIF('Avoided Costs 2010-2018'!$A:$A,Actuals!T1152&amp;Actuals!S1152,'Avoided Costs 2010-2018'!$M:$M)*R1152</f>
        <v>0</v>
      </c>
      <c r="X1152" s="78">
        <f t="shared" si="559"/>
        <v>91659.518527683482</v>
      </c>
      <c r="Y1152" s="105">
        <v>77218.039999999994</v>
      </c>
      <c r="Z1152" s="105">
        <f t="shared" si="560"/>
        <v>46330.823999999993</v>
      </c>
      <c r="AA1152" s="105"/>
      <c r="AB1152" s="105"/>
      <c r="AC1152" s="105"/>
      <c r="AD1152" s="105">
        <f t="shared" si="561"/>
        <v>46330.823999999993</v>
      </c>
      <c r="AE1152" s="105">
        <f t="shared" si="562"/>
        <v>45328.694527683489</v>
      </c>
      <c r="AF1152" s="160">
        <f t="shared" si="563"/>
        <v>433235.22479999991</v>
      </c>
    </row>
    <row r="1153" spans="1:32" s="108" customFormat="1" outlineLevel="1" x14ac:dyDescent="0.2">
      <c r="A1153" s="126" t="s">
        <v>1183</v>
      </c>
      <c r="B1153" s="126"/>
      <c r="C1153" s="126"/>
      <c r="D1153" s="138">
        <v>1</v>
      </c>
      <c r="E1153" s="139"/>
      <c r="F1153" s="140">
        <v>0.4</v>
      </c>
      <c r="G1153" s="132"/>
      <c r="H1153" s="139">
        <v>56947</v>
      </c>
      <c r="I1153" s="92">
        <f t="shared" si="553"/>
        <v>56969.7788</v>
      </c>
      <c r="J1153" s="98">
        <f t="shared" si="554"/>
        <v>34181.867279999999</v>
      </c>
      <c r="K1153" s="92"/>
      <c r="L1153" s="139">
        <v>0</v>
      </c>
      <c r="M1153" s="92">
        <f t="shared" si="555"/>
        <v>0</v>
      </c>
      <c r="N1153" s="92">
        <f t="shared" si="556"/>
        <v>0</v>
      </c>
      <c r="O1153" s="92"/>
      <c r="P1153" s="139">
        <v>0</v>
      </c>
      <c r="Q1153" s="92">
        <f t="shared" si="557"/>
        <v>0</v>
      </c>
      <c r="R1153" s="98">
        <f t="shared" si="558"/>
        <v>0</v>
      </c>
      <c r="S1153" s="138">
        <v>15</v>
      </c>
      <c r="T1153" s="259" t="s">
        <v>153</v>
      </c>
      <c r="U1153" s="78">
        <f>SUMIF('Avoided Costs 2010-2018'!$A:$A,Actuals!T1153&amp;Actuals!S1153,'Avoided Costs 2010-2018'!$E:$E)*J1153</f>
        <v>92956.01319213945</v>
      </c>
      <c r="V1153" s="78">
        <f>SUMIF('Avoided Costs 2010-2018'!$A:$A,Actuals!T1153&amp;Actuals!S1153,'Avoided Costs 2010-2018'!$K:$K)*N1153</f>
        <v>0</v>
      </c>
      <c r="W1153" s="78">
        <f>SUMIF('Avoided Costs 2010-2018'!$A:$A,Actuals!T1153&amp;Actuals!S1153,'Avoided Costs 2010-2018'!$M:$M)*R1153</f>
        <v>0</v>
      </c>
      <c r="X1153" s="78">
        <f t="shared" si="559"/>
        <v>92956.01319213945</v>
      </c>
      <c r="Y1153" s="105">
        <v>50000</v>
      </c>
      <c r="Z1153" s="105">
        <f t="shared" si="560"/>
        <v>30000</v>
      </c>
      <c r="AA1153" s="105"/>
      <c r="AB1153" s="105"/>
      <c r="AC1153" s="105"/>
      <c r="AD1153" s="105">
        <f t="shared" si="561"/>
        <v>30000</v>
      </c>
      <c r="AE1153" s="105">
        <f t="shared" si="562"/>
        <v>62956.01319213945</v>
      </c>
      <c r="AF1153" s="160">
        <f t="shared" si="563"/>
        <v>512728.00919999997</v>
      </c>
    </row>
    <row r="1154" spans="1:32" s="108" customFormat="1" outlineLevel="1" x14ac:dyDescent="0.2">
      <c r="A1154" s="126" t="s">
        <v>1184</v>
      </c>
      <c r="B1154" s="126"/>
      <c r="C1154" s="126"/>
      <c r="D1154" s="138">
        <v>1</v>
      </c>
      <c r="E1154" s="139"/>
      <c r="F1154" s="140">
        <v>0.4</v>
      </c>
      <c r="G1154" s="132"/>
      <c r="H1154" s="139">
        <v>267195</v>
      </c>
      <c r="I1154" s="92">
        <f t="shared" si="553"/>
        <v>267301.87799999997</v>
      </c>
      <c r="J1154" s="98">
        <f t="shared" si="554"/>
        <v>160381.12679999997</v>
      </c>
      <c r="K1154" s="92"/>
      <c r="L1154" s="139">
        <v>0</v>
      </c>
      <c r="M1154" s="92">
        <f t="shared" si="555"/>
        <v>0</v>
      </c>
      <c r="N1154" s="92">
        <f t="shared" si="556"/>
        <v>0</v>
      </c>
      <c r="O1154" s="92"/>
      <c r="P1154" s="139">
        <v>0</v>
      </c>
      <c r="Q1154" s="92">
        <f t="shared" si="557"/>
        <v>0</v>
      </c>
      <c r="R1154" s="98">
        <f t="shared" si="558"/>
        <v>0</v>
      </c>
      <c r="S1154" s="138">
        <v>10</v>
      </c>
      <c r="T1154" s="259" t="s">
        <v>153</v>
      </c>
      <c r="U1154" s="78">
        <f>SUMIF('Avoided Costs 2010-2018'!$A:$A,Actuals!T1154&amp;Actuals!S1154,'Avoided Costs 2010-2018'!$E:$E)*J1154</f>
        <v>339318.1353201766</v>
      </c>
      <c r="V1154" s="78">
        <f>SUMIF('Avoided Costs 2010-2018'!$A:$A,Actuals!T1154&amp;Actuals!S1154,'Avoided Costs 2010-2018'!$K:$K)*N1154</f>
        <v>0</v>
      </c>
      <c r="W1154" s="78">
        <f>SUMIF('Avoided Costs 2010-2018'!$A:$A,Actuals!T1154&amp;Actuals!S1154,'Avoided Costs 2010-2018'!$M:$M)*R1154</f>
        <v>0</v>
      </c>
      <c r="X1154" s="78">
        <f t="shared" si="559"/>
        <v>339318.1353201766</v>
      </c>
      <c r="Y1154" s="105">
        <v>280028</v>
      </c>
      <c r="Z1154" s="105">
        <f t="shared" si="560"/>
        <v>168016.8</v>
      </c>
      <c r="AA1154" s="105"/>
      <c r="AB1154" s="105"/>
      <c r="AC1154" s="105"/>
      <c r="AD1154" s="105">
        <f t="shared" si="561"/>
        <v>168016.8</v>
      </c>
      <c r="AE1154" s="105">
        <f t="shared" si="562"/>
        <v>171301.33532017661</v>
      </c>
      <c r="AF1154" s="160">
        <f t="shared" si="563"/>
        <v>1603811.2679999997</v>
      </c>
    </row>
    <row r="1155" spans="1:32" s="108" customFormat="1" outlineLevel="1" x14ac:dyDescent="0.2">
      <c r="A1155" s="126" t="s">
        <v>1185</v>
      </c>
      <c r="B1155" s="126"/>
      <c r="C1155" s="126"/>
      <c r="D1155" s="138">
        <v>0</v>
      </c>
      <c r="E1155" s="139"/>
      <c r="F1155" s="140">
        <v>0.4</v>
      </c>
      <c r="G1155" s="132"/>
      <c r="H1155" s="139">
        <v>16344</v>
      </c>
      <c r="I1155" s="92">
        <f t="shared" si="553"/>
        <v>16350.5376</v>
      </c>
      <c r="J1155" s="98">
        <f t="shared" si="554"/>
        <v>9810.3225599999987</v>
      </c>
      <c r="K1155" s="92"/>
      <c r="L1155" s="139">
        <v>0</v>
      </c>
      <c r="M1155" s="92">
        <f t="shared" si="555"/>
        <v>0</v>
      </c>
      <c r="N1155" s="92">
        <f t="shared" si="556"/>
        <v>0</v>
      </c>
      <c r="O1155" s="92"/>
      <c r="P1155" s="139">
        <v>0</v>
      </c>
      <c r="Q1155" s="92">
        <f t="shared" si="557"/>
        <v>0</v>
      </c>
      <c r="R1155" s="98">
        <f t="shared" si="558"/>
        <v>0</v>
      </c>
      <c r="S1155" s="138">
        <v>10</v>
      </c>
      <c r="T1155" s="259" t="s">
        <v>153</v>
      </c>
      <c r="U1155" s="78">
        <f>SUMIF('Avoided Costs 2010-2018'!$A:$A,Actuals!T1155&amp;Actuals!S1155,'Avoided Costs 2010-2018'!$E:$E)*J1155</f>
        <v>20755.686310271398</v>
      </c>
      <c r="V1155" s="78">
        <f>SUMIF('Avoided Costs 2010-2018'!$A:$A,Actuals!T1155&amp;Actuals!S1155,'Avoided Costs 2010-2018'!$K:$K)*N1155</f>
        <v>0</v>
      </c>
      <c r="W1155" s="78">
        <f>SUMIF('Avoided Costs 2010-2018'!$A:$A,Actuals!T1155&amp;Actuals!S1155,'Avoided Costs 2010-2018'!$M:$M)*R1155</f>
        <v>0</v>
      </c>
      <c r="X1155" s="78">
        <f t="shared" si="559"/>
        <v>20755.686310271398</v>
      </c>
      <c r="Y1155" s="105">
        <v>24780.240000000002</v>
      </c>
      <c r="Z1155" s="105">
        <f t="shared" si="560"/>
        <v>14868.144</v>
      </c>
      <c r="AA1155" s="105"/>
      <c r="AB1155" s="105"/>
      <c r="AC1155" s="105"/>
      <c r="AD1155" s="105">
        <f t="shared" si="561"/>
        <v>14868.144</v>
      </c>
      <c r="AE1155" s="105">
        <f t="shared" si="562"/>
        <v>5887.5423102713976</v>
      </c>
      <c r="AF1155" s="160">
        <f t="shared" si="563"/>
        <v>98103.225599999991</v>
      </c>
    </row>
    <row r="1156" spans="1:32" s="108" customFormat="1" outlineLevel="1" x14ac:dyDescent="0.2">
      <c r="A1156" s="126" t="s">
        <v>1186</v>
      </c>
      <c r="B1156" s="126"/>
      <c r="C1156" s="126"/>
      <c r="D1156" s="138">
        <v>1</v>
      </c>
      <c r="E1156" s="139"/>
      <c r="F1156" s="140">
        <v>0.4</v>
      </c>
      <c r="G1156" s="132"/>
      <c r="H1156" s="139">
        <v>45403</v>
      </c>
      <c r="I1156" s="92">
        <f t="shared" si="553"/>
        <v>45421.161199999995</v>
      </c>
      <c r="J1156" s="98">
        <f t="shared" si="554"/>
        <v>27252.696719999996</v>
      </c>
      <c r="K1156" s="92"/>
      <c r="L1156" s="139">
        <v>0</v>
      </c>
      <c r="M1156" s="92">
        <f t="shared" si="555"/>
        <v>0</v>
      </c>
      <c r="N1156" s="92">
        <f t="shared" si="556"/>
        <v>0</v>
      </c>
      <c r="O1156" s="92"/>
      <c r="P1156" s="139">
        <v>0</v>
      </c>
      <c r="Q1156" s="92">
        <f t="shared" si="557"/>
        <v>0</v>
      </c>
      <c r="R1156" s="98">
        <f t="shared" si="558"/>
        <v>0</v>
      </c>
      <c r="S1156" s="138">
        <v>25</v>
      </c>
      <c r="T1156" s="259" t="s">
        <v>153</v>
      </c>
      <c r="U1156" s="78">
        <f>SUMIF('Avoided Costs 2010-2018'!$A:$A,Actuals!T1156&amp;Actuals!S1156,'Avoided Costs 2010-2018'!$E:$E)*J1156</f>
        <v>94208.257037392686</v>
      </c>
      <c r="V1156" s="78">
        <f>SUMIF('Avoided Costs 2010-2018'!$A:$A,Actuals!T1156&amp;Actuals!S1156,'Avoided Costs 2010-2018'!$K:$K)*N1156</f>
        <v>0</v>
      </c>
      <c r="W1156" s="78">
        <f>SUMIF('Avoided Costs 2010-2018'!$A:$A,Actuals!T1156&amp;Actuals!S1156,'Avoided Costs 2010-2018'!$M:$M)*R1156</f>
        <v>0</v>
      </c>
      <c r="X1156" s="78">
        <f t="shared" si="559"/>
        <v>94208.257037392686</v>
      </c>
      <c r="Y1156" s="105">
        <v>152760</v>
      </c>
      <c r="Z1156" s="105">
        <f t="shared" si="560"/>
        <v>91656</v>
      </c>
      <c r="AA1156" s="105"/>
      <c r="AB1156" s="105"/>
      <c r="AC1156" s="105"/>
      <c r="AD1156" s="105">
        <f t="shared" si="561"/>
        <v>91656</v>
      </c>
      <c r="AE1156" s="105">
        <f t="shared" si="562"/>
        <v>2552.2570373926865</v>
      </c>
      <c r="AF1156" s="160">
        <f t="shared" si="563"/>
        <v>681317.41799999995</v>
      </c>
    </row>
    <row r="1157" spans="1:32" s="108" customFormat="1" outlineLevel="1" x14ac:dyDescent="0.2">
      <c r="A1157" s="126" t="s">
        <v>1187</v>
      </c>
      <c r="B1157" s="126"/>
      <c r="C1157" s="126"/>
      <c r="D1157" s="138">
        <v>1</v>
      </c>
      <c r="E1157" s="139"/>
      <c r="F1157" s="140">
        <v>0.4</v>
      </c>
      <c r="G1157" s="132"/>
      <c r="H1157" s="139">
        <v>75349</v>
      </c>
      <c r="I1157" s="92">
        <f t="shared" si="553"/>
        <v>75379.139599999995</v>
      </c>
      <c r="J1157" s="98">
        <f t="shared" si="554"/>
        <v>45227.483759999996</v>
      </c>
      <c r="K1157" s="92"/>
      <c r="L1157" s="139">
        <v>0</v>
      </c>
      <c r="M1157" s="92">
        <f t="shared" si="555"/>
        <v>0</v>
      </c>
      <c r="N1157" s="92">
        <f t="shared" si="556"/>
        <v>0</v>
      </c>
      <c r="O1157" s="92"/>
      <c r="P1157" s="139">
        <v>0</v>
      </c>
      <c r="Q1157" s="92">
        <f t="shared" si="557"/>
        <v>0</v>
      </c>
      <c r="R1157" s="98">
        <f t="shared" si="558"/>
        <v>0</v>
      </c>
      <c r="S1157" s="138">
        <v>15</v>
      </c>
      <c r="T1157" s="259" t="s">
        <v>153</v>
      </c>
      <c r="U1157" s="78">
        <f>SUMIF('Avoided Costs 2010-2018'!$A:$A,Actuals!T1157&amp;Actuals!S1157,'Avoided Costs 2010-2018'!$E:$E)*J1157</f>
        <v>122994.05830007752</v>
      </c>
      <c r="V1157" s="78">
        <f>SUMIF('Avoided Costs 2010-2018'!$A:$A,Actuals!T1157&amp;Actuals!S1157,'Avoided Costs 2010-2018'!$K:$K)*N1157</f>
        <v>0</v>
      </c>
      <c r="W1157" s="78">
        <f>SUMIF('Avoided Costs 2010-2018'!$A:$A,Actuals!T1157&amp;Actuals!S1157,'Avoided Costs 2010-2018'!$M:$M)*R1157</f>
        <v>0</v>
      </c>
      <c r="X1157" s="78">
        <f t="shared" si="559"/>
        <v>122994.05830007752</v>
      </c>
      <c r="Y1157" s="105">
        <v>39280</v>
      </c>
      <c r="Z1157" s="105">
        <f t="shared" si="560"/>
        <v>23568</v>
      </c>
      <c r="AA1157" s="105"/>
      <c r="AB1157" s="105"/>
      <c r="AC1157" s="105"/>
      <c r="AD1157" s="105">
        <f t="shared" si="561"/>
        <v>23568</v>
      </c>
      <c r="AE1157" s="105">
        <f t="shared" si="562"/>
        <v>99426.058300077522</v>
      </c>
      <c r="AF1157" s="160">
        <f t="shared" si="563"/>
        <v>678412.25639999995</v>
      </c>
    </row>
    <row r="1158" spans="1:32" s="108" customFormat="1" outlineLevel="1" x14ac:dyDescent="0.2">
      <c r="A1158" s="126" t="s">
        <v>1188</v>
      </c>
      <c r="B1158" s="126"/>
      <c r="C1158" s="126"/>
      <c r="D1158" s="138">
        <v>1</v>
      </c>
      <c r="E1158" s="139"/>
      <c r="F1158" s="140">
        <v>0.4</v>
      </c>
      <c r="G1158" s="132"/>
      <c r="H1158" s="139">
        <v>20936</v>
      </c>
      <c r="I1158" s="92">
        <f t="shared" si="553"/>
        <v>20944.374400000001</v>
      </c>
      <c r="J1158" s="98">
        <f t="shared" si="554"/>
        <v>12566.62464</v>
      </c>
      <c r="K1158" s="92"/>
      <c r="L1158" s="139">
        <v>0</v>
      </c>
      <c r="M1158" s="92">
        <f t="shared" si="555"/>
        <v>0</v>
      </c>
      <c r="N1158" s="92">
        <f t="shared" si="556"/>
        <v>0</v>
      </c>
      <c r="O1158" s="92"/>
      <c r="P1158" s="139">
        <v>0</v>
      </c>
      <c r="Q1158" s="92">
        <f t="shared" si="557"/>
        <v>0</v>
      </c>
      <c r="R1158" s="98">
        <f t="shared" si="558"/>
        <v>0</v>
      </c>
      <c r="S1158" s="138">
        <v>15</v>
      </c>
      <c r="T1158" s="259" t="s">
        <v>153</v>
      </c>
      <c r="U1158" s="78">
        <f>SUMIF('Avoided Costs 2010-2018'!$A:$A,Actuals!T1158&amp;Actuals!S1158,'Avoided Costs 2010-2018'!$E:$E)*J1158</f>
        <v>34174.356720997268</v>
      </c>
      <c r="V1158" s="78">
        <f>SUMIF('Avoided Costs 2010-2018'!$A:$A,Actuals!T1158&amp;Actuals!S1158,'Avoided Costs 2010-2018'!$K:$K)*N1158</f>
        <v>0</v>
      </c>
      <c r="W1158" s="78">
        <f>SUMIF('Avoided Costs 2010-2018'!$A:$A,Actuals!T1158&amp;Actuals!S1158,'Avoided Costs 2010-2018'!$M:$M)*R1158</f>
        <v>0</v>
      </c>
      <c r="X1158" s="78">
        <f t="shared" si="559"/>
        <v>34174.356720997268</v>
      </c>
      <c r="Y1158" s="105">
        <v>14643</v>
      </c>
      <c r="Z1158" s="105">
        <f t="shared" si="560"/>
        <v>8785.7999999999993</v>
      </c>
      <c r="AA1158" s="105"/>
      <c r="AB1158" s="105"/>
      <c r="AC1158" s="105"/>
      <c r="AD1158" s="105">
        <f t="shared" si="561"/>
        <v>8785.7999999999993</v>
      </c>
      <c r="AE1158" s="105">
        <f t="shared" si="562"/>
        <v>25388.556720997269</v>
      </c>
      <c r="AF1158" s="160">
        <f t="shared" si="563"/>
        <v>188499.36960000001</v>
      </c>
    </row>
    <row r="1159" spans="1:32" s="108" customFormat="1" outlineLevel="1" x14ac:dyDescent="0.2">
      <c r="A1159" s="141" t="s">
        <v>1189</v>
      </c>
      <c r="B1159" s="141"/>
      <c r="C1159" s="141"/>
      <c r="D1159" s="142">
        <v>0</v>
      </c>
      <c r="E1159" s="143"/>
      <c r="F1159" s="144">
        <v>0.4</v>
      </c>
      <c r="G1159" s="132"/>
      <c r="H1159" s="143">
        <v>27909</v>
      </c>
      <c r="I1159" s="92">
        <f t="shared" si="553"/>
        <v>27920.1636</v>
      </c>
      <c r="J1159" s="98">
        <f t="shared" si="554"/>
        <v>16752.098159999998</v>
      </c>
      <c r="K1159" s="92"/>
      <c r="L1159" s="143">
        <v>0</v>
      </c>
      <c r="M1159" s="92">
        <f t="shared" si="555"/>
        <v>0</v>
      </c>
      <c r="N1159" s="92">
        <f t="shared" si="556"/>
        <v>0</v>
      </c>
      <c r="O1159" s="92"/>
      <c r="P1159" s="143">
        <v>0</v>
      </c>
      <c r="Q1159" s="92">
        <f t="shared" si="557"/>
        <v>0</v>
      </c>
      <c r="R1159" s="98">
        <f t="shared" si="558"/>
        <v>0</v>
      </c>
      <c r="S1159" s="142">
        <v>25</v>
      </c>
      <c r="T1159" s="259" t="s">
        <v>153</v>
      </c>
      <c r="U1159" s="78">
        <f>SUMIF('Avoided Costs 2010-2018'!$A:$A,Actuals!T1159&amp;Actuals!S1159,'Avoided Costs 2010-2018'!$E:$E)*J1159</f>
        <v>57909.350608034547</v>
      </c>
      <c r="V1159" s="78">
        <f>SUMIF('Avoided Costs 2010-2018'!$A:$A,Actuals!T1159&amp;Actuals!S1159,'Avoided Costs 2010-2018'!$K:$K)*N1159</f>
        <v>0</v>
      </c>
      <c r="W1159" s="78">
        <f>SUMIF('Avoided Costs 2010-2018'!$A:$A,Actuals!T1159&amp;Actuals!S1159,'Avoided Costs 2010-2018'!$M:$M)*R1159</f>
        <v>0</v>
      </c>
      <c r="X1159" s="78">
        <f t="shared" si="559"/>
        <v>57909.350608034547</v>
      </c>
      <c r="Y1159" s="105">
        <v>7265</v>
      </c>
      <c r="Z1159" s="105">
        <f t="shared" si="560"/>
        <v>4359</v>
      </c>
      <c r="AA1159" s="105"/>
      <c r="AB1159" s="105"/>
      <c r="AC1159" s="105"/>
      <c r="AD1159" s="105">
        <f t="shared" si="561"/>
        <v>4359</v>
      </c>
      <c r="AE1159" s="105">
        <f t="shared" si="562"/>
        <v>53550.350608034547</v>
      </c>
      <c r="AF1159" s="160">
        <f t="shared" si="563"/>
        <v>418802.45399999997</v>
      </c>
    </row>
    <row r="1160" spans="1:32" s="108" customFormat="1" outlineLevel="1" x14ac:dyDescent="0.2">
      <c r="A1160" s="141" t="s">
        <v>1190</v>
      </c>
      <c r="B1160" s="141"/>
      <c r="C1160" s="141"/>
      <c r="D1160" s="142">
        <v>1</v>
      </c>
      <c r="E1160" s="143"/>
      <c r="F1160" s="144">
        <v>0.4</v>
      </c>
      <c r="G1160" s="132"/>
      <c r="H1160" s="143">
        <v>205332</v>
      </c>
      <c r="I1160" s="92">
        <f t="shared" si="553"/>
        <v>205414.13279999999</v>
      </c>
      <c r="J1160" s="98">
        <f t="shared" si="554"/>
        <v>123248.47967999999</v>
      </c>
      <c r="K1160" s="92"/>
      <c r="L1160" s="143">
        <v>0</v>
      </c>
      <c r="M1160" s="92">
        <f t="shared" si="555"/>
        <v>0</v>
      </c>
      <c r="N1160" s="92">
        <f t="shared" si="556"/>
        <v>0</v>
      </c>
      <c r="O1160" s="92"/>
      <c r="P1160" s="143">
        <v>0</v>
      </c>
      <c r="Q1160" s="92">
        <f t="shared" si="557"/>
        <v>0</v>
      </c>
      <c r="R1160" s="98">
        <f t="shared" si="558"/>
        <v>0</v>
      </c>
      <c r="S1160" s="142">
        <v>10</v>
      </c>
      <c r="T1160" s="259" t="s">
        <v>153</v>
      </c>
      <c r="U1160" s="78">
        <f>SUMIF('Avoided Costs 2010-2018'!$A:$A,Actuals!T1160&amp;Actuals!S1160,'Avoided Costs 2010-2018'!$E:$E)*J1160</f>
        <v>260756.64350591332</v>
      </c>
      <c r="V1160" s="78">
        <f>SUMIF('Avoided Costs 2010-2018'!$A:$A,Actuals!T1160&amp;Actuals!S1160,'Avoided Costs 2010-2018'!$K:$K)*N1160</f>
        <v>0</v>
      </c>
      <c r="W1160" s="78">
        <f>SUMIF('Avoided Costs 2010-2018'!$A:$A,Actuals!T1160&amp;Actuals!S1160,'Avoided Costs 2010-2018'!$M:$M)*R1160</f>
        <v>0</v>
      </c>
      <c r="X1160" s="78">
        <f t="shared" si="559"/>
        <v>260756.64350591332</v>
      </c>
      <c r="Y1160" s="105">
        <v>215169</v>
      </c>
      <c r="Z1160" s="105">
        <f t="shared" si="560"/>
        <v>129101.4</v>
      </c>
      <c r="AA1160" s="105"/>
      <c r="AB1160" s="105"/>
      <c r="AC1160" s="105"/>
      <c r="AD1160" s="105">
        <f t="shared" si="561"/>
        <v>129101.4</v>
      </c>
      <c r="AE1160" s="105">
        <f t="shared" si="562"/>
        <v>131655.24350591333</v>
      </c>
      <c r="AF1160" s="160">
        <f t="shared" si="563"/>
        <v>1232484.7967999999</v>
      </c>
    </row>
    <row r="1161" spans="1:32" s="4" customFormat="1" x14ac:dyDescent="0.2">
      <c r="A1161" s="134" t="s">
        <v>3</v>
      </c>
      <c r="B1161" s="134" t="s">
        <v>129</v>
      </c>
      <c r="C1161" s="134"/>
      <c r="D1161" s="135">
        <f>SUM(D1115:D1160)</f>
        <v>32</v>
      </c>
      <c r="E1161" s="98"/>
      <c r="F1161" s="136"/>
      <c r="G1161" s="132"/>
      <c r="H1161" s="107">
        <f>SUM(H1115:H1160)</f>
        <v>2849524</v>
      </c>
      <c r="I1161" s="107">
        <f>SUM(I1115:I1160)</f>
        <v>2860627.4476000001</v>
      </c>
      <c r="J1161" s="107">
        <f>SUM(J1115:J1160)</f>
        <v>1716376.46856</v>
      </c>
      <c r="K1161" s="98"/>
      <c r="L1161" s="107">
        <f>SUM(L1115:L1160)</f>
        <v>30016</v>
      </c>
      <c r="M1161" s="107">
        <f>SUM(M1115:M1160)</f>
        <v>33587.904000000002</v>
      </c>
      <c r="N1161" s="107">
        <f>SUM(N1115:N1160)</f>
        <v>20152.742399999999</v>
      </c>
      <c r="O1161" s="173"/>
      <c r="P1161" s="107">
        <f>SUM(P1115:P1160)</f>
        <v>0</v>
      </c>
      <c r="Q1161" s="107">
        <f>SUM(Q1115:Q1160)</f>
        <v>0</v>
      </c>
      <c r="R1161" s="107">
        <f>SUM(R1115:R1160)</f>
        <v>0</v>
      </c>
      <c r="S1161" s="135"/>
      <c r="T1161" s="87"/>
      <c r="U1161" s="105">
        <f>SUM(U1115:U1160)</f>
        <v>3920441.1846131617</v>
      </c>
      <c r="V1161" s="105">
        <f>SUM(V1115:V1160)</f>
        <v>16598.19924255952</v>
      </c>
      <c r="W1161" s="105">
        <f>SUM(W1115:W1160)</f>
        <v>0</v>
      </c>
      <c r="X1161" s="105">
        <f>SUM(X1115:X1160)</f>
        <v>3937039.383855721</v>
      </c>
      <c r="Y1161" s="105"/>
      <c r="Z1161" s="105">
        <f>SUM(Z1115:Z1160)</f>
        <v>1912538.5980000005</v>
      </c>
      <c r="AA1161" s="105">
        <v>225214.58</v>
      </c>
      <c r="AB1161" s="105">
        <v>10024.51</v>
      </c>
      <c r="AC1161" s="105">
        <f>AB1161+AA1161</f>
        <v>235239.09</v>
      </c>
      <c r="AD1161" s="105">
        <f t="shared" si="561"/>
        <v>1922563.1080000005</v>
      </c>
      <c r="AE1161" s="174">
        <f t="shared" si="562"/>
        <v>2014476.2758557205</v>
      </c>
      <c r="AF1161" s="175">
        <f>SUM(AF1115:AF1160)</f>
        <v>19729319.497200001</v>
      </c>
    </row>
    <row r="1162" spans="1:32" s="4" customFormat="1" x14ac:dyDescent="0.2">
      <c r="A1162" s="120"/>
      <c r="B1162" s="120"/>
      <c r="C1162" s="120"/>
      <c r="D1162" s="200"/>
      <c r="E1162" s="195"/>
      <c r="F1162" s="196"/>
      <c r="G1162" s="197"/>
      <c r="H1162" s="198"/>
      <c r="I1162" s="198"/>
      <c r="J1162" s="198"/>
      <c r="K1162" s="195"/>
      <c r="L1162" s="198"/>
      <c r="M1162" s="198"/>
      <c r="N1162" s="198"/>
      <c r="O1162" s="199"/>
      <c r="P1162" s="198"/>
      <c r="Q1162" s="198"/>
      <c r="R1162" s="198"/>
      <c r="S1162" s="200"/>
      <c r="T1162" s="5"/>
      <c r="U1162" s="145"/>
      <c r="V1162" s="145"/>
      <c r="W1162" s="145"/>
      <c r="X1162" s="145"/>
      <c r="Y1162" s="145"/>
      <c r="Z1162" s="145"/>
      <c r="AA1162" s="145"/>
      <c r="AB1162" s="145"/>
      <c r="AC1162" s="145"/>
      <c r="AD1162" s="145"/>
      <c r="AE1162" s="145"/>
      <c r="AF1162" s="201"/>
    </row>
    <row r="1163" spans="1:32" x14ac:dyDescent="0.2">
      <c r="A1163" s="123" t="s">
        <v>150</v>
      </c>
      <c r="B1163" s="167"/>
      <c r="C1163" s="167"/>
      <c r="D1163" s="54">
        <f>D1161+D1112</f>
        <v>123</v>
      </c>
      <c r="E1163" s="52"/>
      <c r="F1163" s="53"/>
      <c r="G1163" s="89"/>
      <c r="H1163" s="54">
        <f>H1161+H1112</f>
        <v>36507436</v>
      </c>
      <c r="I1163" s="54">
        <f>I1161+I1112</f>
        <v>36522135.700400002</v>
      </c>
      <c r="J1163" s="54">
        <f>J1161+J1112</f>
        <v>18547130.59496</v>
      </c>
      <c r="K1163" s="54"/>
      <c r="L1163" s="54">
        <f>L1161+L1112</f>
        <v>4922266</v>
      </c>
      <c r="M1163" s="54">
        <f>M1161+M1112</f>
        <v>5508240.6049999986</v>
      </c>
      <c r="N1163" s="54">
        <f>N1161+N1112</f>
        <v>2757479.0928999991</v>
      </c>
      <c r="O1163" s="129"/>
      <c r="P1163" s="54">
        <f>P1161+P1112</f>
        <v>145242</v>
      </c>
      <c r="Q1163" s="54">
        <f>Q1161+Q1112</f>
        <v>145242</v>
      </c>
      <c r="R1163" s="54">
        <f>R1161+R1112</f>
        <v>72621</v>
      </c>
      <c r="S1163" s="54"/>
      <c r="T1163" s="24"/>
      <c r="U1163" s="102">
        <f>U1161+U1112</f>
        <v>50191120.074163109</v>
      </c>
      <c r="V1163" s="102">
        <f>V1161+V1112</f>
        <v>2376912.8445964721</v>
      </c>
      <c r="W1163" s="102">
        <f>W1161+W1112</f>
        <v>1018264.3878401131</v>
      </c>
      <c r="X1163" s="102">
        <f>X1161+X1112</f>
        <v>53586297.306599706</v>
      </c>
      <c r="Y1163" s="102"/>
      <c r="Z1163" s="102">
        <f>Z1161+Z1112</f>
        <v>7561687.7429999998</v>
      </c>
      <c r="AA1163" s="102">
        <f t="shared" ref="AA1163:AF1163" si="569">AA1161+AA1112</f>
        <v>2097700.4</v>
      </c>
      <c r="AB1163" s="102">
        <f t="shared" si="569"/>
        <v>847822.35</v>
      </c>
      <c r="AC1163" s="102">
        <f t="shared" si="569"/>
        <v>2945522.75</v>
      </c>
      <c r="AD1163" s="102">
        <f t="shared" si="569"/>
        <v>8409510.0930000003</v>
      </c>
      <c r="AE1163" s="102">
        <f t="shared" si="569"/>
        <v>45176787.213599704</v>
      </c>
      <c r="AF1163" s="168">
        <f t="shared" si="569"/>
        <v>290817362.18600005</v>
      </c>
    </row>
    <row r="1164" spans="1:32" x14ac:dyDescent="0.2">
      <c r="A1164" s="120"/>
      <c r="M1164" s="49">
        <f>SUM(M1163-L1163)</f>
        <v>585974.60499999858</v>
      </c>
      <c r="Q1164" s="49">
        <f>SUM(Q1163-P1163)</f>
        <v>0</v>
      </c>
      <c r="T1164" s="261"/>
    </row>
    <row r="1165" spans="1:32" ht="12" thickBot="1" x14ac:dyDescent="0.25">
      <c r="A1165" s="203" t="s">
        <v>171</v>
      </c>
      <c r="B1165" s="99"/>
      <c r="C1165" s="99"/>
      <c r="D1165" s="20">
        <f>D1163+D999+D945+D456+D75</f>
        <v>40196</v>
      </c>
      <c r="E1165" s="27"/>
      <c r="F1165" s="21"/>
      <c r="G1165" s="154"/>
      <c r="H1165" s="20">
        <f t="shared" ref="H1165:J1165" si="570">H1163+H999+H945+H456+H75</f>
        <v>82896808</v>
      </c>
      <c r="I1165" s="20">
        <f t="shared" si="570"/>
        <v>76356822.732400015</v>
      </c>
      <c r="J1165" s="20">
        <f t="shared" si="570"/>
        <v>55628413.399999991</v>
      </c>
      <c r="K1165" s="20"/>
      <c r="L1165" s="20">
        <f t="shared" ref="L1165:N1165" si="571">L1163+L999+L945+L456+L75</f>
        <v>31841862</v>
      </c>
      <c r="M1165" s="20">
        <f t="shared" si="571"/>
        <v>30701777.605000004</v>
      </c>
      <c r="N1165" s="20">
        <f t="shared" si="571"/>
        <v>26294117.743299998</v>
      </c>
      <c r="O1165" s="85"/>
      <c r="P1165" s="20">
        <f t="shared" ref="P1165:R1165" si="572">P1163+P999+P945+P456+P75</f>
        <v>787929.94199999992</v>
      </c>
      <c r="Q1165" s="20">
        <f t="shared" si="572"/>
        <v>539034.65999999992</v>
      </c>
      <c r="R1165" s="20">
        <f t="shared" si="572"/>
        <v>590437.84479536</v>
      </c>
      <c r="S1165" s="20"/>
      <c r="T1165" s="13"/>
      <c r="U1165" s="20">
        <f t="shared" ref="U1165:X1165" si="573">U1163+U999+U945+U456+U75</f>
        <v>153705322.43215159</v>
      </c>
      <c r="V1165" s="20">
        <f t="shared" si="573"/>
        <v>22472579.657183737</v>
      </c>
      <c r="W1165" s="20">
        <f t="shared" si="573"/>
        <v>5349349.6130545735</v>
      </c>
      <c r="X1165" s="20">
        <f t="shared" si="573"/>
        <v>181527251.7023899</v>
      </c>
      <c r="Y1165" s="71"/>
      <c r="Z1165" s="20">
        <f>Z1163+Z999+Z945+Z456+Z75</f>
        <v>38372864.836800002</v>
      </c>
      <c r="AA1165" s="20">
        <f t="shared" ref="AA1165:AF1165" si="574">AA1163+AA999+AA945+AA456+AA75</f>
        <v>7438193.0599999987</v>
      </c>
      <c r="AB1165" s="20">
        <f t="shared" si="574"/>
        <v>2278869.0000000005</v>
      </c>
      <c r="AC1165" s="20">
        <f t="shared" si="574"/>
        <v>9717062.0599999987</v>
      </c>
      <c r="AD1165" s="20">
        <f t="shared" si="574"/>
        <v>40651733.836800009</v>
      </c>
      <c r="AE1165" s="20">
        <f t="shared" si="574"/>
        <v>140875517.86558992</v>
      </c>
      <c r="AF1165" s="204">
        <f t="shared" si="574"/>
        <v>842137631.68912017</v>
      </c>
    </row>
    <row r="1166" spans="1:32" ht="12.75" thickTop="1" thickBot="1" x14ac:dyDescent="0.25">
      <c r="A1166" s="205"/>
      <c r="B1166" s="4"/>
      <c r="C1166" s="4"/>
      <c r="D1166" s="25"/>
      <c r="E1166" s="29"/>
      <c r="F1166" s="30"/>
      <c r="G1166" s="147"/>
      <c r="H1166" s="25"/>
      <c r="I1166" s="25"/>
      <c r="J1166" s="25"/>
      <c r="K1166" s="25"/>
      <c r="L1166" s="25"/>
      <c r="M1166" s="25"/>
      <c r="N1166" s="25"/>
      <c r="O1166" s="80"/>
      <c r="P1166" s="25"/>
      <c r="Q1166" s="25"/>
      <c r="R1166" s="25"/>
      <c r="S1166" s="25"/>
      <c r="T1166" s="5"/>
      <c r="U1166" s="25"/>
      <c r="V1166" s="25"/>
      <c r="W1166" s="25"/>
      <c r="X1166" s="25"/>
      <c r="Y1166" s="51"/>
      <c r="Z1166" s="25"/>
      <c r="AA1166" s="25"/>
      <c r="AB1166" s="25"/>
      <c r="AC1166" s="25"/>
      <c r="AD1166" s="25"/>
      <c r="AE1166" s="25"/>
      <c r="AF1166" s="206"/>
    </row>
    <row r="1167" spans="1:32" ht="12.75" thickTop="1" thickBot="1" x14ac:dyDescent="0.25">
      <c r="A1167" s="207" t="s">
        <v>162</v>
      </c>
      <c r="B1167" s="65"/>
      <c r="C1167" s="65"/>
      <c r="D1167" s="68">
        <f>D1165+D48</f>
        <v>851838</v>
      </c>
      <c r="E1167" s="66"/>
      <c r="F1167" s="67"/>
      <c r="G1167" s="155"/>
      <c r="H1167" s="68">
        <f t="shared" ref="H1167:J1167" si="575">H1165+H48</f>
        <v>102013576</v>
      </c>
      <c r="I1167" s="68">
        <f t="shared" si="575"/>
        <v>76356822.732400015</v>
      </c>
      <c r="J1167" s="68">
        <f t="shared" si="575"/>
        <v>65654255.919336624</v>
      </c>
      <c r="K1167" s="68"/>
      <c r="L1167" s="68">
        <f t="shared" ref="L1167:N1167" si="576">L1165+L48</f>
        <v>64776613</v>
      </c>
      <c r="M1167" s="68">
        <f t="shared" si="576"/>
        <v>30701777.605000004</v>
      </c>
      <c r="N1167" s="68">
        <f t="shared" si="576"/>
        <v>47265696.78641136</v>
      </c>
      <c r="O1167" s="84"/>
      <c r="P1167" s="68">
        <f t="shared" ref="P1167:R1167" si="577">P1165+P48</f>
        <v>5404086.3679999998</v>
      </c>
      <c r="Q1167" s="68">
        <f t="shared" si="577"/>
        <v>539034.65999999992</v>
      </c>
      <c r="R1167" s="68">
        <f t="shared" si="577"/>
        <v>2954077.2832308766</v>
      </c>
      <c r="S1167" s="68"/>
      <c r="T1167" s="12"/>
      <c r="U1167" s="68">
        <f t="shared" ref="U1167:X1167" si="578">U1165+U48</f>
        <v>177465202.44474682</v>
      </c>
      <c r="V1167" s="68">
        <f t="shared" si="578"/>
        <v>34808678.37808226</v>
      </c>
      <c r="W1167" s="68">
        <f t="shared" si="578"/>
        <v>29486454.267552812</v>
      </c>
      <c r="X1167" s="68">
        <f t="shared" si="578"/>
        <v>241760335.09038189</v>
      </c>
      <c r="Y1167" s="104"/>
      <c r="Z1167" s="68">
        <f>Z1165+Z48</f>
        <v>48438159.656300001</v>
      </c>
      <c r="AA1167" s="68">
        <f t="shared" ref="AA1167:AE1167" si="579">AA1165+AA48</f>
        <v>14089694.809999999</v>
      </c>
      <c r="AB1167" s="68">
        <f t="shared" si="579"/>
        <v>2653459.5800000005</v>
      </c>
      <c r="AC1167" s="68">
        <f t="shared" si="579"/>
        <v>16743154.389999999</v>
      </c>
      <c r="AD1167" s="68">
        <f t="shared" si="579"/>
        <v>51091619.236300007</v>
      </c>
      <c r="AE1167" s="68">
        <f t="shared" si="579"/>
        <v>190668715.85408193</v>
      </c>
      <c r="AF1167" s="208">
        <f>AF1165+AF48</f>
        <v>967089123.15574968</v>
      </c>
    </row>
    <row r="1168" spans="1:32" ht="12" thickTop="1" x14ac:dyDescent="0.2">
      <c r="A1168" s="119"/>
      <c r="H1168" s="59"/>
      <c r="I1168" s="59"/>
      <c r="M1168" s="59"/>
      <c r="Q1168" s="59"/>
    </row>
    <row r="1169" spans="1:32" x14ac:dyDescent="0.2">
      <c r="A1169" s="119"/>
      <c r="B1169" s="4" t="s">
        <v>230</v>
      </c>
      <c r="C1169" s="4"/>
      <c r="D1169" s="25"/>
      <c r="E1169" s="29"/>
      <c r="F1169" s="30"/>
      <c r="G1169" s="147"/>
      <c r="H1169" s="29"/>
      <c r="I1169" s="29"/>
      <c r="J1169" s="25"/>
      <c r="K1169" s="25"/>
      <c r="L1169" s="25"/>
      <c r="M1169" s="29"/>
      <c r="N1169" s="25"/>
      <c r="O1169" s="80"/>
      <c r="P1169" s="34"/>
      <c r="Q1169" s="29"/>
      <c r="R1169" s="25"/>
      <c r="S1169" s="25"/>
      <c r="T1169" s="5"/>
      <c r="U1169" s="51"/>
      <c r="V1169" s="51"/>
      <c r="W1169" s="51"/>
      <c r="X1169" s="51"/>
      <c r="Y1169" s="51"/>
      <c r="Z1169" s="51"/>
      <c r="AA1169" s="51"/>
      <c r="AB1169" s="51"/>
      <c r="AC1169" s="51"/>
      <c r="AD1169" s="51"/>
      <c r="AE1169" s="51"/>
      <c r="AF1169" s="159"/>
    </row>
    <row r="1170" spans="1:32" x14ac:dyDescent="0.2">
      <c r="A1170" s="119"/>
      <c r="B1170" s="28" t="s">
        <v>152</v>
      </c>
      <c r="D1170" s="25"/>
      <c r="E1170" s="29"/>
      <c r="F1170" s="30"/>
      <c r="G1170" s="147"/>
      <c r="H1170" s="29"/>
      <c r="I1170" s="29"/>
      <c r="J1170" s="25"/>
      <c r="K1170" s="25"/>
      <c r="L1170" s="25"/>
      <c r="M1170" s="29"/>
      <c r="N1170" s="25"/>
      <c r="O1170" s="80"/>
      <c r="P1170" s="34"/>
      <c r="Q1170" s="29"/>
      <c r="R1170" s="25"/>
      <c r="S1170" s="25"/>
      <c r="T1170" s="5"/>
      <c r="U1170" s="51"/>
      <c r="V1170" s="51"/>
      <c r="W1170" s="51"/>
      <c r="X1170" s="51"/>
      <c r="Y1170" s="51"/>
      <c r="Z1170" s="51"/>
      <c r="AA1170" s="51"/>
      <c r="AB1170" s="51"/>
      <c r="AC1170" s="51"/>
      <c r="AD1170" s="51"/>
      <c r="AE1170" s="51"/>
      <c r="AF1170" s="159"/>
    </row>
    <row r="1171" spans="1:32" x14ac:dyDescent="0.2">
      <c r="A1171" s="119" t="s">
        <v>112</v>
      </c>
      <c r="B1171" s="28" t="s">
        <v>165</v>
      </c>
      <c r="F1171" s="2"/>
      <c r="G1171" s="156"/>
      <c r="O1171" s="80"/>
      <c r="P1171" s="34"/>
      <c r="AA1171" s="145">
        <v>0</v>
      </c>
      <c r="AB1171" s="145">
        <v>45687.72</v>
      </c>
      <c r="AC1171" s="145">
        <f>SUM(AA1171:AB1171)</f>
        <v>45687.72</v>
      </c>
    </row>
    <row r="1172" spans="1:32" x14ac:dyDescent="0.2">
      <c r="A1172" s="119" t="s">
        <v>1301</v>
      </c>
      <c r="B1172" s="28" t="s">
        <v>182</v>
      </c>
      <c r="F1172" s="2"/>
      <c r="G1172" s="156"/>
      <c r="O1172" s="80"/>
      <c r="P1172" s="34"/>
      <c r="AA1172" s="145">
        <v>999767</v>
      </c>
      <c r="AB1172" s="145">
        <v>-4422.3999999999996</v>
      </c>
      <c r="AC1172" s="145">
        <f t="shared" ref="AC1172:AC1174" si="580">SUM(AA1172:AB1172)</f>
        <v>995344.6</v>
      </c>
    </row>
    <row r="1173" spans="1:32" x14ac:dyDescent="0.2">
      <c r="A1173" s="119" t="s">
        <v>114</v>
      </c>
      <c r="B1173" s="28" t="s">
        <v>1308</v>
      </c>
      <c r="F1173" s="2"/>
      <c r="G1173" s="156"/>
      <c r="O1173" s="80"/>
      <c r="P1173" s="34"/>
      <c r="AA1173" s="145">
        <v>0</v>
      </c>
      <c r="AB1173" s="145">
        <v>140785.19</v>
      </c>
      <c r="AC1173" s="145">
        <f t="shared" si="580"/>
        <v>140785.19</v>
      </c>
    </row>
    <row r="1174" spans="1:32" x14ac:dyDescent="0.2">
      <c r="A1174" s="122" t="s">
        <v>113</v>
      </c>
      <c r="B1174" s="28" t="s">
        <v>132</v>
      </c>
      <c r="C1174" s="4"/>
      <c r="F1174" s="2"/>
      <c r="G1174" s="156"/>
      <c r="J1174" s="25"/>
      <c r="K1174" s="25"/>
      <c r="L1174" s="25"/>
      <c r="N1174" s="25"/>
      <c r="O1174" s="80"/>
      <c r="P1174" s="34"/>
      <c r="R1174" s="25"/>
      <c r="S1174" s="25"/>
      <c r="T1174" s="5"/>
      <c r="X1174" s="51"/>
      <c r="Z1174" s="51"/>
      <c r="AA1174" s="146">
        <v>0</v>
      </c>
      <c r="AB1174" s="146">
        <v>0</v>
      </c>
      <c r="AC1174" s="146">
        <f t="shared" si="580"/>
        <v>0</v>
      </c>
    </row>
    <row r="1175" spans="1:32" x14ac:dyDescent="0.2">
      <c r="A1175" s="120" t="s">
        <v>179</v>
      </c>
      <c r="B1175" s="55"/>
      <c r="C1175" s="55"/>
      <c r="D1175" s="58"/>
      <c r="E1175" s="69"/>
      <c r="F1175" s="56"/>
      <c r="G1175" s="151"/>
      <c r="H1175" s="69"/>
      <c r="I1175" s="69"/>
      <c r="J1175" s="58"/>
      <c r="K1175" s="58"/>
      <c r="L1175" s="58"/>
      <c r="M1175" s="69"/>
      <c r="N1175" s="58"/>
      <c r="O1175" s="83"/>
      <c r="P1175" s="57"/>
      <c r="Q1175" s="69"/>
      <c r="R1175" s="58"/>
      <c r="S1175" s="58"/>
      <c r="T1175" s="6"/>
      <c r="U1175" s="103"/>
      <c r="V1175" s="103"/>
      <c r="W1175" s="103"/>
      <c r="X1175" s="103"/>
      <c r="Y1175" s="103"/>
      <c r="Z1175" s="103"/>
      <c r="AA1175" s="51">
        <f>SUM(AA1171:AA1174)</f>
        <v>999767</v>
      </c>
      <c r="AB1175" s="51">
        <f>SUM(AB1171:AB1174)</f>
        <v>182050.51</v>
      </c>
      <c r="AC1175" s="51">
        <f>SUM(AC1171:AC1174)</f>
        <v>1181817.51</v>
      </c>
      <c r="AD1175" s="103"/>
      <c r="AE1175" s="103"/>
      <c r="AF1175" s="169"/>
    </row>
    <row r="1176" spans="1:32" x14ac:dyDescent="0.2">
      <c r="A1176" s="120"/>
      <c r="B1176" s="4"/>
      <c r="C1176" s="4"/>
      <c r="D1176" s="25"/>
      <c r="E1176" s="29"/>
      <c r="F1176" s="30"/>
      <c r="G1176" s="147"/>
      <c r="H1176" s="29"/>
      <c r="I1176" s="29"/>
      <c r="J1176" s="25"/>
      <c r="K1176" s="25"/>
      <c r="L1176" s="25"/>
      <c r="M1176" s="29"/>
      <c r="N1176" s="25"/>
      <c r="O1176" s="80"/>
      <c r="P1176" s="34"/>
      <c r="Q1176" s="29"/>
      <c r="R1176" s="25"/>
      <c r="S1176" s="25"/>
      <c r="T1176" s="5"/>
      <c r="U1176" s="51"/>
      <c r="V1176" s="51"/>
      <c r="W1176" s="51"/>
      <c r="X1176" s="51"/>
      <c r="Y1176" s="51"/>
      <c r="Z1176" s="51"/>
      <c r="AA1176" s="51"/>
      <c r="AB1176" s="51"/>
      <c r="AC1176" s="51"/>
      <c r="AD1176" s="51"/>
      <c r="AE1176" s="51"/>
      <c r="AF1176" s="159"/>
    </row>
    <row r="1177" spans="1:32" x14ac:dyDescent="0.2">
      <c r="A1177" s="122"/>
      <c r="B1177" s="4"/>
      <c r="C1177" s="4"/>
      <c r="D1177" s="25"/>
      <c r="E1177" s="29"/>
      <c r="F1177" s="30"/>
      <c r="G1177" s="147"/>
      <c r="H1177" s="29"/>
      <c r="I1177" s="29"/>
      <c r="J1177" s="25"/>
      <c r="K1177" s="25"/>
      <c r="L1177" s="25"/>
      <c r="M1177" s="29"/>
      <c r="N1177" s="25"/>
      <c r="O1177" s="80"/>
      <c r="P1177" s="34"/>
      <c r="Q1177" s="29"/>
      <c r="R1177" s="25"/>
      <c r="S1177" s="25"/>
      <c r="T1177" s="5"/>
      <c r="U1177" s="51"/>
      <c r="V1177" s="51"/>
      <c r="W1177" s="51"/>
      <c r="X1177" s="51"/>
      <c r="Y1177" s="51"/>
      <c r="Z1177" s="51"/>
      <c r="AA1177" s="51"/>
      <c r="AB1177" s="51"/>
      <c r="AC1177" s="51"/>
      <c r="AD1177" s="51"/>
      <c r="AE1177" s="51"/>
      <c r="AF1177" s="159"/>
    </row>
    <row r="1178" spans="1:32" ht="12" thickBot="1" x14ac:dyDescent="0.25">
      <c r="A1178" s="205" t="s">
        <v>231</v>
      </c>
      <c r="B1178" s="99"/>
      <c r="C1178" s="99"/>
      <c r="D1178" s="20"/>
      <c r="E1178" s="27"/>
      <c r="F1178" s="21"/>
      <c r="G1178" s="154"/>
      <c r="H1178" s="20"/>
      <c r="I1178" s="20"/>
      <c r="J1178" s="20"/>
      <c r="K1178" s="20"/>
      <c r="L1178" s="20"/>
      <c r="M1178" s="20"/>
      <c r="N1178" s="20"/>
      <c r="O1178" s="85"/>
      <c r="P1178" s="20"/>
      <c r="Q1178" s="20"/>
      <c r="R1178" s="20"/>
      <c r="S1178" s="20"/>
      <c r="T1178" s="13"/>
      <c r="U1178" s="71"/>
      <c r="V1178" s="71"/>
      <c r="W1178" s="71"/>
      <c r="X1178" s="71"/>
      <c r="Y1178" s="71"/>
      <c r="Z1178" s="71"/>
      <c r="AA1178" s="71">
        <f>AA1175</f>
        <v>999767</v>
      </c>
      <c r="AB1178" s="71">
        <f t="shared" ref="AB1178:AC1178" si="581">AB1175</f>
        <v>182050.51</v>
      </c>
      <c r="AC1178" s="71">
        <f t="shared" si="581"/>
        <v>1181817.51</v>
      </c>
      <c r="AD1178" s="71"/>
      <c r="AE1178" s="71"/>
      <c r="AF1178" s="209"/>
    </row>
    <row r="1179" spans="1:32" ht="13.5" thickTop="1" x14ac:dyDescent="0.2">
      <c r="A1179" s="119"/>
      <c r="B1179" s="4"/>
      <c r="C1179" s="4"/>
      <c r="D1179" s="25"/>
      <c r="E1179" s="29"/>
      <c r="F1179" s="30"/>
      <c r="G1179" s="147"/>
      <c r="H1179" s="29"/>
      <c r="I1179" s="29"/>
      <c r="J1179" s="25"/>
      <c r="K1179" s="25"/>
      <c r="L1179" s="25"/>
      <c r="M1179" s="29"/>
      <c r="N1179" s="25"/>
      <c r="O1179" s="80"/>
      <c r="P1179" s="34"/>
      <c r="Q1179" s="29"/>
      <c r="R1179" s="25"/>
      <c r="S1179" s="25"/>
      <c r="T1179" s="5"/>
      <c r="U1179" s="121"/>
      <c r="V1179" s="51"/>
      <c r="W1179" s="51"/>
      <c r="X1179" s="51"/>
      <c r="Y1179" s="51"/>
      <c r="Z1179" s="51"/>
      <c r="AA1179" s="51"/>
      <c r="AB1179" s="51"/>
      <c r="AC1179" s="51"/>
      <c r="AD1179" s="51"/>
      <c r="AE1179" s="51"/>
      <c r="AF1179" s="159"/>
    </row>
    <row r="1180" spans="1:32" x14ac:dyDescent="0.2">
      <c r="A1180" s="119"/>
      <c r="B1180" s="4" t="s">
        <v>159</v>
      </c>
      <c r="C1180" s="4"/>
      <c r="AD1180" s="51"/>
      <c r="AE1180" s="51"/>
      <c r="AF1180" s="159"/>
    </row>
    <row r="1181" spans="1:32" x14ac:dyDescent="0.2">
      <c r="A1181" s="119"/>
      <c r="B1181" s="28" t="s">
        <v>152</v>
      </c>
      <c r="AD1181" s="51"/>
      <c r="AE1181" s="51"/>
      <c r="AF1181" s="159"/>
    </row>
    <row r="1182" spans="1:32" x14ac:dyDescent="0.2">
      <c r="A1182" s="119"/>
      <c r="B1182" s="28" t="s">
        <v>73</v>
      </c>
      <c r="O1182" s="80"/>
      <c r="P1182" s="34"/>
      <c r="AB1182" s="145">
        <v>3500</v>
      </c>
      <c r="AC1182" s="33">
        <f t="shared" ref="AC1182:AC1183" si="582">AB1182+AA1182</f>
        <v>3500</v>
      </c>
      <c r="AD1182" s="33">
        <f>Z1182+AB1182</f>
        <v>3500</v>
      </c>
      <c r="AE1182" s="33">
        <f>X1182-AD1182</f>
        <v>-3500</v>
      </c>
    </row>
    <row r="1183" spans="1:32" x14ac:dyDescent="0.2">
      <c r="A1183" s="122"/>
      <c r="B1183" s="4" t="s">
        <v>61</v>
      </c>
      <c r="C1183" s="4"/>
      <c r="O1183" s="80"/>
      <c r="P1183" s="34"/>
      <c r="AB1183" s="146">
        <v>151187.5</v>
      </c>
      <c r="AC1183" s="33">
        <f t="shared" si="582"/>
        <v>151187.5</v>
      </c>
      <c r="AD1183" s="33">
        <f>Z1183+AB1183</f>
        <v>151187.5</v>
      </c>
      <c r="AE1183" s="33">
        <f>X1183-AD1183</f>
        <v>-151187.5</v>
      </c>
    </row>
    <row r="1184" spans="1:32" x14ac:dyDescent="0.2">
      <c r="A1184" s="120" t="s">
        <v>180</v>
      </c>
      <c r="B1184" s="55"/>
      <c r="C1184" s="55"/>
      <c r="D1184" s="58"/>
      <c r="E1184" s="69"/>
      <c r="F1184" s="56"/>
      <c r="G1184" s="151"/>
      <c r="H1184" s="69"/>
      <c r="I1184" s="69"/>
      <c r="J1184" s="58"/>
      <c r="K1184" s="58"/>
      <c r="L1184" s="58"/>
      <c r="M1184" s="69"/>
      <c r="N1184" s="58"/>
      <c r="O1184" s="83"/>
      <c r="P1184" s="57"/>
      <c r="Q1184" s="69"/>
      <c r="R1184" s="58"/>
      <c r="S1184" s="58"/>
      <c r="T1184" s="6"/>
      <c r="U1184" s="103"/>
      <c r="V1184" s="103"/>
      <c r="W1184" s="103"/>
      <c r="X1184" s="103"/>
      <c r="Y1184" s="103"/>
      <c r="Z1184" s="103"/>
      <c r="AA1184" s="103"/>
      <c r="AB1184" s="51">
        <f>SUM(AB1182:AB1183)</f>
        <v>154687.5</v>
      </c>
      <c r="AC1184" s="103">
        <f>SUM(AC1182:AC1183)</f>
        <v>154687.5</v>
      </c>
      <c r="AD1184" s="103">
        <f>SUM(AD1182:AD1183)</f>
        <v>154687.5</v>
      </c>
      <c r="AE1184" s="103">
        <f>SUM(AE1182:AE1183)</f>
        <v>-154687.5</v>
      </c>
      <c r="AF1184" s="169"/>
    </row>
    <row r="1185" spans="1:32" x14ac:dyDescent="0.2">
      <c r="A1185" s="122"/>
      <c r="AD1185" s="51"/>
      <c r="AE1185" s="51"/>
      <c r="AF1185" s="159"/>
    </row>
    <row r="1186" spans="1:32" ht="12" thickBot="1" x14ac:dyDescent="0.25">
      <c r="A1186" s="205" t="s">
        <v>161</v>
      </c>
      <c r="B1186" s="99"/>
      <c r="C1186" s="99"/>
      <c r="D1186" s="20"/>
      <c r="E1186" s="27"/>
      <c r="F1186" s="21"/>
      <c r="G1186" s="154"/>
      <c r="H1186" s="20"/>
      <c r="I1186" s="20"/>
      <c r="J1186" s="20"/>
      <c r="K1186" s="20"/>
      <c r="L1186" s="20"/>
      <c r="M1186" s="20"/>
      <c r="N1186" s="20"/>
      <c r="O1186" s="85"/>
      <c r="P1186" s="20"/>
      <c r="Q1186" s="20"/>
      <c r="R1186" s="20"/>
      <c r="S1186" s="20"/>
      <c r="T1186" s="13"/>
      <c r="U1186" s="71"/>
      <c r="V1186" s="71"/>
      <c r="W1186" s="71"/>
      <c r="X1186" s="71"/>
      <c r="Y1186" s="71"/>
      <c r="Z1186" s="71"/>
      <c r="AA1186" s="71"/>
      <c r="AB1186" s="71">
        <f>AB1184</f>
        <v>154687.5</v>
      </c>
      <c r="AC1186" s="71">
        <f>AC1184</f>
        <v>154687.5</v>
      </c>
      <c r="AD1186" s="71">
        <f>AD1184</f>
        <v>154687.5</v>
      </c>
      <c r="AE1186" s="71">
        <f>X1186-AD1186</f>
        <v>-154687.5</v>
      </c>
      <c r="AF1186" s="209"/>
    </row>
    <row r="1187" spans="1:32" ht="12" thickTop="1" x14ac:dyDescent="0.2">
      <c r="A1187" s="119"/>
      <c r="B1187" s="4"/>
      <c r="C1187" s="4"/>
      <c r="D1187" s="25"/>
      <c r="E1187" s="29"/>
      <c r="F1187" s="30"/>
      <c r="G1187" s="147"/>
      <c r="H1187" s="29"/>
      <c r="I1187" s="29"/>
      <c r="J1187" s="25"/>
      <c r="K1187" s="25"/>
      <c r="L1187" s="25"/>
      <c r="M1187" s="29"/>
      <c r="N1187" s="25"/>
      <c r="O1187" s="80"/>
      <c r="P1187" s="34"/>
      <c r="Q1187" s="29"/>
      <c r="R1187" s="25"/>
      <c r="S1187" s="25"/>
      <c r="T1187" s="5"/>
      <c r="U1187" s="51"/>
      <c r="V1187" s="51"/>
      <c r="W1187" s="51"/>
      <c r="X1187" s="51"/>
      <c r="Y1187" s="51"/>
      <c r="Z1187" s="51"/>
      <c r="AA1187" s="51"/>
      <c r="AB1187" s="51"/>
      <c r="AC1187" s="51"/>
      <c r="AD1187" s="51"/>
      <c r="AE1187" s="51"/>
      <c r="AF1187" s="159"/>
    </row>
    <row r="1188" spans="1:32" x14ac:dyDescent="0.2">
      <c r="A1188" s="119"/>
      <c r="B1188" s="4" t="s">
        <v>160</v>
      </c>
      <c r="C1188" s="4"/>
      <c r="AD1188" s="51"/>
      <c r="AE1188" s="51"/>
      <c r="AF1188" s="159"/>
    </row>
    <row r="1189" spans="1:32" ht="15.75" customHeight="1" x14ac:dyDescent="0.2">
      <c r="A1189" s="119"/>
      <c r="B1189" s="28" t="s">
        <v>152</v>
      </c>
      <c r="AD1189" s="51"/>
      <c r="AE1189" s="51"/>
      <c r="AF1189" s="159"/>
    </row>
    <row r="1190" spans="1:32" x14ac:dyDescent="0.2">
      <c r="A1190" s="122"/>
      <c r="B1190" s="28" t="s">
        <v>72</v>
      </c>
      <c r="O1190" s="80"/>
      <c r="P1190" s="34"/>
      <c r="AB1190" s="146">
        <v>65464.86</v>
      </c>
      <c r="AC1190" s="33">
        <f t="shared" ref="AC1190" si="583">AB1190+AA1190</f>
        <v>65464.86</v>
      </c>
      <c r="AD1190" s="33">
        <f>Z1190+AB1190</f>
        <v>65464.86</v>
      </c>
      <c r="AE1190" s="33">
        <f>X1190-AD1190</f>
        <v>-65464.86</v>
      </c>
    </row>
    <row r="1191" spans="1:32" x14ac:dyDescent="0.2">
      <c r="A1191" s="119" t="s">
        <v>181</v>
      </c>
      <c r="B1191" s="55"/>
      <c r="C1191" s="55"/>
      <c r="D1191" s="58"/>
      <c r="E1191" s="69"/>
      <c r="F1191" s="56"/>
      <c r="G1191" s="151"/>
      <c r="H1191" s="69"/>
      <c r="I1191" s="69"/>
      <c r="J1191" s="58"/>
      <c r="K1191" s="58"/>
      <c r="L1191" s="58"/>
      <c r="M1191" s="69"/>
      <c r="N1191" s="58"/>
      <c r="O1191" s="83"/>
      <c r="P1191" s="57"/>
      <c r="Q1191" s="69"/>
      <c r="R1191" s="58"/>
      <c r="S1191" s="58"/>
      <c r="T1191" s="6"/>
      <c r="U1191" s="103"/>
      <c r="V1191" s="103"/>
      <c r="W1191" s="103"/>
      <c r="X1191" s="103"/>
      <c r="Y1191" s="103"/>
      <c r="Z1191" s="103"/>
      <c r="AA1191" s="103"/>
      <c r="AB1191" s="51">
        <f>SUM(AB1190:AB1190)</f>
        <v>65464.86</v>
      </c>
      <c r="AC1191" s="103">
        <f>SUM(AC1190:AC1190)</f>
        <v>65464.86</v>
      </c>
      <c r="AD1191" s="103">
        <f>SUM(AD1190:AD1190)</f>
        <v>65464.86</v>
      </c>
      <c r="AE1191" s="103">
        <f>SUM(AE1190:AE1190)</f>
        <v>-65464.86</v>
      </c>
      <c r="AF1191" s="169"/>
    </row>
    <row r="1192" spans="1:32" x14ac:dyDescent="0.2">
      <c r="A1192" s="122"/>
      <c r="B1192" s="4"/>
      <c r="C1192" s="4"/>
      <c r="AD1192" s="51"/>
      <c r="AE1192" s="51"/>
      <c r="AF1192" s="159"/>
    </row>
    <row r="1193" spans="1:32" ht="12" thickBot="1" x14ac:dyDescent="0.25">
      <c r="A1193" s="205" t="s">
        <v>163</v>
      </c>
      <c r="B1193" s="99"/>
      <c r="C1193" s="99"/>
      <c r="D1193" s="20"/>
      <c r="E1193" s="27"/>
      <c r="F1193" s="21"/>
      <c r="G1193" s="154"/>
      <c r="H1193" s="20"/>
      <c r="I1193" s="20"/>
      <c r="J1193" s="20"/>
      <c r="K1193" s="20"/>
      <c r="L1193" s="20"/>
      <c r="M1193" s="20"/>
      <c r="N1193" s="20"/>
      <c r="O1193" s="85"/>
      <c r="P1193" s="20"/>
      <c r="Q1193" s="20"/>
      <c r="R1193" s="20"/>
      <c r="S1193" s="20"/>
      <c r="T1193" s="13"/>
      <c r="U1193" s="71"/>
      <c r="V1193" s="71"/>
      <c r="W1193" s="71"/>
      <c r="X1193" s="71"/>
      <c r="Y1193" s="71"/>
      <c r="Z1193" s="71"/>
      <c r="AA1193" s="71"/>
      <c r="AB1193" s="71">
        <f>AB1191</f>
        <v>65464.86</v>
      </c>
      <c r="AC1193" s="71">
        <f>AC1191</f>
        <v>65464.86</v>
      </c>
      <c r="AD1193" s="71">
        <f>AD1191</f>
        <v>65464.86</v>
      </c>
      <c r="AE1193" s="71">
        <f>X1193-AD1193</f>
        <v>-65464.86</v>
      </c>
      <c r="AF1193" s="209"/>
    </row>
    <row r="1194" spans="1:32" ht="12" thickTop="1" x14ac:dyDescent="0.2">
      <c r="A1194" s="119"/>
      <c r="AD1194" s="51"/>
      <c r="AE1194" s="51"/>
      <c r="AF1194" s="159"/>
    </row>
    <row r="1195" spans="1:32" x14ac:dyDescent="0.2">
      <c r="A1195" s="119"/>
      <c r="AD1195" s="51"/>
      <c r="AE1195" s="51"/>
      <c r="AF1195" s="159"/>
    </row>
    <row r="1196" spans="1:32" ht="12" thickBot="1" x14ac:dyDescent="0.25">
      <c r="A1196" s="203"/>
      <c r="B1196" s="203" t="s">
        <v>170</v>
      </c>
      <c r="C1196" s="99"/>
      <c r="D1196" s="20"/>
      <c r="E1196" s="27"/>
      <c r="F1196" s="21"/>
      <c r="G1196" s="154"/>
      <c r="H1196" s="20"/>
      <c r="I1196" s="20"/>
      <c r="J1196" s="20"/>
      <c r="K1196" s="20"/>
      <c r="L1196" s="20"/>
      <c r="M1196" s="20"/>
      <c r="N1196" s="20"/>
      <c r="O1196" s="85"/>
      <c r="P1196" s="20"/>
      <c r="Q1196" s="20"/>
      <c r="R1196" s="20"/>
      <c r="S1196" s="20"/>
      <c r="T1196" s="13"/>
      <c r="U1196" s="71"/>
      <c r="V1196" s="71"/>
      <c r="W1196" s="71"/>
      <c r="X1196" s="71"/>
      <c r="Y1196" s="71"/>
      <c r="Z1196" s="71"/>
      <c r="AA1196" s="71"/>
      <c r="AB1196" s="71">
        <v>5855520.5800000001</v>
      </c>
      <c r="AC1196" s="71">
        <f>AB1196+AA1196</f>
        <v>5855520.5800000001</v>
      </c>
      <c r="AD1196" s="71">
        <f>Z1196+AB1196</f>
        <v>5855520.5800000001</v>
      </c>
      <c r="AE1196" s="71">
        <f>X1196-AD1196</f>
        <v>-5855520.5800000001</v>
      </c>
      <c r="AF1196" s="209"/>
    </row>
    <row r="1197" spans="1:32" ht="12" thickTop="1" x14ac:dyDescent="0.2">
      <c r="A1197" s="119"/>
      <c r="B1197" s="60"/>
      <c r="C1197" s="4"/>
      <c r="D1197" s="25"/>
      <c r="E1197" s="29"/>
      <c r="F1197" s="30"/>
      <c r="G1197" s="147"/>
      <c r="H1197" s="29"/>
      <c r="I1197" s="29"/>
      <c r="J1197" s="25"/>
      <c r="K1197" s="25"/>
      <c r="L1197" s="25"/>
      <c r="M1197" s="29"/>
      <c r="N1197" s="25"/>
      <c r="O1197" s="80"/>
      <c r="P1197" s="34"/>
      <c r="Q1197" s="29"/>
      <c r="R1197" s="25"/>
      <c r="S1197" s="25"/>
      <c r="T1197" s="5"/>
      <c r="U1197" s="51"/>
      <c r="V1197" s="51"/>
      <c r="W1197" s="51"/>
      <c r="X1197" s="51"/>
      <c r="Y1197" s="51"/>
      <c r="Z1197" s="51"/>
      <c r="AA1197" s="51"/>
      <c r="AB1197" s="51" t="s">
        <v>168</v>
      </c>
      <c r="AC1197" s="51" t="s">
        <v>168</v>
      </c>
      <c r="AD1197" s="51" t="s">
        <v>168</v>
      </c>
      <c r="AE1197" s="51" t="s">
        <v>168</v>
      </c>
      <c r="AF1197" s="159"/>
    </row>
    <row r="1198" spans="1:32" s="4" customFormat="1" ht="34.5" customHeight="1" x14ac:dyDescent="0.2">
      <c r="A1198" s="123"/>
      <c r="B1198" s="210" t="s">
        <v>227</v>
      </c>
      <c r="C1198" s="211"/>
      <c r="D1198" s="54">
        <f>D1167+D1186+D1193</f>
        <v>851838</v>
      </c>
      <c r="E1198" s="52" t="s">
        <v>168</v>
      </c>
      <c r="F1198" s="53" t="s">
        <v>168</v>
      </c>
      <c r="G1198" s="89"/>
      <c r="H1198" s="52"/>
      <c r="I1198" s="52"/>
      <c r="J1198" s="54">
        <f>J1167+J1186+J1193</f>
        <v>65654255.919336624</v>
      </c>
      <c r="K1198" s="54" t="s">
        <v>168</v>
      </c>
      <c r="L1198" s="54"/>
      <c r="M1198" s="52"/>
      <c r="N1198" s="54" t="s">
        <v>168</v>
      </c>
      <c r="O1198" s="129" t="s">
        <v>168</v>
      </c>
      <c r="P1198" s="212"/>
      <c r="Q1198" s="52"/>
      <c r="R1198" s="54" t="s">
        <v>168</v>
      </c>
      <c r="S1198" s="102"/>
      <c r="T1198" s="262"/>
      <c r="U1198" s="102">
        <f>U1167+U1186+U1193</f>
        <v>177465202.44474682</v>
      </c>
      <c r="V1198" s="102">
        <f>V1167+V1186+V1193</f>
        <v>34808678.37808226</v>
      </c>
      <c r="W1198" s="102">
        <f>W1167+W1186+W1193</f>
        <v>29486454.267552812</v>
      </c>
      <c r="X1198" s="102">
        <f>X1167+X1186+X1193</f>
        <v>241760335.09038189</v>
      </c>
      <c r="Y1198" s="102">
        <v>0</v>
      </c>
      <c r="Z1198" s="102">
        <f t="shared" ref="Z1198:AE1198" si="584">Z1167+Z1186+Z1193</f>
        <v>48438159.656300001</v>
      </c>
      <c r="AA1198" s="102">
        <f t="shared" si="584"/>
        <v>14089694.809999999</v>
      </c>
      <c r="AB1198" s="102">
        <f t="shared" si="584"/>
        <v>2873611.9400000004</v>
      </c>
      <c r="AC1198" s="102">
        <f t="shared" si="584"/>
        <v>16963306.75</v>
      </c>
      <c r="AD1198" s="102">
        <f t="shared" si="584"/>
        <v>51311771.596300006</v>
      </c>
      <c r="AE1198" s="102">
        <f t="shared" si="584"/>
        <v>190448563.49408191</v>
      </c>
      <c r="AF1198" s="102">
        <f t="shared" ref="AF1198" si="585">AF1167+AF1186+AF1193</f>
        <v>967089123.15574968</v>
      </c>
    </row>
    <row r="1199" spans="1:32" s="4" customFormat="1" ht="24.75" customHeight="1" x14ac:dyDescent="0.2">
      <c r="A1199" s="123"/>
      <c r="B1199" s="210" t="s">
        <v>164</v>
      </c>
      <c r="C1199" s="211"/>
      <c r="D1199" s="54">
        <f>D1198-D1196</f>
        <v>851838</v>
      </c>
      <c r="E1199" s="52" t="s">
        <v>168</v>
      </c>
      <c r="F1199" s="53" t="s">
        <v>168</v>
      </c>
      <c r="G1199" s="89"/>
      <c r="H1199" s="52"/>
      <c r="I1199" s="52"/>
      <c r="J1199" s="54">
        <f>J1198-J1196</f>
        <v>65654255.919336624</v>
      </c>
      <c r="K1199" s="54" t="s">
        <v>168</v>
      </c>
      <c r="L1199" s="54"/>
      <c r="M1199" s="52"/>
      <c r="N1199" s="52"/>
      <c r="O1199" s="129" t="s">
        <v>168</v>
      </c>
      <c r="P1199" s="212"/>
      <c r="Q1199" s="52"/>
      <c r="R1199" s="54" t="s">
        <v>168</v>
      </c>
      <c r="S1199" s="54"/>
      <c r="T1199" s="263"/>
      <c r="U1199" s="102">
        <f t="shared" ref="U1199:Z1199" si="586">U1198+U1197</f>
        <v>177465202.44474682</v>
      </c>
      <c r="V1199" s="102">
        <f t="shared" si="586"/>
        <v>34808678.37808226</v>
      </c>
      <c r="W1199" s="102">
        <f t="shared" si="586"/>
        <v>29486454.267552812</v>
      </c>
      <c r="X1199" s="102">
        <f t="shared" si="586"/>
        <v>241760335.09038189</v>
      </c>
      <c r="Y1199" s="102">
        <v>0</v>
      </c>
      <c r="Z1199" s="102">
        <f t="shared" si="586"/>
        <v>48438159.656300001</v>
      </c>
      <c r="AA1199" s="102">
        <f t="shared" ref="AA1199:AF1199" si="587">AA1198+AA1196</f>
        <v>14089694.809999999</v>
      </c>
      <c r="AB1199" s="102">
        <f t="shared" si="587"/>
        <v>8729132.5199999996</v>
      </c>
      <c r="AC1199" s="102">
        <f t="shared" si="587"/>
        <v>22818827.329999998</v>
      </c>
      <c r="AD1199" s="102">
        <f t="shared" si="587"/>
        <v>57167292.176300004</v>
      </c>
      <c r="AE1199" s="102">
        <f t="shared" si="587"/>
        <v>184593042.9140819</v>
      </c>
      <c r="AF1199" s="102">
        <f t="shared" si="587"/>
        <v>967089123.15574968</v>
      </c>
    </row>
    <row r="1200" spans="1:32" x14ac:dyDescent="0.2">
      <c r="A1200" s="119"/>
      <c r="D1200" s="31" t="s">
        <v>168</v>
      </c>
      <c r="U1200" s="33" t="s">
        <v>168</v>
      </c>
      <c r="V1200" s="33" t="s">
        <v>168</v>
      </c>
      <c r="W1200" s="33" t="s">
        <v>168</v>
      </c>
      <c r="AD1200" s="33" t="s">
        <v>168</v>
      </c>
      <c r="AF1200" s="33"/>
    </row>
    <row r="1201" spans="1:32" s="4" customFormat="1" ht="12.75" thickBot="1" x14ac:dyDescent="0.25">
      <c r="A1201" s="213"/>
      <c r="B1201" s="99"/>
      <c r="C1201" s="99"/>
      <c r="D1201" s="20"/>
      <c r="E1201" s="27"/>
      <c r="F1201" s="21"/>
      <c r="G1201" s="154"/>
      <c r="H1201" s="27"/>
      <c r="I1201" s="27"/>
      <c r="J1201" s="20"/>
      <c r="K1201" s="20"/>
      <c r="L1201" s="20"/>
      <c r="M1201" s="27"/>
      <c r="N1201" s="20"/>
      <c r="O1201" s="85"/>
      <c r="P1201" s="70"/>
      <c r="Q1201" s="27"/>
      <c r="R1201" s="20"/>
      <c r="S1201" s="20"/>
      <c r="T1201" s="13"/>
      <c r="U1201" s="71"/>
      <c r="V1201" s="71"/>
      <c r="W1201" s="71"/>
      <c r="X1201" s="71"/>
      <c r="Y1201" s="71"/>
      <c r="Z1201" s="71"/>
      <c r="AA1201" s="71"/>
      <c r="AB1201" s="71"/>
      <c r="AC1201" s="71"/>
      <c r="AD1201" s="71"/>
      <c r="AE1201" s="71"/>
      <c r="AF1201" s="71"/>
    </row>
    <row r="1202" spans="1:32" s="4" customFormat="1" ht="23.25" thickTop="1" x14ac:dyDescent="0.2">
      <c r="A1202" s="123"/>
      <c r="B1202" s="210" t="s">
        <v>117</v>
      </c>
      <c r="C1202" s="211"/>
      <c r="D1202" s="54">
        <f>D1199+D1178</f>
        <v>851838</v>
      </c>
      <c r="E1202" s="52" t="s">
        <v>168</v>
      </c>
      <c r="F1202" s="53" t="s">
        <v>168</v>
      </c>
      <c r="G1202" s="89"/>
      <c r="H1202" s="52"/>
      <c r="I1202" s="52"/>
      <c r="J1202" s="54">
        <f>J1199+J1178</f>
        <v>65654255.919336624</v>
      </c>
      <c r="K1202" s="54" t="s">
        <v>168</v>
      </c>
      <c r="L1202" s="54"/>
      <c r="M1202" s="52"/>
      <c r="N1202" s="54" t="s">
        <v>168</v>
      </c>
      <c r="O1202" s="129" t="s">
        <v>168</v>
      </c>
      <c r="P1202" s="212"/>
      <c r="Q1202" s="52"/>
      <c r="R1202" s="54" t="s">
        <v>168</v>
      </c>
      <c r="S1202" s="54"/>
      <c r="T1202" s="262" t="s">
        <v>168</v>
      </c>
      <c r="U1202" s="102">
        <f>U1199+U1178</f>
        <v>177465202.44474682</v>
      </c>
      <c r="V1202" s="102">
        <f>V1199+V1178</f>
        <v>34808678.37808226</v>
      </c>
      <c r="W1202" s="102">
        <f>W1199+W1178</f>
        <v>29486454.267552812</v>
      </c>
      <c r="X1202" s="102">
        <f>X1199+X1178</f>
        <v>241760335.09038189</v>
      </c>
      <c r="Y1202" s="102">
        <v>0</v>
      </c>
      <c r="Z1202" s="102">
        <f>Z1199+Z1178</f>
        <v>48438159.656300001</v>
      </c>
      <c r="AA1202" s="102">
        <f>AA1199+AA1178</f>
        <v>15089461.809999999</v>
      </c>
      <c r="AB1202" s="102">
        <f>AB1199+AB1178</f>
        <v>8911183.0299999993</v>
      </c>
      <c r="AC1202" s="102">
        <f>AC1199+AC1178</f>
        <v>24000644.84</v>
      </c>
      <c r="AD1202" s="102">
        <f t="shared" ref="AD1202:AE1202" si="588">AD1199+AD1178</f>
        <v>57167292.176300004</v>
      </c>
      <c r="AE1202" s="102">
        <f t="shared" si="588"/>
        <v>184593042.9140819</v>
      </c>
      <c r="AF1202" s="102">
        <f t="shared" ref="AF1202" si="589">AF1199+AF1178</f>
        <v>967089123.15574968</v>
      </c>
    </row>
  </sheetData>
  <sheetProtection formatColumns="0" formatRows="0" sort="0" autoFilter="0" pivotTables="0"/>
  <customSheetViews>
    <customSheetView guid="{D3618886-EC92-4244-941D-CAF99D049731}" showGridLines="0" fitToPage="1" printArea="1" showAutoFilter="1" showRuler="0">
      <pane xSplit="2" ySplit="8" topLeftCell="D42" activePane="bottomRight" state="frozen"/>
      <selection pane="bottomRight" activeCell="I46" sqref="I46"/>
      <rowBreaks count="1" manualBreakCount="1">
        <brk id="103" max="24" man="1"/>
      </rowBreaks>
      <pageMargins left="0" right="0" top="0" bottom="0.5" header="0.17" footer="0.2"/>
      <printOptions horizontalCentered="1" verticalCentered="1" headings="1"/>
      <pageSetup paperSize="17" scale="65" fitToHeight="2" orientation="landscape" verticalDpi="300" r:id="rId1"/>
      <headerFooter alignWithMargins="0">
        <oddFooter>&amp;L&amp;8&amp;D&amp;T&amp;R&amp;"Arial,Italic"&amp;8&amp;Z&amp;F&amp;A</oddFooter>
      </headerFooter>
      <autoFilter ref="B1:AL1"/>
    </customSheetView>
  </customSheetViews>
  <mergeCells count="1">
    <mergeCell ref="AA3:AC3"/>
  </mergeCells>
  <phoneticPr fontId="9" type="noConversion"/>
  <conditionalFormatting sqref="S1198:T1198 S1199:S1202 D1186:S1186 D1178:S1178 D1193:S1193 D1196:S1196 D1163:S1163 Y859:Y861 S859:S861 AA859:AA861 L859:L861 D859:H861 Y433:Y459 S433:S459 L433:L459 D433:H459 P433:P861 AA433:AA459 M169:R172 U169:X172 AB169:AE172 P210:P245 D210:H245 S210:S245 Y210:Y245 L210:L245 D171:H173 L171:L173 S171:S173 Y171:Y173 AA171:AA173 AA210:AA245 D138:H140 L138:L140 S138:S140 Y138:Y140 AA138:AA140 D275:H321 L275:L321 P275:P321 S275:S321 Y275:Y321 AA275:AA321 U430:X431 AB430:AE431 P167:P173 D167:H169 S167:S169 L167:L169 Y167:Y169 D144:H146 L144:L146 P138:P146 S144:S146 Y144:Y146 AA144:AA146 AA167:AA169 P999:P1001 D933:H947 L933:L947 P933:P947 S933:S947 Y933:Y947 AA933:AA947 H456:J456 L456:N456 P456:R456 U456:X456 AA456:AE456 D945:S945 D999:S999 D999:H1001 L999:L1001 S999:S1001 Y999:Y1001 AA999:AA1001 D1161:H1202 P1161:P1168 L1161:L1202 S1161:S1197 Y1161:Y1168 D1112:H1114 L1112:L1114 P1112:P1114 S1112:S1114 Y1112:Y1114 AA1112:AA1114 AA1161:AA1168 AB710:AE1168 M1169:R1202 V4:V5 F11:G15 E11:E14 Y6:Y89 AA4:AA89 V6:X709 AB4:AC709 D15:G89 H1165:J1167 L1165:N1167 P1165:R1167 U710:X1168 Z3:Z1168 AA1165:AE1167 M1:O1168 V1:V2 W1:Y5 D1:G10 H1:H89 L1:L89 P1:P89 S1:S89 U1:U709 Q1:R1168 I1:K1202 D1203:S65501 AD1:AE709 U1203:AF65501 U1163:AE1163 U945:AE945 U1169:AE1202 S18:AE18 AA11:AE14 Z1:AC2 U999:AE1000 AF1198:AF1202">
    <cfRule type="cellIs" dxfId="4" priority="38" stopIfTrue="1" operator="lessThan">
      <formula>0</formula>
    </cfRule>
  </conditionalFormatting>
  <conditionalFormatting sqref="Y859:Y861 S859:S861 AA859:AA861 L859:L861 D859:H861 Y433:Y459 S433:S459 L433:L459 D433:H459 P433:P861 AA433:AA459 M169:R172 P210:P245 D210:H245 S210:S245 Y210:Y245 L210:L245 D171:H173 L171:L173 S171:S173 Y171:Y173 AA171:AA173 AA210:AA245 D138:H140 L138:L140 S138:S140 Y138:Y140 AA138:AA140 D275:H321 L275:L321 P275:P321 S275:S321 Y275:Y321 AA275:AA321 P167:P168 P173 D167:H169 S167:S169 L167:L169 Y167:Y169 D144:H146 L144:L146 P138:P146 S144:S146 Y144:Y146 AA144:AA146 AA167:AA169 D933:H947 L933:L947 P933:P947 S933:S947 Y933:Y947 AA933:AA947 I945:K945 M945:O945 L77:L89 P77:P89 S77:S89 Y77:Y89 AA77:AA89 U77:X998 AB77:AE998 D77:H89 Z77:Z998 M985:M998 I77:K456 J457:K944 J946:K998 I985:I998 M173:O456 N457:O944 N946:O998 D999:S1000 I723:I847 M723:M847 R946:R998 Q985:Q998 I851:I944 I946:I983 M851:M944 M946:M983 M526:M720 I526:I720 I457:I522 M77:O168 M457:M522 Q77:R168 Q173:R945 Q946:Q983">
    <cfRule type="cellIs" dxfId="3" priority="11" stopIfTrue="1" operator="lessThan">
      <formula>0</formula>
    </cfRule>
  </conditionalFormatting>
  <conditionalFormatting sqref="AF1:AF2 AF4:AF1197">
    <cfRule type="cellIs" dxfId="2" priority="5" stopIfTrue="1" operator="lessThan">
      <formula>0</formula>
    </cfRule>
  </conditionalFormatting>
  <conditionalFormatting sqref="AF77:AF1000">
    <cfRule type="cellIs" dxfId="1" priority="4" stopIfTrue="1" operator="lessThan">
      <formula>0</formula>
    </cfRule>
  </conditionalFormatting>
  <conditionalFormatting sqref="AF3">
    <cfRule type="cellIs" dxfId="0" priority="2" stopIfTrue="1" operator="lessThan">
      <formula>0</formula>
    </cfRule>
  </conditionalFormatting>
  <printOptions horizontalCentered="1" verticalCentered="1" headings="1"/>
  <pageMargins left="0" right="0" top="0" bottom="0.5" header="0.17" footer="0.2"/>
  <pageSetup paperSize="17" scale="48" fitToHeight="15" orientation="landscape" verticalDpi="300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9"/>
  </sheetPr>
  <dimension ref="A1:P500"/>
  <sheetViews>
    <sheetView workbookViewId="0">
      <selection activeCell="D29" sqref="D29"/>
    </sheetView>
  </sheetViews>
  <sheetFormatPr defaultRowHeight="12.75" x14ac:dyDescent="0.2"/>
  <cols>
    <col min="1" max="1" width="4.28515625" style="1" bestFit="1" customWidth="1"/>
    <col min="2" max="2" width="15.7109375" style="215" bestFit="1" customWidth="1"/>
    <col min="3" max="3" width="7.140625" style="215" customWidth="1"/>
    <col min="4" max="4" width="9.7109375" style="215" bestFit="1" customWidth="1"/>
    <col min="5" max="6" width="9.140625" style="215"/>
    <col min="7" max="7" width="12.85546875" style="215" bestFit="1" customWidth="1"/>
    <col min="8" max="9" width="12.7109375" style="215" bestFit="1" customWidth="1"/>
    <col min="10" max="11" width="9.140625" style="215"/>
    <col min="12" max="12" width="10.5703125" style="215" customWidth="1"/>
    <col min="13" max="16384" width="9.140625" style="215"/>
  </cols>
  <sheetData>
    <row r="1" spans="1:16" x14ac:dyDescent="0.2">
      <c r="B1" s="1" t="s">
        <v>16</v>
      </c>
      <c r="C1" s="214">
        <v>9.1399999999999995E-2</v>
      </c>
      <c r="D1" s="1"/>
      <c r="E1" s="1">
        <v>4</v>
      </c>
      <c r="F1" s="1"/>
      <c r="G1" s="1"/>
      <c r="H1" s="1"/>
      <c r="I1" s="1"/>
      <c r="J1" s="3" t="s">
        <v>35</v>
      </c>
      <c r="K1" s="1">
        <v>10</v>
      </c>
      <c r="L1" s="3" t="s">
        <v>201</v>
      </c>
      <c r="M1" s="1">
        <v>12</v>
      </c>
    </row>
    <row r="2" spans="1:16" x14ac:dyDescent="0.2">
      <c r="B2" s="1" t="s">
        <v>17</v>
      </c>
      <c r="C2" s="214"/>
      <c r="D2" s="1" t="s">
        <v>18</v>
      </c>
      <c r="E2" s="1"/>
      <c r="F2" s="1"/>
      <c r="G2" s="1"/>
      <c r="H2" s="1"/>
      <c r="I2" s="1"/>
      <c r="J2" s="3" t="s">
        <v>31</v>
      </c>
      <c r="K2" s="1"/>
      <c r="L2" s="3" t="s">
        <v>209</v>
      </c>
      <c r="M2" s="1"/>
    </row>
    <row r="3" spans="1:16" x14ac:dyDescent="0.2">
      <c r="B3" s="1"/>
      <c r="C3" s="214"/>
      <c r="D3" s="1" t="s">
        <v>19</v>
      </c>
      <c r="E3" s="1"/>
      <c r="F3" s="119"/>
      <c r="G3" s="1"/>
      <c r="H3" s="3"/>
      <c r="I3" s="3"/>
      <c r="J3" s="3" t="s">
        <v>33</v>
      </c>
      <c r="K3" s="1"/>
      <c r="L3" s="3" t="s">
        <v>37</v>
      </c>
      <c r="M3" s="1"/>
    </row>
    <row r="4" spans="1:16" x14ac:dyDescent="0.2">
      <c r="B4" s="1" t="s">
        <v>20</v>
      </c>
      <c r="C4" s="216"/>
      <c r="D4" s="1"/>
      <c r="E4" s="3" t="s">
        <v>21</v>
      </c>
      <c r="F4" s="217"/>
      <c r="G4" s="1"/>
      <c r="H4" s="3"/>
      <c r="I4" s="3"/>
      <c r="J4" s="1"/>
      <c r="K4" s="3" t="s">
        <v>21</v>
      </c>
      <c r="L4" s="1"/>
      <c r="M4" s="3" t="s">
        <v>21</v>
      </c>
    </row>
    <row r="5" spans="1:16" x14ac:dyDescent="0.2">
      <c r="A5" s="1" t="str">
        <f t="shared" ref="A5:A34" si="0">+"w"&amp;B5</f>
        <v>w1</v>
      </c>
      <c r="B5" s="1">
        <v>1</v>
      </c>
      <c r="C5" s="1">
        <v>2010</v>
      </c>
      <c r="D5" s="218">
        <f>'Avoided Cost inputs'!D15/1000</f>
        <v>0.27828271209950101</v>
      </c>
      <c r="E5" s="219">
        <f>+D5</f>
        <v>0.27828271209950101</v>
      </c>
      <c r="F5" s="219">
        <f>+D5</f>
        <v>0.27828271209950101</v>
      </c>
      <c r="G5" s="220"/>
      <c r="H5" s="217"/>
      <c r="I5" s="217"/>
      <c r="J5" s="221">
        <f>'Avoided Cost inputs'!N7/100</f>
        <v>8.3000000000000004E-2</v>
      </c>
      <c r="K5" s="222">
        <f>+J5</f>
        <v>8.3000000000000004E-2</v>
      </c>
      <c r="L5" s="221">
        <f>'Avoided Cost inputs'!O7/100</f>
        <v>1.3416999999999999</v>
      </c>
      <c r="M5" s="222">
        <f>+L5</f>
        <v>1.3416999999999999</v>
      </c>
      <c r="N5" s="223"/>
      <c r="O5" s="224"/>
    </row>
    <row r="6" spans="1:16" x14ac:dyDescent="0.2">
      <c r="A6" s="1" t="str">
        <f t="shared" si="0"/>
        <v>w2</v>
      </c>
      <c r="B6" s="1">
        <v>2</v>
      </c>
      <c r="C6" s="1">
        <f t="shared" ref="C6:C34" si="1">+C5+1</f>
        <v>2011</v>
      </c>
      <c r="D6" s="218">
        <f>'Avoided Cost inputs'!D16/1000</f>
        <v>0.27423596832877883</v>
      </c>
      <c r="E6" s="222">
        <f>NPV($C$1,$D$6:D6)+D$5</f>
        <v>0.52955261161276734</v>
      </c>
      <c r="F6" s="225">
        <f t="shared" ref="F6:F34" si="2">NPV($C$1,F5)</f>
        <v>0.25497774610546181</v>
      </c>
      <c r="G6" s="226"/>
      <c r="H6" s="217"/>
      <c r="I6" s="217"/>
      <c r="J6" s="221">
        <f>'Avoided Cost inputs'!N8/100</f>
        <v>8.4782034541452389E-2</v>
      </c>
      <c r="K6" s="222">
        <f>NPV($C$1,$J$6:J6)+J$5</f>
        <v>0.16068190813766942</v>
      </c>
      <c r="L6" s="221">
        <f>'Avoided Cost inputs'!O8/100</f>
        <v>1.3705066957140559</v>
      </c>
      <c r="M6" s="222">
        <f>NPV($C$1,$L$6:L6)+L$5</f>
        <v>2.5974327246784457</v>
      </c>
      <c r="N6" s="223"/>
      <c r="O6" s="224"/>
    </row>
    <row r="7" spans="1:16" x14ac:dyDescent="0.2">
      <c r="A7" s="1" t="str">
        <f t="shared" si="0"/>
        <v>w3</v>
      </c>
      <c r="B7" s="1">
        <v>3</v>
      </c>
      <c r="C7" s="1">
        <f t="shared" si="1"/>
        <v>2012</v>
      </c>
      <c r="D7" s="218">
        <f>'Avoided Cost inputs'!D17/1000</f>
        <v>0.26770625052213459</v>
      </c>
      <c r="E7" s="222">
        <f>NPV($C$1,$D$6:D7)+D$5</f>
        <v>0.75429790862049806</v>
      </c>
      <c r="F7" s="225">
        <f t="shared" si="2"/>
        <v>0.23362446958535993</v>
      </c>
      <c r="G7" s="226"/>
      <c r="H7" s="217"/>
      <c r="I7" s="217"/>
      <c r="J7" s="221">
        <f>'Avoided Cost inputs'!N9/100</f>
        <v>8.6744779174882852E-2</v>
      </c>
      <c r="K7" s="222">
        <f>NPV($C$1,$J$6:J7)+J$5</f>
        <v>0.23350606193125867</v>
      </c>
      <c r="L7" s="221">
        <f>'Avoided Cost inputs'!O9/100</f>
        <v>1.4022345809510879</v>
      </c>
      <c r="M7" s="222">
        <f>NPV($C$1,$L$6:L7)+L$5</f>
        <v>3.7746395577490324</v>
      </c>
      <c r="N7" s="223"/>
      <c r="O7" s="224"/>
    </row>
    <row r="8" spans="1:16" x14ac:dyDescent="0.2">
      <c r="A8" s="1" t="str">
        <f t="shared" si="0"/>
        <v>w4</v>
      </c>
      <c r="B8" s="1">
        <v>4</v>
      </c>
      <c r="C8" s="1">
        <f t="shared" si="1"/>
        <v>2013</v>
      </c>
      <c r="D8" s="218">
        <f>'Avoided Cost inputs'!D18/1000</f>
        <v>0.29352272598394613</v>
      </c>
      <c r="E8" s="222">
        <f>NPV($C$1,$D$6:D8)+D$5</f>
        <v>0.98008020392915629</v>
      </c>
      <c r="F8" s="225">
        <f t="shared" si="2"/>
        <v>0.21405943703991198</v>
      </c>
      <c r="G8" s="226"/>
      <c r="H8" s="217"/>
      <c r="I8" s="217"/>
      <c r="J8" s="221">
        <f>'Avoided Cost inputs'!N10/100</f>
        <v>8.8836818295418438E-2</v>
      </c>
      <c r="K8" s="222">
        <f>NPV($C$1,$J$6:J8)+J$5</f>
        <v>0.30184073917105375</v>
      </c>
      <c r="L8" s="221">
        <f>'Avoided Cost inputs'!O10/100</f>
        <v>1.4360525193609985</v>
      </c>
      <c r="M8" s="222">
        <f>NPV($C$1,$L$6:L8)+L$5</f>
        <v>4.8792737318771415</v>
      </c>
      <c r="N8" s="223"/>
      <c r="O8" s="224"/>
    </row>
    <row r="9" spans="1:16" x14ac:dyDescent="0.2">
      <c r="A9" s="1" t="str">
        <f t="shared" si="0"/>
        <v>w5</v>
      </c>
      <c r="B9" s="1">
        <v>5</v>
      </c>
      <c r="C9" s="1">
        <f t="shared" si="1"/>
        <v>2014</v>
      </c>
      <c r="D9" s="218">
        <f>'Avoided Cost inputs'!D19/1000</f>
        <v>0.31308218213713834</v>
      </c>
      <c r="E9" s="222">
        <f>NPV($C$1,$D$6:D9)+D$5</f>
        <v>1.2007396656083198</v>
      </c>
      <c r="F9" s="225">
        <f t="shared" si="2"/>
        <v>0.19613289081905075</v>
      </c>
      <c r="G9" s="226"/>
      <c r="H9" s="217"/>
      <c r="I9" s="217"/>
      <c r="J9" s="221">
        <f>'Avoided Cost inputs'!N11/100</f>
        <v>9.09530006447163E-2</v>
      </c>
      <c r="K9" s="222">
        <f>NPV($C$1,$J$6:J9)+J$5</f>
        <v>0.36594416410366992</v>
      </c>
      <c r="L9" s="221">
        <f>'Avoided Cost inputs'!O11/100</f>
        <v>1.4702607345182628</v>
      </c>
      <c r="M9" s="222">
        <f>NPV($C$1,$L$6:L9)+L$5</f>
        <v>5.9155094575649851</v>
      </c>
      <c r="N9" s="223"/>
      <c r="O9" s="224"/>
    </row>
    <row r="10" spans="1:16" x14ac:dyDescent="0.2">
      <c r="A10" s="1" t="str">
        <f t="shared" si="0"/>
        <v>w6</v>
      </c>
      <c r="B10" s="1">
        <v>6</v>
      </c>
      <c r="C10" s="1">
        <f t="shared" si="1"/>
        <v>2015</v>
      </c>
      <c r="D10" s="218">
        <f>'Avoided Cost inputs'!D20/1000</f>
        <v>0.3264790433911593</v>
      </c>
      <c r="E10" s="222">
        <f>NPV($C$1,$D$6:D10)+D$5</f>
        <v>1.4115711963751665</v>
      </c>
      <c r="F10" s="225">
        <f t="shared" si="2"/>
        <v>0.17970761482412567</v>
      </c>
      <c r="G10" s="226"/>
      <c r="H10" s="217"/>
      <c r="I10" s="217"/>
      <c r="J10" s="221">
        <f>'Avoided Cost inputs'!N12/100</f>
        <v>9.3166650184161814E-2</v>
      </c>
      <c r="K10" s="222">
        <f>NPV($C$1,$J$6:J10)+J$5</f>
        <v>0.42610872251060028</v>
      </c>
      <c r="L10" s="221">
        <f>'Avoided Cost inputs'!O12/100</f>
        <v>1.5060445126757815</v>
      </c>
      <c r="M10" s="222">
        <f>NPV($C$1,$L$6:L10)+L$5</f>
        <v>6.8880731685840022</v>
      </c>
      <c r="N10" s="223"/>
      <c r="O10" s="224"/>
    </row>
    <row r="11" spans="1:16" x14ac:dyDescent="0.2">
      <c r="A11" s="1" t="str">
        <f t="shared" si="0"/>
        <v>w7</v>
      </c>
      <c r="B11" s="1">
        <v>7</v>
      </c>
      <c r="C11" s="1">
        <f t="shared" si="1"/>
        <v>2016</v>
      </c>
      <c r="D11" s="218">
        <f>'Avoided Cost inputs'!D21/1000</f>
        <v>0.33390889557960302</v>
      </c>
      <c r="E11" s="222">
        <f>NPV($C$1,$D$6:D11)+D$5</f>
        <v>1.6091426942573646</v>
      </c>
      <c r="F11" s="225">
        <f t="shared" si="2"/>
        <v>0.16465788420755514</v>
      </c>
      <c r="G11" s="226"/>
      <c r="H11" s="217"/>
      <c r="I11" s="217"/>
      <c r="J11" s="221">
        <f>'Avoided Cost inputs'!N13/100</f>
        <v>9.5506531148146306E-2</v>
      </c>
      <c r="K11" s="222">
        <f>NPV($C$1,$J$6:J11)+J$5</f>
        <v>0.48261925177852649</v>
      </c>
      <c r="L11" s="221">
        <f>'Avoided Cost inputs'!O13/100</f>
        <v>1.5438688294152758</v>
      </c>
      <c r="M11" s="222">
        <f>NPV($C$1,$L$6:L11)+L$5</f>
        <v>7.8015692784487811</v>
      </c>
      <c r="N11" s="223"/>
      <c r="O11" s="224"/>
    </row>
    <row r="12" spans="1:16" x14ac:dyDescent="0.2">
      <c r="A12" s="1" t="str">
        <f t="shared" si="0"/>
        <v>w8</v>
      </c>
      <c r="B12" s="1">
        <v>8</v>
      </c>
      <c r="C12" s="1">
        <f t="shared" si="1"/>
        <v>2017</v>
      </c>
      <c r="D12" s="218">
        <f>'Avoided Cost inputs'!D22/1000</f>
        <v>0.33291068913274574</v>
      </c>
      <c r="E12" s="222">
        <f>NPV($C$1,$D$6:D12)+D$5</f>
        <v>1.789627270296611</v>
      </c>
      <c r="F12" s="225">
        <f t="shared" si="2"/>
        <v>0.15086850303056182</v>
      </c>
      <c r="G12" s="226"/>
      <c r="H12" s="217"/>
      <c r="I12" s="217"/>
      <c r="J12" s="221">
        <f>'Avoided Cost inputs'!N14/100</f>
        <v>9.7779312017081121E-2</v>
      </c>
      <c r="K12" s="222">
        <f>NPV($C$1,$J$6:J12)+J$5</f>
        <v>0.53562943814648412</v>
      </c>
      <c r="L12" s="221">
        <f>'Avoided Cost inputs'!O14/100</f>
        <v>1.5806084690761171</v>
      </c>
      <c r="M12" s="222">
        <f>NPV($C$1,$L$6:L12)+L$5</f>
        <v>8.6584821344715373</v>
      </c>
      <c r="N12" s="223"/>
      <c r="O12" s="224"/>
    </row>
    <row r="13" spans="1:16" x14ac:dyDescent="0.2">
      <c r="A13" s="1" t="str">
        <f t="shared" si="0"/>
        <v>w9</v>
      </c>
      <c r="B13" s="1">
        <v>9</v>
      </c>
      <c r="C13" s="1">
        <f t="shared" si="1"/>
        <v>2018</v>
      </c>
      <c r="D13" s="218">
        <f>'Avoided Cost inputs'!D23/1000</f>
        <v>0.31370074272223708</v>
      </c>
      <c r="E13" s="222">
        <f>NPV($C$1,$D$6:D13)+D$5</f>
        <v>1.9454547158268778</v>
      </c>
      <c r="F13" s="225">
        <f t="shared" si="2"/>
        <v>0.13823392251288422</v>
      </c>
      <c r="G13" s="226"/>
      <c r="H13" s="217"/>
      <c r="I13" s="217"/>
      <c r="J13" s="221">
        <f>'Avoided Cost inputs'!N15/100</f>
        <v>9.9898975203126433E-2</v>
      </c>
      <c r="K13" s="222">
        <f>NPV($C$1,$J$6:J13)+J$5</f>
        <v>0.58525317184219394</v>
      </c>
      <c r="L13" s="221">
        <f>'Avoided Cost inputs'!O15/100</f>
        <v>1.614872952169093</v>
      </c>
      <c r="M13" s="222">
        <f>NPV($C$1,$L$6:L13)+L$5</f>
        <v>9.4606527790442332</v>
      </c>
      <c r="N13" s="223"/>
      <c r="O13" s="224"/>
      <c r="P13" s="227"/>
    </row>
    <row r="14" spans="1:16" x14ac:dyDescent="0.2">
      <c r="A14" s="1" t="str">
        <f t="shared" si="0"/>
        <v>w10</v>
      </c>
      <c r="B14" s="1">
        <v>10</v>
      </c>
      <c r="C14" s="1">
        <f t="shared" si="1"/>
        <v>2019</v>
      </c>
      <c r="D14" s="221">
        <f>D13*(1+'Avoided Cost inputs'!$J$9)</f>
        <v>0.31997475757668181</v>
      </c>
      <c r="E14" s="222">
        <f>NPV($C$1,$D$6:D14)+D$5</f>
        <v>2.0910878424906785</v>
      </c>
      <c r="F14" s="225">
        <f t="shared" si="2"/>
        <v>0.12665743312523753</v>
      </c>
      <c r="G14" s="226"/>
      <c r="H14" s="217"/>
      <c r="I14" s="217"/>
      <c r="J14" s="221">
        <f>'Avoided Cost inputs'!N16/100</f>
        <v>0.10209997799374239</v>
      </c>
      <c r="K14" s="222">
        <f>NPV($C$1,$J$6:J14)+J$5</f>
        <v>0.63172289695471495</v>
      </c>
      <c r="L14" s="221">
        <f>'Avoided Cost inputs'!O16/100</f>
        <v>1.6504522948699296</v>
      </c>
      <c r="M14" s="222">
        <f>NPV($C$1,$L$6:L14)+L$5</f>
        <v>10.211838684869168</v>
      </c>
      <c r="N14" s="223"/>
      <c r="O14" s="221"/>
      <c r="P14" s="227"/>
    </row>
    <row r="15" spans="1:16" x14ac:dyDescent="0.2">
      <c r="A15" s="1" t="str">
        <f t="shared" si="0"/>
        <v>w11</v>
      </c>
      <c r="B15" s="1">
        <v>11</v>
      </c>
      <c r="C15" s="1">
        <f t="shared" si="1"/>
        <v>2020</v>
      </c>
      <c r="D15" s="221">
        <f>D14*(1+'Avoided Cost inputs'!$J$9)</f>
        <v>0.32637425272821546</v>
      </c>
      <c r="E15" s="222">
        <f>NPV($C$1,$D$6:D15)+D$5</f>
        <v>2.2271935683446982</v>
      </c>
      <c r="F15" s="225">
        <f t="shared" si="2"/>
        <v>0.1160504243405145</v>
      </c>
      <c r="G15" s="226"/>
      <c r="H15" s="217"/>
      <c r="I15" s="217"/>
      <c r="J15" s="221">
        <f>'Avoided Cost inputs'!N17/100</f>
        <v>0.10438548222563242</v>
      </c>
      <c r="K15" s="222">
        <f>NPV($C$1,$J$6:J15)+J$5</f>
        <v>0.67525409375770751</v>
      </c>
      <c r="L15" s="221">
        <f>'Avoided Cost inputs'!O17/100</f>
        <v>1.6873976084594096</v>
      </c>
      <c r="M15" s="222">
        <f>NPV($C$1,$L$6:L15)+L$5</f>
        <v>10.915523103550793</v>
      </c>
      <c r="N15" s="223"/>
      <c r="O15" s="221"/>
      <c r="P15" s="227"/>
    </row>
    <row r="16" spans="1:16" x14ac:dyDescent="0.2">
      <c r="A16" s="1" t="str">
        <f t="shared" si="0"/>
        <v>w12</v>
      </c>
      <c r="B16" s="1">
        <v>12</v>
      </c>
      <c r="C16" s="1">
        <f t="shared" si="1"/>
        <v>2021</v>
      </c>
      <c r="D16" s="221">
        <f>D15*(1+'Avoided Cost inputs'!$J$9)</f>
        <v>0.33290173778277976</v>
      </c>
      <c r="E16" s="222">
        <f>NPV($C$1,$D$6:D16)+D$5</f>
        <v>2.35439518129238</v>
      </c>
      <c r="F16" s="225">
        <f t="shared" si="2"/>
        <v>0.10633170637760171</v>
      </c>
      <c r="G16" s="226"/>
      <c r="H16" s="217"/>
      <c r="I16" s="217"/>
      <c r="J16" s="221">
        <f>'Avoided Cost inputs'!N18/100</f>
        <v>0.10672812938231202</v>
      </c>
      <c r="K16" s="222">
        <f>NPV($C$1,$J$6:J16)+J$5</f>
        <v>0.71603486677120665</v>
      </c>
      <c r="L16" s="221">
        <f>'Avoided Cost inputs'!O18/100</f>
        <v>1.7252666408704582</v>
      </c>
      <c r="M16" s="222">
        <f>NPV($C$1,$L$6:L16)+L$5</f>
        <v>11.574746755987082</v>
      </c>
      <c r="N16" s="223"/>
      <c r="O16" s="221"/>
      <c r="P16" s="227"/>
    </row>
    <row r="17" spans="1:16" x14ac:dyDescent="0.2">
      <c r="A17" s="1" t="str">
        <f t="shared" si="0"/>
        <v>w13</v>
      </c>
      <c r="B17" s="1">
        <v>13</v>
      </c>
      <c r="C17" s="1">
        <f t="shared" si="1"/>
        <v>2022</v>
      </c>
      <c r="D17" s="221">
        <f>D16*(1+'Avoided Cost inputs'!$J$9)</f>
        <v>0.33955977253843539</v>
      </c>
      <c r="E17" s="222">
        <f>NPV($C$1,$D$6:D17)+D$5</f>
        <v>2.4732751933930173</v>
      </c>
      <c r="F17" s="225">
        <f t="shared" si="2"/>
        <v>9.742688874619912E-2</v>
      </c>
      <c r="G17" s="226"/>
      <c r="H17" s="217"/>
      <c r="I17" s="217"/>
      <c r="J17" s="221">
        <f>'Avoided Cost inputs'!N19/100</f>
        <v>0.10914921550434092</v>
      </c>
      <c r="K17" s="222">
        <f>NPV($C$1,$J$6:J17)+J$5</f>
        <v>0.75424805075036128</v>
      </c>
      <c r="L17" s="221">
        <f>'Avoided Cost inputs'!O19/100</f>
        <v>1.7644036438816173</v>
      </c>
      <c r="M17" s="222">
        <f>NPV($C$1,$L$6:L17)+L$5</f>
        <v>12.192465177009151</v>
      </c>
      <c r="N17" s="223"/>
      <c r="O17" s="221"/>
      <c r="P17" s="227"/>
    </row>
    <row r="18" spans="1:16" x14ac:dyDescent="0.2">
      <c r="A18" s="1" t="str">
        <f t="shared" si="0"/>
        <v>w14</v>
      </c>
      <c r="B18" s="1">
        <v>14</v>
      </c>
      <c r="C18" s="1">
        <f t="shared" si="1"/>
        <v>2023</v>
      </c>
      <c r="D18" s="221">
        <f>D17*(1+'Avoided Cost inputs'!$J$9)</f>
        <v>0.34635096798920412</v>
      </c>
      <c r="E18" s="222">
        <f>NPV($C$1,$D$6:D18)+D$5</f>
        <v>2.5843780084403418</v>
      </c>
      <c r="F18" s="225">
        <f t="shared" si="2"/>
        <v>8.9267810835806413E-2</v>
      </c>
      <c r="G18" s="226"/>
      <c r="H18" s="217"/>
      <c r="I18" s="217"/>
      <c r="J18" s="221">
        <f>'Avoided Cost inputs'!N20/100</f>
        <v>0.11165021871430619</v>
      </c>
      <c r="K18" s="222">
        <f>NPV($C$1,$J$6:J18)+J$5</f>
        <v>0.79006332123112843</v>
      </c>
      <c r="L18" s="221">
        <f>'Avoided Cost inputs'!O20/100</f>
        <v>1.8048325114335497</v>
      </c>
      <c r="M18" s="222">
        <f>NPV($C$1,$L$6:L18)+L$5</f>
        <v>12.771421181877168</v>
      </c>
      <c r="N18" s="223"/>
      <c r="O18" s="221"/>
      <c r="P18" s="227"/>
    </row>
    <row r="19" spans="1:16" x14ac:dyDescent="0.2">
      <c r="A19" s="1" t="str">
        <f t="shared" si="0"/>
        <v>w15</v>
      </c>
      <c r="B19" s="1">
        <v>15</v>
      </c>
      <c r="C19" s="1">
        <f t="shared" si="1"/>
        <v>2024</v>
      </c>
      <c r="D19" s="221">
        <f>D18*(1+'Avoided Cost inputs'!$J$9)</f>
        <v>0.35327798734898819</v>
      </c>
      <c r="E19" s="222">
        <f>NPV($C$1,$D$6:D19)+D$5</f>
        <v>2.688212415026626</v>
      </c>
      <c r="F19" s="225">
        <f t="shared" si="2"/>
        <v>8.1792020190403533E-2</v>
      </c>
      <c r="G19" s="226"/>
      <c r="H19" s="217"/>
      <c r="I19" s="217"/>
      <c r="J19" s="221">
        <f>'Avoided Cost inputs'!N21/100</f>
        <v>0.11417018045791792</v>
      </c>
      <c r="K19" s="222">
        <f>NPV($C$1,$J$6:J19)+J$5</f>
        <v>0.8236198782831422</v>
      </c>
      <c r="L19" s="221">
        <f>'Avoided Cost inputs'!O21/100</f>
        <v>1.8455678448239576</v>
      </c>
      <c r="M19" s="222">
        <f>NPV($C$1,$L$6:L19)+L$5</f>
        <v>13.31386494810231</v>
      </c>
      <c r="N19" s="223"/>
      <c r="O19" s="221"/>
      <c r="P19" s="227"/>
    </row>
    <row r="20" spans="1:16" x14ac:dyDescent="0.2">
      <c r="A20" s="1" t="str">
        <f t="shared" si="0"/>
        <v>w16</v>
      </c>
      <c r="B20" s="1">
        <v>16</v>
      </c>
      <c r="C20" s="1">
        <f t="shared" si="1"/>
        <v>2025</v>
      </c>
      <c r="D20" s="221">
        <f>D19*(1+'Avoided Cost inputs'!$J$9)</f>
        <v>0.36034354709596794</v>
      </c>
      <c r="E20" s="222">
        <f>NPV($C$1,$D$6:D20)+D$5</f>
        <v>2.7852539165091348</v>
      </c>
      <c r="F20" s="225">
        <f t="shared" si="2"/>
        <v>7.4942294475355997E-2</v>
      </c>
      <c r="G20" s="226"/>
      <c r="H20" s="217"/>
      <c r="I20" s="217"/>
      <c r="J20" s="221">
        <f>'Avoided Cost inputs'!N22/100</f>
        <v>0.11668045543381857</v>
      </c>
      <c r="K20" s="222">
        <f>NPV($C$1,$J$6:J20)+J$5</f>
        <v>0.85504224363479708</v>
      </c>
      <c r="L20" s="221">
        <f>'Avoided Cost inputs'!O22/100</f>
        <v>1.8861465910307758</v>
      </c>
      <c r="M20" s="222">
        <f>NPV($C$1,$L$6:L20)+L$5</f>
        <v>13.821809376925385</v>
      </c>
      <c r="N20" s="223"/>
      <c r="O20" s="221"/>
      <c r="P20" s="227"/>
    </row>
    <row r="21" spans="1:16" x14ac:dyDescent="0.2">
      <c r="A21" s="1" t="str">
        <f t="shared" si="0"/>
        <v>w17</v>
      </c>
      <c r="B21" s="1">
        <v>17</v>
      </c>
      <c r="C21" s="1">
        <f t="shared" si="1"/>
        <v>2026</v>
      </c>
      <c r="D21" s="221">
        <f>D20*(1+'Avoided Cost inputs'!$J$9)</f>
        <v>0.36755041803788729</v>
      </c>
      <c r="E21" s="222">
        <f>NPV($C$1,$D$6:D21)+D$5</f>
        <v>2.8759469085488627</v>
      </c>
      <c r="F21" s="225">
        <f t="shared" si="2"/>
        <v>6.8666203477511456E-2</v>
      </c>
      <c r="G21" s="226"/>
      <c r="H21" s="217"/>
      <c r="I21" s="217"/>
      <c r="J21" s="221">
        <f>'Avoided Cost inputs'!N23/100</f>
        <v>0.11926938861989819</v>
      </c>
      <c r="K21" s="222">
        <f>NPV($C$1,$J$6:J21)+J$5</f>
        <v>0.88447194139009289</v>
      </c>
      <c r="L21" s="221">
        <f>'Avoided Cost inputs'!O23/100</f>
        <v>1.9279968519435835</v>
      </c>
      <c r="M21" s="222">
        <f>NPV($C$1,$L$6:L21)+L$5</f>
        <v>14.297542214013101</v>
      </c>
      <c r="N21" s="223"/>
      <c r="O21" s="221"/>
      <c r="P21" s="227"/>
    </row>
    <row r="22" spans="1:16" x14ac:dyDescent="0.2">
      <c r="A22" s="1" t="str">
        <f t="shared" si="0"/>
        <v>w18</v>
      </c>
      <c r="B22" s="1">
        <v>18</v>
      </c>
      <c r="C22" s="1">
        <f t="shared" si="1"/>
        <v>2027</v>
      </c>
      <c r="D22" s="221">
        <f>D21*(1+'Avoided Cost inputs'!$J$9)</f>
        <v>0.37490142639864504</v>
      </c>
      <c r="E22" s="222">
        <f>NPV($C$1,$D$6:D22)+D$5</f>
        <v>2.9607067141934684</v>
      </c>
      <c r="F22" s="225">
        <f t="shared" si="2"/>
        <v>6.2915707785881861E-2</v>
      </c>
      <c r="G22" s="226"/>
      <c r="H22" s="217"/>
      <c r="I22" s="217"/>
      <c r="J22" s="221">
        <f>'Avoided Cost inputs'!N24/100</f>
        <v>0.12188143640062635</v>
      </c>
      <c r="K22" s="222">
        <f>NPV($C$1,$J$6:J22)+J$5</f>
        <v>0.91202757637457421</v>
      </c>
      <c r="L22" s="221">
        <f>'Avoided Cost inputs'!O24/100</f>
        <v>1.9702207616713299</v>
      </c>
      <c r="M22" s="222">
        <f>NPV($C$1,$L$6:L22)+L$5</f>
        <v>14.742980713515252</v>
      </c>
      <c r="N22" s="223"/>
      <c r="O22" s="221"/>
      <c r="P22" s="227"/>
    </row>
    <row r="23" spans="1:16" x14ac:dyDescent="0.2">
      <c r="A23" s="1" t="str">
        <f t="shared" si="0"/>
        <v>w19</v>
      </c>
      <c r="B23" s="1">
        <v>19</v>
      </c>
      <c r="C23" s="1">
        <f t="shared" si="1"/>
        <v>2028</v>
      </c>
      <c r="D23" s="221">
        <f>D22*(1+'Avoided Cost inputs'!$J$9)</f>
        <v>0.38239945492661798</v>
      </c>
      <c r="E23" s="222">
        <f>NPV($C$1,$D$6:D23)+D$5</f>
        <v>3.0399214858239412</v>
      </c>
      <c r="F23" s="225">
        <f t="shared" si="2"/>
        <v>5.7646791081071895E-2</v>
      </c>
      <c r="G23" s="226"/>
      <c r="H23" s="217"/>
      <c r="I23" s="217"/>
      <c r="J23" s="221">
        <f>'Avoided Cost inputs'!N25/100</f>
        <v>0.12460409508245641</v>
      </c>
      <c r="K23" s="222">
        <f>NPV($C$1,$J$6:J23)+J$5</f>
        <v>0.93783955076159997</v>
      </c>
      <c r="L23" s="221">
        <f>'Avoided Cost inputs'!O25/100</f>
        <v>2.014232703278696</v>
      </c>
      <c r="M23" s="222">
        <f>NPV($C$1,$L$6:L23)+L$5</f>
        <v>15.160232834419739</v>
      </c>
      <c r="N23" s="223"/>
      <c r="O23" s="221"/>
      <c r="P23" s="227"/>
    </row>
    <row r="24" spans="1:16" x14ac:dyDescent="0.2">
      <c r="A24" s="1" t="str">
        <f t="shared" si="0"/>
        <v>w20</v>
      </c>
      <c r="B24" s="1">
        <v>20</v>
      </c>
      <c r="C24" s="1">
        <f t="shared" si="1"/>
        <v>2029</v>
      </c>
      <c r="D24" s="221">
        <f>D23*(1+'Avoided Cost inputs'!$J$9)</f>
        <v>0.39004744402515035</v>
      </c>
      <c r="E24" s="222">
        <f>NPV($C$1,$D$6:D24)+D$5</f>
        <v>3.1139539826748499</v>
      </c>
      <c r="F24" s="225">
        <f t="shared" si="2"/>
        <v>5.281912321886742E-2</v>
      </c>
      <c r="G24" s="226"/>
      <c r="H24" s="217"/>
      <c r="I24" s="217"/>
      <c r="J24" s="221">
        <f>'Avoided Cost inputs'!N26/100</f>
        <v>0.12737995415551373</v>
      </c>
      <c r="K24" s="222">
        <f>NPV($C$1,$J$6:J24)+J$5</f>
        <v>0.96201675330283465</v>
      </c>
      <c r="L24" s="221">
        <f>'Avoided Cost inputs'!O26/100</f>
        <v>2.0591046324150937</v>
      </c>
      <c r="M24" s="222">
        <f>NPV($C$1,$L$6:L24)+L$5</f>
        <v>15.551058769956784</v>
      </c>
      <c r="N24" s="223"/>
      <c r="O24" s="221"/>
      <c r="P24" s="227"/>
    </row>
    <row r="25" spans="1:16" x14ac:dyDescent="0.2">
      <c r="A25" s="1" t="str">
        <f t="shared" si="0"/>
        <v>w21</v>
      </c>
      <c r="B25" s="1">
        <v>21</v>
      </c>
      <c r="C25" s="1">
        <f t="shared" si="1"/>
        <v>2030</v>
      </c>
      <c r="D25" s="221">
        <f>D24*(1+'Avoided Cost inputs'!$J$9)</f>
        <v>0.39784839290565338</v>
      </c>
      <c r="E25" s="222">
        <f>NPV($C$1,$D$6:D25)+D$5</f>
        <v>3.1831432320682227</v>
      </c>
      <c r="F25" s="225">
        <f t="shared" si="2"/>
        <v>4.8395751529107037E-2</v>
      </c>
      <c r="G25" s="226"/>
      <c r="H25" s="217"/>
      <c r="I25" s="217"/>
      <c r="J25" s="221">
        <f>'Avoided Cost inputs'!N27/100</f>
        <v>0.13004977154582489</v>
      </c>
      <c r="K25" s="222">
        <f>NPV($C$1,$J$6:J25)+J$5</f>
        <v>0.9846335245088681</v>
      </c>
      <c r="L25" s="221">
        <f>'Avoided Cost inputs'!O27/100</f>
        <v>2.102262391361847</v>
      </c>
      <c r="M25" s="222">
        <f>NPV($C$1,$L$6:L25)+L$5</f>
        <v>15.916660238958411</v>
      </c>
      <c r="N25" s="223"/>
      <c r="O25" s="221"/>
      <c r="P25" s="227"/>
    </row>
    <row r="26" spans="1:16" x14ac:dyDescent="0.2">
      <c r="A26" s="1" t="str">
        <f t="shared" si="0"/>
        <v>w22</v>
      </c>
      <c r="B26" s="1">
        <v>22</v>
      </c>
      <c r="C26" s="1">
        <f t="shared" si="1"/>
        <v>2031</v>
      </c>
      <c r="D26" s="221">
        <f>D25*(1+'Avoided Cost inputs'!$J$9)</f>
        <v>0.40580536076376644</v>
      </c>
      <c r="E26" s="222">
        <f>NPV($C$1,$D$6:D26)+D$5</f>
        <v>3.2478060819685712</v>
      </c>
      <c r="F26" s="225">
        <f t="shared" si="2"/>
        <v>4.4342817966929668E-2</v>
      </c>
      <c r="G26" s="226"/>
      <c r="H26" s="217"/>
      <c r="I26" s="217"/>
      <c r="J26" s="221">
        <f>'Avoided Cost inputs'!N28/100</f>
        <v>0.13265076697674139</v>
      </c>
      <c r="K26" s="222">
        <f>NPV($C$1,$J$6:J26)+J$5</f>
        <v>1.0057706938603013</v>
      </c>
      <c r="L26" s="221">
        <f>'Avoided Cost inputs'!O28/100</f>
        <v>2.1443076391890838</v>
      </c>
      <c r="M26" s="222">
        <f>NPV($C$1,$L$6:L26)+L$5</f>
        <v>16.258343854847784</v>
      </c>
      <c r="N26" s="223"/>
      <c r="O26" s="221"/>
      <c r="P26" s="227"/>
    </row>
    <row r="27" spans="1:16" x14ac:dyDescent="0.2">
      <c r="A27" s="1" t="str">
        <f t="shared" si="0"/>
        <v>w23</v>
      </c>
      <c r="B27" s="1">
        <v>23</v>
      </c>
      <c r="C27" s="1">
        <f t="shared" si="1"/>
        <v>2032</v>
      </c>
      <c r="D27" s="221">
        <f>D26*(1+'Avoided Cost inputs'!$J$9)</f>
        <v>0.41392146797904178</v>
      </c>
      <c r="E27" s="222">
        <f>NPV($C$1,$D$6:D27)+D$5</f>
        <v>3.3082386519688969</v>
      </c>
      <c r="F27" s="225">
        <f t="shared" si="2"/>
        <v>4.0629299951374077E-2</v>
      </c>
      <c r="G27" s="226"/>
      <c r="H27" s="217"/>
      <c r="I27" s="217"/>
      <c r="J27" s="221">
        <f>'Avoided Cost inputs'!N29/100</f>
        <v>0.13530378231627624</v>
      </c>
      <c r="K27" s="222">
        <f>NPV($C$1,$J$6:J27)+J$5</f>
        <v>1.0255250577401454</v>
      </c>
      <c r="L27" s="221">
        <f>'Avoided Cost inputs'!O29/100</f>
        <v>2.1871937919728652</v>
      </c>
      <c r="M27" s="222">
        <f>NPV($C$1,$L$6:L27)+L$5</f>
        <v>16.577674336987382</v>
      </c>
      <c r="N27" s="223"/>
      <c r="O27" s="221"/>
      <c r="P27" s="227"/>
    </row>
    <row r="28" spans="1:16" x14ac:dyDescent="0.2">
      <c r="A28" s="1" t="str">
        <f t="shared" si="0"/>
        <v>w24</v>
      </c>
      <c r="B28" s="1">
        <v>24</v>
      </c>
      <c r="C28" s="1">
        <f t="shared" si="1"/>
        <v>2033</v>
      </c>
      <c r="D28" s="221">
        <f>D27*(1+'Avoided Cost inputs'!$J$9)</f>
        <v>0.42219989733862262</v>
      </c>
      <c r="E28" s="222">
        <f>NPV($C$1,$D$6:D28)+D$5</f>
        <v>3.3647176893523785</v>
      </c>
      <c r="F28" s="225">
        <f t="shared" si="2"/>
        <v>3.7226772907617812E-2</v>
      </c>
      <c r="G28" s="226"/>
      <c r="H28" s="217"/>
      <c r="I28" s="217"/>
      <c r="J28" s="221">
        <f>'Avoided Cost inputs'!N30/100</f>
        <v>0.13800985796260176</v>
      </c>
      <c r="K28" s="222">
        <f>NPV($C$1,$J$6:J28)+J$5</f>
        <v>1.0439870800577566</v>
      </c>
      <c r="L28" s="221">
        <f>'Avoided Cost inputs'!O30/100</f>
        <v>2.2309376678123227</v>
      </c>
      <c r="M28" s="222">
        <f>NPV($C$1,$L$6:L28)+L$5</f>
        <v>16.876114039921585</v>
      </c>
      <c r="N28" s="223"/>
      <c r="O28" s="221"/>
      <c r="P28" s="227"/>
    </row>
    <row r="29" spans="1:16" x14ac:dyDescent="0.2">
      <c r="A29" s="1" t="str">
        <f t="shared" si="0"/>
        <v>w25</v>
      </c>
      <c r="B29" s="1">
        <v>25</v>
      </c>
      <c r="C29" s="1">
        <f t="shared" si="1"/>
        <v>2034</v>
      </c>
      <c r="D29" s="221">
        <f>D28*(1+'Avoided Cost inputs'!$J$9)</f>
        <v>0.4306438952853951</v>
      </c>
      <c r="E29" s="222">
        <f>NPV($C$1,$D$6:D29)+D$5</f>
        <v>3.4175018364397451</v>
      </c>
      <c r="F29" s="225">
        <f t="shared" si="2"/>
        <v>3.4109192695270123E-2</v>
      </c>
      <c r="G29" s="226"/>
      <c r="H29" s="217"/>
      <c r="I29" s="217"/>
      <c r="J29" s="221">
        <f>'Avoided Cost inputs'!N31/100</f>
        <v>0.14077005512185378</v>
      </c>
      <c r="K29" s="222">
        <f>NPV($C$1,$J$6:J29)+J$5</f>
        <v>1.0612413065228139</v>
      </c>
      <c r="L29" s="221">
        <f>'Avoided Cost inputs'!O31/100</f>
        <v>2.2755564211685693</v>
      </c>
      <c r="M29" s="222">
        <f>NPV($C$1,$L$6:L29)+L$5</f>
        <v>17.15502965014047</v>
      </c>
      <c r="N29" s="223"/>
      <c r="O29" s="221"/>
      <c r="P29" s="227"/>
    </row>
    <row r="30" spans="1:16" x14ac:dyDescent="0.2">
      <c r="A30" s="1" t="str">
        <f t="shared" si="0"/>
        <v>w26</v>
      </c>
      <c r="B30" s="1">
        <v>26</v>
      </c>
      <c r="C30" s="1">
        <f t="shared" si="1"/>
        <v>2035</v>
      </c>
      <c r="D30" s="221">
        <f>D29*(1+'Avoided Cost inputs'!$J$9)</f>
        <v>0.43925677319110301</v>
      </c>
      <c r="E30" s="222">
        <f>NPV($C$1,$D$6:D30)+D$5</f>
        <v>3.4668328150260685</v>
      </c>
      <c r="F30" s="225">
        <f t="shared" si="2"/>
        <v>3.1252696257348472E-2</v>
      </c>
      <c r="G30" s="226"/>
      <c r="H30" s="217"/>
      <c r="I30" s="217"/>
      <c r="J30" s="221">
        <f>'Avoided Cost inputs'!N32/100</f>
        <v>0.14358545622429086</v>
      </c>
      <c r="K30" s="222">
        <f>NPV($C$1,$J$6:J30)+J$5</f>
        <v>1.0773667518172598</v>
      </c>
      <c r="L30" s="221">
        <f>'Avoided Cost inputs'!O32/100</f>
        <v>2.3210675495919411</v>
      </c>
      <c r="M30" s="222">
        <f>NPV($C$1,$L$6:L30)+L$5</f>
        <v>17.415698444737554</v>
      </c>
      <c r="N30" s="223"/>
      <c r="O30" s="228"/>
      <c r="P30" s="227"/>
    </row>
    <row r="31" spans="1:16" x14ac:dyDescent="0.2">
      <c r="A31" s="1" t="str">
        <f t="shared" si="0"/>
        <v>w27</v>
      </c>
      <c r="B31" s="1">
        <v>27</v>
      </c>
      <c r="C31" s="1">
        <f t="shared" si="1"/>
        <v>2036</v>
      </c>
      <c r="D31" s="221">
        <f>D30*(1+'Avoided Cost inputs'!$J$9)</f>
        <v>0.4480419086549251</v>
      </c>
      <c r="E31" s="222">
        <f>NPV($C$1,$D$6:D31)+D$5</f>
        <v>3.5129365333310436</v>
      </c>
      <c r="F31" s="225">
        <f t="shared" si="2"/>
        <v>2.8635418964035618E-2</v>
      </c>
      <c r="G31" s="226"/>
      <c r="H31" s="217"/>
      <c r="I31" s="217"/>
      <c r="J31" s="221">
        <f>'Avoided Cost inputs'!N33/100</f>
        <v>0.14645716534877667</v>
      </c>
      <c r="K31" s="222">
        <f>NPV($C$1,$J$6:J31)+J$5</f>
        <v>1.0924372614382374</v>
      </c>
      <c r="L31" s="221">
        <f>'Avoided Cost inputs'!O33/100</f>
        <v>2.3674889005837798</v>
      </c>
      <c r="M31" s="222">
        <f>NPV($C$1,$L$6:L31)+L$5</f>
        <v>17.65931414062268</v>
      </c>
      <c r="N31" s="223"/>
      <c r="O31" s="228"/>
      <c r="P31" s="227"/>
    </row>
    <row r="32" spans="1:16" x14ac:dyDescent="0.2">
      <c r="A32" s="1" t="str">
        <f t="shared" si="0"/>
        <v>w28</v>
      </c>
      <c r="B32" s="1">
        <v>28</v>
      </c>
      <c r="C32" s="1">
        <f t="shared" si="1"/>
        <v>2037</v>
      </c>
      <c r="D32" s="221">
        <f>D31*(1+'Avoided Cost inputs'!$J$9)</f>
        <v>0.45700274682802361</v>
      </c>
      <c r="E32" s="222">
        <f>NPV($C$1,$D$6:D32)+D$5</f>
        <v>3.5560241205319554</v>
      </c>
      <c r="F32" s="225">
        <f t="shared" si="2"/>
        <v>2.6237327253102089E-2</v>
      </c>
      <c r="G32" s="226"/>
      <c r="H32" s="217"/>
      <c r="I32" s="217"/>
      <c r="J32" s="221">
        <f>'Avoided Cost inputs'!N34/100</f>
        <v>0.14938630865575223</v>
      </c>
      <c r="K32" s="222">
        <f>NPV($C$1,$J$6:J32)+J$5</f>
        <v>1.1065218498690574</v>
      </c>
      <c r="L32" s="221">
        <f>'Avoided Cost inputs'!O34/100</f>
        <v>2.4148386785954554</v>
      </c>
      <c r="M32" s="222">
        <f>NPV($C$1,$L$6:L32)+L$5</f>
        <v>17.886992361076071</v>
      </c>
      <c r="N32" s="223"/>
      <c r="O32" s="228"/>
      <c r="P32" s="227"/>
    </row>
    <row r="33" spans="1:16" x14ac:dyDescent="0.2">
      <c r="A33" s="1" t="str">
        <f t="shared" si="0"/>
        <v>w29</v>
      </c>
      <c r="B33" s="1">
        <v>29</v>
      </c>
      <c r="C33" s="1">
        <f t="shared" si="1"/>
        <v>2038</v>
      </c>
      <c r="D33" s="221">
        <f>D32*(1+'Avoided Cost inputs'!$J$9)</f>
        <v>0.46614280176458411</v>
      </c>
      <c r="E33" s="222">
        <f>NPV($C$1,$D$6:D33)+D$5</f>
        <v>3.5962928936169196</v>
      </c>
      <c r="F33" s="225">
        <f t="shared" si="2"/>
        <v>2.40400652859649E-2</v>
      </c>
      <c r="G33" s="226"/>
      <c r="H33" s="217"/>
      <c r="I33" s="217"/>
      <c r="J33" s="221">
        <f>'Avoided Cost inputs'!N35/100</f>
        <v>0.15237403482886727</v>
      </c>
      <c r="K33" s="222">
        <f>NPV($C$1,$J$6:J33)+J$5</f>
        <v>1.1196850166268333</v>
      </c>
      <c r="L33" s="221">
        <f>'Avoided Cost inputs'!O35/100</f>
        <v>2.4631354521673647</v>
      </c>
      <c r="M33" s="222">
        <f>NPV($C$1,$L$6:L33)+L$5</f>
        <v>18.099775744677373</v>
      </c>
      <c r="N33" s="223"/>
      <c r="O33" s="223"/>
      <c r="P33" s="227"/>
    </row>
    <row r="34" spans="1:16" x14ac:dyDescent="0.2">
      <c r="A34" s="1" t="str">
        <f t="shared" si="0"/>
        <v>w30</v>
      </c>
      <c r="B34" s="1">
        <v>30</v>
      </c>
      <c r="C34" s="1">
        <f t="shared" si="1"/>
        <v>2039</v>
      </c>
      <c r="D34" s="221">
        <f>D33*(1+'Avoided Cost inputs'!$J$9)</f>
        <v>0.47546565779987582</v>
      </c>
      <c r="E34" s="222">
        <f>NPV($C$1,$D$6:D34)+D$5</f>
        <v>3.6339272609860451</v>
      </c>
      <c r="F34" s="225">
        <f t="shared" si="2"/>
        <v>2.2026814445633959E-2</v>
      </c>
      <c r="G34" s="226"/>
      <c r="H34" s="217"/>
      <c r="I34" s="217"/>
      <c r="J34" s="221">
        <f>'Avoided Cost inputs'!N36/100</f>
        <v>0.15542151552544461</v>
      </c>
      <c r="K34" s="222">
        <f>NPV($C$1,$J$6:J34)+J$5</f>
        <v>1.1319870416341005</v>
      </c>
      <c r="L34" s="221">
        <f>'Avoided Cost inputs'!O36/100</f>
        <v>2.512398161210712</v>
      </c>
      <c r="M34" s="222">
        <f>NPV($C$1,$L$6:L34)+L$5</f>
        <v>18.298638720005691</v>
      </c>
      <c r="N34" s="223"/>
      <c r="O34" s="223"/>
      <c r="P34" s="227"/>
    </row>
    <row r="35" spans="1:16" x14ac:dyDescent="0.2">
      <c r="B35" s="1"/>
      <c r="C35" s="1"/>
      <c r="D35" s="1"/>
      <c r="E35" s="1"/>
      <c r="F35" s="1"/>
      <c r="G35" s="1"/>
      <c r="H35" s="1"/>
      <c r="I35" s="1"/>
      <c r="J35" s="1"/>
      <c r="K35" s="1"/>
      <c r="L35" s="229"/>
      <c r="M35" s="1"/>
      <c r="N35" s="223"/>
    </row>
    <row r="36" spans="1:16" x14ac:dyDescent="0.2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6" x14ac:dyDescent="0.2">
      <c r="B37" s="1"/>
      <c r="C37" s="1"/>
      <c r="D37" s="1"/>
      <c r="E37" s="1">
        <v>4</v>
      </c>
      <c r="F37" s="1"/>
      <c r="G37" s="1"/>
      <c r="H37" s="1"/>
      <c r="I37" s="1"/>
      <c r="J37" s="1"/>
      <c r="K37" s="1">
        <v>10</v>
      </c>
      <c r="L37" s="1"/>
      <c r="M37" s="1">
        <v>12</v>
      </c>
    </row>
    <row r="38" spans="1:16" x14ac:dyDescent="0.2">
      <c r="B38" s="1" t="s">
        <v>22</v>
      </c>
      <c r="C38" s="214"/>
      <c r="D38" s="1" t="s">
        <v>18</v>
      </c>
      <c r="E38" s="1"/>
      <c r="F38" s="1"/>
      <c r="G38" s="1"/>
      <c r="H38" s="1"/>
      <c r="I38" s="1"/>
      <c r="J38" s="1"/>
      <c r="K38" s="1"/>
      <c r="L38" s="1"/>
      <c r="M38" s="1"/>
    </row>
    <row r="39" spans="1:16" x14ac:dyDescent="0.2">
      <c r="B39" s="1"/>
      <c r="C39" s="214"/>
      <c r="D39" s="1" t="s">
        <v>19</v>
      </c>
      <c r="E39" s="1"/>
      <c r="F39" s="1"/>
      <c r="G39" s="1"/>
      <c r="H39" s="1"/>
      <c r="I39" s="1"/>
      <c r="J39" s="1"/>
      <c r="K39" s="1"/>
      <c r="L39" s="1"/>
      <c r="M39" s="1"/>
    </row>
    <row r="40" spans="1:16" x14ac:dyDescent="0.2">
      <c r="B40" s="1" t="s">
        <v>20</v>
      </c>
      <c r="C40" s="214"/>
      <c r="D40" s="1"/>
      <c r="E40" s="3" t="s">
        <v>21</v>
      </c>
      <c r="F40" s="3"/>
      <c r="G40" s="3"/>
      <c r="H40" s="1"/>
      <c r="I40" s="3"/>
      <c r="J40" s="1"/>
      <c r="K40" s="3" t="s">
        <v>21</v>
      </c>
      <c r="L40" s="1"/>
      <c r="M40" s="3" t="s">
        <v>21</v>
      </c>
    </row>
    <row r="41" spans="1:16" x14ac:dyDescent="0.2">
      <c r="A41" s="1" t="str">
        <f t="shared" ref="A41:A70" si="3">+"s"&amp;B41</f>
        <v>s1</v>
      </c>
      <c r="B41" s="1">
        <v>1</v>
      </c>
      <c r="C41" s="1">
        <v>2010</v>
      </c>
      <c r="D41" s="218">
        <f>'Avoided Cost inputs'!D67/1000</f>
        <v>0.30317652563775005</v>
      </c>
      <c r="E41" s="222">
        <f>+D41</f>
        <v>0.30317652563775005</v>
      </c>
      <c r="F41" s="217">
        <f>E41</f>
        <v>0.30317652563775005</v>
      </c>
      <c r="G41" s="72"/>
      <c r="H41" s="226"/>
      <c r="I41" s="219"/>
      <c r="J41" s="221">
        <f t="shared" ref="J41:J70" si="4">J5</f>
        <v>8.3000000000000004E-2</v>
      </c>
      <c r="K41" s="230">
        <f>+J41</f>
        <v>8.3000000000000004E-2</v>
      </c>
      <c r="L41" s="221">
        <f t="shared" ref="L41:L70" si="5">+L5</f>
        <v>1.3416999999999999</v>
      </c>
      <c r="M41" s="219">
        <f>+L41</f>
        <v>1.3416999999999999</v>
      </c>
      <c r="O41" s="223"/>
    </row>
    <row r="42" spans="1:16" x14ac:dyDescent="0.2">
      <c r="A42" s="1" t="str">
        <f t="shared" si="3"/>
        <v>s2</v>
      </c>
      <c r="B42" s="1">
        <v>2</v>
      </c>
      <c r="C42" s="1">
        <f t="shared" ref="C42:C70" si="6">+C41+1</f>
        <v>2011</v>
      </c>
      <c r="D42" s="218">
        <f>'Avoided Cost inputs'!D68/1000</f>
        <v>0.30268310703666645</v>
      </c>
      <c r="E42" s="222">
        <f>NPV($C$1,$D$42:D42)+D$41</f>
        <v>0.58051123979998798</v>
      </c>
      <c r="F42" s="217">
        <f t="shared" ref="F42:F70" si="7">NPV($C$1,D42)</f>
        <v>0.27733471416223793</v>
      </c>
      <c r="G42" s="72"/>
      <c r="H42" s="226"/>
      <c r="I42" s="219"/>
      <c r="J42" s="221">
        <f t="shared" si="4"/>
        <v>8.4782034541452389E-2</v>
      </c>
      <c r="K42" s="222">
        <f>NPV($C$1,J$42:J42)+J$41</f>
        <v>0.16068190813766942</v>
      </c>
      <c r="L42" s="221">
        <f t="shared" si="5"/>
        <v>1.3705066957140559</v>
      </c>
      <c r="M42" s="222">
        <f>NPV($C$1,L$42:L42)+L$41</f>
        <v>2.5974327246784457</v>
      </c>
      <c r="O42" s="223"/>
    </row>
    <row r="43" spans="1:16" x14ac:dyDescent="0.2">
      <c r="A43" s="1" t="str">
        <f t="shared" si="3"/>
        <v>s3</v>
      </c>
      <c r="B43" s="1">
        <v>3</v>
      </c>
      <c r="C43" s="1">
        <f t="shared" si="6"/>
        <v>2012</v>
      </c>
      <c r="D43" s="218">
        <f>'Avoided Cost inputs'!D69/1000</f>
        <v>0.29256820088265112</v>
      </c>
      <c r="E43" s="222">
        <f>NPV($C$1,$D$42:D43)+D$41</f>
        <v>0.82612869204155315</v>
      </c>
      <c r="F43" s="217">
        <f t="shared" si="7"/>
        <v>0.26806688737644413</v>
      </c>
      <c r="G43" s="72"/>
      <c r="H43" s="226"/>
      <c r="I43" s="219"/>
      <c r="J43" s="221">
        <f t="shared" si="4"/>
        <v>8.6744779174882852E-2</v>
      </c>
      <c r="K43" s="222">
        <f>NPV($C$1,J$42:J43)+J$41</f>
        <v>0.23350606193125867</v>
      </c>
      <c r="L43" s="221">
        <f t="shared" si="5"/>
        <v>1.4022345809510879</v>
      </c>
      <c r="M43" s="222">
        <f>NPV($C$1,L$42:L43)+L$41</f>
        <v>3.7746395577490324</v>
      </c>
      <c r="O43" s="223"/>
    </row>
    <row r="44" spans="1:16" x14ac:dyDescent="0.2">
      <c r="A44" s="1" t="str">
        <f t="shared" si="3"/>
        <v>s4</v>
      </c>
      <c r="B44" s="1">
        <v>4</v>
      </c>
      <c r="C44" s="1">
        <f t="shared" si="6"/>
        <v>2013</v>
      </c>
      <c r="D44" s="218">
        <f>'Avoided Cost inputs'!D70/1000</f>
        <v>0.31984247234551266</v>
      </c>
      <c r="E44" s="222">
        <f>NPV($C$1,$D$42:D44)+D$41</f>
        <v>1.0721565500252499</v>
      </c>
      <c r="F44" s="217">
        <f t="shared" si="7"/>
        <v>0.29305705730759823</v>
      </c>
      <c r="G44" s="72"/>
      <c r="H44" s="226"/>
      <c r="I44" s="219"/>
      <c r="J44" s="221">
        <f t="shared" si="4"/>
        <v>8.8836818295418438E-2</v>
      </c>
      <c r="K44" s="222">
        <f>NPV($C$1,J$42:J44)+J$41</f>
        <v>0.30184073917105375</v>
      </c>
      <c r="L44" s="221">
        <f t="shared" si="5"/>
        <v>1.4360525193609985</v>
      </c>
      <c r="M44" s="222">
        <f>NPV($C$1,L$42:L44)+L$41</f>
        <v>4.8792737318771415</v>
      </c>
      <c r="O44" s="223"/>
    </row>
    <row r="45" spans="1:16" x14ac:dyDescent="0.2">
      <c r="A45" s="1" t="str">
        <f t="shared" si="3"/>
        <v>s5</v>
      </c>
      <c r="B45" s="1">
        <v>5</v>
      </c>
      <c r="C45" s="1">
        <f t="shared" si="6"/>
        <v>2014</v>
      </c>
      <c r="D45" s="218">
        <f>'Avoided Cost inputs'!D71/1000</f>
        <v>0.34535055846738316</v>
      </c>
      <c r="E45" s="222">
        <f>NPV($C$1,$D$42:D45)+D$41</f>
        <v>1.3155586746745265</v>
      </c>
      <c r="F45" s="217">
        <f t="shared" si="7"/>
        <v>0.31642895223326295</v>
      </c>
      <c r="G45" s="72"/>
      <c r="H45" s="226"/>
      <c r="I45" s="219"/>
      <c r="J45" s="221">
        <f t="shared" si="4"/>
        <v>9.09530006447163E-2</v>
      </c>
      <c r="K45" s="222">
        <f>NPV($C$1,J$42:J45)+J$41</f>
        <v>0.36594416410366992</v>
      </c>
      <c r="L45" s="221">
        <f t="shared" si="5"/>
        <v>1.4702607345182628</v>
      </c>
      <c r="M45" s="222">
        <f>NPV($C$1,L$42:L45)+L$41</f>
        <v>5.9155094575649851</v>
      </c>
      <c r="O45" s="223"/>
    </row>
    <row r="46" spans="1:16" x14ac:dyDescent="0.2">
      <c r="A46" s="1" t="str">
        <f t="shared" si="3"/>
        <v>s6</v>
      </c>
      <c r="B46" s="1">
        <v>6</v>
      </c>
      <c r="C46" s="1">
        <f t="shared" si="6"/>
        <v>2015</v>
      </c>
      <c r="D46" s="218">
        <f>'Avoided Cost inputs'!D72/1000</f>
        <v>0.3599156283320975</v>
      </c>
      <c r="E46" s="222">
        <f>NPV($C$1,$D$42:D46)+D$41</f>
        <v>1.5479826675899087</v>
      </c>
      <c r="F46" s="217">
        <f t="shared" si="7"/>
        <v>0.32977426088702355</v>
      </c>
      <c r="G46" s="72"/>
      <c r="H46" s="226"/>
      <c r="I46" s="219"/>
      <c r="J46" s="221">
        <f t="shared" si="4"/>
        <v>9.3166650184161814E-2</v>
      </c>
      <c r="K46" s="222">
        <f>NPV($C$1,J$42:J46)+J$41</f>
        <v>0.42610872251060028</v>
      </c>
      <c r="L46" s="221">
        <f t="shared" si="5"/>
        <v>1.5060445126757815</v>
      </c>
      <c r="M46" s="222">
        <f>NPV($C$1,L$42:L46)+L$41</f>
        <v>6.8880731685840022</v>
      </c>
      <c r="O46" s="223"/>
    </row>
    <row r="47" spans="1:16" x14ac:dyDescent="0.2">
      <c r="A47" s="1" t="str">
        <f t="shared" si="3"/>
        <v>s7</v>
      </c>
      <c r="B47" s="1">
        <v>7</v>
      </c>
      <c r="C47" s="1">
        <f t="shared" si="6"/>
        <v>2016</v>
      </c>
      <c r="D47" s="218">
        <f>'Avoided Cost inputs'!D73/1000</f>
        <v>0.36810641415112616</v>
      </c>
      <c r="E47" s="222">
        <f>NPV($C$1,$D$42:D47)+D$41</f>
        <v>1.765788591860485</v>
      </c>
      <c r="F47" s="217">
        <f t="shared" si="7"/>
        <v>0.33727910404171357</v>
      </c>
      <c r="G47" s="72"/>
      <c r="H47" s="226"/>
      <c r="I47" s="219"/>
      <c r="J47" s="221">
        <f t="shared" si="4"/>
        <v>9.5506531148146306E-2</v>
      </c>
      <c r="K47" s="222">
        <f>NPV($C$1,J$42:J47)+J$41</f>
        <v>0.48261925177852649</v>
      </c>
      <c r="L47" s="221">
        <f t="shared" si="5"/>
        <v>1.5438688294152758</v>
      </c>
      <c r="M47" s="222">
        <f>NPV($C$1,L$42:L47)+L$41</f>
        <v>7.8015692784487811</v>
      </c>
      <c r="O47" s="223"/>
    </row>
    <row r="48" spans="1:16" x14ac:dyDescent="0.2">
      <c r="A48" s="1" t="str">
        <f t="shared" si="3"/>
        <v>s8</v>
      </c>
      <c r="B48" s="1">
        <v>8</v>
      </c>
      <c r="C48" s="1">
        <f t="shared" si="6"/>
        <v>2017</v>
      </c>
      <c r="D48" s="218">
        <f>'Avoided Cost inputs'!D74/1000</f>
        <v>0.36700597567644183</v>
      </c>
      <c r="E48" s="222">
        <f>NPV($C$1,$D$42:D48)+D$41</f>
        <v>1.9647576249557854</v>
      </c>
      <c r="F48" s="217">
        <f t="shared" si="7"/>
        <v>0.33627082249994672</v>
      </c>
      <c r="G48" s="72"/>
      <c r="H48" s="226"/>
      <c r="I48" s="219"/>
      <c r="J48" s="221">
        <f t="shared" si="4"/>
        <v>9.7779312017081121E-2</v>
      </c>
      <c r="K48" s="222">
        <f>NPV($C$1,J$42:J48)+J$41</f>
        <v>0.53562943814648412</v>
      </c>
      <c r="L48" s="221">
        <f t="shared" si="5"/>
        <v>1.5806084690761171</v>
      </c>
      <c r="M48" s="222">
        <f>NPV($C$1,L$42:L48)+L$41</f>
        <v>8.6584821344715373</v>
      </c>
      <c r="O48" s="223"/>
    </row>
    <row r="49" spans="1:16" x14ac:dyDescent="0.2">
      <c r="A49" s="1" t="str">
        <f t="shared" si="3"/>
        <v>s9</v>
      </c>
      <c r="B49" s="1">
        <v>9</v>
      </c>
      <c r="C49" s="1">
        <f t="shared" si="6"/>
        <v>2018</v>
      </c>
      <c r="D49" s="218">
        <f>'Avoided Cost inputs'!D75/1000</f>
        <v>0.34582862885274257</v>
      </c>
      <c r="E49" s="222">
        <f>NPV($C$1,$D$42:D49)+D$41</f>
        <v>2.1365442498700706</v>
      </c>
      <c r="F49" s="217">
        <f t="shared" si="7"/>
        <v>0.31686698630451032</v>
      </c>
      <c r="G49" s="231"/>
      <c r="H49" s="226"/>
      <c r="I49" s="219"/>
      <c r="J49" s="221">
        <f t="shared" si="4"/>
        <v>9.9898975203126433E-2</v>
      </c>
      <c r="K49" s="222">
        <f>NPV($C$1,J$42:J49)+J$41</f>
        <v>0.58525317184219394</v>
      </c>
      <c r="L49" s="221">
        <f t="shared" si="5"/>
        <v>1.614872952169093</v>
      </c>
      <c r="M49" s="222">
        <f>NPV($C$1,L$42:L49)+L$41</f>
        <v>9.4606527790442332</v>
      </c>
      <c r="O49" s="223"/>
      <c r="P49" s="227"/>
    </row>
    <row r="50" spans="1:16" x14ac:dyDescent="0.2">
      <c r="A50" s="1" t="str">
        <f t="shared" si="3"/>
        <v>s10</v>
      </c>
      <c r="B50" s="1">
        <v>10</v>
      </c>
      <c r="C50" s="1">
        <f t="shared" si="6"/>
        <v>2019</v>
      </c>
      <c r="D50" s="221">
        <f>D49*(1+'Avoided Cost inputs'!$J$61)</f>
        <v>0.35274520142979743</v>
      </c>
      <c r="E50" s="222">
        <f>NPV($C$1,$D$42:D50)+D$41</f>
        <v>2.2970924974535145</v>
      </c>
      <c r="F50" s="217">
        <f t="shared" si="7"/>
        <v>0.32320432603060056</v>
      </c>
      <c r="G50" s="217"/>
      <c r="H50" s="226"/>
      <c r="I50" s="219"/>
      <c r="J50" s="221">
        <f t="shared" si="4"/>
        <v>0.10209997799374239</v>
      </c>
      <c r="K50" s="222">
        <f>NPV($C$1,J$42:J50)+J$41</f>
        <v>0.63172289695471495</v>
      </c>
      <c r="L50" s="221">
        <f t="shared" si="5"/>
        <v>1.6504522948699296</v>
      </c>
      <c r="M50" s="222">
        <f>NPV($C$1,L$42:L50)+L$41</f>
        <v>10.211838684869168</v>
      </c>
      <c r="O50" s="223"/>
      <c r="P50" s="227"/>
    </row>
    <row r="51" spans="1:16" x14ac:dyDescent="0.2">
      <c r="A51" s="1" t="str">
        <f t="shared" si="3"/>
        <v>s11</v>
      </c>
      <c r="B51" s="1">
        <v>11</v>
      </c>
      <c r="C51" s="1">
        <f t="shared" si="6"/>
        <v>2020</v>
      </c>
      <c r="D51" s="221">
        <f>D50*(1+'Avoided Cost inputs'!$J$61)</f>
        <v>0.35980010545839336</v>
      </c>
      <c r="E51" s="222">
        <f>NPV($C$1,$D$42:D51)+D$41</f>
        <v>2.4471375886529949</v>
      </c>
      <c r="F51" s="217">
        <f t="shared" si="7"/>
        <v>0.32966841255121254</v>
      </c>
      <c r="G51" s="217"/>
      <c r="H51" s="226"/>
      <c r="I51" s="219"/>
      <c r="J51" s="221">
        <f t="shared" si="4"/>
        <v>0.10438548222563242</v>
      </c>
      <c r="K51" s="222">
        <f>NPV($C$1,J$42:J51)+J$41</f>
        <v>0.67525409375770751</v>
      </c>
      <c r="L51" s="221">
        <f t="shared" si="5"/>
        <v>1.6873976084594096</v>
      </c>
      <c r="M51" s="222">
        <f>NPV($C$1,L$42:L51)+L$41</f>
        <v>10.915523103550793</v>
      </c>
      <c r="O51" s="223"/>
      <c r="P51" s="227"/>
    </row>
    <row r="52" spans="1:16" x14ac:dyDescent="0.2">
      <c r="A52" s="1" t="str">
        <f t="shared" si="3"/>
        <v>s12</v>
      </c>
      <c r="B52" s="1">
        <v>12</v>
      </c>
      <c r="C52" s="1">
        <f t="shared" si="6"/>
        <v>2021</v>
      </c>
      <c r="D52" s="221">
        <f>D51*(1+'Avoided Cost inputs'!$J$61)</f>
        <v>0.36699610756756124</v>
      </c>
      <c r="E52" s="222">
        <f>NPV($C$1,$D$42:D52)+D$41</f>
        <v>2.5873666458487712</v>
      </c>
      <c r="F52" s="217">
        <f t="shared" si="7"/>
        <v>0.33626178080223684</v>
      </c>
      <c r="G52" s="217"/>
      <c r="H52" s="226"/>
      <c r="I52" s="219"/>
      <c r="J52" s="221">
        <f t="shared" si="4"/>
        <v>0.10672812938231202</v>
      </c>
      <c r="K52" s="222">
        <f>NPV($C$1,J$42:J52)+J$41</f>
        <v>0.71603486677120665</v>
      </c>
      <c r="L52" s="221">
        <f t="shared" si="5"/>
        <v>1.7252666408704582</v>
      </c>
      <c r="M52" s="222">
        <f>NPV($C$1,L$42:L52)+L$41</f>
        <v>11.574746755987082</v>
      </c>
      <c r="O52" s="223"/>
      <c r="P52" s="227"/>
    </row>
    <row r="53" spans="1:16" x14ac:dyDescent="0.2">
      <c r="A53" s="1" t="str">
        <f t="shared" si="3"/>
        <v>s13</v>
      </c>
      <c r="B53" s="1">
        <v>13</v>
      </c>
      <c r="C53" s="1">
        <f t="shared" si="6"/>
        <v>2022</v>
      </c>
      <c r="D53" s="221">
        <f>D52*(1+'Avoided Cost inputs'!$J$61)</f>
        <v>0.37433602971891244</v>
      </c>
      <c r="E53" s="222">
        <f>NPV($C$1,$D$42:D53)+D$41</f>
        <v>2.7184218394896833</v>
      </c>
      <c r="F53" s="217">
        <f t="shared" si="7"/>
        <v>0.34298701641828155</v>
      </c>
      <c r="G53" s="217"/>
      <c r="H53" s="226"/>
      <c r="I53" s="219"/>
      <c r="J53" s="221">
        <f t="shared" si="4"/>
        <v>0.10914921550434092</v>
      </c>
      <c r="K53" s="222">
        <f>NPV($C$1,J$42:J53)+J$41</f>
        <v>0.75424805075036128</v>
      </c>
      <c r="L53" s="221">
        <f t="shared" si="5"/>
        <v>1.7644036438816173</v>
      </c>
      <c r="M53" s="222">
        <f>NPV($C$1,L$42:L53)+L$41</f>
        <v>12.192465177009151</v>
      </c>
      <c r="O53" s="223"/>
      <c r="P53" s="227"/>
    </row>
    <row r="54" spans="1:16" x14ac:dyDescent="0.2">
      <c r="A54" s="1" t="str">
        <f t="shared" si="3"/>
        <v>s14</v>
      </c>
      <c r="B54" s="1">
        <v>14</v>
      </c>
      <c r="C54" s="1">
        <f t="shared" si="6"/>
        <v>2023</v>
      </c>
      <c r="D54" s="221">
        <f>D53*(1+'Avoided Cost inputs'!$J$61)</f>
        <v>0.38182275031329072</v>
      </c>
      <c r="E54" s="222">
        <f>NPV($C$1,$D$42:D54)+D$41</f>
        <v>2.8409033288737136</v>
      </c>
      <c r="F54" s="217">
        <f t="shared" si="7"/>
        <v>0.34984675674664717</v>
      </c>
      <c r="G54" s="217"/>
      <c r="H54" s="226"/>
      <c r="I54" s="219"/>
      <c r="J54" s="221">
        <f t="shared" si="4"/>
        <v>0.11165021871430619</v>
      </c>
      <c r="K54" s="222">
        <f>NPV($C$1,J$42:J54)+J$41</f>
        <v>0.79006332123112843</v>
      </c>
      <c r="L54" s="221">
        <f t="shared" si="5"/>
        <v>1.8048325114335497</v>
      </c>
      <c r="M54" s="222">
        <f>NPV($C$1,L$42:L54)+L$41</f>
        <v>12.771421181877168</v>
      </c>
      <c r="O54" s="223"/>
      <c r="P54" s="227"/>
    </row>
    <row r="55" spans="1:16" x14ac:dyDescent="0.2">
      <c r="A55" s="1" t="str">
        <f t="shared" si="3"/>
        <v>s15</v>
      </c>
      <c r="B55" s="1">
        <v>15</v>
      </c>
      <c r="C55" s="1">
        <f t="shared" si="6"/>
        <v>2024</v>
      </c>
      <c r="D55" s="221">
        <f>D54*(1+'Avoided Cost inputs'!$J$61)</f>
        <v>0.38945920531955652</v>
      </c>
      <c r="E55" s="222">
        <f>NPV($C$1,$D$42:D55)+D$41</f>
        <v>2.9553720105410317</v>
      </c>
      <c r="F55" s="217">
        <f t="shared" si="7"/>
        <v>0.35684369188158011</v>
      </c>
      <c r="G55" s="217"/>
      <c r="H55" s="226"/>
      <c r="I55" s="219"/>
      <c r="J55" s="221">
        <f t="shared" si="4"/>
        <v>0.11417018045791792</v>
      </c>
      <c r="K55" s="222">
        <f>NPV($C$1,J$42:J55)+J$41</f>
        <v>0.8236198782831422</v>
      </c>
      <c r="L55" s="221">
        <f t="shared" si="5"/>
        <v>1.8455678448239576</v>
      </c>
      <c r="M55" s="222">
        <f>NPV($C$1,L$42:L55)+L$41</f>
        <v>13.31386494810231</v>
      </c>
      <c r="O55" s="223"/>
      <c r="P55" s="227"/>
    </row>
    <row r="56" spans="1:16" x14ac:dyDescent="0.2">
      <c r="A56" s="1" t="str">
        <f t="shared" si="3"/>
        <v>s16</v>
      </c>
      <c r="B56" s="1">
        <v>16</v>
      </c>
      <c r="C56" s="1">
        <f t="shared" si="6"/>
        <v>2025</v>
      </c>
      <c r="D56" s="221">
        <f>D55*(1+'Avoided Cost inputs'!$J$61)</f>
        <v>0.39724838942594765</v>
      </c>
      <c r="E56" s="222">
        <f>NPV($C$1,$D$42:D56)+D$41</f>
        <v>3.0623520868656278</v>
      </c>
      <c r="F56" s="217">
        <f t="shared" si="7"/>
        <v>0.36398056571921172</v>
      </c>
      <c r="G56" s="217"/>
      <c r="H56" s="226"/>
      <c r="I56" s="219"/>
      <c r="J56" s="221">
        <f t="shared" si="4"/>
        <v>0.11668045543381857</v>
      </c>
      <c r="K56" s="222">
        <f>NPV($C$1,J$42:J56)+J$41</f>
        <v>0.85504224363479708</v>
      </c>
      <c r="L56" s="221">
        <f t="shared" si="5"/>
        <v>1.8861465910307758</v>
      </c>
      <c r="M56" s="222">
        <f>NPV($C$1,L$42:L56)+L$41</f>
        <v>13.821809376925385</v>
      </c>
      <c r="O56" s="223"/>
      <c r="P56" s="227"/>
    </row>
    <row r="57" spans="1:16" x14ac:dyDescent="0.2">
      <c r="A57" s="1" t="str">
        <f t="shared" si="3"/>
        <v>s17</v>
      </c>
      <c r="B57" s="1">
        <v>17</v>
      </c>
      <c r="C57" s="1">
        <f t="shared" si="6"/>
        <v>2026</v>
      </c>
      <c r="D57" s="221">
        <f>D56*(1+'Avoided Cost inputs'!$J$61)</f>
        <v>0.40519335721446659</v>
      </c>
      <c r="E57" s="222">
        <f>NPV($C$1,$D$42:D57)+D$41</f>
        <v>3.1623334666082412</v>
      </c>
      <c r="F57" s="217">
        <f t="shared" si="7"/>
        <v>0.37126017703359593</v>
      </c>
      <c r="G57" s="217"/>
      <c r="H57" s="226"/>
      <c r="I57" s="219"/>
      <c r="J57" s="221">
        <f t="shared" si="4"/>
        <v>0.11926938861989819</v>
      </c>
      <c r="K57" s="222">
        <f>NPV($C$1,J$42:J57)+J$41</f>
        <v>0.88447194139009289</v>
      </c>
      <c r="L57" s="221">
        <f t="shared" si="5"/>
        <v>1.9279968519435835</v>
      </c>
      <c r="M57" s="222">
        <f>NPV($C$1,L$42:L57)+L$41</f>
        <v>14.297542214013101</v>
      </c>
      <c r="O57" s="223"/>
      <c r="P57" s="227"/>
    </row>
    <row r="58" spans="1:16" x14ac:dyDescent="0.2">
      <c r="A58" s="1" t="str">
        <f t="shared" si="3"/>
        <v>s18</v>
      </c>
      <c r="B58" s="1">
        <v>18</v>
      </c>
      <c r="C58" s="1">
        <f t="shared" si="6"/>
        <v>2027</v>
      </c>
      <c r="D58" s="221">
        <f>D57*(1+'Avoided Cost inputs'!$J$61)</f>
        <v>0.41329722435875593</v>
      </c>
      <c r="E58" s="222">
        <f>NPV($C$1,$D$42:D58)+D$41</f>
        <v>3.2557740084237676</v>
      </c>
      <c r="F58" s="217">
        <f t="shared" si="7"/>
        <v>0.37868538057426787</v>
      </c>
      <c r="G58" s="217"/>
      <c r="H58" s="226"/>
      <c r="I58" s="219"/>
      <c r="J58" s="221">
        <f t="shared" si="4"/>
        <v>0.12188143640062635</v>
      </c>
      <c r="K58" s="222">
        <f>NPV($C$1,J$42:J58)+J$41</f>
        <v>0.91202757637457421</v>
      </c>
      <c r="L58" s="221">
        <f t="shared" si="5"/>
        <v>1.9702207616713299</v>
      </c>
      <c r="M58" s="222">
        <f>NPV($C$1,L$42:L58)+L$41</f>
        <v>14.742980713515252</v>
      </c>
      <c r="O58" s="223"/>
      <c r="P58" s="227"/>
    </row>
    <row r="59" spans="1:16" x14ac:dyDescent="0.2">
      <c r="A59" s="1" t="str">
        <f t="shared" si="3"/>
        <v>s19</v>
      </c>
      <c r="B59" s="1">
        <v>19</v>
      </c>
      <c r="C59" s="1">
        <f t="shared" si="6"/>
        <v>2028</v>
      </c>
      <c r="D59" s="221">
        <f>D58*(1+'Avoided Cost inputs'!$J$61)</f>
        <v>0.42156316884593104</v>
      </c>
      <c r="E59" s="222">
        <f>NPV($C$1,$D$42:D59)+D$41</f>
        <v>3.3431016175971568</v>
      </c>
      <c r="F59" s="217">
        <f t="shared" si="7"/>
        <v>0.38625908818575322</v>
      </c>
      <c r="G59" s="217"/>
      <c r="H59" s="226"/>
      <c r="I59" s="219"/>
      <c r="J59" s="221">
        <f t="shared" si="4"/>
        <v>0.12460409508245641</v>
      </c>
      <c r="K59" s="222">
        <f>NPV($C$1,J$42:J59)+J$41</f>
        <v>0.93783955076159997</v>
      </c>
      <c r="L59" s="221">
        <f t="shared" si="5"/>
        <v>2.014232703278696</v>
      </c>
      <c r="M59" s="222">
        <f>NPV($C$1,L$42:L59)+L$41</f>
        <v>15.160232834419739</v>
      </c>
      <c r="O59" s="223"/>
      <c r="P59" s="227"/>
    </row>
    <row r="60" spans="1:16" x14ac:dyDescent="0.2">
      <c r="A60" s="1" t="str">
        <f t="shared" si="3"/>
        <v>s20</v>
      </c>
      <c r="B60" s="1">
        <v>20</v>
      </c>
      <c r="C60" s="1">
        <f t="shared" si="6"/>
        <v>2029</v>
      </c>
      <c r="D60" s="221">
        <f>D59*(1+'Avoided Cost inputs'!$J$61)</f>
        <v>0.42999443222284967</v>
      </c>
      <c r="E60" s="222">
        <f>NPV($C$1,$D$42:D60)+D$41</f>
        <v>3.4247162056096703</v>
      </c>
      <c r="F60" s="217">
        <f t="shared" si="7"/>
        <v>0.39398426994946828</v>
      </c>
      <c r="G60" s="217"/>
      <c r="H60" s="226"/>
      <c r="I60" s="219"/>
      <c r="J60" s="221">
        <f t="shared" si="4"/>
        <v>0.12737995415551373</v>
      </c>
      <c r="K60" s="222">
        <f>NPV($C$1,J$42:J60)+J$41</f>
        <v>0.96201675330283465</v>
      </c>
      <c r="L60" s="221">
        <f t="shared" si="5"/>
        <v>2.0591046324150937</v>
      </c>
      <c r="M60" s="222">
        <f>NPV($C$1,L$42:L60)+L$41</f>
        <v>15.551058769956784</v>
      </c>
      <c r="O60" s="223"/>
      <c r="P60" s="227"/>
    </row>
    <row r="61" spans="1:16" x14ac:dyDescent="0.2">
      <c r="A61" s="1" t="str">
        <f t="shared" si="3"/>
        <v>s21</v>
      </c>
      <c r="B61" s="1">
        <v>21</v>
      </c>
      <c r="C61" s="1">
        <f t="shared" si="6"/>
        <v>2030</v>
      </c>
      <c r="D61" s="221">
        <f>D60*(1+'Avoided Cost inputs'!$J$61)</f>
        <v>0.43859432086730665</v>
      </c>
      <c r="E61" s="222">
        <f>NPV($C$1,$D$42:D61)+D$41</f>
        <v>3.5009915215092153</v>
      </c>
      <c r="F61" s="217">
        <f t="shared" si="7"/>
        <v>0.40186395534845765</v>
      </c>
      <c r="G61" s="217"/>
      <c r="H61" s="226"/>
      <c r="I61" s="219"/>
      <c r="J61" s="221">
        <f t="shared" si="4"/>
        <v>0.13004977154582489</v>
      </c>
      <c r="K61" s="222">
        <f>NPV($C$1,J$42:J61)+J$41</f>
        <v>0.9846335245088681</v>
      </c>
      <c r="L61" s="221">
        <f t="shared" si="5"/>
        <v>2.102262391361847</v>
      </c>
      <c r="M61" s="222">
        <f>NPV($C$1,L$42:L61)+L$41</f>
        <v>15.916660238958411</v>
      </c>
      <c r="O61" s="223"/>
      <c r="P61" s="227"/>
    </row>
    <row r="62" spans="1:16" x14ac:dyDescent="0.2">
      <c r="A62" s="1" t="str">
        <f t="shared" si="3"/>
        <v>s22</v>
      </c>
      <c r="B62" s="1">
        <v>22</v>
      </c>
      <c r="C62" s="1">
        <f t="shared" si="6"/>
        <v>2031</v>
      </c>
      <c r="D62" s="221">
        <f>D61*(1+'Avoided Cost inputs'!$J$61)</f>
        <v>0.44736620728465282</v>
      </c>
      <c r="E62" s="222">
        <f>NPV($C$1,$D$42:D62)+D$41</f>
        <v>3.5722768634714073</v>
      </c>
      <c r="F62" s="217">
        <f t="shared" si="7"/>
        <v>0.40990123445542681</v>
      </c>
      <c r="G62" s="217"/>
      <c r="H62" s="226"/>
      <c r="I62" s="219"/>
      <c r="J62" s="221">
        <f t="shared" si="4"/>
        <v>0.13265076697674139</v>
      </c>
      <c r="K62" s="222">
        <f>NPV($C$1,J$42:J62)+J$41</f>
        <v>1.0057706938603013</v>
      </c>
      <c r="L62" s="221">
        <f t="shared" si="5"/>
        <v>2.1443076391890838</v>
      </c>
      <c r="M62" s="222">
        <f>NPV($C$1,L$42:L62)+L$41</f>
        <v>16.258343854847784</v>
      </c>
      <c r="O62" s="223"/>
      <c r="P62" s="227"/>
    </row>
    <row r="63" spans="1:16" x14ac:dyDescent="0.2">
      <c r="A63" s="1" t="str">
        <f t="shared" si="3"/>
        <v>s23</v>
      </c>
      <c r="B63" s="1">
        <v>23</v>
      </c>
      <c r="C63" s="1">
        <f t="shared" si="6"/>
        <v>2032</v>
      </c>
      <c r="D63" s="221">
        <f>D62*(1+'Avoided Cost inputs'!$J$61)</f>
        <v>0.45631353143034586</v>
      </c>
      <c r="E63" s="222">
        <f>NPV($C$1,$D$42:D63)+D$41</f>
        <v>3.6388986783893436</v>
      </c>
      <c r="F63" s="217">
        <f t="shared" si="7"/>
        <v>0.41809925914453538</v>
      </c>
      <c r="G63" s="217"/>
      <c r="H63" s="226"/>
      <c r="I63" s="219"/>
      <c r="J63" s="221">
        <f t="shared" si="4"/>
        <v>0.13530378231627624</v>
      </c>
      <c r="K63" s="222">
        <f>NPV($C$1,J$42:J63)+J$41</f>
        <v>1.0255250577401454</v>
      </c>
      <c r="L63" s="221">
        <f t="shared" si="5"/>
        <v>2.1871937919728652</v>
      </c>
      <c r="M63" s="222">
        <f>NPV($C$1,L$42:L63)+L$41</f>
        <v>16.577674336987382</v>
      </c>
      <c r="O63" s="223"/>
      <c r="P63" s="227"/>
    </row>
    <row r="64" spans="1:16" x14ac:dyDescent="0.2">
      <c r="A64" s="1" t="str">
        <f t="shared" si="3"/>
        <v>s24</v>
      </c>
      <c r="B64" s="1">
        <v>24</v>
      </c>
      <c r="C64" s="1">
        <f t="shared" si="6"/>
        <v>2033</v>
      </c>
      <c r="D64" s="221">
        <f>D63*(1+'Avoided Cost inputs'!$J$61)</f>
        <v>0.4654398020589528</v>
      </c>
      <c r="E64" s="222">
        <f>NPV($C$1,$D$42:D64)+D$41</f>
        <v>3.7011620568173211</v>
      </c>
      <c r="F64" s="217">
        <f t="shared" si="7"/>
        <v>0.4264612443274261</v>
      </c>
      <c r="G64" s="217"/>
      <c r="H64" s="226"/>
      <c r="I64" s="219"/>
      <c r="J64" s="221">
        <f t="shared" si="4"/>
        <v>0.13800985796260176</v>
      </c>
      <c r="K64" s="222">
        <f>NPV($C$1,J$42:J64)+J$41</f>
        <v>1.0439870800577566</v>
      </c>
      <c r="L64" s="221">
        <f t="shared" si="5"/>
        <v>2.2309376678123227</v>
      </c>
      <c r="M64" s="222">
        <f>NPV($C$1,L$42:L64)+L$41</f>
        <v>16.876114039921585</v>
      </c>
      <c r="O64" s="223"/>
      <c r="P64" s="227"/>
    </row>
    <row r="65" spans="1:16" x14ac:dyDescent="0.2">
      <c r="A65" s="1" t="str">
        <f t="shared" si="3"/>
        <v>s25</v>
      </c>
      <c r="B65" s="1">
        <v>25</v>
      </c>
      <c r="C65" s="1">
        <f t="shared" si="6"/>
        <v>2034</v>
      </c>
      <c r="D65" s="221">
        <f>D64*(1+'Avoided Cost inputs'!$J$61)</f>
        <v>0.47474859810013187</v>
      </c>
      <c r="E65" s="222">
        <f>NPV($C$1,$D$42:D65)+D$41</f>
        <v>3.7593521301144963</v>
      </c>
      <c r="F65" s="217">
        <f t="shared" si="7"/>
        <v>0.43499046921397461</v>
      </c>
      <c r="G65" s="217"/>
      <c r="H65" s="226"/>
      <c r="I65" s="219"/>
      <c r="J65" s="221">
        <f t="shared" si="4"/>
        <v>0.14077005512185378</v>
      </c>
      <c r="K65" s="222">
        <f>NPV($C$1,J$42:J65)+J$41</f>
        <v>1.0612413065228139</v>
      </c>
      <c r="L65" s="221">
        <f t="shared" si="5"/>
        <v>2.2755564211685693</v>
      </c>
      <c r="M65" s="222">
        <f>NPV($C$1,L$42:L65)+L$41</f>
        <v>17.15502965014047</v>
      </c>
      <c r="O65" s="223"/>
      <c r="P65" s="227"/>
    </row>
    <row r="66" spans="1:16" x14ac:dyDescent="0.2">
      <c r="A66" s="1" t="str">
        <f t="shared" si="3"/>
        <v>s26</v>
      </c>
      <c r="B66" s="1">
        <v>26</v>
      </c>
      <c r="C66" s="1">
        <f t="shared" si="6"/>
        <v>2035</v>
      </c>
      <c r="D66" s="221">
        <f>D65*(1+'Avoided Cost inputs'!$J$61)</f>
        <v>0.48424357006213453</v>
      </c>
      <c r="E66" s="222">
        <f>NPV($C$1,$D$42:D66)+D$41</f>
        <v>3.8137353761866231</v>
      </c>
      <c r="F66" s="217">
        <f t="shared" si="7"/>
        <v>0.44369027859825416</v>
      </c>
      <c r="G66" s="217"/>
      <c r="H66" s="226"/>
      <c r="I66" s="219"/>
      <c r="J66" s="221">
        <f t="shared" si="4"/>
        <v>0.14358545622429086</v>
      </c>
      <c r="K66" s="222">
        <f>NPV($C$1,J$42:J66)+J$41</f>
        <v>1.0773667518172598</v>
      </c>
      <c r="L66" s="221">
        <f t="shared" si="5"/>
        <v>2.3210675495919411</v>
      </c>
      <c r="M66" s="222">
        <f>NPV($C$1,L$42:L66)+L$41</f>
        <v>17.415698444737554</v>
      </c>
      <c r="O66" s="223"/>
      <c r="P66" s="227"/>
    </row>
    <row r="67" spans="1:16" x14ac:dyDescent="0.2">
      <c r="A67" s="1" t="str">
        <f t="shared" si="3"/>
        <v>s27</v>
      </c>
      <c r="B67" s="1">
        <v>27</v>
      </c>
      <c r="C67" s="1">
        <f t="shared" si="6"/>
        <v>2036</v>
      </c>
      <c r="D67" s="221">
        <f>D66*(1+'Avoided Cost inputs'!$J$61)</f>
        <v>0.49392844146337722</v>
      </c>
      <c r="E67" s="222">
        <f>NPV($C$1,$D$42:D67)+D$41</f>
        <v>3.8645608398054332</v>
      </c>
      <c r="F67" s="217">
        <f t="shared" si="7"/>
        <v>0.45256408417021921</v>
      </c>
      <c r="G67" s="217"/>
      <c r="H67" s="226"/>
      <c r="I67" s="219"/>
      <c r="J67" s="221">
        <f t="shared" si="4"/>
        <v>0.14645716534877667</v>
      </c>
      <c r="K67" s="222">
        <f>NPV($C$1,J$42:J67)+J$41</f>
        <v>1.0924372614382374</v>
      </c>
      <c r="L67" s="221">
        <f t="shared" si="5"/>
        <v>2.3674889005837798</v>
      </c>
      <c r="M67" s="222">
        <f>NPV($C$1,L$42:L67)+L$41</f>
        <v>17.65931414062268</v>
      </c>
      <c r="O67" s="223"/>
      <c r="P67" s="227"/>
    </row>
    <row r="68" spans="1:16" x14ac:dyDescent="0.2">
      <c r="A68" s="1" t="str">
        <f t="shared" si="3"/>
        <v>s28</v>
      </c>
      <c r="B68" s="1">
        <v>28</v>
      </c>
      <c r="C68" s="1">
        <f t="shared" si="6"/>
        <v>2037</v>
      </c>
      <c r="D68" s="221">
        <f>D67*(1+'Avoided Cost inputs'!$J$61)</f>
        <v>0.50380701029264474</v>
      </c>
      <c r="E68" s="222">
        <f>NPV($C$1,$D$42:D68)+D$41</f>
        <v>3.9120612730940407</v>
      </c>
      <c r="F68" s="217">
        <f t="shared" si="7"/>
        <v>0.46161536585362356</v>
      </c>
      <c r="G68" s="217"/>
      <c r="H68" s="226"/>
      <c r="I68" s="219"/>
      <c r="J68" s="221">
        <f t="shared" si="4"/>
        <v>0.14938630865575223</v>
      </c>
      <c r="K68" s="222">
        <f>NPV($C$1,J$42:J68)+J$41</f>
        <v>1.1065218498690574</v>
      </c>
      <c r="L68" s="221">
        <f t="shared" si="5"/>
        <v>2.4148386785954554</v>
      </c>
      <c r="M68" s="222">
        <f>NPV($C$1,L$42:L68)+L$41</f>
        <v>17.886992361076071</v>
      </c>
      <c r="O68" s="223"/>
      <c r="P68" s="227"/>
    </row>
    <row r="69" spans="1:16" x14ac:dyDescent="0.2">
      <c r="A69" s="1" t="str">
        <f t="shared" si="3"/>
        <v>s29</v>
      </c>
      <c r="B69" s="1">
        <v>29</v>
      </c>
      <c r="C69" s="1">
        <f t="shared" si="6"/>
        <v>2038</v>
      </c>
      <c r="D69" s="221">
        <f>D68*(1+'Avoided Cost inputs'!$J$61)</f>
        <v>0.51388315049849764</v>
      </c>
      <c r="E69" s="222">
        <f>NPV($C$1,$D$42:D69)+D$41</f>
        <v>3.9564542014011503</v>
      </c>
      <c r="F69" s="217">
        <f t="shared" si="7"/>
        <v>0.47084767317069603</v>
      </c>
      <c r="G69" s="217"/>
      <c r="H69" s="226"/>
      <c r="I69" s="219"/>
      <c r="J69" s="221">
        <f t="shared" si="4"/>
        <v>0.15237403482886727</v>
      </c>
      <c r="K69" s="222">
        <f>NPV($C$1,J$42:J69)+J$41</f>
        <v>1.1196850166268333</v>
      </c>
      <c r="L69" s="221">
        <f t="shared" si="5"/>
        <v>2.4631354521673647</v>
      </c>
      <c r="M69" s="222">
        <f>NPV($C$1,L$42:L69)+L$41</f>
        <v>18.099775744677373</v>
      </c>
      <c r="O69" s="223"/>
      <c r="P69" s="227"/>
    </row>
    <row r="70" spans="1:16" x14ac:dyDescent="0.2">
      <c r="A70" s="1" t="str">
        <f t="shared" si="3"/>
        <v>s30</v>
      </c>
      <c r="B70" s="1">
        <v>30</v>
      </c>
      <c r="C70" s="1">
        <f t="shared" si="6"/>
        <v>2039</v>
      </c>
      <c r="D70" s="221">
        <f>D69*(1+'Avoided Cost inputs'!$J$61)</f>
        <v>0.52416081350846766</v>
      </c>
      <c r="E70" s="222">
        <f>NPV($C$1,$D$42:D70)+D$41</f>
        <v>3.9979429194451783</v>
      </c>
      <c r="F70" s="217">
        <f t="shared" si="7"/>
        <v>0.48026462663411001</v>
      </c>
      <c r="G70" s="217"/>
      <c r="H70" s="226"/>
      <c r="I70" s="219"/>
      <c r="J70" s="221">
        <f t="shared" si="4"/>
        <v>0.15542151552544461</v>
      </c>
      <c r="K70" s="222">
        <f>NPV($C$1,J$42:J70)+J$41</f>
        <v>1.1319870416341005</v>
      </c>
      <c r="L70" s="221">
        <f t="shared" si="5"/>
        <v>2.512398161210712</v>
      </c>
      <c r="M70" s="222">
        <f>NPV($C$1,L$42:L70)+L$41</f>
        <v>18.298638720005691</v>
      </c>
      <c r="O70" s="223"/>
      <c r="P70" s="227"/>
    </row>
    <row r="71" spans="1:16" x14ac:dyDescent="0.2">
      <c r="B71" s="1"/>
      <c r="C71" s="1"/>
      <c r="D71" s="221"/>
      <c r="E71" s="1"/>
      <c r="F71" s="1"/>
      <c r="G71" s="1"/>
      <c r="H71" s="1"/>
      <c r="I71" s="1"/>
      <c r="J71" s="1"/>
      <c r="K71" s="1"/>
      <c r="L71" s="1"/>
      <c r="M71" s="1"/>
    </row>
    <row r="72" spans="1:16" x14ac:dyDescent="0.2">
      <c r="B72" s="1"/>
      <c r="C72" s="1"/>
      <c r="D72" s="221"/>
      <c r="E72" s="1"/>
      <c r="F72" s="1"/>
      <c r="G72" s="1"/>
      <c r="H72" s="1"/>
      <c r="I72" s="1"/>
      <c r="J72" s="1"/>
      <c r="K72" s="1"/>
      <c r="L72" s="1"/>
      <c r="M72" s="1"/>
    </row>
    <row r="73" spans="1:16" x14ac:dyDescent="0.2">
      <c r="B73" s="1"/>
      <c r="C73" s="1"/>
      <c r="D73" s="1"/>
      <c r="E73" s="1">
        <v>4</v>
      </c>
      <c r="F73" s="1"/>
      <c r="G73" s="1"/>
      <c r="H73" s="1"/>
      <c r="I73" s="1"/>
      <c r="J73" s="1"/>
      <c r="K73" s="1">
        <v>10</v>
      </c>
      <c r="L73" s="1"/>
      <c r="M73" s="1">
        <v>12</v>
      </c>
    </row>
    <row r="74" spans="1:16" x14ac:dyDescent="0.2">
      <c r="B74" s="1" t="s">
        <v>23</v>
      </c>
      <c r="C74" s="214"/>
      <c r="D74" s="1" t="s">
        <v>18</v>
      </c>
      <c r="E74" s="1"/>
      <c r="F74" s="1"/>
      <c r="G74" s="1"/>
      <c r="H74" s="1"/>
      <c r="I74" s="1"/>
      <c r="J74" s="1"/>
      <c r="K74" s="1"/>
      <c r="L74" s="1"/>
      <c r="M74" s="1"/>
    </row>
    <row r="75" spans="1:16" x14ac:dyDescent="0.2">
      <c r="B75" s="1" t="s">
        <v>24</v>
      </c>
      <c r="C75" s="214"/>
      <c r="D75" s="1" t="s">
        <v>19</v>
      </c>
      <c r="E75" s="1"/>
      <c r="F75" s="1"/>
      <c r="G75" s="1"/>
      <c r="H75" s="1"/>
      <c r="I75" s="1"/>
      <c r="J75" s="1"/>
      <c r="K75" s="1"/>
      <c r="L75" s="1"/>
      <c r="M75" s="1"/>
    </row>
    <row r="76" spans="1:16" x14ac:dyDescent="0.2">
      <c r="B76" s="1" t="s">
        <v>20</v>
      </c>
      <c r="C76" s="214"/>
      <c r="D76" s="1"/>
      <c r="E76" s="3" t="s">
        <v>21</v>
      </c>
      <c r="F76" s="3"/>
      <c r="G76" s="3"/>
      <c r="H76" s="1"/>
      <c r="I76" s="3"/>
      <c r="J76" s="1"/>
      <c r="K76" s="3" t="s">
        <v>21</v>
      </c>
      <c r="L76" s="1"/>
      <c r="M76" s="3" t="s">
        <v>21</v>
      </c>
    </row>
    <row r="77" spans="1:16" x14ac:dyDescent="0.2">
      <c r="A77" s="1" t="str">
        <f t="shared" ref="A77:A106" si="8">+"c"&amp;B77</f>
        <v>c1</v>
      </c>
      <c r="B77" s="1">
        <v>1</v>
      </c>
      <c r="C77" s="1">
        <v>2010</v>
      </c>
      <c r="D77" s="218">
        <f>'Avoided Cost inputs'!D33/1000</f>
        <v>0.29832158350536181</v>
      </c>
      <c r="E77" s="222">
        <f>+D77</f>
        <v>0.29832158350536181</v>
      </c>
      <c r="F77" s="217">
        <f>E77</f>
        <v>0.29832158350536181</v>
      </c>
      <c r="G77" s="72"/>
      <c r="H77" s="226"/>
      <c r="I77" s="219"/>
      <c r="J77" s="221">
        <f t="shared" ref="J77:J106" si="9">J5</f>
        <v>8.3000000000000004E-2</v>
      </c>
      <c r="K77" s="222">
        <f>+J77</f>
        <v>8.3000000000000004E-2</v>
      </c>
      <c r="L77" s="221">
        <f t="shared" ref="L77:L106" si="10">+L41</f>
        <v>1.3416999999999999</v>
      </c>
      <c r="M77" s="222">
        <f>+L77</f>
        <v>1.3416999999999999</v>
      </c>
      <c r="O77" s="223"/>
    </row>
    <row r="78" spans="1:16" x14ac:dyDescent="0.2">
      <c r="A78" s="1" t="str">
        <f t="shared" si="8"/>
        <v>c2</v>
      </c>
      <c r="B78" s="1">
        <v>2</v>
      </c>
      <c r="C78" s="1">
        <f t="shared" ref="C78:C106" si="11">+C77+1</f>
        <v>2011</v>
      </c>
      <c r="D78" s="218">
        <f>'Avoided Cost inputs'!D34/1000</f>
        <v>0.29757988307739136</v>
      </c>
      <c r="E78" s="222">
        <f>NPV($C$1,D$78:D78)+D$77</f>
        <v>0.57098044650462088</v>
      </c>
      <c r="F78" s="217">
        <f t="shared" ref="F78:F106" si="12">NPV($C$1,D78)</f>
        <v>0.27265886299925912</v>
      </c>
      <c r="G78" s="72"/>
      <c r="H78" s="226"/>
      <c r="I78" s="219"/>
      <c r="J78" s="221">
        <f t="shared" si="9"/>
        <v>8.4782034541452389E-2</v>
      </c>
      <c r="K78" s="222">
        <f>NPV($C$1,$J$78:J78)+J$77</f>
        <v>0.16068190813766942</v>
      </c>
      <c r="L78" s="221">
        <f t="shared" si="10"/>
        <v>1.3705066957140559</v>
      </c>
      <c r="M78" s="222">
        <f>NPV($C$1,L$78:L78)+L$77</f>
        <v>2.5974327246784457</v>
      </c>
      <c r="O78" s="223"/>
    </row>
    <row r="79" spans="1:16" x14ac:dyDescent="0.2">
      <c r="A79" s="1" t="str">
        <f t="shared" si="8"/>
        <v>c3</v>
      </c>
      <c r="B79" s="1">
        <v>3</v>
      </c>
      <c r="C79" s="1">
        <f t="shared" si="11"/>
        <v>2012</v>
      </c>
      <c r="D79" s="218">
        <f>'Avoided Cost inputs'!D35/1000</f>
        <v>0.28790425954595289</v>
      </c>
      <c r="E79" s="222">
        <f>NPV($C$1,D$78:D79)+D$77</f>
        <v>0.8126824172103666</v>
      </c>
      <c r="F79" s="217">
        <f t="shared" si="12"/>
        <v>0.2637935308282508</v>
      </c>
      <c r="G79" s="72"/>
      <c r="H79" s="226"/>
      <c r="I79" s="219"/>
      <c r="J79" s="221">
        <f t="shared" si="9"/>
        <v>8.6744779174882852E-2</v>
      </c>
      <c r="K79" s="222">
        <f>NPV($C$1,$J$78:J79)+J$77</f>
        <v>0.23350606193125867</v>
      </c>
      <c r="L79" s="221">
        <f t="shared" si="10"/>
        <v>1.4022345809510879</v>
      </c>
      <c r="M79" s="222">
        <f>NPV($C$1,L$78:L79)+L$77</f>
        <v>3.7746395577490324</v>
      </c>
      <c r="N79" s="232"/>
      <c r="O79" s="223"/>
    </row>
    <row r="80" spans="1:16" x14ac:dyDescent="0.2">
      <c r="A80" s="1" t="str">
        <f t="shared" si="8"/>
        <v>c4</v>
      </c>
      <c r="B80" s="1">
        <v>4</v>
      </c>
      <c r="C80" s="1">
        <f t="shared" si="11"/>
        <v>2013</v>
      </c>
      <c r="D80" s="218">
        <f>'Avoided Cost inputs'!D36/1000</f>
        <v>0.31493843787238057</v>
      </c>
      <c r="E80" s="222">
        <f>NPV($C$1,D$78:D80)+D$77</f>
        <v>1.0549380147808201</v>
      </c>
      <c r="F80" s="217">
        <f t="shared" si="12"/>
        <v>0.28856371437821199</v>
      </c>
      <c r="G80" s="72"/>
      <c r="H80" s="226"/>
      <c r="I80" s="219"/>
      <c r="J80" s="221">
        <f t="shared" si="9"/>
        <v>8.8836818295418438E-2</v>
      </c>
      <c r="K80" s="222">
        <f>NPV($C$1,$J$78:J80)+J$77</f>
        <v>0.30184073917105375</v>
      </c>
      <c r="L80" s="221">
        <f t="shared" si="10"/>
        <v>1.4360525193609985</v>
      </c>
      <c r="M80" s="222">
        <f>NPV($C$1,L$78:L80)+L$77</f>
        <v>4.8792737318771415</v>
      </c>
      <c r="N80" s="232"/>
      <c r="O80" s="223"/>
    </row>
    <row r="81" spans="1:16" x14ac:dyDescent="0.2">
      <c r="A81" s="1" t="str">
        <f t="shared" si="8"/>
        <v>c5</v>
      </c>
      <c r="B81" s="1">
        <v>5</v>
      </c>
      <c r="C81" s="1">
        <f t="shared" si="11"/>
        <v>2014</v>
      </c>
      <c r="D81" s="218">
        <f>'Avoided Cost inputs'!D37/1000</f>
        <v>0.33969092556577701</v>
      </c>
      <c r="E81" s="222">
        <f>NPV($C$1,D$78:D81)+D$77</f>
        <v>1.2943512457126538</v>
      </c>
      <c r="F81" s="217">
        <f t="shared" si="12"/>
        <v>0.31124328895526576</v>
      </c>
      <c r="G81" s="72"/>
      <c r="H81" s="226"/>
      <c r="I81" s="219"/>
      <c r="J81" s="221">
        <f t="shared" si="9"/>
        <v>9.09530006447163E-2</v>
      </c>
      <c r="K81" s="222">
        <f>NPV($C$1,$J$78:J81)+J$77</f>
        <v>0.36594416410366992</v>
      </c>
      <c r="L81" s="221">
        <f t="shared" si="10"/>
        <v>1.4702607345182628</v>
      </c>
      <c r="M81" s="222">
        <f>NPV($C$1,L$78:L81)+L$77</f>
        <v>5.9155094575649851</v>
      </c>
      <c r="N81" s="232"/>
      <c r="O81" s="223"/>
    </row>
    <row r="82" spans="1:16" x14ac:dyDescent="0.2">
      <c r="A82" s="1" t="str">
        <f t="shared" si="8"/>
        <v>c6</v>
      </c>
      <c r="B82" s="1">
        <v>6</v>
      </c>
      <c r="C82" s="1">
        <f t="shared" si="11"/>
        <v>2015</v>
      </c>
      <c r="D82" s="218">
        <f>'Avoided Cost inputs'!D38/1000</f>
        <v>0.35391660770510608</v>
      </c>
      <c r="E82" s="222">
        <f>NPV($C$1,D$78:D82)+D$77</f>
        <v>1.5229012297827724</v>
      </c>
      <c r="F82" s="217">
        <f t="shared" si="12"/>
        <v>0.32427763212855609</v>
      </c>
      <c r="G82" s="72"/>
      <c r="H82" s="226"/>
      <c r="I82" s="219"/>
      <c r="J82" s="221">
        <f t="shared" si="9"/>
        <v>9.3166650184161814E-2</v>
      </c>
      <c r="K82" s="222">
        <f>NPV($C$1,$J$78:J82)+J$77</f>
        <v>0.42610872251060028</v>
      </c>
      <c r="L82" s="221">
        <f t="shared" si="10"/>
        <v>1.5060445126757815</v>
      </c>
      <c r="M82" s="222">
        <f>NPV($C$1,L$78:L82)+L$77</f>
        <v>6.8880731685840022</v>
      </c>
      <c r="N82" s="232"/>
      <c r="O82" s="223"/>
    </row>
    <row r="83" spans="1:16" x14ac:dyDescent="0.2">
      <c r="A83" s="1" t="str">
        <f t="shared" si="8"/>
        <v>c7</v>
      </c>
      <c r="B83" s="1">
        <v>7</v>
      </c>
      <c r="C83" s="1">
        <f t="shared" si="11"/>
        <v>2016</v>
      </c>
      <c r="D83" s="218">
        <f>'Avoided Cost inputs'!D39/1000</f>
        <v>0.36197087071375461</v>
      </c>
      <c r="E83" s="222">
        <f>NPV($C$1,D$78:D83)+D$77</f>
        <v>1.7370767970209653</v>
      </c>
      <c r="F83" s="217">
        <f t="shared" si="12"/>
        <v>0.33165738566405961</v>
      </c>
      <c r="G83" s="72"/>
      <c r="H83" s="226"/>
      <c r="I83" s="219"/>
      <c r="J83" s="221">
        <f t="shared" si="9"/>
        <v>9.5506531148146306E-2</v>
      </c>
      <c r="K83" s="222">
        <f>NPV($C$1,$J$78:J83)+J$77</f>
        <v>0.48261925177852649</v>
      </c>
      <c r="L83" s="221">
        <f t="shared" si="10"/>
        <v>1.5438688294152758</v>
      </c>
      <c r="M83" s="222">
        <f>NPV($C$1,L$78:L83)+L$77</f>
        <v>7.8015692784487811</v>
      </c>
      <c r="N83" s="232"/>
      <c r="O83" s="223"/>
    </row>
    <row r="84" spans="1:16" x14ac:dyDescent="0.2">
      <c r="A84" s="1" t="str">
        <f t="shared" si="8"/>
        <v>c8</v>
      </c>
      <c r="B84" s="1">
        <v>8</v>
      </c>
      <c r="C84" s="1">
        <f t="shared" si="11"/>
        <v>2017</v>
      </c>
      <c r="D84" s="218">
        <f>'Avoided Cost inputs'!D40/1000</f>
        <v>0.3608887741853174</v>
      </c>
      <c r="E84" s="222">
        <f>NPV($C$1,D$78:D84)+D$77</f>
        <v>1.9327294436086759</v>
      </c>
      <c r="F84" s="217">
        <f t="shared" si="12"/>
        <v>0.33066591001036966</v>
      </c>
      <c r="G84" s="72"/>
      <c r="H84" s="226"/>
      <c r="I84" s="219"/>
      <c r="J84" s="221">
        <f t="shared" si="9"/>
        <v>9.7779312017081121E-2</v>
      </c>
      <c r="K84" s="222">
        <f>NPV($C$1,$J$78:J84)+J$77</f>
        <v>0.53562943814648412</v>
      </c>
      <c r="L84" s="221">
        <f t="shared" si="10"/>
        <v>1.5806084690761171</v>
      </c>
      <c r="M84" s="222">
        <f>NPV($C$1,L$78:L84)+L$77</f>
        <v>8.6584821344715373</v>
      </c>
      <c r="N84" s="232"/>
      <c r="O84" s="223"/>
    </row>
    <row r="85" spans="1:16" x14ac:dyDescent="0.2">
      <c r="A85" s="1" t="str">
        <f t="shared" si="8"/>
        <v>c9</v>
      </c>
      <c r="B85" s="1">
        <v>9</v>
      </c>
      <c r="C85" s="1">
        <f t="shared" si="11"/>
        <v>2018</v>
      </c>
      <c r="D85" s="218">
        <f>'Avoided Cost inputs'!D41/1000</f>
        <v>0.34006440825608236</v>
      </c>
      <c r="E85" s="222">
        <f>NPV($C$1,D$78:D85)+D$77</f>
        <v>2.1016527543871519</v>
      </c>
      <c r="F85" s="217">
        <f t="shared" si="12"/>
        <v>0.31158549409573244</v>
      </c>
      <c r="G85" s="72"/>
      <c r="H85" s="226"/>
      <c r="I85" s="219"/>
      <c r="J85" s="221">
        <f t="shared" si="9"/>
        <v>9.9898975203126433E-2</v>
      </c>
      <c r="K85" s="222">
        <f>NPV($C$1,$J$78:J85)+J$77</f>
        <v>0.58525317184219394</v>
      </c>
      <c r="L85" s="221">
        <f t="shared" si="10"/>
        <v>1.614872952169093</v>
      </c>
      <c r="M85" s="222">
        <f>NPV($C$1,L$78:L85)+L$77</f>
        <v>9.4606527790442332</v>
      </c>
      <c r="N85" s="232"/>
      <c r="O85" s="223"/>
      <c r="P85" s="227"/>
    </row>
    <row r="86" spans="1:16" x14ac:dyDescent="0.2">
      <c r="A86" s="1" t="str">
        <f t="shared" si="8"/>
        <v>c10</v>
      </c>
      <c r="B86" s="1">
        <v>10</v>
      </c>
      <c r="C86" s="1">
        <f t="shared" si="11"/>
        <v>2019</v>
      </c>
      <c r="D86" s="221">
        <f>D85*(1+'Avoided Cost inputs'!$J$27)</f>
        <v>0.34686569642120402</v>
      </c>
      <c r="E86" s="222">
        <f>NPV($C$1,D$78:D86)+D$77</f>
        <v>2.2595250074511477</v>
      </c>
      <c r="F86" s="217">
        <f t="shared" si="12"/>
        <v>0.31781720397764712</v>
      </c>
      <c r="G86" s="217"/>
      <c r="H86" s="226"/>
      <c r="I86" s="219"/>
      <c r="J86" s="221">
        <f t="shared" si="9"/>
        <v>0.10209997799374239</v>
      </c>
      <c r="K86" s="222">
        <f>NPV($C$1,$J$78:J86)+J$77</f>
        <v>0.63172289695471495</v>
      </c>
      <c r="L86" s="221">
        <f t="shared" si="10"/>
        <v>1.6504522948699296</v>
      </c>
      <c r="M86" s="222">
        <f>NPV($C$1,L$78:L86)+L$77</f>
        <v>10.211838684869168</v>
      </c>
      <c r="N86" s="232"/>
      <c r="O86" s="223"/>
      <c r="P86" s="227"/>
    </row>
    <row r="87" spans="1:16" x14ac:dyDescent="0.2">
      <c r="A87" s="1" t="str">
        <f t="shared" si="8"/>
        <v>c11</v>
      </c>
      <c r="B87" s="1">
        <v>11</v>
      </c>
      <c r="C87" s="1">
        <f t="shared" si="11"/>
        <v>2020</v>
      </c>
      <c r="D87" s="221">
        <f>D86*(1+'Avoided Cost inputs'!$J$27)</f>
        <v>0.35380301034962808</v>
      </c>
      <c r="E87" s="222">
        <f>NPV($C$1,D$78:D87)+D$77</f>
        <v>2.4070691691932002</v>
      </c>
      <c r="F87" s="217">
        <f t="shared" si="12"/>
        <v>0.3241735480572</v>
      </c>
      <c r="G87" s="217"/>
      <c r="H87" s="226"/>
      <c r="I87" s="219"/>
      <c r="J87" s="221">
        <f t="shared" si="9"/>
        <v>0.10438548222563242</v>
      </c>
      <c r="K87" s="222">
        <f>NPV($C$1,$J$78:J87)+J$77</f>
        <v>0.67525409375770751</v>
      </c>
      <c r="L87" s="221">
        <f t="shared" si="10"/>
        <v>1.6873976084594096</v>
      </c>
      <c r="M87" s="222">
        <f>NPV($C$1,L$78:L87)+L$77</f>
        <v>10.915523103550793</v>
      </c>
      <c r="N87" s="232"/>
      <c r="O87" s="223"/>
      <c r="P87" s="227"/>
    </row>
    <row r="88" spans="1:16" x14ac:dyDescent="0.2">
      <c r="A88" s="1" t="str">
        <f t="shared" si="8"/>
        <v>c12</v>
      </c>
      <c r="B88" s="1">
        <v>12</v>
      </c>
      <c r="C88" s="1">
        <f t="shared" si="11"/>
        <v>2021</v>
      </c>
      <c r="D88" s="221">
        <f>D87*(1+'Avoided Cost inputs'!$J$27)</f>
        <v>0.36087907055662066</v>
      </c>
      <c r="E88" s="222">
        <f>NPV($C$1,D$78:D88)+D$77</f>
        <v>2.5449609091390437</v>
      </c>
      <c r="F88" s="217">
        <f t="shared" si="12"/>
        <v>0.33065701901834404</v>
      </c>
      <c r="G88" s="217"/>
      <c r="H88" s="226"/>
      <c r="I88" s="219"/>
      <c r="J88" s="221">
        <f t="shared" si="9"/>
        <v>0.10672812938231202</v>
      </c>
      <c r="K88" s="222">
        <f>NPV($C$1,$J$78:J88)+J$77</f>
        <v>0.71603486677120665</v>
      </c>
      <c r="L88" s="221">
        <f t="shared" si="10"/>
        <v>1.7252666408704582</v>
      </c>
      <c r="M88" s="222">
        <f>NPV($C$1,L$78:L88)+L$77</f>
        <v>11.574746755987082</v>
      </c>
      <c r="N88" s="232"/>
      <c r="O88" s="223"/>
      <c r="P88" s="227"/>
    </row>
    <row r="89" spans="1:16" x14ac:dyDescent="0.2">
      <c r="A89" s="1" t="str">
        <f t="shared" si="8"/>
        <v>c13</v>
      </c>
      <c r="B89" s="1">
        <v>13</v>
      </c>
      <c r="C89" s="1">
        <f t="shared" si="11"/>
        <v>2022</v>
      </c>
      <c r="D89" s="221">
        <f>D88*(1+'Avoided Cost inputs'!$J$27)</f>
        <v>0.3680966519677531</v>
      </c>
      <c r="E89" s="222">
        <f>NPV($C$1,D$78:D89)+D$77</f>
        <v>2.6738316941351585</v>
      </c>
      <c r="F89" s="217">
        <f t="shared" si="12"/>
        <v>0.33727015939871097</v>
      </c>
      <c r="G89" s="217"/>
      <c r="H89" s="226"/>
      <c r="I89" s="219"/>
      <c r="J89" s="221">
        <f t="shared" si="9"/>
        <v>0.10914921550434092</v>
      </c>
      <c r="K89" s="222">
        <f>NPV($C$1,$J$78:J89)+J$77</f>
        <v>0.75424805075036128</v>
      </c>
      <c r="L89" s="221">
        <f t="shared" si="10"/>
        <v>1.7644036438816173</v>
      </c>
      <c r="M89" s="222">
        <f>NPV($C$1,L$78:L89)+L$77</f>
        <v>12.192465177009151</v>
      </c>
      <c r="N89" s="232"/>
      <c r="O89" s="223"/>
      <c r="P89" s="227"/>
    </row>
    <row r="90" spans="1:16" x14ac:dyDescent="0.2">
      <c r="A90" s="1" t="str">
        <f t="shared" si="8"/>
        <v>c14</v>
      </c>
      <c r="B90" s="1">
        <v>14</v>
      </c>
      <c r="C90" s="1">
        <f t="shared" si="11"/>
        <v>2023</v>
      </c>
      <c r="D90" s="221">
        <f>D89*(1+'Avoided Cost inputs'!$J$27)</f>
        <v>0.37545858500710816</v>
      </c>
      <c r="E90" s="222">
        <f>NPV($C$1,D$78:D90)+D$77</f>
        <v>2.7942716801128369</v>
      </c>
      <c r="F90" s="217">
        <f t="shared" si="12"/>
        <v>0.34401556258668514</v>
      </c>
      <c r="G90" s="217"/>
      <c r="H90" s="226"/>
      <c r="I90" s="219"/>
      <c r="J90" s="221">
        <f t="shared" si="9"/>
        <v>0.11165021871430619</v>
      </c>
      <c r="K90" s="222">
        <f>NPV($C$1,$J$78:J90)+J$77</f>
        <v>0.79006332123112843</v>
      </c>
      <c r="L90" s="221">
        <f t="shared" si="10"/>
        <v>1.8048325114335497</v>
      </c>
      <c r="M90" s="222">
        <f>NPV($C$1,L$78:L90)+L$77</f>
        <v>12.771421181877168</v>
      </c>
      <c r="N90" s="232"/>
      <c r="O90" s="223"/>
      <c r="P90" s="227"/>
    </row>
    <row r="91" spans="1:16" x14ac:dyDescent="0.2">
      <c r="A91" s="1" t="str">
        <f t="shared" si="8"/>
        <v>c15</v>
      </c>
      <c r="B91" s="1">
        <v>15</v>
      </c>
      <c r="C91" s="1">
        <f t="shared" si="11"/>
        <v>2024</v>
      </c>
      <c r="D91" s="221">
        <f>D90*(1+'Avoided Cost inputs'!$J$27)</f>
        <v>0.38296775670725031</v>
      </c>
      <c r="E91" s="222">
        <f>NPV($C$1,D$78:D91)+D$77</f>
        <v>2.9068324146714142</v>
      </c>
      <c r="F91" s="217">
        <f t="shared" si="12"/>
        <v>0.35089587383841886</v>
      </c>
      <c r="G91" s="217"/>
      <c r="H91" s="226"/>
      <c r="I91" s="219"/>
      <c r="J91" s="221">
        <f t="shared" si="9"/>
        <v>0.11417018045791792</v>
      </c>
      <c r="K91" s="222">
        <f>NPV($C$1,$J$78:J91)+J$77</f>
        <v>0.8236198782831422</v>
      </c>
      <c r="L91" s="221">
        <f t="shared" si="10"/>
        <v>1.8455678448239576</v>
      </c>
      <c r="M91" s="222">
        <f>NPV($C$1,L$78:L91)+L$77</f>
        <v>13.31386494810231</v>
      </c>
      <c r="N91" s="232"/>
      <c r="O91" s="223"/>
      <c r="P91" s="227"/>
    </row>
    <row r="92" spans="1:16" x14ac:dyDescent="0.2">
      <c r="A92" s="1" t="str">
        <f t="shared" si="8"/>
        <v>c16</v>
      </c>
      <c r="B92" s="1">
        <v>16</v>
      </c>
      <c r="C92" s="1">
        <f t="shared" si="11"/>
        <v>2025</v>
      </c>
      <c r="D92" s="221">
        <f>D91*(1+'Avoided Cost inputs'!$J$27)</f>
        <v>0.39062711184139531</v>
      </c>
      <c r="E92" s="222">
        <f>NPV($C$1,D$78:D92)+D$77</f>
        <v>3.012029362857001</v>
      </c>
      <c r="F92" s="217">
        <f t="shared" si="12"/>
        <v>0.35791379131518725</v>
      </c>
      <c r="G92" s="217"/>
      <c r="H92" s="226"/>
      <c r="I92" s="219"/>
      <c r="J92" s="221">
        <f t="shared" si="9"/>
        <v>0.11668045543381857</v>
      </c>
      <c r="K92" s="222">
        <f>NPV($C$1,$J$78:J92)+J$77</f>
        <v>0.85504224363479708</v>
      </c>
      <c r="L92" s="221">
        <f t="shared" si="10"/>
        <v>1.8861465910307758</v>
      </c>
      <c r="M92" s="222">
        <f>NPV($C$1,L$78:L92)+L$77</f>
        <v>13.821809376925385</v>
      </c>
      <c r="N92" s="232"/>
      <c r="O92" s="223"/>
      <c r="P92" s="227"/>
    </row>
    <row r="93" spans="1:16" x14ac:dyDescent="0.2">
      <c r="A93" s="1" t="str">
        <f t="shared" si="8"/>
        <v>c17</v>
      </c>
      <c r="B93" s="1">
        <v>17</v>
      </c>
      <c r="C93" s="1">
        <f t="shared" si="11"/>
        <v>2026</v>
      </c>
      <c r="D93" s="221">
        <f>D92*(1+'Avoided Cost inputs'!$J$27)</f>
        <v>0.39843965407822324</v>
      </c>
      <c r="E93" s="222">
        <f>NPV($C$1,D$78:D93)+D$77</f>
        <v>3.110344267703343</v>
      </c>
      <c r="F93" s="217">
        <f t="shared" si="12"/>
        <v>0.36507206714149099</v>
      </c>
      <c r="G93" s="217"/>
      <c r="H93" s="226"/>
      <c r="I93" s="219"/>
      <c r="J93" s="221">
        <f t="shared" si="9"/>
        <v>0.11926938861989819</v>
      </c>
      <c r="K93" s="222">
        <f>NPV($C$1,$J$78:J93)+J$77</f>
        <v>0.88447194139009289</v>
      </c>
      <c r="L93" s="221">
        <f t="shared" si="10"/>
        <v>1.9279968519435835</v>
      </c>
      <c r="M93" s="222">
        <f>NPV($C$1,L$78:L93)+L$77</f>
        <v>14.297542214013101</v>
      </c>
      <c r="N93" s="232"/>
      <c r="O93" s="223"/>
      <c r="P93" s="227"/>
    </row>
    <row r="94" spans="1:16" x14ac:dyDescent="0.2">
      <c r="A94" s="1" t="str">
        <f t="shared" si="8"/>
        <v>c18</v>
      </c>
      <c r="B94" s="1">
        <v>18</v>
      </c>
      <c r="C94" s="1">
        <f t="shared" si="11"/>
        <v>2027</v>
      </c>
      <c r="D94" s="221">
        <f>D93*(1+'Avoided Cost inputs'!$J$27)</f>
        <v>0.40640844715978769</v>
      </c>
      <c r="E94" s="222">
        <f>NPV($C$1,D$78:D94)+D$77</f>
        <v>3.2022273563447845</v>
      </c>
      <c r="F94" s="217">
        <f t="shared" si="12"/>
        <v>0.37237350848432077</v>
      </c>
      <c r="G94" s="217"/>
      <c r="H94" s="226"/>
      <c r="I94" s="219"/>
      <c r="J94" s="221">
        <f t="shared" si="9"/>
        <v>0.12188143640062635</v>
      </c>
      <c r="K94" s="222">
        <f>NPV($C$1,$J$78:J94)+J$77</f>
        <v>0.91202757637457421</v>
      </c>
      <c r="L94" s="221">
        <f t="shared" si="10"/>
        <v>1.9702207616713299</v>
      </c>
      <c r="M94" s="222">
        <f>NPV($C$1,L$78:L94)+L$77</f>
        <v>14.742980713515252</v>
      </c>
      <c r="N94" s="232"/>
      <c r="O94" s="223"/>
      <c r="P94" s="227"/>
    </row>
    <row r="95" spans="1:16" x14ac:dyDescent="0.2">
      <c r="A95" s="1" t="str">
        <f t="shared" si="8"/>
        <v>c19</v>
      </c>
      <c r="B95" s="1">
        <v>19</v>
      </c>
      <c r="C95" s="1">
        <f t="shared" si="11"/>
        <v>2028</v>
      </c>
      <c r="D95" s="221">
        <f>D94*(1+'Avoided Cost inputs'!$J$27)</f>
        <v>0.41453661610298342</v>
      </c>
      <c r="E95" s="222">
        <f>NPV($C$1,D$78:D95)+D$77</f>
        <v>3.2880994018040757</v>
      </c>
      <c r="F95" s="217">
        <f t="shared" si="12"/>
        <v>0.37982097865400721</v>
      </c>
      <c r="G95" s="217"/>
      <c r="H95" s="226"/>
      <c r="I95" s="219"/>
      <c r="J95" s="221">
        <f t="shared" si="9"/>
        <v>0.12460409508245641</v>
      </c>
      <c r="K95" s="222">
        <f>NPV($C$1,$J$78:J95)+J$77</f>
        <v>0.93783955076159997</v>
      </c>
      <c r="L95" s="221">
        <f t="shared" si="10"/>
        <v>2.014232703278696</v>
      </c>
      <c r="M95" s="222">
        <f>NPV($C$1,L$78:L95)+L$77</f>
        <v>15.160232834419739</v>
      </c>
      <c r="N95" s="232"/>
      <c r="O95" s="223"/>
      <c r="P95" s="227"/>
    </row>
    <row r="96" spans="1:16" x14ac:dyDescent="0.2">
      <c r="A96" s="1" t="str">
        <f t="shared" si="8"/>
        <v>c20</v>
      </c>
      <c r="B96" s="1">
        <v>20</v>
      </c>
      <c r="C96" s="1">
        <f t="shared" si="11"/>
        <v>2029</v>
      </c>
      <c r="D96" s="221">
        <f>D95*(1+'Avoided Cost inputs'!$J$27)</f>
        <v>0.4228273484250431</v>
      </c>
      <c r="E96" s="222">
        <f>NPV($C$1,D$78:D96)+D$77</f>
        <v>3.3683536498968714</v>
      </c>
      <c r="F96" s="217">
        <f t="shared" si="12"/>
        <v>0.38741739822708737</v>
      </c>
      <c r="G96" s="217"/>
      <c r="H96" s="226"/>
      <c r="I96" s="219"/>
      <c r="J96" s="221">
        <f t="shared" si="9"/>
        <v>0.12737995415551373</v>
      </c>
      <c r="K96" s="222">
        <f>NPV($C$1,$J$78:J96)+J$77</f>
        <v>0.96201675330283465</v>
      </c>
      <c r="L96" s="221">
        <f t="shared" si="10"/>
        <v>2.0591046324150937</v>
      </c>
      <c r="M96" s="222">
        <f>NPV($C$1,L$78:L96)+L$77</f>
        <v>15.551058769956784</v>
      </c>
      <c r="N96" s="232"/>
      <c r="O96" s="223"/>
      <c r="P96" s="227"/>
    </row>
    <row r="97" spans="1:16" x14ac:dyDescent="0.2">
      <c r="A97" s="1" t="str">
        <f t="shared" si="8"/>
        <v>c21</v>
      </c>
      <c r="B97" s="1">
        <v>21</v>
      </c>
      <c r="C97" s="1">
        <f t="shared" si="11"/>
        <v>2030</v>
      </c>
      <c r="D97" s="221">
        <f>D96*(1+'Avoided Cost inputs'!$J$27)</f>
        <v>0.43128389539354395</v>
      </c>
      <c r="E97" s="222">
        <f>NPV($C$1,D$78:D97)+D$77</f>
        <v>3.4433576200770539</v>
      </c>
      <c r="F97" s="217">
        <f t="shared" si="12"/>
        <v>0.39516574619162909</v>
      </c>
      <c r="G97" s="217"/>
      <c r="H97" s="226"/>
      <c r="I97" s="219"/>
      <c r="J97" s="221">
        <f t="shared" si="9"/>
        <v>0.13004977154582489</v>
      </c>
      <c r="K97" s="222">
        <f>NPV($C$1,$J$78:J97)+J$77</f>
        <v>0.9846335245088681</v>
      </c>
      <c r="L97" s="221">
        <f t="shared" si="10"/>
        <v>2.102262391361847</v>
      </c>
      <c r="M97" s="222">
        <f>NPV($C$1,L$78:L97)+L$77</f>
        <v>15.916660238958411</v>
      </c>
      <c r="N97" s="232"/>
      <c r="O97" s="223"/>
      <c r="P97" s="227"/>
    </row>
    <row r="98" spans="1:16" x14ac:dyDescent="0.2">
      <c r="A98" s="1" t="str">
        <f t="shared" si="8"/>
        <v>c22</v>
      </c>
      <c r="B98" s="1">
        <v>22</v>
      </c>
      <c r="C98" s="1">
        <f t="shared" si="11"/>
        <v>2031</v>
      </c>
      <c r="D98" s="221">
        <f>D97*(1+'Avoided Cost inputs'!$J$27)</f>
        <v>0.43990957330141484</v>
      </c>
      <c r="E98" s="222">
        <f>NPV($C$1,D$78:D98)+D$77</f>
        <v>3.513454788469748</v>
      </c>
      <c r="F98" s="217">
        <f t="shared" si="12"/>
        <v>0.40306906111546165</v>
      </c>
      <c r="G98" s="217"/>
      <c r="H98" s="226"/>
      <c r="I98" s="219"/>
      <c r="J98" s="221">
        <f t="shared" si="9"/>
        <v>0.13265076697674139</v>
      </c>
      <c r="K98" s="222">
        <f>NPV($C$1,$J$78:J98)+J$77</f>
        <v>1.0057706938603013</v>
      </c>
      <c r="L98" s="221">
        <f t="shared" si="10"/>
        <v>2.1443076391890838</v>
      </c>
      <c r="M98" s="222">
        <f>NPV($C$1,L$78:L98)+L$77</f>
        <v>16.258343854847784</v>
      </c>
      <c r="N98" s="232"/>
      <c r="O98" s="223"/>
      <c r="P98" s="227"/>
    </row>
    <row r="99" spans="1:16" x14ac:dyDescent="0.2">
      <c r="A99" s="1" t="str">
        <f t="shared" si="8"/>
        <v>c23</v>
      </c>
      <c r="B99" s="1">
        <v>23</v>
      </c>
      <c r="C99" s="1">
        <f t="shared" si="11"/>
        <v>2032</v>
      </c>
      <c r="D99" s="221">
        <f>D98*(1+'Avoided Cost inputs'!$J$27)</f>
        <v>0.44870776476744312</v>
      </c>
      <c r="E99" s="222">
        <f>NPV($C$1,D$78:D99)+D$77</f>
        <v>3.5789661607993688</v>
      </c>
      <c r="F99" s="217">
        <f t="shared" si="12"/>
        <v>0.41113044233777091</v>
      </c>
      <c r="G99" s="217"/>
      <c r="H99" s="226"/>
      <c r="I99" s="219"/>
      <c r="J99" s="221">
        <f t="shared" si="9"/>
        <v>0.13530378231627624</v>
      </c>
      <c r="K99" s="222">
        <f>NPV($C$1,$J$78:J99)+J$77</f>
        <v>1.0255250577401454</v>
      </c>
      <c r="L99" s="221">
        <f t="shared" si="10"/>
        <v>2.1871937919728652</v>
      </c>
      <c r="M99" s="222">
        <f>NPV($C$1,L$78:L99)+L$77</f>
        <v>16.577674336987382</v>
      </c>
      <c r="N99" s="232"/>
      <c r="O99" s="223"/>
      <c r="P99" s="227"/>
    </row>
    <row r="100" spans="1:16" x14ac:dyDescent="0.2">
      <c r="A100" s="1" t="str">
        <f t="shared" si="8"/>
        <v>c24</v>
      </c>
      <c r="B100" s="1">
        <v>24</v>
      </c>
      <c r="C100" s="1">
        <f t="shared" si="11"/>
        <v>2033</v>
      </c>
      <c r="D100" s="221">
        <f>D99*(1+'Avoided Cost inputs'!$J$27)</f>
        <v>0.45768192006279201</v>
      </c>
      <c r="E100" s="222">
        <f>NPV($C$1,D$78:D100)+D$77</f>
        <v>3.640191742415837</v>
      </c>
      <c r="F100" s="217">
        <f t="shared" si="12"/>
        <v>0.41935305118452632</v>
      </c>
      <c r="G100" s="217"/>
      <c r="H100" s="226"/>
      <c r="I100" s="219"/>
      <c r="J100" s="221">
        <f t="shared" si="9"/>
        <v>0.13800985796260176</v>
      </c>
      <c r="K100" s="222">
        <f>NPV($C$1,$J$78:J100)+J$77</f>
        <v>1.0439870800577566</v>
      </c>
      <c r="L100" s="221">
        <f t="shared" si="10"/>
        <v>2.2309376678123227</v>
      </c>
      <c r="M100" s="222">
        <f>NPV($C$1,L$78:L100)+L$77</f>
        <v>16.876114039921585</v>
      </c>
      <c r="N100" s="232"/>
      <c r="O100" s="223"/>
      <c r="P100" s="227"/>
    </row>
    <row r="101" spans="1:16" x14ac:dyDescent="0.2">
      <c r="A101" s="1" t="str">
        <f t="shared" si="8"/>
        <v>c25</v>
      </c>
      <c r="B101" s="1">
        <v>25</v>
      </c>
      <c r="C101" s="1">
        <f t="shared" si="11"/>
        <v>2034</v>
      </c>
      <c r="D101" s="221">
        <f>D100*(1+'Avoided Cost inputs'!$J$27)</f>
        <v>0.46683555846404784</v>
      </c>
      <c r="E101" s="222">
        <f>NPV($C$1,D$78:D101)+D$77</f>
        <v>3.6974119121508537</v>
      </c>
      <c r="F101" s="217">
        <f t="shared" si="12"/>
        <v>0.42774011220821684</v>
      </c>
      <c r="G101" s="217"/>
      <c r="H101" s="226"/>
      <c r="I101" s="219"/>
      <c r="J101" s="221">
        <f t="shared" si="9"/>
        <v>0.14077005512185378</v>
      </c>
      <c r="K101" s="222">
        <f>NPV($C$1,$J$78:J101)+J$77</f>
        <v>1.0612413065228139</v>
      </c>
      <c r="L101" s="221">
        <f t="shared" si="10"/>
        <v>2.2755564211685693</v>
      </c>
      <c r="M101" s="222">
        <f>NPV($C$1,L$78:L101)+L$77</f>
        <v>17.15502965014047</v>
      </c>
      <c r="N101" s="232"/>
      <c r="O101" s="223"/>
      <c r="P101" s="227"/>
    </row>
    <row r="102" spans="1:16" x14ac:dyDescent="0.2">
      <c r="A102" s="1" t="str">
        <f t="shared" si="8"/>
        <v>c26</v>
      </c>
      <c r="B102" s="1">
        <v>26</v>
      </c>
      <c r="C102" s="1">
        <f t="shared" si="11"/>
        <v>2035</v>
      </c>
      <c r="D102" s="221">
        <f>D101*(1+'Avoided Cost inputs'!$J$27)</f>
        <v>0.47617226963332882</v>
      </c>
      <c r="E102" s="222">
        <f>NPV($C$1,D$78:D102)+D$77</f>
        <v>3.7508887062957292</v>
      </c>
      <c r="F102" s="217">
        <f t="shared" si="12"/>
        <v>0.43629491445238122</v>
      </c>
      <c r="G102" s="217"/>
      <c r="H102" s="226"/>
      <c r="I102" s="219"/>
      <c r="J102" s="221">
        <f t="shared" si="9"/>
        <v>0.14358545622429086</v>
      </c>
      <c r="K102" s="222">
        <f>NPV($C$1,$J$78:J102)+J$77</f>
        <v>1.0773667518172598</v>
      </c>
      <c r="L102" s="221">
        <f t="shared" si="10"/>
        <v>2.3210675495919411</v>
      </c>
      <c r="M102" s="222">
        <f>NPV($C$1,L$78:L102)+L$77</f>
        <v>17.415698444737554</v>
      </c>
      <c r="N102" s="232"/>
      <c r="O102" s="223"/>
      <c r="P102" s="227"/>
    </row>
    <row r="103" spans="1:16" x14ac:dyDescent="0.2">
      <c r="A103" s="1" t="str">
        <f t="shared" si="8"/>
        <v>c27</v>
      </c>
      <c r="B103" s="1">
        <v>27</v>
      </c>
      <c r="C103" s="1">
        <f t="shared" si="11"/>
        <v>2036</v>
      </c>
      <c r="D103" s="221">
        <f>D102*(1+'Avoided Cost inputs'!$J$27)</f>
        <v>0.4856957150259954</v>
      </c>
      <c r="E103" s="222">
        <f>NPV($C$1,D$78:D103)+D$77</f>
        <v>3.8008670185806595</v>
      </c>
      <c r="F103" s="217">
        <f t="shared" si="12"/>
        <v>0.44502081274142885</v>
      </c>
      <c r="G103" s="217"/>
      <c r="H103" s="226"/>
      <c r="I103" s="219"/>
      <c r="J103" s="221">
        <f t="shared" si="9"/>
        <v>0.14645716534877667</v>
      </c>
      <c r="K103" s="222">
        <f>NPV($C$1,$J$78:J103)+J$77</f>
        <v>1.0924372614382374</v>
      </c>
      <c r="L103" s="221">
        <f t="shared" si="10"/>
        <v>2.3674889005837798</v>
      </c>
      <c r="M103" s="222">
        <f>NPV($C$1,L$78:L103)+L$77</f>
        <v>17.65931414062268</v>
      </c>
      <c r="N103" s="232"/>
      <c r="O103" s="223"/>
      <c r="P103" s="227"/>
    </row>
    <row r="104" spans="1:16" x14ac:dyDescent="0.2">
      <c r="A104" s="1" t="str">
        <f t="shared" si="8"/>
        <v>c28</v>
      </c>
      <c r="B104" s="1">
        <v>28</v>
      </c>
      <c r="C104" s="1">
        <f t="shared" si="11"/>
        <v>2037</v>
      </c>
      <c r="D104" s="221">
        <f>D103*(1+'Avoided Cost inputs'!$J$27)</f>
        <v>0.49540962932651533</v>
      </c>
      <c r="E104" s="222">
        <f>NPV($C$1,D$78:D104)+D$77</f>
        <v>3.8475757216506876</v>
      </c>
      <c r="F104" s="217">
        <f t="shared" si="12"/>
        <v>0.45392122899625742</v>
      </c>
      <c r="G104" s="217"/>
      <c r="H104" s="226"/>
      <c r="I104" s="219"/>
      <c r="J104" s="221">
        <f t="shared" si="9"/>
        <v>0.14938630865575223</v>
      </c>
      <c r="K104" s="222">
        <f>NPV($C$1,$J$78:J104)+J$77</f>
        <v>1.1065218498690574</v>
      </c>
      <c r="L104" s="221">
        <f t="shared" si="10"/>
        <v>2.4148386785954554</v>
      </c>
      <c r="M104" s="222">
        <f>NPV($C$1,L$78:L104)+L$77</f>
        <v>17.886992361076071</v>
      </c>
      <c r="N104" s="232"/>
      <c r="O104" s="223"/>
      <c r="P104" s="227"/>
    </row>
    <row r="105" spans="1:16" x14ac:dyDescent="0.2">
      <c r="A105" s="1" t="str">
        <f t="shared" si="8"/>
        <v>c29</v>
      </c>
      <c r="B105" s="1">
        <v>29</v>
      </c>
      <c r="C105" s="1">
        <f t="shared" si="11"/>
        <v>2038</v>
      </c>
      <c r="D105" s="221">
        <f>D104*(1+'Avoided Cost inputs'!$J$27)</f>
        <v>0.50531782191304564</v>
      </c>
      <c r="E105" s="222">
        <f>NPV($C$1,D$78:D105)+D$77</f>
        <v>3.8912287151740785</v>
      </c>
      <c r="F105" s="217">
        <f t="shared" si="12"/>
        <v>0.46299965357618261</v>
      </c>
      <c r="G105" s="217"/>
      <c r="H105" s="226"/>
      <c r="I105" s="219"/>
      <c r="J105" s="221">
        <f t="shared" si="9"/>
        <v>0.15237403482886727</v>
      </c>
      <c r="K105" s="222">
        <f>NPV($C$1,$J$78:J105)+J$77</f>
        <v>1.1196850166268333</v>
      </c>
      <c r="L105" s="221">
        <f t="shared" si="10"/>
        <v>2.4631354521673647</v>
      </c>
      <c r="M105" s="222">
        <f>NPV($C$1,L$78:L105)+L$77</f>
        <v>18.099775744677373</v>
      </c>
      <c r="N105" s="232"/>
      <c r="O105" s="223"/>
      <c r="P105" s="227"/>
    </row>
    <row r="106" spans="1:16" x14ac:dyDescent="0.2">
      <c r="A106" s="1" t="str">
        <f t="shared" si="8"/>
        <v>c30</v>
      </c>
      <c r="B106" s="1">
        <v>30</v>
      </c>
      <c r="C106" s="1">
        <f t="shared" si="11"/>
        <v>2039</v>
      </c>
      <c r="D106" s="221">
        <f>D105*(1+'Avoided Cost inputs'!$J$27)</f>
        <v>0.51542417835130661</v>
      </c>
      <c r="E106" s="222">
        <f>NPV($C$1,D$78:D106)+D$77</f>
        <v>3.9320259053828552</v>
      </c>
      <c r="F106" s="217">
        <f t="shared" si="12"/>
        <v>0.47225964664770631</v>
      </c>
      <c r="G106" s="217"/>
      <c r="H106" s="226"/>
      <c r="I106" s="219"/>
      <c r="J106" s="221">
        <f t="shared" si="9"/>
        <v>0.15542151552544461</v>
      </c>
      <c r="K106" s="222">
        <f>NPV($C$1,$J$78:J106)+J$77</f>
        <v>1.1319870416341005</v>
      </c>
      <c r="L106" s="221">
        <f t="shared" si="10"/>
        <v>2.512398161210712</v>
      </c>
      <c r="M106" s="222">
        <f>NPV($C$1,L$78:L106)+L$77</f>
        <v>18.298638720005691</v>
      </c>
      <c r="N106" s="232"/>
      <c r="O106" s="223"/>
      <c r="P106" s="227"/>
    </row>
    <row r="107" spans="1:16" x14ac:dyDescent="0.2"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228"/>
      <c r="M107" s="1"/>
    </row>
    <row r="108" spans="1:16" x14ac:dyDescent="0.2"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6" x14ac:dyDescent="0.2">
      <c r="B109" s="1"/>
      <c r="C109" s="1"/>
      <c r="D109" s="1"/>
      <c r="E109" s="1">
        <v>4</v>
      </c>
      <c r="F109" s="1"/>
      <c r="G109" s="1"/>
      <c r="H109" s="1"/>
      <c r="I109" s="1"/>
      <c r="J109" s="1"/>
      <c r="K109" s="1">
        <v>10</v>
      </c>
      <c r="L109" s="1"/>
      <c r="M109" s="1">
        <v>12</v>
      </c>
    </row>
    <row r="110" spans="1:16" x14ac:dyDescent="0.2">
      <c r="B110" s="1"/>
      <c r="C110" s="214"/>
      <c r="D110" s="1" t="s">
        <v>18</v>
      </c>
      <c r="E110" s="1"/>
      <c r="F110" s="1"/>
      <c r="G110" s="1"/>
      <c r="H110" s="1"/>
      <c r="I110" s="1"/>
      <c r="J110" s="1"/>
      <c r="K110" s="1"/>
      <c r="L110" s="1"/>
      <c r="M110" s="1"/>
    </row>
    <row r="111" spans="1:16" x14ac:dyDescent="0.2">
      <c r="B111" s="1" t="s">
        <v>25</v>
      </c>
      <c r="C111" s="214"/>
      <c r="D111" s="1" t="s">
        <v>19</v>
      </c>
      <c r="E111" s="1"/>
      <c r="F111" s="1"/>
      <c r="G111" s="1"/>
      <c r="H111" s="1"/>
      <c r="I111" s="1"/>
      <c r="J111" s="1"/>
      <c r="K111" s="1"/>
      <c r="L111" s="1"/>
      <c r="M111" s="1"/>
    </row>
    <row r="112" spans="1:16" x14ac:dyDescent="0.2">
      <c r="B112" s="1" t="s">
        <v>20</v>
      </c>
      <c r="C112" s="214"/>
      <c r="D112" s="1"/>
      <c r="E112" s="3" t="s">
        <v>21</v>
      </c>
      <c r="F112" s="3"/>
      <c r="G112" s="3"/>
      <c r="H112" s="1"/>
      <c r="I112" s="3"/>
      <c r="J112" s="1"/>
      <c r="K112" s="3" t="s">
        <v>21</v>
      </c>
      <c r="L112" s="1"/>
      <c r="M112" s="3" t="s">
        <v>21</v>
      </c>
    </row>
    <row r="113" spans="1:16" x14ac:dyDescent="0.2">
      <c r="A113" s="1" t="str">
        <f t="shared" ref="A113:A142" si="13">+"I"&amp;B113</f>
        <v>I1</v>
      </c>
      <c r="B113" s="1">
        <v>1</v>
      </c>
      <c r="C113" s="1">
        <v>2010</v>
      </c>
      <c r="D113" s="233">
        <f>'Avoided Cost inputs'!D50/1000</f>
        <v>0.28198262157699122</v>
      </c>
      <c r="E113" s="222">
        <f>+D113</f>
        <v>0.28198262157699122</v>
      </c>
      <c r="F113" s="217">
        <f>E113</f>
        <v>0.28198262157699122</v>
      </c>
      <c r="G113" s="217"/>
      <c r="H113" s="226"/>
      <c r="I113" s="222"/>
      <c r="J113" s="221">
        <f t="shared" ref="J113:J142" si="14">J5</f>
        <v>8.3000000000000004E-2</v>
      </c>
      <c r="K113" s="230">
        <f>+J113</f>
        <v>8.3000000000000004E-2</v>
      </c>
      <c r="L113" s="221">
        <f t="shared" ref="L113:L142" si="15">+L77</f>
        <v>1.3416999999999999</v>
      </c>
      <c r="M113" s="222">
        <f>+L113</f>
        <v>1.3416999999999999</v>
      </c>
      <c r="O113" s="223"/>
    </row>
    <row r="114" spans="1:16" x14ac:dyDescent="0.2">
      <c r="A114" s="1" t="str">
        <f t="shared" si="13"/>
        <v>I2</v>
      </c>
      <c r="B114" s="1">
        <v>2</v>
      </c>
      <c r="C114" s="1">
        <f t="shared" ref="C114:C142" si="16">+C113+1</f>
        <v>2011</v>
      </c>
      <c r="D114" s="233">
        <f>'Avoided Cost inputs'!D51/1000</f>
        <v>0.27773977455480459</v>
      </c>
      <c r="E114" s="222">
        <f>NPV($C$1,D$114:D114)+D$113</f>
        <v>0.53646289879414777</v>
      </c>
      <c r="F114" s="217">
        <f t="shared" ref="F114:F142" si="17">NPV($C$1,D114)</f>
        <v>0.25448027721715649</v>
      </c>
      <c r="G114" s="217"/>
      <c r="H114" s="226"/>
      <c r="I114" s="217"/>
      <c r="J114" s="221">
        <f t="shared" si="14"/>
        <v>8.4782034541452389E-2</v>
      </c>
      <c r="K114" s="222">
        <f>NPV($C$1,J$114:J114)+J$113</f>
        <v>0.16068190813766942</v>
      </c>
      <c r="L114" s="221">
        <f t="shared" si="15"/>
        <v>1.3705066957140559</v>
      </c>
      <c r="M114" s="222">
        <f>NPV($C$1,L$114:L114)+L$113</f>
        <v>2.5974327246784457</v>
      </c>
      <c r="O114" s="223"/>
    </row>
    <row r="115" spans="1:16" x14ac:dyDescent="0.2">
      <c r="A115" s="1" t="str">
        <f t="shared" si="13"/>
        <v>I3</v>
      </c>
      <c r="B115" s="1">
        <v>3</v>
      </c>
      <c r="C115" s="1">
        <f t="shared" si="16"/>
        <v>2012</v>
      </c>
      <c r="D115" s="233">
        <f>'Avoided Cost inputs'!D52/1000</f>
        <v>0.27099925110985462</v>
      </c>
      <c r="E115" s="222">
        <f>NPV($C$1,D$114:D115)+D$113</f>
        <v>0.76397274236622015</v>
      </c>
      <c r="F115" s="217">
        <f t="shared" si="17"/>
        <v>0.24830424327455985</v>
      </c>
      <c r="G115" s="217"/>
      <c r="H115" s="226"/>
      <c r="I115" s="217"/>
      <c r="J115" s="221">
        <f t="shared" si="14"/>
        <v>8.6744779174882852E-2</v>
      </c>
      <c r="K115" s="222">
        <f>NPV($C$1,J$114:J115)+J$113</f>
        <v>0.23350606193125867</v>
      </c>
      <c r="L115" s="221">
        <f t="shared" si="15"/>
        <v>1.4022345809510879</v>
      </c>
      <c r="M115" s="222">
        <f>NPV($C$1,L$114:L115)+L$113</f>
        <v>3.7746395577490324</v>
      </c>
      <c r="O115" s="223"/>
    </row>
    <row r="116" spans="1:16" x14ac:dyDescent="0.2">
      <c r="A116" s="1" t="str">
        <f t="shared" si="13"/>
        <v>I4</v>
      </c>
      <c r="B116" s="1">
        <v>4</v>
      </c>
      <c r="C116" s="1">
        <f t="shared" si="16"/>
        <v>2013</v>
      </c>
      <c r="D116" s="233">
        <f>'Avoided Cost inputs'!D53/1000</f>
        <v>0.29678958541779865</v>
      </c>
      <c r="E116" s="222">
        <f>NPV($C$1,D$114:D116)+D$113</f>
        <v>0.99226795730981765</v>
      </c>
      <c r="F116" s="217">
        <f t="shared" si="17"/>
        <v>0.27193474932911732</v>
      </c>
      <c r="G116" s="217"/>
      <c r="H116" s="226"/>
      <c r="I116" s="217"/>
      <c r="J116" s="221">
        <f t="shared" si="14"/>
        <v>8.8836818295418438E-2</v>
      </c>
      <c r="K116" s="222">
        <f>NPV($C$1,J$114:J116)+J$113</f>
        <v>0.30184073917105375</v>
      </c>
      <c r="L116" s="221">
        <f t="shared" si="15"/>
        <v>1.4360525193609985</v>
      </c>
      <c r="M116" s="222">
        <f>NPV($C$1,L$114:L116)+L$113</f>
        <v>4.8792737318771415</v>
      </c>
      <c r="O116" s="223"/>
    </row>
    <row r="117" spans="1:16" x14ac:dyDescent="0.2">
      <c r="A117" s="1" t="str">
        <f t="shared" si="13"/>
        <v>I5</v>
      </c>
      <c r="B117" s="1">
        <v>5</v>
      </c>
      <c r="C117" s="1">
        <f t="shared" si="16"/>
        <v>2014</v>
      </c>
      <c r="D117" s="233">
        <f>'Avoided Cost inputs'!D54/1000</f>
        <v>0.31668081965134154</v>
      </c>
      <c r="E117" s="222">
        <f>NPV($C$1,D$114:D117)+D$113</f>
        <v>1.2154637288206109</v>
      </c>
      <c r="F117" s="217">
        <f t="shared" si="17"/>
        <v>0.2901601792663932</v>
      </c>
      <c r="G117" s="217"/>
      <c r="H117" s="226"/>
      <c r="I117" s="217"/>
      <c r="J117" s="221">
        <f t="shared" si="14"/>
        <v>9.09530006447163E-2</v>
      </c>
      <c r="K117" s="222">
        <f>NPV($C$1,J$114:J117)+J$113</f>
        <v>0.36594416410366992</v>
      </c>
      <c r="L117" s="221">
        <f t="shared" si="15"/>
        <v>1.4702607345182628</v>
      </c>
      <c r="M117" s="222">
        <f>NPV($C$1,L$114:L117)+L$113</f>
        <v>5.9155094575649851</v>
      </c>
      <c r="O117" s="223"/>
    </row>
    <row r="118" spans="1:16" x14ac:dyDescent="0.2">
      <c r="A118" s="1" t="str">
        <f t="shared" si="13"/>
        <v>I6</v>
      </c>
      <c r="B118" s="1">
        <v>6</v>
      </c>
      <c r="C118" s="1">
        <f t="shared" si="16"/>
        <v>2015</v>
      </c>
      <c r="D118" s="233">
        <f>'Avoided Cost inputs'!D55/1000</f>
        <v>0.33010438760870559</v>
      </c>
      <c r="E118" s="222">
        <f>NPV($C$1,D$114:D118)+D$113</f>
        <v>1.4286364109918563</v>
      </c>
      <c r="F118" s="217">
        <f t="shared" si="17"/>
        <v>0.30245958182949018</v>
      </c>
      <c r="G118" s="217"/>
      <c r="H118" s="226"/>
      <c r="I118" s="217"/>
      <c r="J118" s="221">
        <f t="shared" si="14"/>
        <v>9.3166650184161814E-2</v>
      </c>
      <c r="K118" s="222">
        <f>NPV($C$1,J$114:J118)+J$113</f>
        <v>0.42610872251060028</v>
      </c>
      <c r="L118" s="221">
        <f t="shared" si="15"/>
        <v>1.5060445126757815</v>
      </c>
      <c r="M118" s="222">
        <f>NPV($C$1,L$114:L118)+L$113</f>
        <v>6.8880731685840022</v>
      </c>
      <c r="O118" s="223"/>
    </row>
    <row r="119" spans="1:16" x14ac:dyDescent="0.2">
      <c r="A119" s="1" t="str">
        <f t="shared" si="13"/>
        <v>I7</v>
      </c>
      <c r="B119" s="1">
        <v>7</v>
      </c>
      <c r="C119" s="1">
        <f t="shared" si="16"/>
        <v>2016</v>
      </c>
      <c r="D119" s="233">
        <f>'Avoided Cost inputs'!D56/1000</f>
        <v>0.33761674362768246</v>
      </c>
      <c r="E119" s="222">
        <f>NPV($C$1,D$114:D119)+D$113</f>
        <v>1.6284018159621152</v>
      </c>
      <c r="F119" s="217">
        <f t="shared" si="17"/>
        <v>0.30934281072721503</v>
      </c>
      <c r="G119" s="217"/>
      <c r="H119" s="226"/>
      <c r="I119" s="217"/>
      <c r="J119" s="221">
        <f t="shared" si="14"/>
        <v>9.5506531148146306E-2</v>
      </c>
      <c r="K119" s="222">
        <f>NPV($C$1,J$114:J119)+J$113</f>
        <v>0.48261925177852649</v>
      </c>
      <c r="L119" s="221">
        <f t="shared" si="15"/>
        <v>1.5438688294152758</v>
      </c>
      <c r="M119" s="222">
        <f>NPV($C$1,L$114:L119)+L$113</f>
        <v>7.8015692784487811</v>
      </c>
      <c r="O119" s="223"/>
    </row>
    <row r="120" spans="1:16" x14ac:dyDescent="0.2">
      <c r="A120" s="1" t="str">
        <f t="shared" si="13"/>
        <v>I8</v>
      </c>
      <c r="B120" s="1">
        <v>8</v>
      </c>
      <c r="C120" s="1">
        <f t="shared" si="16"/>
        <v>2017</v>
      </c>
      <c r="D120" s="233">
        <f>'Avoided Cost inputs'!D57/1000</f>
        <v>0.33660745272672848</v>
      </c>
      <c r="E120" s="222">
        <f>NPV($C$1,D$114:D120)+D$113</f>
        <v>1.8108905595807065</v>
      </c>
      <c r="F120" s="217">
        <f t="shared" si="17"/>
        <v>0.30841804354657182</v>
      </c>
      <c r="G120" s="217"/>
      <c r="H120" s="226"/>
      <c r="I120" s="217"/>
      <c r="J120" s="221">
        <f t="shared" si="14"/>
        <v>9.7779312017081121E-2</v>
      </c>
      <c r="K120" s="222">
        <f>NPV($C$1,J$114:J120)+J$113</f>
        <v>0.53562943814648412</v>
      </c>
      <c r="L120" s="221">
        <f t="shared" si="15"/>
        <v>1.5806084690761171</v>
      </c>
      <c r="M120" s="222">
        <f>NPV($C$1,L$114:L120)+L$113</f>
        <v>8.6584821344715373</v>
      </c>
      <c r="O120" s="223"/>
    </row>
    <row r="121" spans="1:16" x14ac:dyDescent="0.2">
      <c r="A121" s="1" t="str">
        <f t="shared" si="13"/>
        <v>I9</v>
      </c>
      <c r="B121" s="1">
        <v>9</v>
      </c>
      <c r="C121" s="1">
        <f t="shared" si="16"/>
        <v>2018</v>
      </c>
      <c r="D121" s="233">
        <f>'Avoided Cost inputs'!D58/1000</f>
        <v>0.31718419195639036</v>
      </c>
      <c r="E121" s="222">
        <f>NPV($C$1,D$114:D121)+D$113</f>
        <v>1.9684483707807581</v>
      </c>
      <c r="F121" s="217">
        <f t="shared" si="17"/>
        <v>0.29062139633167527</v>
      </c>
      <c r="G121" s="217"/>
      <c r="H121" s="226"/>
      <c r="I121" s="217"/>
      <c r="J121" s="221">
        <f t="shared" si="14"/>
        <v>9.9898975203126433E-2</v>
      </c>
      <c r="K121" s="222">
        <f>NPV($C$1,J$114:J121)+J$113</f>
        <v>0.58525317184219394</v>
      </c>
      <c r="L121" s="221">
        <f t="shared" si="15"/>
        <v>1.614872952169093</v>
      </c>
      <c r="M121" s="222">
        <f>NPV($C$1,L$114:L121)+L$113</f>
        <v>9.4606527790442332</v>
      </c>
      <c r="O121" s="223"/>
      <c r="P121" s="227"/>
    </row>
    <row r="122" spans="1:16" x14ac:dyDescent="0.2">
      <c r="A122" s="1" t="str">
        <f t="shared" si="13"/>
        <v>I10</v>
      </c>
      <c r="B122" s="1">
        <v>10</v>
      </c>
      <c r="C122" s="1">
        <f t="shared" si="16"/>
        <v>2019</v>
      </c>
      <c r="D122" s="221">
        <f>D121*(1+'Avoided Cost inputs'!$J$44)</f>
        <v>0.32352787579551817</v>
      </c>
      <c r="E122" s="222">
        <f>NPV($C$1,D$114:D122)+D$113</f>
        <v>2.1156986616219275</v>
      </c>
      <c r="F122" s="217">
        <f t="shared" si="17"/>
        <v>0.29643382425830878</v>
      </c>
      <c r="G122" s="217"/>
      <c r="H122" s="226"/>
      <c r="I122" s="217"/>
      <c r="J122" s="221">
        <f t="shared" si="14"/>
        <v>0.10209997799374239</v>
      </c>
      <c r="K122" s="222">
        <f>NPV($C$1,J$114:J122)+J$113</f>
        <v>0.63172289695471495</v>
      </c>
      <c r="L122" s="221">
        <f t="shared" si="15"/>
        <v>1.6504522948699296</v>
      </c>
      <c r="M122" s="222">
        <f>NPV($C$1,L$114:L122)+L$113</f>
        <v>10.211838684869168</v>
      </c>
      <c r="O122" s="223"/>
      <c r="P122" s="227"/>
    </row>
    <row r="123" spans="1:16" x14ac:dyDescent="0.2">
      <c r="A123" s="1" t="str">
        <f t="shared" si="13"/>
        <v>I11</v>
      </c>
      <c r="B123" s="1">
        <v>11</v>
      </c>
      <c r="C123" s="1">
        <f t="shared" si="16"/>
        <v>2020</v>
      </c>
      <c r="D123" s="221">
        <f>D122*(1+'Avoided Cost inputs'!$J$44)</f>
        <v>0.32999843331142853</v>
      </c>
      <c r="E123" s="222">
        <f>NPV($C$1,D$114:D123)+D$113</f>
        <v>2.2533157558660113</v>
      </c>
      <c r="F123" s="217">
        <f t="shared" si="17"/>
        <v>0.30236250074347493</v>
      </c>
      <c r="G123" s="217"/>
      <c r="H123" s="226"/>
      <c r="I123" s="217"/>
      <c r="J123" s="221">
        <f t="shared" si="14"/>
        <v>0.10438548222563242</v>
      </c>
      <c r="K123" s="222">
        <f>NPV($C$1,J$114:J123)+J$113</f>
        <v>0.67525409375770751</v>
      </c>
      <c r="L123" s="221">
        <f t="shared" si="15"/>
        <v>1.6873976084594096</v>
      </c>
      <c r="M123" s="222">
        <f>NPV($C$1,L$114:L123)+L$113</f>
        <v>10.915523103550793</v>
      </c>
      <c r="O123" s="223"/>
      <c r="P123" s="227"/>
    </row>
    <row r="124" spans="1:16" x14ac:dyDescent="0.2">
      <c r="A124" s="1" t="str">
        <f t="shared" si="13"/>
        <v>I12</v>
      </c>
      <c r="B124" s="1">
        <v>12</v>
      </c>
      <c r="C124" s="1">
        <f t="shared" si="16"/>
        <v>2021</v>
      </c>
      <c r="D124" s="221">
        <f>D123*(1+'Avoided Cost inputs'!$J$44)</f>
        <v>0.33659840197765711</v>
      </c>
      <c r="E124" s="222">
        <f>NPV($C$1,D$114:D124)+D$113</f>
        <v>2.3819298626361833</v>
      </c>
      <c r="F124" s="217">
        <f t="shared" si="17"/>
        <v>0.30840975075834448</v>
      </c>
      <c r="G124" s="217"/>
      <c r="H124" s="226"/>
      <c r="I124" s="217"/>
      <c r="J124" s="221">
        <f t="shared" si="14"/>
        <v>0.10672812938231202</v>
      </c>
      <c r="K124" s="222">
        <f>NPV($C$1,J$114:J124)+J$113</f>
        <v>0.71603486677120665</v>
      </c>
      <c r="L124" s="221">
        <f t="shared" si="15"/>
        <v>1.7252666408704582</v>
      </c>
      <c r="M124" s="222">
        <f>NPV($C$1,L$114:L124)+L$113</f>
        <v>11.574746755987082</v>
      </c>
      <c r="O124" s="223"/>
      <c r="P124" s="227"/>
    </row>
    <row r="125" spans="1:16" x14ac:dyDescent="0.2">
      <c r="A125" s="1" t="str">
        <f t="shared" si="13"/>
        <v>I13</v>
      </c>
      <c r="B125" s="1">
        <v>13</v>
      </c>
      <c r="C125" s="1">
        <f t="shared" si="16"/>
        <v>2022</v>
      </c>
      <c r="D125" s="221">
        <f>D124*(1+'Avoided Cost inputs'!$J$44)</f>
        <v>0.34333037001721028</v>
      </c>
      <c r="E125" s="222">
        <f>NPV($C$1,D$114:D125)+D$113</f>
        <v>2.5021299624213906</v>
      </c>
      <c r="F125" s="217">
        <f t="shared" si="17"/>
        <v>0.31457794577351139</v>
      </c>
      <c r="G125" s="217"/>
      <c r="H125" s="226"/>
      <c r="I125" s="217"/>
      <c r="J125" s="221">
        <f t="shared" si="14"/>
        <v>0.10914921550434092</v>
      </c>
      <c r="K125" s="222">
        <f>NPV($C$1,J$114:J125)+J$113</f>
        <v>0.75424805075036128</v>
      </c>
      <c r="L125" s="221">
        <f t="shared" si="15"/>
        <v>1.7644036438816173</v>
      </c>
      <c r="M125" s="222">
        <f>NPV($C$1,L$114:L125)+L$113</f>
        <v>12.192465177009151</v>
      </c>
      <c r="O125" s="223"/>
      <c r="P125" s="227"/>
    </row>
    <row r="126" spans="1:16" x14ac:dyDescent="0.2">
      <c r="A126" s="1" t="str">
        <f t="shared" si="13"/>
        <v>I14</v>
      </c>
      <c r="B126" s="1">
        <v>14</v>
      </c>
      <c r="C126" s="1">
        <f t="shared" si="16"/>
        <v>2023</v>
      </c>
      <c r="D126" s="221">
        <f>D125*(1+'Avoided Cost inputs'!$J$44)</f>
        <v>0.35019697741755451</v>
      </c>
      <c r="E126" s="222">
        <f>NPV($C$1,D$114:D126)+D$113</f>
        <v>2.6144665042767241</v>
      </c>
      <c r="F126" s="217">
        <f t="shared" si="17"/>
        <v>0.32086950468898162</v>
      </c>
      <c r="G126" s="217"/>
      <c r="H126" s="226"/>
      <c r="I126" s="217"/>
      <c r="J126" s="221">
        <f t="shared" si="14"/>
        <v>0.11165021871430619</v>
      </c>
      <c r="K126" s="222">
        <f>NPV($C$1,J$114:J126)+J$113</f>
        <v>0.79006332123112843</v>
      </c>
      <c r="L126" s="221">
        <f t="shared" si="15"/>
        <v>1.8048325114335497</v>
      </c>
      <c r="M126" s="222">
        <f>NPV($C$1,L$114:L126)+L$113</f>
        <v>12.771421181877168</v>
      </c>
      <c r="O126" s="223"/>
      <c r="P126" s="227"/>
    </row>
    <row r="127" spans="1:16" x14ac:dyDescent="0.2">
      <c r="A127" s="1" t="str">
        <f t="shared" si="13"/>
        <v>I15</v>
      </c>
      <c r="B127" s="1">
        <v>15</v>
      </c>
      <c r="C127" s="1">
        <f t="shared" si="16"/>
        <v>2024</v>
      </c>
      <c r="D127" s="221">
        <f>D126*(1+'Avoided Cost inputs'!$J$44)</f>
        <v>0.35720091696590561</v>
      </c>
      <c r="E127" s="222">
        <f>NPV($C$1,D$114:D127)+D$113</f>
        <v>2.719453926571429</v>
      </c>
      <c r="F127" s="217">
        <f t="shared" si="17"/>
        <v>0.32728689478276124</v>
      </c>
      <c r="G127" s="217"/>
      <c r="H127" s="226"/>
      <c r="I127" s="217"/>
      <c r="J127" s="221">
        <f t="shared" si="14"/>
        <v>0.11417018045791792</v>
      </c>
      <c r="K127" s="222">
        <f>NPV($C$1,J$114:J127)+J$113</f>
        <v>0.8236198782831422</v>
      </c>
      <c r="L127" s="221">
        <f t="shared" si="15"/>
        <v>1.8455678448239576</v>
      </c>
      <c r="M127" s="222">
        <f>NPV($C$1,L$114:L127)+L$113</f>
        <v>13.31386494810231</v>
      </c>
      <c r="O127" s="223"/>
      <c r="P127" s="227"/>
    </row>
    <row r="128" spans="1:16" x14ac:dyDescent="0.2">
      <c r="A128" s="1" t="str">
        <f t="shared" si="13"/>
        <v>I16</v>
      </c>
      <c r="B128" s="1">
        <v>16</v>
      </c>
      <c r="C128" s="1">
        <f t="shared" si="16"/>
        <v>2025</v>
      </c>
      <c r="D128" s="221">
        <f>D127*(1+'Avoided Cost inputs'!$J$44)</f>
        <v>0.36434493530522372</v>
      </c>
      <c r="E128" s="222">
        <f>NPV($C$1,D$114:D128)+D$113</f>
        <v>2.817573012828162</v>
      </c>
      <c r="F128" s="217">
        <f t="shared" si="17"/>
        <v>0.33383263267841645</v>
      </c>
      <c r="G128" s="217"/>
      <c r="H128" s="226"/>
      <c r="I128" s="217"/>
      <c r="J128" s="221">
        <f t="shared" si="14"/>
        <v>0.11668045543381857</v>
      </c>
      <c r="K128" s="222">
        <f>NPV($C$1,J$114:J128)+J$113</f>
        <v>0.85504224363479708</v>
      </c>
      <c r="L128" s="221">
        <f t="shared" si="15"/>
        <v>1.8861465910307758</v>
      </c>
      <c r="M128" s="222">
        <f>NPV($C$1,L$114:L128)+L$113</f>
        <v>13.821809376925385</v>
      </c>
      <c r="O128" s="223"/>
      <c r="P128" s="227"/>
    </row>
    <row r="129" spans="1:16" x14ac:dyDescent="0.2">
      <c r="A129" s="1" t="str">
        <f t="shared" si="13"/>
        <v>I17</v>
      </c>
      <c r="B129" s="1">
        <v>17</v>
      </c>
      <c r="C129" s="1">
        <f t="shared" si="16"/>
        <v>2026</v>
      </c>
      <c r="D129" s="221">
        <f>D128*(1+'Avoided Cost inputs'!$J$44)</f>
        <v>0.37163183401132821</v>
      </c>
      <c r="E129" s="222">
        <f>NPV($C$1,D$114:D129)+D$113</f>
        <v>2.9092730934419313</v>
      </c>
      <c r="F129" s="217">
        <f t="shared" si="17"/>
        <v>0.34050928533198482</v>
      </c>
      <c r="G129" s="217"/>
      <c r="H129" s="226"/>
      <c r="I129" s="217"/>
      <c r="J129" s="221">
        <f t="shared" si="14"/>
        <v>0.11926938861989819</v>
      </c>
      <c r="K129" s="222">
        <f>NPV($C$1,J$114:J129)+J$113</f>
        <v>0.88447194139009289</v>
      </c>
      <c r="L129" s="221">
        <f t="shared" si="15"/>
        <v>1.9279968519435835</v>
      </c>
      <c r="M129" s="222">
        <f>NPV($C$1,L$114:L129)+L$113</f>
        <v>14.297542214013101</v>
      </c>
      <c r="O129" s="223"/>
      <c r="P129" s="227"/>
    </row>
    <row r="130" spans="1:16" x14ac:dyDescent="0.2">
      <c r="A130" s="1" t="str">
        <f t="shared" si="13"/>
        <v>I18</v>
      </c>
      <c r="B130" s="1">
        <v>18</v>
      </c>
      <c r="C130" s="1">
        <f t="shared" si="16"/>
        <v>2027</v>
      </c>
      <c r="D130" s="221">
        <f>D129*(1+'Avoided Cost inputs'!$J$44)</f>
        <v>0.3790644706915548</v>
      </c>
      <c r="E130" s="222">
        <f>NPV($C$1,D$114:D130)+D$113</f>
        <v>2.9949741033613417</v>
      </c>
      <c r="F130" s="217">
        <f t="shared" si="17"/>
        <v>0.34731947103862454</v>
      </c>
      <c r="G130" s="217"/>
      <c r="H130" s="226"/>
      <c r="I130" s="217"/>
      <c r="J130" s="221">
        <f t="shared" si="14"/>
        <v>0.12188143640062635</v>
      </c>
      <c r="K130" s="222">
        <f>NPV($C$1,J$114:J130)+J$113</f>
        <v>0.91202757637457421</v>
      </c>
      <c r="L130" s="221">
        <f t="shared" si="15"/>
        <v>1.9702207616713299</v>
      </c>
      <c r="M130" s="222">
        <f>NPV($C$1,L$114:L130)+L$113</f>
        <v>14.742980713515252</v>
      </c>
      <c r="O130" s="223"/>
      <c r="P130" s="227"/>
    </row>
    <row r="131" spans="1:16" x14ac:dyDescent="0.2">
      <c r="A131" s="1" t="str">
        <f t="shared" si="13"/>
        <v>I19</v>
      </c>
      <c r="B131" s="1">
        <v>19</v>
      </c>
      <c r="C131" s="1">
        <f t="shared" si="16"/>
        <v>2028</v>
      </c>
      <c r="D131" s="221">
        <f>D130*(1+'Avoided Cost inputs'!$J$44)</f>
        <v>0.38664576010538593</v>
      </c>
      <c r="E131" s="222">
        <f>NPV($C$1,D$114:D131)+D$113</f>
        <v>3.0750685051551838</v>
      </c>
      <c r="F131" s="217">
        <f t="shared" si="17"/>
        <v>0.35426586045939706</v>
      </c>
      <c r="G131" s="217"/>
      <c r="H131" s="226"/>
      <c r="I131" s="217"/>
      <c r="J131" s="221">
        <f t="shared" si="14"/>
        <v>0.12460409508245641</v>
      </c>
      <c r="K131" s="222">
        <f>NPV($C$1,J$114:J131)+J$113</f>
        <v>0.93783955076159997</v>
      </c>
      <c r="L131" s="221">
        <f t="shared" si="15"/>
        <v>2.014232703278696</v>
      </c>
      <c r="M131" s="222">
        <f>NPV($C$1,L$114:L131)+L$113</f>
        <v>15.160232834419739</v>
      </c>
      <c r="O131" s="223"/>
      <c r="P131" s="227"/>
    </row>
    <row r="132" spans="1:16" x14ac:dyDescent="0.2">
      <c r="A132" s="1" t="str">
        <f t="shared" si="13"/>
        <v>I20</v>
      </c>
      <c r="B132" s="1">
        <v>20</v>
      </c>
      <c r="C132" s="1">
        <f t="shared" si="16"/>
        <v>2029</v>
      </c>
      <c r="D132" s="221">
        <f>D131*(1+'Avoided Cost inputs'!$J$44)</f>
        <v>0.39437867530749365</v>
      </c>
      <c r="E132" s="222">
        <f>NPV($C$1,D$114:D132)+D$113</f>
        <v>3.1499230862709235</v>
      </c>
      <c r="F132" s="217">
        <f t="shared" si="17"/>
        <v>0.36135117766858499</v>
      </c>
      <c r="G132" s="217"/>
      <c r="H132" s="226"/>
      <c r="I132" s="217"/>
      <c r="J132" s="221">
        <f t="shared" si="14"/>
        <v>0.12737995415551373</v>
      </c>
      <c r="K132" s="222">
        <f>NPV($C$1,J$114:J132)+J$113</f>
        <v>0.96201675330283465</v>
      </c>
      <c r="L132" s="221">
        <f t="shared" si="15"/>
        <v>2.0591046324150937</v>
      </c>
      <c r="M132" s="222">
        <f>NPV($C$1,L$114:L132)+L$113</f>
        <v>15.551058769956784</v>
      </c>
      <c r="O132" s="223"/>
      <c r="P132" s="227"/>
    </row>
    <row r="133" spans="1:16" x14ac:dyDescent="0.2">
      <c r="A133" s="1" t="str">
        <f t="shared" si="13"/>
        <v>I21</v>
      </c>
      <c r="B133" s="1">
        <v>21</v>
      </c>
      <c r="C133" s="1">
        <f t="shared" si="16"/>
        <v>2030</v>
      </c>
      <c r="D133" s="221">
        <f>D132*(1+'Avoided Cost inputs'!$J$44)</f>
        <v>0.40226624881364353</v>
      </c>
      <c r="E133" s="222">
        <f>NPV($C$1,D$114:D133)+D$113</f>
        <v>3.2198806387155403</v>
      </c>
      <c r="F133" s="217">
        <f t="shared" si="17"/>
        <v>0.36857820122195672</v>
      </c>
      <c r="G133" s="217"/>
      <c r="H133" s="226"/>
      <c r="I133" s="217"/>
      <c r="J133" s="221">
        <f t="shared" si="14"/>
        <v>0.13004977154582489</v>
      </c>
      <c r="K133" s="222">
        <f>NPV($C$1,J$114:J133)+J$113</f>
        <v>0.9846335245088681</v>
      </c>
      <c r="L133" s="221">
        <f t="shared" si="15"/>
        <v>2.102262391361847</v>
      </c>
      <c r="M133" s="222">
        <f>NPV($C$1,L$114:L133)+L$113</f>
        <v>15.916660238958411</v>
      </c>
      <c r="O133" s="223"/>
      <c r="P133" s="227"/>
    </row>
    <row r="134" spans="1:16" x14ac:dyDescent="0.2">
      <c r="A134" s="1" t="str">
        <f t="shared" si="13"/>
        <v>I22</v>
      </c>
      <c r="B134" s="1">
        <v>22</v>
      </c>
      <c r="C134" s="1">
        <f t="shared" si="16"/>
        <v>2031</v>
      </c>
      <c r="D134" s="221">
        <f>D133*(1+'Avoided Cost inputs'!$J$44)</f>
        <v>0.4103115737899164</v>
      </c>
      <c r="E134" s="222">
        <f>NPV($C$1,D$114:D134)+D$113</f>
        <v>3.2852615288506963</v>
      </c>
      <c r="F134" s="217">
        <f t="shared" si="17"/>
        <v>0.37594976524639584</v>
      </c>
      <c r="G134" s="217"/>
      <c r="H134" s="226"/>
      <c r="I134" s="217"/>
      <c r="J134" s="221">
        <f t="shared" si="14"/>
        <v>0.13265076697674139</v>
      </c>
      <c r="K134" s="222">
        <f>NPV($C$1,J$114:J134)+J$113</f>
        <v>1.0057706938603013</v>
      </c>
      <c r="L134" s="221">
        <f t="shared" si="15"/>
        <v>2.1443076391890838</v>
      </c>
      <c r="M134" s="222">
        <f>NPV($C$1,L$114:L134)+L$113</f>
        <v>16.258343854847784</v>
      </c>
      <c r="O134" s="223"/>
      <c r="P134" s="227"/>
    </row>
    <row r="135" spans="1:16" x14ac:dyDescent="0.2">
      <c r="A135" s="1" t="str">
        <f t="shared" si="13"/>
        <v>I23</v>
      </c>
      <c r="B135" s="1">
        <v>23</v>
      </c>
      <c r="C135" s="1">
        <f t="shared" si="16"/>
        <v>2032</v>
      </c>
      <c r="D135" s="221">
        <f>D134*(1+'Avoided Cost inputs'!$J$44)</f>
        <v>0.41851780526571475</v>
      </c>
      <c r="E135" s="222">
        <f>NPV($C$1,D$114:D135)+D$113</f>
        <v>3.3463651644910288</v>
      </c>
      <c r="F135" s="217">
        <f t="shared" si="17"/>
        <v>0.38346876055132378</v>
      </c>
      <c r="G135" s="217"/>
      <c r="H135" s="226"/>
      <c r="I135" s="217"/>
      <c r="J135" s="221">
        <f t="shared" si="14"/>
        <v>0.13530378231627624</v>
      </c>
      <c r="K135" s="222">
        <f>NPV($C$1,J$114:J135)+J$113</f>
        <v>1.0255250577401454</v>
      </c>
      <c r="L135" s="221">
        <f t="shared" si="15"/>
        <v>2.1871937919728652</v>
      </c>
      <c r="M135" s="222">
        <f>NPV($C$1,L$114:L135)+L$113</f>
        <v>16.577674336987382</v>
      </c>
      <c r="O135" s="223"/>
      <c r="P135" s="227"/>
    </row>
    <row r="136" spans="1:16" x14ac:dyDescent="0.2">
      <c r="A136" s="1" t="str">
        <f t="shared" si="13"/>
        <v>I24</v>
      </c>
      <c r="B136" s="1">
        <v>24</v>
      </c>
      <c r="C136" s="1">
        <f t="shared" si="16"/>
        <v>2033</v>
      </c>
      <c r="D136" s="221">
        <f>D135*(1+'Avoided Cost inputs'!$J$44)</f>
        <v>0.42688816137102903</v>
      </c>
      <c r="E136" s="222">
        <f>NPV($C$1,D$114:D136)+D$113</f>
        <v>3.4034713660240499</v>
      </c>
      <c r="F136" s="217">
        <f t="shared" si="17"/>
        <v>0.39113813576235024</v>
      </c>
      <c r="G136" s="217"/>
      <c r="H136" s="226"/>
      <c r="I136" s="217"/>
      <c r="J136" s="221">
        <f t="shared" si="14"/>
        <v>0.13800985796260176</v>
      </c>
      <c r="K136" s="222">
        <f>NPV($C$1,J$114:J136)+J$113</f>
        <v>1.0439870800577566</v>
      </c>
      <c r="L136" s="221">
        <f t="shared" si="15"/>
        <v>2.2309376678123227</v>
      </c>
      <c r="M136" s="222">
        <f>NPV($C$1,L$114:L136)+L$113</f>
        <v>16.876114039921585</v>
      </c>
      <c r="O136" s="223"/>
      <c r="P136" s="227"/>
    </row>
    <row r="137" spans="1:16" x14ac:dyDescent="0.2">
      <c r="A137" s="1" t="str">
        <f t="shared" si="13"/>
        <v>I25</v>
      </c>
      <c r="B137" s="1">
        <v>25</v>
      </c>
      <c r="C137" s="1">
        <f t="shared" si="16"/>
        <v>2034</v>
      </c>
      <c r="D137" s="221">
        <f>D136*(1+'Avoided Cost inputs'!$J$44)</f>
        <v>0.43542592459844964</v>
      </c>
      <c r="E137" s="222">
        <f>NPV($C$1,D$114:D137)+D$113</f>
        <v>3.4568416478306117</v>
      </c>
      <c r="F137" s="217">
        <f t="shared" si="17"/>
        <v>0.3989608984775973</v>
      </c>
      <c r="G137" s="217"/>
      <c r="H137" s="226"/>
      <c r="I137" s="217"/>
      <c r="J137" s="221">
        <f t="shared" si="14"/>
        <v>0.14077005512185378</v>
      </c>
      <c r="K137" s="222">
        <f>NPV($C$1,J$114:J137)+J$113</f>
        <v>1.0612413065228139</v>
      </c>
      <c r="L137" s="221">
        <f t="shared" si="15"/>
        <v>2.2755564211685693</v>
      </c>
      <c r="M137" s="222">
        <f>NPV($C$1,L$114:L137)+L$113</f>
        <v>17.15502965014047</v>
      </c>
      <c r="O137" s="223"/>
      <c r="P137" s="227"/>
    </row>
    <row r="138" spans="1:16" x14ac:dyDescent="0.2">
      <c r="A138" s="1" t="str">
        <f t="shared" si="13"/>
        <v>I26</v>
      </c>
      <c r="B138" s="1">
        <v>26</v>
      </c>
      <c r="C138" s="1">
        <f t="shared" si="16"/>
        <v>2035</v>
      </c>
      <c r="D138" s="221">
        <f>D137*(1+'Avoided Cost inputs'!$J$44)</f>
        <v>0.44413444309041866</v>
      </c>
      <c r="E138" s="222">
        <f>NPV($C$1,D$114:D138)+D$113</f>
        <v>3.5067204158741272</v>
      </c>
      <c r="F138" s="217">
        <f t="shared" si="17"/>
        <v>0.40694011644714922</v>
      </c>
      <c r="G138" s="217"/>
      <c r="H138" s="226"/>
      <c r="I138" s="217"/>
      <c r="J138" s="221">
        <f t="shared" si="14"/>
        <v>0.14358545622429086</v>
      </c>
      <c r="K138" s="222">
        <f>NPV($C$1,J$114:J138)+J$113</f>
        <v>1.0773667518172598</v>
      </c>
      <c r="L138" s="221">
        <f t="shared" si="15"/>
        <v>2.3210675495919411</v>
      </c>
      <c r="M138" s="222">
        <f>NPV($C$1,L$114:L138)+L$113</f>
        <v>17.415698444737554</v>
      </c>
      <c r="O138" s="223"/>
      <c r="P138" s="227"/>
    </row>
    <row r="139" spans="1:16" x14ac:dyDescent="0.2">
      <c r="A139" s="1" t="str">
        <f t="shared" si="13"/>
        <v>I27</v>
      </c>
      <c r="B139" s="1">
        <v>27</v>
      </c>
      <c r="C139" s="1">
        <f t="shared" si="16"/>
        <v>2036</v>
      </c>
      <c r="D139" s="221">
        <f>D138*(1+'Avoided Cost inputs'!$J$44)</f>
        <v>0.45301713195222704</v>
      </c>
      <c r="E139" s="222">
        <f>NPV($C$1,D$114:D139)+D$113</f>
        <v>3.5533360869428336</v>
      </c>
      <c r="F139" s="217">
        <f t="shared" si="17"/>
        <v>0.41507891877609221</v>
      </c>
      <c r="G139" s="217"/>
      <c r="H139" s="226"/>
      <c r="I139" s="217"/>
      <c r="J139" s="221">
        <f t="shared" si="14"/>
        <v>0.14645716534877667</v>
      </c>
      <c r="K139" s="222">
        <f>NPV($C$1,J$114:J139)+J$113</f>
        <v>1.0924372614382374</v>
      </c>
      <c r="L139" s="221">
        <f t="shared" si="15"/>
        <v>2.3674889005837798</v>
      </c>
      <c r="M139" s="222">
        <f>NPV($C$1,L$114:L139)+L$113</f>
        <v>17.65931414062268</v>
      </c>
      <c r="O139" s="223"/>
      <c r="P139" s="227"/>
    </row>
    <row r="140" spans="1:16" x14ac:dyDescent="0.2">
      <c r="A140" s="1" t="str">
        <f t="shared" si="13"/>
        <v>I28</v>
      </c>
      <c r="B140" s="1">
        <v>28</v>
      </c>
      <c r="C140" s="1">
        <f t="shared" si="16"/>
        <v>2037</v>
      </c>
      <c r="D140" s="221">
        <f>D139*(1+'Avoided Cost inputs'!$J$44)</f>
        <v>0.46207747459127158</v>
      </c>
      <c r="E140" s="222">
        <f>NPV($C$1,D$114:D140)+D$113</f>
        <v>3.5969021346705965</v>
      </c>
      <c r="F140" s="217">
        <f t="shared" si="17"/>
        <v>0.42338049715161408</v>
      </c>
      <c r="G140" s="217"/>
      <c r="H140" s="226"/>
      <c r="I140" s="217"/>
      <c r="J140" s="221">
        <f t="shared" si="14"/>
        <v>0.14938630865575223</v>
      </c>
      <c r="K140" s="222">
        <f>NPV($C$1,J$114:J140)+J$113</f>
        <v>1.1065218498690574</v>
      </c>
      <c r="L140" s="221">
        <f t="shared" si="15"/>
        <v>2.4148386785954554</v>
      </c>
      <c r="M140" s="222">
        <f>NPV($C$1,L$114:L140)+L$113</f>
        <v>17.886992361076071</v>
      </c>
      <c r="O140" s="223"/>
      <c r="P140" s="227"/>
    </row>
    <row r="141" spans="1:16" x14ac:dyDescent="0.2">
      <c r="A141" s="1" t="str">
        <f t="shared" si="13"/>
        <v>I29</v>
      </c>
      <c r="B141" s="1">
        <v>29</v>
      </c>
      <c r="C141" s="1">
        <f t="shared" si="16"/>
        <v>2038</v>
      </c>
      <c r="D141" s="221">
        <f>D140*(1+'Avoided Cost inputs'!$J$44)</f>
        <v>0.471319024083097</v>
      </c>
      <c r="E141" s="222">
        <f>NPV($C$1,D$114:D141)+D$113</f>
        <v>3.63761806712645</v>
      </c>
      <c r="F141" s="217">
        <f t="shared" si="17"/>
        <v>0.43184810709464638</v>
      </c>
      <c r="G141" s="217"/>
      <c r="H141" s="226"/>
      <c r="I141" s="217"/>
      <c r="J141" s="221">
        <f t="shared" si="14"/>
        <v>0.15237403482886727</v>
      </c>
      <c r="K141" s="222">
        <f>NPV($C$1,J$114:J141)+J$113</f>
        <v>1.1196850166268333</v>
      </c>
      <c r="L141" s="221">
        <f t="shared" si="15"/>
        <v>2.4631354521673647</v>
      </c>
      <c r="M141" s="222">
        <f>NPV($C$1,L$114:L141)+L$113</f>
        <v>18.099775744677373</v>
      </c>
      <c r="O141" s="223"/>
      <c r="P141" s="227"/>
    </row>
    <row r="142" spans="1:16" x14ac:dyDescent="0.2">
      <c r="A142" s="1" t="str">
        <f t="shared" si="13"/>
        <v>I30</v>
      </c>
      <c r="B142" s="1">
        <v>30</v>
      </c>
      <c r="C142" s="1">
        <f t="shared" si="16"/>
        <v>2039</v>
      </c>
      <c r="D142" s="221">
        <f>D141*(1+'Avoided Cost inputs'!$J$44)</f>
        <v>0.48074540456475895</v>
      </c>
      <c r="E142" s="222">
        <f>NPV($C$1,D$114:D142)+D$113</f>
        <v>3.6756703404496767</v>
      </c>
      <c r="F142" s="217">
        <f t="shared" si="17"/>
        <v>0.4404850692365393</v>
      </c>
      <c r="G142" s="217"/>
      <c r="H142" s="226"/>
      <c r="I142" s="217"/>
      <c r="J142" s="221">
        <f t="shared" si="14"/>
        <v>0.15542151552544461</v>
      </c>
      <c r="K142" s="222">
        <f>NPV($C$1,J$114:J142)+J$113</f>
        <v>1.1319870416341005</v>
      </c>
      <c r="L142" s="221">
        <f t="shared" si="15"/>
        <v>2.512398161210712</v>
      </c>
      <c r="M142" s="222">
        <f>NPV($C$1,L$114:L142)+L$113</f>
        <v>18.298638720005691</v>
      </c>
      <c r="O142" s="223"/>
      <c r="P142" s="227"/>
    </row>
    <row r="143" spans="1:16" x14ac:dyDescent="0.2">
      <c r="I143" s="234"/>
    </row>
    <row r="144" spans="1:16" x14ac:dyDescent="0.2">
      <c r="I144" s="234"/>
    </row>
    <row r="145" spans="9:9" x14ac:dyDescent="0.2">
      <c r="I145" s="234"/>
    </row>
    <row r="146" spans="9:9" x14ac:dyDescent="0.2">
      <c r="I146" s="234"/>
    </row>
    <row r="147" spans="9:9" x14ac:dyDescent="0.2">
      <c r="I147" s="234"/>
    </row>
    <row r="148" spans="9:9" x14ac:dyDescent="0.2">
      <c r="I148" s="234"/>
    </row>
    <row r="149" spans="9:9" x14ac:dyDescent="0.2">
      <c r="I149" s="234"/>
    </row>
    <row r="150" spans="9:9" x14ac:dyDescent="0.2">
      <c r="I150" s="234"/>
    </row>
    <row r="151" spans="9:9" x14ac:dyDescent="0.2">
      <c r="I151" s="234"/>
    </row>
    <row r="152" spans="9:9" x14ac:dyDescent="0.2">
      <c r="I152" s="234"/>
    </row>
    <row r="153" spans="9:9" x14ac:dyDescent="0.2">
      <c r="I153" s="234"/>
    </row>
    <row r="154" spans="9:9" x14ac:dyDescent="0.2">
      <c r="I154" s="234"/>
    </row>
    <row r="155" spans="9:9" x14ac:dyDescent="0.2">
      <c r="I155" s="234"/>
    </row>
    <row r="156" spans="9:9" x14ac:dyDescent="0.2">
      <c r="I156" s="234"/>
    </row>
    <row r="157" spans="9:9" x14ac:dyDescent="0.2">
      <c r="I157" s="234"/>
    </row>
    <row r="158" spans="9:9" x14ac:dyDescent="0.2">
      <c r="I158" s="234"/>
    </row>
    <row r="159" spans="9:9" x14ac:dyDescent="0.2">
      <c r="I159" s="234"/>
    </row>
    <row r="160" spans="9:9" x14ac:dyDescent="0.2">
      <c r="I160" s="234"/>
    </row>
    <row r="161" spans="9:9" x14ac:dyDescent="0.2">
      <c r="I161" s="234"/>
    </row>
    <row r="162" spans="9:9" x14ac:dyDescent="0.2">
      <c r="I162" s="234"/>
    </row>
    <row r="163" spans="9:9" x14ac:dyDescent="0.2">
      <c r="I163" s="234"/>
    </row>
    <row r="164" spans="9:9" x14ac:dyDescent="0.2">
      <c r="I164" s="234"/>
    </row>
    <row r="165" spans="9:9" x14ac:dyDescent="0.2">
      <c r="I165" s="234"/>
    </row>
    <row r="166" spans="9:9" x14ac:dyDescent="0.2">
      <c r="I166" s="234"/>
    </row>
    <row r="167" spans="9:9" x14ac:dyDescent="0.2">
      <c r="I167" s="234"/>
    </row>
    <row r="168" spans="9:9" x14ac:dyDescent="0.2">
      <c r="I168" s="234"/>
    </row>
    <row r="169" spans="9:9" x14ac:dyDescent="0.2">
      <c r="I169" s="234"/>
    </row>
    <row r="170" spans="9:9" x14ac:dyDescent="0.2">
      <c r="I170" s="234"/>
    </row>
    <row r="171" spans="9:9" x14ac:dyDescent="0.2">
      <c r="I171" s="234"/>
    </row>
    <row r="172" spans="9:9" x14ac:dyDescent="0.2">
      <c r="I172" s="234"/>
    </row>
    <row r="173" spans="9:9" x14ac:dyDescent="0.2">
      <c r="I173" s="234"/>
    </row>
    <row r="174" spans="9:9" x14ac:dyDescent="0.2">
      <c r="I174" s="234"/>
    </row>
    <row r="175" spans="9:9" x14ac:dyDescent="0.2">
      <c r="I175" s="234"/>
    </row>
    <row r="176" spans="9:9" x14ac:dyDescent="0.2">
      <c r="I176" s="234"/>
    </row>
    <row r="177" spans="9:9" x14ac:dyDescent="0.2">
      <c r="I177" s="234"/>
    </row>
    <row r="178" spans="9:9" x14ac:dyDescent="0.2">
      <c r="I178" s="234"/>
    </row>
    <row r="179" spans="9:9" x14ac:dyDescent="0.2">
      <c r="I179" s="234"/>
    </row>
    <row r="180" spans="9:9" x14ac:dyDescent="0.2">
      <c r="I180" s="234"/>
    </row>
    <row r="181" spans="9:9" x14ac:dyDescent="0.2">
      <c r="I181" s="234"/>
    </row>
    <row r="182" spans="9:9" x14ac:dyDescent="0.2">
      <c r="I182" s="234"/>
    </row>
    <row r="183" spans="9:9" x14ac:dyDescent="0.2">
      <c r="I183" s="234"/>
    </row>
    <row r="184" spans="9:9" x14ac:dyDescent="0.2">
      <c r="I184" s="234"/>
    </row>
    <row r="185" spans="9:9" x14ac:dyDescent="0.2">
      <c r="I185" s="234"/>
    </row>
    <row r="186" spans="9:9" x14ac:dyDescent="0.2">
      <c r="I186" s="234"/>
    </row>
    <row r="187" spans="9:9" x14ac:dyDescent="0.2">
      <c r="I187" s="234"/>
    </row>
    <row r="188" spans="9:9" x14ac:dyDescent="0.2">
      <c r="I188" s="234"/>
    </row>
    <row r="189" spans="9:9" x14ac:dyDescent="0.2">
      <c r="I189" s="234"/>
    </row>
    <row r="190" spans="9:9" x14ac:dyDescent="0.2">
      <c r="I190" s="234"/>
    </row>
    <row r="191" spans="9:9" x14ac:dyDescent="0.2">
      <c r="I191" s="234"/>
    </row>
    <row r="192" spans="9:9" x14ac:dyDescent="0.2">
      <c r="I192" s="234"/>
    </row>
    <row r="193" spans="9:9" x14ac:dyDescent="0.2">
      <c r="I193" s="234"/>
    </row>
    <row r="194" spans="9:9" x14ac:dyDescent="0.2">
      <c r="I194" s="234"/>
    </row>
    <row r="195" spans="9:9" x14ac:dyDescent="0.2">
      <c r="I195" s="234"/>
    </row>
    <row r="196" spans="9:9" x14ac:dyDescent="0.2">
      <c r="I196" s="234"/>
    </row>
    <row r="197" spans="9:9" x14ac:dyDescent="0.2">
      <c r="I197" s="234"/>
    </row>
    <row r="198" spans="9:9" x14ac:dyDescent="0.2">
      <c r="I198" s="234"/>
    </row>
    <row r="199" spans="9:9" x14ac:dyDescent="0.2">
      <c r="I199" s="234"/>
    </row>
    <row r="200" spans="9:9" x14ac:dyDescent="0.2">
      <c r="I200" s="234"/>
    </row>
    <row r="201" spans="9:9" x14ac:dyDescent="0.2">
      <c r="I201" s="234"/>
    </row>
    <row r="202" spans="9:9" x14ac:dyDescent="0.2">
      <c r="I202" s="234"/>
    </row>
    <row r="203" spans="9:9" x14ac:dyDescent="0.2">
      <c r="I203" s="234"/>
    </row>
    <row r="204" spans="9:9" x14ac:dyDescent="0.2">
      <c r="I204" s="234"/>
    </row>
    <row r="205" spans="9:9" x14ac:dyDescent="0.2">
      <c r="I205" s="234"/>
    </row>
    <row r="206" spans="9:9" x14ac:dyDescent="0.2">
      <c r="I206" s="234"/>
    </row>
    <row r="207" spans="9:9" x14ac:dyDescent="0.2">
      <c r="I207" s="234"/>
    </row>
    <row r="208" spans="9:9" x14ac:dyDescent="0.2">
      <c r="I208" s="234"/>
    </row>
    <row r="209" spans="9:9" x14ac:dyDescent="0.2">
      <c r="I209" s="234"/>
    </row>
    <row r="210" spans="9:9" x14ac:dyDescent="0.2">
      <c r="I210" s="234"/>
    </row>
    <row r="211" spans="9:9" x14ac:dyDescent="0.2">
      <c r="I211" s="234"/>
    </row>
    <row r="212" spans="9:9" x14ac:dyDescent="0.2">
      <c r="I212" s="234"/>
    </row>
    <row r="213" spans="9:9" x14ac:dyDescent="0.2">
      <c r="I213" s="234"/>
    </row>
    <row r="214" spans="9:9" x14ac:dyDescent="0.2">
      <c r="I214" s="234"/>
    </row>
    <row r="215" spans="9:9" x14ac:dyDescent="0.2">
      <c r="I215" s="234"/>
    </row>
    <row r="216" spans="9:9" x14ac:dyDescent="0.2">
      <c r="I216" s="234"/>
    </row>
    <row r="217" spans="9:9" x14ac:dyDescent="0.2">
      <c r="I217" s="234"/>
    </row>
    <row r="218" spans="9:9" x14ac:dyDescent="0.2">
      <c r="I218" s="234"/>
    </row>
    <row r="219" spans="9:9" x14ac:dyDescent="0.2">
      <c r="I219" s="234"/>
    </row>
    <row r="220" spans="9:9" x14ac:dyDescent="0.2">
      <c r="I220" s="234"/>
    </row>
    <row r="221" spans="9:9" x14ac:dyDescent="0.2">
      <c r="I221" s="234"/>
    </row>
    <row r="222" spans="9:9" x14ac:dyDescent="0.2">
      <c r="I222" s="234"/>
    </row>
    <row r="223" spans="9:9" x14ac:dyDescent="0.2">
      <c r="I223" s="234"/>
    </row>
    <row r="224" spans="9:9" x14ac:dyDescent="0.2">
      <c r="I224" s="234"/>
    </row>
    <row r="225" spans="9:9" x14ac:dyDescent="0.2">
      <c r="I225" s="234"/>
    </row>
    <row r="226" spans="9:9" x14ac:dyDescent="0.2">
      <c r="I226" s="234"/>
    </row>
    <row r="227" spans="9:9" x14ac:dyDescent="0.2">
      <c r="I227" s="234"/>
    </row>
    <row r="228" spans="9:9" x14ac:dyDescent="0.2">
      <c r="I228" s="234"/>
    </row>
    <row r="229" spans="9:9" x14ac:dyDescent="0.2">
      <c r="I229" s="234"/>
    </row>
    <row r="230" spans="9:9" x14ac:dyDescent="0.2">
      <c r="I230" s="234"/>
    </row>
    <row r="231" spans="9:9" x14ac:dyDescent="0.2">
      <c r="I231" s="234"/>
    </row>
    <row r="232" spans="9:9" x14ac:dyDescent="0.2">
      <c r="I232" s="234"/>
    </row>
    <row r="233" spans="9:9" x14ac:dyDescent="0.2">
      <c r="I233" s="234"/>
    </row>
    <row r="234" spans="9:9" x14ac:dyDescent="0.2">
      <c r="I234" s="234"/>
    </row>
    <row r="235" spans="9:9" x14ac:dyDescent="0.2">
      <c r="I235" s="234"/>
    </row>
    <row r="236" spans="9:9" x14ac:dyDescent="0.2">
      <c r="I236" s="234"/>
    </row>
    <row r="237" spans="9:9" x14ac:dyDescent="0.2">
      <c r="I237" s="234"/>
    </row>
    <row r="238" spans="9:9" x14ac:dyDescent="0.2">
      <c r="I238" s="234"/>
    </row>
    <row r="239" spans="9:9" x14ac:dyDescent="0.2">
      <c r="I239" s="234"/>
    </row>
    <row r="240" spans="9:9" x14ac:dyDescent="0.2">
      <c r="I240" s="234"/>
    </row>
    <row r="241" spans="9:9" x14ac:dyDescent="0.2">
      <c r="I241" s="234"/>
    </row>
    <row r="242" spans="9:9" x14ac:dyDescent="0.2">
      <c r="I242" s="234"/>
    </row>
    <row r="243" spans="9:9" x14ac:dyDescent="0.2">
      <c r="I243" s="234"/>
    </row>
    <row r="244" spans="9:9" x14ac:dyDescent="0.2">
      <c r="I244" s="234"/>
    </row>
    <row r="245" spans="9:9" x14ac:dyDescent="0.2">
      <c r="I245" s="234"/>
    </row>
    <row r="246" spans="9:9" x14ac:dyDescent="0.2">
      <c r="I246" s="234"/>
    </row>
    <row r="247" spans="9:9" x14ac:dyDescent="0.2">
      <c r="I247" s="234"/>
    </row>
    <row r="248" spans="9:9" x14ac:dyDescent="0.2">
      <c r="I248" s="234"/>
    </row>
    <row r="249" spans="9:9" x14ac:dyDescent="0.2">
      <c r="I249" s="234"/>
    </row>
    <row r="250" spans="9:9" x14ac:dyDescent="0.2">
      <c r="I250" s="234"/>
    </row>
    <row r="251" spans="9:9" x14ac:dyDescent="0.2">
      <c r="I251" s="234"/>
    </row>
    <row r="252" spans="9:9" x14ac:dyDescent="0.2">
      <c r="I252" s="234"/>
    </row>
    <row r="253" spans="9:9" x14ac:dyDescent="0.2">
      <c r="I253" s="234"/>
    </row>
    <row r="254" spans="9:9" x14ac:dyDescent="0.2">
      <c r="I254" s="234"/>
    </row>
    <row r="255" spans="9:9" x14ac:dyDescent="0.2">
      <c r="I255" s="234"/>
    </row>
    <row r="256" spans="9:9" x14ac:dyDescent="0.2">
      <c r="I256" s="234"/>
    </row>
    <row r="257" spans="9:9" x14ac:dyDescent="0.2">
      <c r="I257" s="234"/>
    </row>
    <row r="258" spans="9:9" x14ac:dyDescent="0.2">
      <c r="I258" s="234"/>
    </row>
    <row r="259" spans="9:9" x14ac:dyDescent="0.2">
      <c r="I259" s="234"/>
    </row>
    <row r="260" spans="9:9" x14ac:dyDescent="0.2">
      <c r="I260" s="234"/>
    </row>
    <row r="261" spans="9:9" x14ac:dyDescent="0.2">
      <c r="I261" s="234"/>
    </row>
    <row r="262" spans="9:9" x14ac:dyDescent="0.2">
      <c r="I262" s="234"/>
    </row>
    <row r="263" spans="9:9" x14ac:dyDescent="0.2">
      <c r="I263" s="234"/>
    </row>
    <row r="264" spans="9:9" x14ac:dyDescent="0.2">
      <c r="I264" s="234"/>
    </row>
    <row r="265" spans="9:9" x14ac:dyDescent="0.2">
      <c r="I265" s="234"/>
    </row>
    <row r="266" spans="9:9" x14ac:dyDescent="0.2">
      <c r="I266" s="234"/>
    </row>
    <row r="267" spans="9:9" x14ac:dyDescent="0.2">
      <c r="I267" s="234"/>
    </row>
    <row r="268" spans="9:9" x14ac:dyDescent="0.2">
      <c r="I268" s="234"/>
    </row>
    <row r="269" spans="9:9" x14ac:dyDescent="0.2">
      <c r="I269" s="234"/>
    </row>
    <row r="270" spans="9:9" x14ac:dyDescent="0.2">
      <c r="I270" s="234"/>
    </row>
    <row r="271" spans="9:9" x14ac:dyDescent="0.2">
      <c r="I271" s="234"/>
    </row>
    <row r="272" spans="9:9" x14ac:dyDescent="0.2">
      <c r="I272" s="234"/>
    </row>
    <row r="273" spans="9:9" x14ac:dyDescent="0.2">
      <c r="I273" s="234"/>
    </row>
    <row r="274" spans="9:9" x14ac:dyDescent="0.2">
      <c r="I274" s="234"/>
    </row>
    <row r="275" spans="9:9" x14ac:dyDescent="0.2">
      <c r="I275" s="234"/>
    </row>
    <row r="276" spans="9:9" x14ac:dyDescent="0.2">
      <c r="I276" s="234"/>
    </row>
    <row r="277" spans="9:9" x14ac:dyDescent="0.2">
      <c r="I277" s="234"/>
    </row>
    <row r="278" spans="9:9" x14ac:dyDescent="0.2">
      <c r="I278" s="234"/>
    </row>
    <row r="279" spans="9:9" x14ac:dyDescent="0.2">
      <c r="I279" s="234"/>
    </row>
    <row r="280" spans="9:9" x14ac:dyDescent="0.2">
      <c r="I280" s="234"/>
    </row>
    <row r="281" spans="9:9" x14ac:dyDescent="0.2">
      <c r="I281" s="234"/>
    </row>
    <row r="282" spans="9:9" x14ac:dyDescent="0.2">
      <c r="I282" s="234"/>
    </row>
    <row r="283" spans="9:9" x14ac:dyDescent="0.2">
      <c r="I283" s="234"/>
    </row>
    <row r="284" spans="9:9" x14ac:dyDescent="0.2">
      <c r="I284" s="234"/>
    </row>
    <row r="285" spans="9:9" x14ac:dyDescent="0.2">
      <c r="I285" s="234"/>
    </row>
    <row r="286" spans="9:9" x14ac:dyDescent="0.2">
      <c r="I286" s="234"/>
    </row>
    <row r="287" spans="9:9" x14ac:dyDescent="0.2">
      <c r="I287" s="234"/>
    </row>
    <row r="288" spans="9:9" x14ac:dyDescent="0.2">
      <c r="I288" s="234"/>
    </row>
    <row r="289" spans="9:9" x14ac:dyDescent="0.2">
      <c r="I289" s="234"/>
    </row>
    <row r="290" spans="9:9" x14ac:dyDescent="0.2">
      <c r="I290" s="234"/>
    </row>
    <row r="291" spans="9:9" x14ac:dyDescent="0.2">
      <c r="I291" s="234"/>
    </row>
    <row r="292" spans="9:9" x14ac:dyDescent="0.2">
      <c r="I292" s="234"/>
    </row>
    <row r="293" spans="9:9" x14ac:dyDescent="0.2">
      <c r="I293" s="234"/>
    </row>
    <row r="294" spans="9:9" x14ac:dyDescent="0.2">
      <c r="I294" s="234"/>
    </row>
    <row r="295" spans="9:9" x14ac:dyDescent="0.2">
      <c r="I295" s="234"/>
    </row>
    <row r="296" spans="9:9" x14ac:dyDescent="0.2">
      <c r="I296" s="234"/>
    </row>
    <row r="297" spans="9:9" x14ac:dyDescent="0.2">
      <c r="I297" s="234"/>
    </row>
    <row r="298" spans="9:9" x14ac:dyDescent="0.2">
      <c r="I298" s="234"/>
    </row>
    <row r="299" spans="9:9" x14ac:dyDescent="0.2">
      <c r="I299" s="234"/>
    </row>
    <row r="300" spans="9:9" x14ac:dyDescent="0.2">
      <c r="I300" s="234"/>
    </row>
    <row r="301" spans="9:9" x14ac:dyDescent="0.2">
      <c r="I301" s="234"/>
    </row>
    <row r="302" spans="9:9" x14ac:dyDescent="0.2">
      <c r="I302" s="234"/>
    </row>
    <row r="303" spans="9:9" x14ac:dyDescent="0.2">
      <c r="I303" s="234"/>
    </row>
    <row r="304" spans="9:9" x14ac:dyDescent="0.2">
      <c r="I304" s="234"/>
    </row>
    <row r="305" spans="9:9" x14ac:dyDescent="0.2">
      <c r="I305" s="234"/>
    </row>
    <row r="306" spans="9:9" x14ac:dyDescent="0.2">
      <c r="I306" s="234"/>
    </row>
    <row r="307" spans="9:9" x14ac:dyDescent="0.2">
      <c r="I307" s="234"/>
    </row>
    <row r="308" spans="9:9" x14ac:dyDescent="0.2">
      <c r="I308" s="234"/>
    </row>
    <row r="309" spans="9:9" x14ac:dyDescent="0.2">
      <c r="I309" s="234"/>
    </row>
    <row r="310" spans="9:9" x14ac:dyDescent="0.2">
      <c r="I310" s="234"/>
    </row>
    <row r="311" spans="9:9" x14ac:dyDescent="0.2">
      <c r="I311" s="234"/>
    </row>
    <row r="312" spans="9:9" x14ac:dyDescent="0.2">
      <c r="I312" s="234"/>
    </row>
    <row r="313" spans="9:9" x14ac:dyDescent="0.2">
      <c r="I313" s="234"/>
    </row>
    <row r="314" spans="9:9" x14ac:dyDescent="0.2">
      <c r="I314" s="234"/>
    </row>
    <row r="315" spans="9:9" x14ac:dyDescent="0.2">
      <c r="I315" s="234"/>
    </row>
    <row r="316" spans="9:9" x14ac:dyDescent="0.2">
      <c r="I316" s="234"/>
    </row>
    <row r="317" spans="9:9" x14ac:dyDescent="0.2">
      <c r="I317" s="234"/>
    </row>
    <row r="318" spans="9:9" x14ac:dyDescent="0.2">
      <c r="I318" s="234"/>
    </row>
    <row r="319" spans="9:9" x14ac:dyDescent="0.2">
      <c r="I319" s="234"/>
    </row>
    <row r="320" spans="9:9" x14ac:dyDescent="0.2">
      <c r="I320" s="234"/>
    </row>
    <row r="321" spans="9:9" x14ac:dyDescent="0.2">
      <c r="I321" s="234"/>
    </row>
    <row r="322" spans="9:9" x14ac:dyDescent="0.2">
      <c r="I322" s="234"/>
    </row>
    <row r="323" spans="9:9" x14ac:dyDescent="0.2">
      <c r="I323" s="234"/>
    </row>
    <row r="324" spans="9:9" x14ac:dyDescent="0.2">
      <c r="I324" s="234"/>
    </row>
    <row r="325" spans="9:9" x14ac:dyDescent="0.2">
      <c r="I325" s="234"/>
    </row>
    <row r="326" spans="9:9" x14ac:dyDescent="0.2">
      <c r="I326" s="234"/>
    </row>
    <row r="327" spans="9:9" x14ac:dyDescent="0.2">
      <c r="I327" s="234"/>
    </row>
    <row r="328" spans="9:9" x14ac:dyDescent="0.2">
      <c r="I328" s="234"/>
    </row>
    <row r="329" spans="9:9" x14ac:dyDescent="0.2">
      <c r="I329" s="234"/>
    </row>
    <row r="330" spans="9:9" x14ac:dyDescent="0.2">
      <c r="I330" s="234"/>
    </row>
    <row r="331" spans="9:9" x14ac:dyDescent="0.2">
      <c r="I331" s="234"/>
    </row>
    <row r="332" spans="9:9" x14ac:dyDescent="0.2">
      <c r="I332" s="234"/>
    </row>
    <row r="333" spans="9:9" x14ac:dyDescent="0.2">
      <c r="I333" s="234"/>
    </row>
    <row r="334" spans="9:9" x14ac:dyDescent="0.2">
      <c r="I334" s="234"/>
    </row>
    <row r="335" spans="9:9" x14ac:dyDescent="0.2">
      <c r="I335" s="234"/>
    </row>
    <row r="336" spans="9:9" x14ac:dyDescent="0.2">
      <c r="I336" s="234"/>
    </row>
    <row r="337" spans="9:9" x14ac:dyDescent="0.2">
      <c r="I337" s="234"/>
    </row>
    <row r="338" spans="9:9" x14ac:dyDescent="0.2">
      <c r="I338" s="234"/>
    </row>
    <row r="339" spans="9:9" x14ac:dyDescent="0.2">
      <c r="I339" s="234"/>
    </row>
    <row r="340" spans="9:9" x14ac:dyDescent="0.2">
      <c r="I340" s="234"/>
    </row>
    <row r="341" spans="9:9" x14ac:dyDescent="0.2">
      <c r="I341" s="234"/>
    </row>
    <row r="342" spans="9:9" x14ac:dyDescent="0.2">
      <c r="I342" s="234"/>
    </row>
    <row r="343" spans="9:9" x14ac:dyDescent="0.2">
      <c r="I343" s="234"/>
    </row>
    <row r="344" spans="9:9" x14ac:dyDescent="0.2">
      <c r="I344" s="234"/>
    </row>
    <row r="345" spans="9:9" x14ac:dyDescent="0.2">
      <c r="I345" s="234"/>
    </row>
    <row r="346" spans="9:9" x14ac:dyDescent="0.2">
      <c r="I346" s="234"/>
    </row>
    <row r="347" spans="9:9" x14ac:dyDescent="0.2">
      <c r="I347" s="234"/>
    </row>
    <row r="348" spans="9:9" x14ac:dyDescent="0.2">
      <c r="I348" s="234"/>
    </row>
    <row r="349" spans="9:9" x14ac:dyDescent="0.2">
      <c r="I349" s="234"/>
    </row>
    <row r="350" spans="9:9" x14ac:dyDescent="0.2">
      <c r="I350" s="234"/>
    </row>
    <row r="351" spans="9:9" x14ac:dyDescent="0.2">
      <c r="I351" s="234"/>
    </row>
    <row r="352" spans="9:9" x14ac:dyDescent="0.2">
      <c r="I352" s="234"/>
    </row>
    <row r="353" spans="9:9" x14ac:dyDescent="0.2">
      <c r="I353" s="234"/>
    </row>
    <row r="354" spans="9:9" x14ac:dyDescent="0.2">
      <c r="I354" s="234"/>
    </row>
    <row r="355" spans="9:9" x14ac:dyDescent="0.2">
      <c r="I355" s="234"/>
    </row>
    <row r="356" spans="9:9" x14ac:dyDescent="0.2">
      <c r="I356" s="234"/>
    </row>
    <row r="357" spans="9:9" x14ac:dyDescent="0.2">
      <c r="I357" s="234"/>
    </row>
    <row r="358" spans="9:9" x14ac:dyDescent="0.2">
      <c r="I358" s="234"/>
    </row>
    <row r="359" spans="9:9" x14ac:dyDescent="0.2">
      <c r="I359" s="234"/>
    </row>
    <row r="360" spans="9:9" x14ac:dyDescent="0.2">
      <c r="I360" s="234"/>
    </row>
    <row r="361" spans="9:9" x14ac:dyDescent="0.2">
      <c r="I361" s="234"/>
    </row>
    <row r="362" spans="9:9" x14ac:dyDescent="0.2">
      <c r="I362" s="234"/>
    </row>
    <row r="363" spans="9:9" x14ac:dyDescent="0.2">
      <c r="I363" s="234"/>
    </row>
    <row r="364" spans="9:9" x14ac:dyDescent="0.2">
      <c r="I364" s="234"/>
    </row>
    <row r="365" spans="9:9" x14ac:dyDescent="0.2">
      <c r="I365" s="234"/>
    </row>
    <row r="366" spans="9:9" x14ac:dyDescent="0.2">
      <c r="I366" s="234"/>
    </row>
    <row r="367" spans="9:9" x14ac:dyDescent="0.2">
      <c r="I367" s="234"/>
    </row>
    <row r="368" spans="9:9" x14ac:dyDescent="0.2">
      <c r="I368" s="234"/>
    </row>
    <row r="369" spans="9:9" x14ac:dyDescent="0.2">
      <c r="I369" s="234"/>
    </row>
    <row r="370" spans="9:9" x14ac:dyDescent="0.2">
      <c r="I370" s="234"/>
    </row>
    <row r="371" spans="9:9" x14ac:dyDescent="0.2">
      <c r="I371" s="234"/>
    </row>
    <row r="372" spans="9:9" x14ac:dyDescent="0.2">
      <c r="I372" s="234"/>
    </row>
    <row r="373" spans="9:9" x14ac:dyDescent="0.2">
      <c r="I373" s="234"/>
    </row>
    <row r="374" spans="9:9" x14ac:dyDescent="0.2">
      <c r="I374" s="234"/>
    </row>
    <row r="375" spans="9:9" x14ac:dyDescent="0.2">
      <c r="I375" s="234"/>
    </row>
    <row r="376" spans="9:9" x14ac:dyDescent="0.2">
      <c r="I376" s="234"/>
    </row>
    <row r="377" spans="9:9" x14ac:dyDescent="0.2">
      <c r="I377" s="234"/>
    </row>
    <row r="378" spans="9:9" x14ac:dyDescent="0.2">
      <c r="I378" s="234"/>
    </row>
    <row r="379" spans="9:9" x14ac:dyDescent="0.2">
      <c r="I379" s="234"/>
    </row>
    <row r="380" spans="9:9" x14ac:dyDescent="0.2">
      <c r="I380" s="234"/>
    </row>
    <row r="381" spans="9:9" x14ac:dyDescent="0.2">
      <c r="I381" s="234"/>
    </row>
    <row r="382" spans="9:9" x14ac:dyDescent="0.2">
      <c r="I382" s="234"/>
    </row>
    <row r="383" spans="9:9" x14ac:dyDescent="0.2">
      <c r="I383" s="234"/>
    </row>
    <row r="384" spans="9:9" x14ac:dyDescent="0.2">
      <c r="I384" s="234"/>
    </row>
    <row r="385" spans="9:9" x14ac:dyDescent="0.2">
      <c r="I385" s="234"/>
    </row>
    <row r="386" spans="9:9" x14ac:dyDescent="0.2">
      <c r="I386" s="234"/>
    </row>
    <row r="387" spans="9:9" x14ac:dyDescent="0.2">
      <c r="I387" s="234"/>
    </row>
    <row r="388" spans="9:9" x14ac:dyDescent="0.2">
      <c r="I388" s="234"/>
    </row>
    <row r="389" spans="9:9" x14ac:dyDescent="0.2">
      <c r="I389" s="234"/>
    </row>
    <row r="390" spans="9:9" x14ac:dyDescent="0.2">
      <c r="I390" s="234"/>
    </row>
    <row r="391" spans="9:9" x14ac:dyDescent="0.2">
      <c r="I391" s="234"/>
    </row>
    <row r="392" spans="9:9" x14ac:dyDescent="0.2">
      <c r="I392" s="234"/>
    </row>
    <row r="393" spans="9:9" x14ac:dyDescent="0.2">
      <c r="I393" s="234"/>
    </row>
    <row r="394" spans="9:9" x14ac:dyDescent="0.2">
      <c r="I394" s="234"/>
    </row>
    <row r="395" spans="9:9" x14ac:dyDescent="0.2">
      <c r="I395" s="234"/>
    </row>
    <row r="396" spans="9:9" x14ac:dyDescent="0.2">
      <c r="I396" s="234"/>
    </row>
    <row r="397" spans="9:9" x14ac:dyDescent="0.2">
      <c r="I397" s="234"/>
    </row>
    <row r="398" spans="9:9" x14ac:dyDescent="0.2">
      <c r="I398" s="234"/>
    </row>
    <row r="399" spans="9:9" x14ac:dyDescent="0.2">
      <c r="I399" s="234"/>
    </row>
    <row r="400" spans="9:9" x14ac:dyDescent="0.2">
      <c r="I400" s="234"/>
    </row>
    <row r="401" spans="9:9" x14ac:dyDescent="0.2">
      <c r="I401" s="234"/>
    </row>
    <row r="402" spans="9:9" x14ac:dyDescent="0.2">
      <c r="I402" s="234"/>
    </row>
    <row r="403" spans="9:9" x14ac:dyDescent="0.2">
      <c r="I403" s="234"/>
    </row>
    <row r="404" spans="9:9" x14ac:dyDescent="0.2">
      <c r="I404" s="234"/>
    </row>
    <row r="405" spans="9:9" x14ac:dyDescent="0.2">
      <c r="I405" s="234"/>
    </row>
    <row r="406" spans="9:9" x14ac:dyDescent="0.2">
      <c r="I406" s="234"/>
    </row>
    <row r="407" spans="9:9" x14ac:dyDescent="0.2">
      <c r="I407" s="234"/>
    </row>
    <row r="408" spans="9:9" x14ac:dyDescent="0.2">
      <c r="I408" s="234"/>
    </row>
    <row r="409" spans="9:9" x14ac:dyDescent="0.2">
      <c r="I409" s="234"/>
    </row>
    <row r="410" spans="9:9" x14ac:dyDescent="0.2">
      <c r="I410" s="234"/>
    </row>
    <row r="411" spans="9:9" x14ac:dyDescent="0.2">
      <c r="I411" s="234"/>
    </row>
    <row r="412" spans="9:9" x14ac:dyDescent="0.2">
      <c r="I412" s="234"/>
    </row>
    <row r="413" spans="9:9" x14ac:dyDescent="0.2">
      <c r="I413" s="234"/>
    </row>
    <row r="414" spans="9:9" x14ac:dyDescent="0.2">
      <c r="I414" s="234"/>
    </row>
    <row r="415" spans="9:9" x14ac:dyDescent="0.2">
      <c r="I415" s="234"/>
    </row>
    <row r="416" spans="9:9" x14ac:dyDescent="0.2">
      <c r="I416" s="234"/>
    </row>
    <row r="417" spans="9:9" x14ac:dyDescent="0.2">
      <c r="I417" s="234"/>
    </row>
    <row r="418" spans="9:9" x14ac:dyDescent="0.2">
      <c r="I418" s="234"/>
    </row>
    <row r="419" spans="9:9" x14ac:dyDescent="0.2">
      <c r="I419" s="234"/>
    </row>
    <row r="420" spans="9:9" x14ac:dyDescent="0.2">
      <c r="I420" s="234"/>
    </row>
    <row r="421" spans="9:9" x14ac:dyDescent="0.2">
      <c r="I421" s="234"/>
    </row>
    <row r="422" spans="9:9" x14ac:dyDescent="0.2">
      <c r="I422" s="234"/>
    </row>
    <row r="423" spans="9:9" x14ac:dyDescent="0.2">
      <c r="I423" s="234"/>
    </row>
    <row r="424" spans="9:9" x14ac:dyDescent="0.2">
      <c r="I424" s="234"/>
    </row>
    <row r="425" spans="9:9" x14ac:dyDescent="0.2">
      <c r="I425" s="234"/>
    </row>
    <row r="426" spans="9:9" x14ac:dyDescent="0.2">
      <c r="I426" s="234"/>
    </row>
    <row r="427" spans="9:9" x14ac:dyDescent="0.2">
      <c r="I427" s="234"/>
    </row>
    <row r="428" spans="9:9" x14ac:dyDescent="0.2">
      <c r="I428" s="234"/>
    </row>
    <row r="429" spans="9:9" x14ac:dyDescent="0.2">
      <c r="I429" s="234"/>
    </row>
    <row r="430" spans="9:9" x14ac:dyDescent="0.2">
      <c r="I430" s="234"/>
    </row>
    <row r="431" spans="9:9" x14ac:dyDescent="0.2">
      <c r="I431" s="234"/>
    </row>
    <row r="432" spans="9:9" x14ac:dyDescent="0.2">
      <c r="I432" s="234"/>
    </row>
    <row r="433" spans="9:9" x14ac:dyDescent="0.2">
      <c r="I433" s="234"/>
    </row>
    <row r="434" spans="9:9" x14ac:dyDescent="0.2">
      <c r="I434" s="234"/>
    </row>
    <row r="435" spans="9:9" x14ac:dyDescent="0.2">
      <c r="I435" s="234"/>
    </row>
    <row r="436" spans="9:9" x14ac:dyDescent="0.2">
      <c r="I436" s="234"/>
    </row>
    <row r="437" spans="9:9" x14ac:dyDescent="0.2">
      <c r="I437" s="234"/>
    </row>
    <row r="438" spans="9:9" x14ac:dyDescent="0.2">
      <c r="I438" s="234"/>
    </row>
    <row r="439" spans="9:9" x14ac:dyDescent="0.2">
      <c r="I439" s="234"/>
    </row>
    <row r="440" spans="9:9" x14ac:dyDescent="0.2">
      <c r="I440" s="234"/>
    </row>
    <row r="441" spans="9:9" x14ac:dyDescent="0.2">
      <c r="I441" s="234"/>
    </row>
    <row r="442" spans="9:9" x14ac:dyDescent="0.2">
      <c r="I442" s="234"/>
    </row>
    <row r="443" spans="9:9" x14ac:dyDescent="0.2">
      <c r="I443" s="234"/>
    </row>
    <row r="444" spans="9:9" x14ac:dyDescent="0.2">
      <c r="I444" s="234"/>
    </row>
    <row r="445" spans="9:9" x14ac:dyDescent="0.2">
      <c r="I445" s="234"/>
    </row>
    <row r="446" spans="9:9" x14ac:dyDescent="0.2">
      <c r="I446" s="234"/>
    </row>
    <row r="447" spans="9:9" x14ac:dyDescent="0.2">
      <c r="I447" s="234"/>
    </row>
    <row r="448" spans="9:9" x14ac:dyDescent="0.2">
      <c r="I448" s="234"/>
    </row>
    <row r="449" spans="9:9" x14ac:dyDescent="0.2">
      <c r="I449" s="234"/>
    </row>
    <row r="450" spans="9:9" x14ac:dyDescent="0.2">
      <c r="I450" s="234"/>
    </row>
    <row r="451" spans="9:9" x14ac:dyDescent="0.2">
      <c r="I451" s="234"/>
    </row>
    <row r="452" spans="9:9" x14ac:dyDescent="0.2">
      <c r="I452" s="234"/>
    </row>
    <row r="453" spans="9:9" x14ac:dyDescent="0.2">
      <c r="I453" s="234"/>
    </row>
    <row r="454" spans="9:9" x14ac:dyDescent="0.2">
      <c r="I454" s="234"/>
    </row>
    <row r="455" spans="9:9" x14ac:dyDescent="0.2">
      <c r="I455" s="234"/>
    </row>
    <row r="456" spans="9:9" x14ac:dyDescent="0.2">
      <c r="I456" s="234"/>
    </row>
    <row r="457" spans="9:9" x14ac:dyDescent="0.2">
      <c r="I457" s="234"/>
    </row>
    <row r="458" spans="9:9" x14ac:dyDescent="0.2">
      <c r="I458" s="234"/>
    </row>
    <row r="459" spans="9:9" x14ac:dyDescent="0.2">
      <c r="I459" s="234"/>
    </row>
    <row r="460" spans="9:9" x14ac:dyDescent="0.2">
      <c r="I460" s="234"/>
    </row>
    <row r="461" spans="9:9" x14ac:dyDescent="0.2">
      <c r="I461" s="234"/>
    </row>
    <row r="462" spans="9:9" x14ac:dyDescent="0.2">
      <c r="I462" s="234"/>
    </row>
    <row r="463" spans="9:9" x14ac:dyDescent="0.2">
      <c r="I463" s="234"/>
    </row>
    <row r="464" spans="9:9" x14ac:dyDescent="0.2">
      <c r="I464" s="234"/>
    </row>
    <row r="465" spans="9:9" x14ac:dyDescent="0.2">
      <c r="I465" s="234"/>
    </row>
    <row r="466" spans="9:9" x14ac:dyDescent="0.2">
      <c r="I466" s="234"/>
    </row>
    <row r="467" spans="9:9" x14ac:dyDescent="0.2">
      <c r="I467" s="234"/>
    </row>
    <row r="468" spans="9:9" x14ac:dyDescent="0.2">
      <c r="I468" s="234"/>
    </row>
    <row r="469" spans="9:9" x14ac:dyDescent="0.2">
      <c r="I469" s="234"/>
    </row>
    <row r="470" spans="9:9" x14ac:dyDescent="0.2">
      <c r="I470" s="234"/>
    </row>
    <row r="471" spans="9:9" x14ac:dyDescent="0.2">
      <c r="I471" s="234"/>
    </row>
    <row r="472" spans="9:9" x14ac:dyDescent="0.2">
      <c r="I472" s="234"/>
    </row>
    <row r="473" spans="9:9" x14ac:dyDescent="0.2">
      <c r="I473" s="234"/>
    </row>
    <row r="474" spans="9:9" x14ac:dyDescent="0.2">
      <c r="I474" s="234"/>
    </row>
    <row r="475" spans="9:9" x14ac:dyDescent="0.2">
      <c r="I475" s="234"/>
    </row>
    <row r="476" spans="9:9" x14ac:dyDescent="0.2">
      <c r="I476" s="234"/>
    </row>
    <row r="477" spans="9:9" x14ac:dyDescent="0.2">
      <c r="I477" s="234"/>
    </row>
    <row r="478" spans="9:9" x14ac:dyDescent="0.2">
      <c r="I478" s="234"/>
    </row>
    <row r="479" spans="9:9" x14ac:dyDescent="0.2">
      <c r="I479" s="234"/>
    </row>
    <row r="480" spans="9:9" x14ac:dyDescent="0.2">
      <c r="I480" s="234"/>
    </row>
    <row r="481" spans="9:9" x14ac:dyDescent="0.2">
      <c r="I481" s="234"/>
    </row>
    <row r="482" spans="9:9" x14ac:dyDescent="0.2">
      <c r="I482" s="234"/>
    </row>
    <row r="483" spans="9:9" x14ac:dyDescent="0.2">
      <c r="I483" s="234"/>
    </row>
    <row r="484" spans="9:9" x14ac:dyDescent="0.2">
      <c r="I484" s="234"/>
    </row>
    <row r="485" spans="9:9" x14ac:dyDescent="0.2">
      <c r="I485" s="234"/>
    </row>
    <row r="486" spans="9:9" x14ac:dyDescent="0.2">
      <c r="I486" s="234"/>
    </row>
    <row r="487" spans="9:9" x14ac:dyDescent="0.2">
      <c r="I487" s="234"/>
    </row>
    <row r="488" spans="9:9" x14ac:dyDescent="0.2">
      <c r="I488" s="234"/>
    </row>
    <row r="489" spans="9:9" x14ac:dyDescent="0.2">
      <c r="I489" s="234"/>
    </row>
    <row r="490" spans="9:9" x14ac:dyDescent="0.2">
      <c r="I490" s="234"/>
    </row>
    <row r="491" spans="9:9" x14ac:dyDescent="0.2">
      <c r="I491" s="234"/>
    </row>
    <row r="492" spans="9:9" x14ac:dyDescent="0.2">
      <c r="I492" s="234"/>
    </row>
    <row r="493" spans="9:9" x14ac:dyDescent="0.2">
      <c r="I493" s="234"/>
    </row>
    <row r="494" spans="9:9" x14ac:dyDescent="0.2">
      <c r="I494" s="234"/>
    </row>
    <row r="495" spans="9:9" x14ac:dyDescent="0.2">
      <c r="I495" s="234"/>
    </row>
    <row r="496" spans="9:9" x14ac:dyDescent="0.2">
      <c r="I496" s="234"/>
    </row>
    <row r="497" spans="9:9" x14ac:dyDescent="0.2">
      <c r="I497" s="234"/>
    </row>
    <row r="498" spans="9:9" x14ac:dyDescent="0.2">
      <c r="I498" s="234"/>
    </row>
    <row r="499" spans="9:9" x14ac:dyDescent="0.2">
      <c r="I499" s="234"/>
    </row>
    <row r="500" spans="9:9" x14ac:dyDescent="0.2">
      <c r="I500" s="234"/>
    </row>
  </sheetData>
  <customSheetViews>
    <customSheetView guid="{D3618886-EC92-4244-941D-CAF99D049731}" showRuler="0">
      <selection activeCell="B1" sqref="B1"/>
      <pageMargins left="0.33" right="0.28000000000000003" top="0.52" bottom="0.39" header="0.34" footer="0.16"/>
      <pageSetup scale="80" orientation="portrait" horizontalDpi="300" verticalDpi="300" r:id="rId1"/>
      <headerFooter alignWithMargins="0"/>
    </customSheetView>
  </customSheetViews>
  <phoneticPr fontId="9" type="noConversion"/>
  <pageMargins left="0.33" right="0.28000000000000003" top="0.52" bottom="0.39" header="0.34" footer="0.16"/>
  <pageSetup scale="80" orientation="portrait" horizontalDpi="300" verticalDpi="300" r:id="rId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9"/>
  </sheetPr>
  <dimension ref="A1:Q130"/>
  <sheetViews>
    <sheetView workbookViewId="0">
      <selection activeCell="I6" sqref="I6"/>
    </sheetView>
  </sheetViews>
  <sheetFormatPr defaultColWidth="9.140625" defaultRowHeight="11.25" x14ac:dyDescent="0.2"/>
  <cols>
    <col min="1" max="10" width="9.140625" style="1"/>
    <col min="11" max="11" width="9.140625" style="240"/>
    <col min="12" max="12" width="9.140625" style="241"/>
    <col min="13" max="16384" width="9.140625" style="1"/>
  </cols>
  <sheetData>
    <row r="1" spans="1:17" ht="12.75" customHeight="1" x14ac:dyDescent="0.2">
      <c r="A1" s="235"/>
      <c r="B1" s="235"/>
      <c r="C1" s="235"/>
      <c r="D1" s="235"/>
      <c r="E1" s="235"/>
      <c r="F1" s="235"/>
      <c r="G1" s="235"/>
      <c r="H1" s="235"/>
      <c r="I1" s="235"/>
      <c r="J1" s="235"/>
      <c r="K1" s="1"/>
      <c r="L1" s="235"/>
      <c r="M1" s="93"/>
      <c r="N1" s="236"/>
      <c r="O1" s="28"/>
      <c r="P1" s="28"/>
      <c r="Q1" s="28"/>
    </row>
    <row r="2" spans="1:17" ht="12.75" customHeight="1" x14ac:dyDescent="0.25">
      <c r="A2" s="250" t="s">
        <v>246</v>
      </c>
      <c r="B2" s="235"/>
      <c r="C2" s="235"/>
      <c r="D2" s="235"/>
      <c r="E2" s="235"/>
      <c r="F2" s="235"/>
      <c r="G2" s="251" t="s">
        <v>247</v>
      </c>
      <c r="H2" s="235"/>
      <c r="I2" s="235"/>
      <c r="J2" s="235"/>
      <c r="K2" s="1"/>
      <c r="L2" s="235"/>
      <c r="M2" s="93"/>
      <c r="N2" s="236"/>
      <c r="O2" s="28"/>
      <c r="P2" s="28"/>
      <c r="Q2" s="28"/>
    </row>
    <row r="3" spans="1:17" ht="12.75" customHeight="1" x14ac:dyDescent="0.2">
      <c r="A3" s="235"/>
      <c r="B3" s="235"/>
      <c r="C3" s="235"/>
      <c r="D3" s="235"/>
      <c r="E3" s="235"/>
      <c r="F3" s="235"/>
      <c r="G3" s="235"/>
      <c r="H3" s="235"/>
      <c r="I3" s="235"/>
      <c r="J3" s="235"/>
      <c r="K3" s="1"/>
      <c r="L3" s="1"/>
      <c r="M3" s="93"/>
      <c r="N3" s="236"/>
      <c r="O3" s="3"/>
      <c r="P3" s="3"/>
      <c r="Q3" s="3"/>
    </row>
    <row r="4" spans="1:17" x14ac:dyDescent="0.2">
      <c r="A4" s="235" t="s">
        <v>187</v>
      </c>
      <c r="B4" s="235"/>
      <c r="C4" s="235"/>
      <c r="D4" s="235"/>
      <c r="E4" s="235"/>
      <c r="F4" s="235"/>
      <c r="G4" s="235"/>
      <c r="H4" s="235"/>
      <c r="I4" s="235"/>
      <c r="J4" s="235"/>
      <c r="K4" s="1"/>
      <c r="L4" s="1"/>
      <c r="M4" s="93"/>
      <c r="N4" s="236"/>
      <c r="O4" s="28"/>
      <c r="P4" s="28"/>
      <c r="Q4" s="28"/>
    </row>
    <row r="5" spans="1:17" ht="56.25" x14ac:dyDescent="0.2">
      <c r="A5" s="235" t="s">
        <v>188</v>
      </c>
      <c r="B5" s="235"/>
      <c r="C5" s="235"/>
      <c r="D5" s="235"/>
      <c r="E5" s="235"/>
      <c r="F5" s="235"/>
      <c r="G5" s="235"/>
      <c r="H5" s="235"/>
      <c r="I5" s="235"/>
      <c r="J5" s="235"/>
      <c r="K5" s="1"/>
      <c r="L5" s="252" t="s">
        <v>34</v>
      </c>
      <c r="M5" s="253" t="s">
        <v>206</v>
      </c>
      <c r="N5" s="254" t="s">
        <v>248</v>
      </c>
      <c r="O5" s="252" t="s">
        <v>207</v>
      </c>
      <c r="P5" s="255"/>
      <c r="Q5" s="237"/>
    </row>
    <row r="6" spans="1:17" x14ac:dyDescent="0.2">
      <c r="K6" s="1"/>
      <c r="L6" s="1"/>
      <c r="M6" s="93"/>
      <c r="N6" s="236"/>
      <c r="P6" s="221"/>
      <c r="Q6" s="238"/>
    </row>
    <row r="7" spans="1:17" x14ac:dyDescent="0.2">
      <c r="B7" s="1" t="s">
        <v>208</v>
      </c>
      <c r="K7" s="1"/>
      <c r="L7" s="1">
        <v>2010</v>
      </c>
      <c r="M7" s="225">
        <v>1.8188338695116466</v>
      </c>
      <c r="N7" s="93">
        <v>8.3000000000000007</v>
      </c>
      <c r="O7" s="239">
        <v>134.16999999999999</v>
      </c>
      <c r="P7" s="221"/>
      <c r="Q7" s="225"/>
    </row>
    <row r="8" spans="1:17" x14ac:dyDescent="0.2">
      <c r="K8" s="1"/>
      <c r="L8" s="1">
        <f t="shared" ref="L8:L36" si="0">+L7+1</f>
        <v>2011</v>
      </c>
      <c r="M8" s="225">
        <v>2.1470295680149243</v>
      </c>
      <c r="N8" s="93">
        <f t="shared" ref="N8:N36" si="1">N7*(1+(M8/100))</f>
        <v>8.4782034541452393</v>
      </c>
      <c r="O8" s="239">
        <f t="shared" ref="O8:O36" si="2">O7*(1+(M8/100))</f>
        <v>137.05066957140559</v>
      </c>
      <c r="P8" s="221"/>
      <c r="Q8" s="238"/>
    </row>
    <row r="9" spans="1:17" x14ac:dyDescent="0.2">
      <c r="B9" s="1" t="s">
        <v>189</v>
      </c>
      <c r="G9" s="1" t="s">
        <v>232</v>
      </c>
      <c r="J9" s="214">
        <v>0.02</v>
      </c>
      <c r="K9" s="1"/>
      <c r="L9" s="1">
        <f t="shared" si="0"/>
        <v>2012</v>
      </c>
      <c r="M9" s="225">
        <v>2.315047809416293</v>
      </c>
      <c r="N9" s="93">
        <f t="shared" si="1"/>
        <v>8.6744779174882858</v>
      </c>
      <c r="O9" s="239">
        <f t="shared" si="2"/>
        <v>140.22345809510878</v>
      </c>
      <c r="P9" s="221"/>
      <c r="Q9" s="238"/>
    </row>
    <row r="10" spans="1:17" x14ac:dyDescent="0.2">
      <c r="K10" s="1"/>
      <c r="L10" s="1">
        <f t="shared" si="0"/>
        <v>2013</v>
      </c>
      <c r="M10" s="225">
        <v>2.411717616247433</v>
      </c>
      <c r="N10" s="93">
        <f t="shared" si="1"/>
        <v>8.8836818295418443</v>
      </c>
      <c r="O10" s="239">
        <f t="shared" si="2"/>
        <v>143.60525193609985</v>
      </c>
      <c r="P10" s="221"/>
      <c r="Q10" s="238"/>
    </row>
    <row r="11" spans="1:17" x14ac:dyDescent="0.2">
      <c r="C11" s="242" t="s">
        <v>190</v>
      </c>
      <c r="D11" s="243" t="s">
        <v>249</v>
      </c>
      <c r="E11" s="243" t="s">
        <v>250</v>
      </c>
      <c r="F11" s="243" t="s">
        <v>251</v>
      </c>
      <c r="G11" s="244">
        <v>38324</v>
      </c>
      <c r="H11" s="244">
        <v>37744</v>
      </c>
      <c r="I11" s="245" t="s">
        <v>191</v>
      </c>
      <c r="J11" s="245" t="s">
        <v>192</v>
      </c>
      <c r="K11" s="1"/>
      <c r="L11" s="1">
        <f t="shared" si="0"/>
        <v>2014</v>
      </c>
      <c r="M11" s="225">
        <v>2.3821005635981884</v>
      </c>
      <c r="N11" s="93">
        <f t="shared" si="1"/>
        <v>9.0953000644716298</v>
      </c>
      <c r="O11" s="239">
        <f t="shared" si="2"/>
        <v>147.02607345182628</v>
      </c>
      <c r="P11" s="221"/>
      <c r="Q11" s="238"/>
    </row>
    <row r="12" spans="1:17" x14ac:dyDescent="0.2">
      <c r="C12" s="3">
        <v>2006</v>
      </c>
      <c r="D12" s="3" t="s">
        <v>198</v>
      </c>
      <c r="E12" s="3"/>
      <c r="F12" s="3"/>
      <c r="G12" s="3">
        <v>261.26</v>
      </c>
      <c r="H12" s="72">
        <v>276.6237873316187</v>
      </c>
      <c r="I12" s="72">
        <v>248.33063061788908</v>
      </c>
      <c r="J12" s="72">
        <v>270.76291501857753</v>
      </c>
      <c r="K12" s="72" t="s">
        <v>168</v>
      </c>
      <c r="L12" s="1">
        <f t="shared" si="0"/>
        <v>2015</v>
      </c>
      <c r="M12" s="225">
        <v>2.4338389319254583</v>
      </c>
      <c r="N12" s="93">
        <f t="shared" si="1"/>
        <v>9.316665018416181</v>
      </c>
      <c r="O12" s="239">
        <f t="shared" si="2"/>
        <v>150.60445126757816</v>
      </c>
      <c r="P12" s="221"/>
      <c r="Q12" s="238"/>
    </row>
    <row r="13" spans="1:17" x14ac:dyDescent="0.2">
      <c r="C13" s="246">
        <v>2008</v>
      </c>
      <c r="D13" s="3" t="s">
        <v>198</v>
      </c>
      <c r="E13" s="3"/>
      <c r="F13" s="72">
        <v>274.68854391704133</v>
      </c>
      <c r="G13" s="3">
        <v>252.58</v>
      </c>
      <c r="H13" s="72">
        <v>340.04890519862914</v>
      </c>
      <c r="I13" s="72">
        <v>235.76881412780105</v>
      </c>
      <c r="J13" s="72">
        <v>243.74611444980548</v>
      </c>
      <c r="K13" s="1"/>
      <c r="L13" s="1">
        <f t="shared" si="0"/>
        <v>2016</v>
      </c>
      <c r="M13" s="225">
        <v>2.511500584553894</v>
      </c>
      <c r="N13" s="93">
        <f t="shared" si="1"/>
        <v>9.5506531148146312</v>
      </c>
      <c r="O13" s="239">
        <f t="shared" si="2"/>
        <v>154.38688294152757</v>
      </c>
      <c r="P13" s="221"/>
      <c r="Q13" s="238"/>
    </row>
    <row r="14" spans="1:17" x14ac:dyDescent="0.2">
      <c r="C14" s="246">
        <f t="shared" ref="C14:C23" si="3">C13+1</f>
        <v>2009</v>
      </c>
      <c r="E14" s="94">
        <v>300.86169186139091</v>
      </c>
      <c r="F14" s="72">
        <v>296.55217241379307</v>
      </c>
      <c r="G14" s="3">
        <v>248.83</v>
      </c>
      <c r="H14" s="72">
        <v>281.57668220370408</v>
      </c>
      <c r="I14" s="72">
        <v>225.17888010802187</v>
      </c>
      <c r="J14" s="72">
        <v>215.14203881225052</v>
      </c>
      <c r="K14" s="1"/>
      <c r="L14" s="1">
        <f t="shared" si="0"/>
        <v>2017</v>
      </c>
      <c r="M14" s="225">
        <v>2.3797125093040328</v>
      </c>
      <c r="N14" s="93">
        <f t="shared" si="1"/>
        <v>9.7779312017081121</v>
      </c>
      <c r="O14" s="239">
        <f t="shared" si="2"/>
        <v>158.0608469076117</v>
      </c>
      <c r="P14" s="221"/>
      <c r="Q14" s="238"/>
    </row>
    <row r="15" spans="1:17" x14ac:dyDescent="0.2">
      <c r="C15" s="246">
        <f t="shared" si="3"/>
        <v>2010</v>
      </c>
      <c r="D15" s="94">
        <v>278.282712099501</v>
      </c>
      <c r="E15" s="94">
        <v>313.5955840925692</v>
      </c>
      <c r="F15" s="72">
        <v>290.70809327846428</v>
      </c>
      <c r="G15" s="3">
        <v>252.06</v>
      </c>
      <c r="H15" s="72">
        <v>260.77608827360484</v>
      </c>
      <c r="I15" s="72">
        <v>220.10421240977786</v>
      </c>
      <c r="J15" s="72">
        <v>229.7065449714047</v>
      </c>
      <c r="K15" s="1"/>
      <c r="L15" s="1">
        <f t="shared" si="0"/>
        <v>2018</v>
      </c>
      <c r="M15" s="225">
        <v>2.1678033341807845</v>
      </c>
      <c r="N15" s="93">
        <f t="shared" si="1"/>
        <v>9.9898975203126437</v>
      </c>
      <c r="O15" s="239">
        <f t="shared" si="2"/>
        <v>161.4872952169093</v>
      </c>
      <c r="P15" s="221"/>
      <c r="Q15" s="238"/>
    </row>
    <row r="16" spans="1:17" x14ac:dyDescent="0.2">
      <c r="C16" s="246">
        <f t="shared" si="3"/>
        <v>2011</v>
      </c>
      <c r="D16" s="94">
        <v>274.23596832877882</v>
      </c>
      <c r="E16" s="94">
        <v>335.3594241535842</v>
      </c>
      <c r="F16" s="72">
        <v>294.47593657101328</v>
      </c>
      <c r="G16" s="3">
        <v>255.03</v>
      </c>
      <c r="H16" s="72">
        <v>280.59535823844413</v>
      </c>
      <c r="I16" s="72">
        <v>210.51679350885061</v>
      </c>
      <c r="J16" s="72">
        <v>232.63347330533912</v>
      </c>
      <c r="K16" s="1"/>
      <c r="L16" s="1">
        <f t="shared" si="0"/>
        <v>2019</v>
      </c>
      <c r="M16" s="225">
        <v>2.2032285978315747</v>
      </c>
      <c r="N16" s="93">
        <f t="shared" si="1"/>
        <v>10.209997799374239</v>
      </c>
      <c r="O16" s="239">
        <f t="shared" si="2"/>
        <v>165.04522948699295</v>
      </c>
      <c r="P16" s="221"/>
      <c r="Q16" s="238"/>
    </row>
    <row r="17" spans="2:17" x14ac:dyDescent="0.2">
      <c r="C17" s="246">
        <f t="shared" si="3"/>
        <v>2012</v>
      </c>
      <c r="D17" s="94">
        <v>267.70625052213461</v>
      </c>
      <c r="E17" s="94">
        <v>331.03151056471683</v>
      </c>
      <c r="F17" s="72">
        <v>280.6310402307476</v>
      </c>
      <c r="G17" s="3">
        <v>260.02999999999997</v>
      </c>
      <c r="H17" s="72">
        <v>270.52001577003898</v>
      </c>
      <c r="K17" s="1"/>
      <c r="L17" s="1">
        <f t="shared" si="0"/>
        <v>2020</v>
      </c>
      <c r="M17" s="225">
        <v>2.2384963021540361</v>
      </c>
      <c r="N17" s="93">
        <f t="shared" si="1"/>
        <v>10.438548222563242</v>
      </c>
      <c r="O17" s="239">
        <f t="shared" si="2"/>
        <v>168.73976084594096</v>
      </c>
      <c r="P17" s="221"/>
      <c r="Q17" s="238"/>
    </row>
    <row r="18" spans="2:17" x14ac:dyDescent="0.2">
      <c r="C18" s="246">
        <f t="shared" si="3"/>
        <v>2013</v>
      </c>
      <c r="D18" s="94">
        <v>293.52272598394615</v>
      </c>
      <c r="E18" s="94">
        <v>355.19484838642973</v>
      </c>
      <c r="F18" s="72">
        <v>301.70432439510898</v>
      </c>
      <c r="G18" s="3">
        <v>259.74</v>
      </c>
      <c r="H18" s="72">
        <v>272.70516547428787</v>
      </c>
      <c r="I18" s="72"/>
      <c r="J18" s="72"/>
      <c r="K18" s="1"/>
      <c r="L18" s="1">
        <f t="shared" si="0"/>
        <v>2021</v>
      </c>
      <c r="M18" s="225">
        <v>2.2442269813113369</v>
      </c>
      <c r="N18" s="93">
        <f t="shared" si="1"/>
        <v>10.672812938231202</v>
      </c>
      <c r="O18" s="239">
        <f t="shared" si="2"/>
        <v>172.52666408704582</v>
      </c>
      <c r="P18" s="221"/>
      <c r="Q18" s="238"/>
    </row>
    <row r="19" spans="2:17" x14ac:dyDescent="0.2">
      <c r="C19" s="246">
        <f t="shared" si="3"/>
        <v>2014</v>
      </c>
      <c r="D19" s="94">
        <v>313.08218213713832</v>
      </c>
      <c r="E19" s="94">
        <v>370.28377493735331</v>
      </c>
      <c r="F19" s="72">
        <v>314.95467700106121</v>
      </c>
      <c r="G19" s="3">
        <v>261.60000000000002</v>
      </c>
      <c r="H19" s="72">
        <v>292.15410874306605</v>
      </c>
      <c r="I19" s="3"/>
      <c r="J19" s="3"/>
      <c r="K19" s="1"/>
      <c r="L19" s="1">
        <f t="shared" si="0"/>
        <v>2022</v>
      </c>
      <c r="M19" s="225">
        <v>2.2684611227058338</v>
      </c>
      <c r="N19" s="93">
        <f t="shared" si="1"/>
        <v>10.914921550434093</v>
      </c>
      <c r="O19" s="239">
        <f t="shared" si="2"/>
        <v>176.44036438816173</v>
      </c>
      <c r="P19" s="221"/>
      <c r="Q19" s="238"/>
    </row>
    <row r="20" spans="2:17" x14ac:dyDescent="0.2">
      <c r="C20" s="246">
        <f t="shared" si="3"/>
        <v>2015</v>
      </c>
      <c r="D20" s="94">
        <v>326.47904339115928</v>
      </c>
      <c r="E20" s="94">
        <v>382.87045284229907</v>
      </c>
      <c r="F20" s="72">
        <v>320.71209201541006</v>
      </c>
      <c r="G20" s="3">
        <v>266.43</v>
      </c>
      <c r="I20" s="3"/>
      <c r="J20" s="3"/>
      <c r="K20" s="1"/>
      <c r="L20" s="1">
        <f t="shared" si="0"/>
        <v>2023</v>
      </c>
      <c r="M20" s="225">
        <v>2.2913615992648184</v>
      </c>
      <c r="N20" s="93">
        <f t="shared" si="1"/>
        <v>11.16502187143062</v>
      </c>
      <c r="O20" s="239">
        <f t="shared" si="2"/>
        <v>180.48325114335498</v>
      </c>
      <c r="P20" s="221"/>
      <c r="Q20" s="238"/>
    </row>
    <row r="21" spans="2:17" x14ac:dyDescent="0.2">
      <c r="C21" s="246">
        <f t="shared" si="3"/>
        <v>2016</v>
      </c>
      <c r="D21" s="94">
        <v>333.90889557960304</v>
      </c>
      <c r="E21" s="94">
        <v>384.45834165438328</v>
      </c>
      <c r="F21" s="72">
        <v>306.63865000291952</v>
      </c>
      <c r="H21" s="3"/>
      <c r="I21" s="3"/>
      <c r="J21" s="3"/>
      <c r="K21" s="1"/>
      <c r="L21" s="1">
        <f t="shared" si="0"/>
        <v>2024</v>
      </c>
      <c r="M21" s="225">
        <v>2.2570146056407503</v>
      </c>
      <c r="N21" s="93">
        <f t="shared" si="1"/>
        <v>11.417018045791792</v>
      </c>
      <c r="O21" s="239">
        <f t="shared" si="2"/>
        <v>184.55678448239576</v>
      </c>
      <c r="P21" s="221"/>
      <c r="Q21" s="238"/>
    </row>
    <row r="22" spans="2:17" x14ac:dyDescent="0.2">
      <c r="C22" s="246">
        <f t="shared" si="3"/>
        <v>2017</v>
      </c>
      <c r="D22" s="94">
        <v>332.91068913274574</v>
      </c>
      <c r="E22" s="94">
        <v>360.16638986472481</v>
      </c>
      <c r="F22" s="72"/>
      <c r="H22" s="3"/>
      <c r="I22" s="3"/>
      <c r="J22" s="3"/>
      <c r="K22" s="1"/>
      <c r="L22" s="1">
        <f t="shared" si="0"/>
        <v>2025</v>
      </c>
      <c r="M22" s="225">
        <v>2.1987133293757899</v>
      </c>
      <c r="N22" s="93">
        <f t="shared" si="1"/>
        <v>11.668045543381856</v>
      </c>
      <c r="O22" s="239">
        <f t="shared" si="2"/>
        <v>188.61465910307757</v>
      </c>
      <c r="P22" s="221"/>
      <c r="Q22" s="238"/>
    </row>
    <row r="23" spans="2:17" x14ac:dyDescent="0.2">
      <c r="C23" s="246">
        <f t="shared" si="3"/>
        <v>2018</v>
      </c>
      <c r="D23" s="94">
        <v>313.70074272223707</v>
      </c>
      <c r="K23" s="247"/>
      <c r="L23" s="1">
        <f t="shared" si="0"/>
        <v>2026</v>
      </c>
      <c r="M23" s="225">
        <v>2.2188233465955998</v>
      </c>
      <c r="N23" s="93">
        <f t="shared" si="1"/>
        <v>11.92693886198982</v>
      </c>
      <c r="O23" s="239">
        <f t="shared" si="2"/>
        <v>192.79968519435835</v>
      </c>
      <c r="P23" s="221"/>
      <c r="Q23" s="238"/>
    </row>
    <row r="24" spans="2:17" x14ac:dyDescent="0.2">
      <c r="C24" s="242"/>
      <c r="D24" s="248">
        <f>AVERAGE(D15:D23)</f>
        <v>303.7588010996937</v>
      </c>
      <c r="E24" s="248"/>
      <c r="F24" s="248"/>
      <c r="G24" s="248"/>
      <c r="H24" s="249" t="s">
        <v>168</v>
      </c>
      <c r="I24" s="249" t="s">
        <v>168</v>
      </c>
      <c r="J24" s="248" t="s">
        <v>168</v>
      </c>
      <c r="K24" s="247"/>
      <c r="L24" s="1">
        <f t="shared" si="0"/>
        <v>2027</v>
      </c>
      <c r="M24" s="225">
        <v>2.1900403875235175</v>
      </c>
      <c r="N24" s="93">
        <f t="shared" si="1"/>
        <v>12.188143640062634</v>
      </c>
      <c r="O24" s="239">
        <f t="shared" si="2"/>
        <v>197.02207616713298</v>
      </c>
      <c r="P24" s="221"/>
      <c r="Q24" s="238"/>
    </row>
    <row r="25" spans="2:17" x14ac:dyDescent="0.2">
      <c r="K25" s="247"/>
      <c r="L25" s="1">
        <f t="shared" si="0"/>
        <v>2028</v>
      </c>
      <c r="M25" s="225">
        <v>2.2338583809273893</v>
      </c>
      <c r="N25" s="93">
        <f t="shared" si="1"/>
        <v>12.460409508245641</v>
      </c>
      <c r="O25" s="239">
        <f t="shared" si="2"/>
        <v>201.4232703278696</v>
      </c>
      <c r="P25" s="221"/>
      <c r="Q25" s="238"/>
    </row>
    <row r="26" spans="2:17" x14ac:dyDescent="0.2">
      <c r="K26" s="247"/>
      <c r="L26" s="1">
        <f t="shared" si="0"/>
        <v>2029</v>
      </c>
      <c r="M26" s="225">
        <v>2.2277430538863108</v>
      </c>
      <c r="N26" s="93">
        <f t="shared" si="1"/>
        <v>12.737995415551373</v>
      </c>
      <c r="O26" s="239">
        <f t="shared" si="2"/>
        <v>205.91046324150938</v>
      </c>
      <c r="P26" s="221"/>
      <c r="Q26" s="238"/>
    </row>
    <row r="27" spans="2:17" x14ac:dyDescent="0.2">
      <c r="B27" s="1" t="s">
        <v>32</v>
      </c>
      <c r="G27" s="1" t="s">
        <v>232</v>
      </c>
      <c r="J27" s="214">
        <v>0.02</v>
      </c>
      <c r="K27" s="247"/>
      <c r="L27" s="1">
        <f t="shared" si="0"/>
        <v>2030</v>
      </c>
      <c r="M27" s="225">
        <v>2.0959478341872284</v>
      </c>
      <c r="N27" s="93">
        <f t="shared" si="1"/>
        <v>13.004977154582489</v>
      </c>
      <c r="O27" s="239">
        <f t="shared" si="2"/>
        <v>210.22623913618469</v>
      </c>
      <c r="P27" s="221"/>
      <c r="Q27" s="238"/>
    </row>
    <row r="28" spans="2:17" x14ac:dyDescent="0.2">
      <c r="K28" s="247"/>
      <c r="L28" s="1">
        <f t="shared" si="0"/>
        <v>2031</v>
      </c>
      <c r="M28" s="225">
        <v>2</v>
      </c>
      <c r="N28" s="93">
        <f t="shared" si="1"/>
        <v>13.265076697674139</v>
      </c>
      <c r="O28" s="239">
        <f t="shared" si="2"/>
        <v>214.43076391890838</v>
      </c>
      <c r="P28" s="221"/>
      <c r="Q28" s="238"/>
    </row>
    <row r="29" spans="2:17" x14ac:dyDescent="0.2">
      <c r="C29" s="242" t="s">
        <v>190</v>
      </c>
      <c r="D29" s="243" t="s">
        <v>249</v>
      </c>
      <c r="E29" s="243" t="s">
        <v>250</v>
      </c>
      <c r="F29" s="243" t="s">
        <v>251</v>
      </c>
      <c r="G29" s="244">
        <v>38324</v>
      </c>
      <c r="H29" s="244">
        <v>37744</v>
      </c>
      <c r="I29" s="245" t="s">
        <v>191</v>
      </c>
      <c r="J29" s="245" t="s">
        <v>192</v>
      </c>
      <c r="K29" s="247"/>
      <c r="L29" s="1">
        <f t="shared" si="0"/>
        <v>2032</v>
      </c>
      <c r="M29" s="225">
        <v>2</v>
      </c>
      <c r="N29" s="93">
        <f t="shared" si="1"/>
        <v>13.530378231627623</v>
      </c>
      <c r="O29" s="239">
        <f t="shared" si="2"/>
        <v>218.71937919728654</v>
      </c>
      <c r="P29" s="228"/>
      <c r="Q29" s="238"/>
    </row>
    <row r="30" spans="2:17" x14ac:dyDescent="0.2">
      <c r="C30" s="3">
        <v>2006</v>
      </c>
      <c r="D30" s="3" t="s">
        <v>198</v>
      </c>
      <c r="E30" s="3"/>
      <c r="F30" s="3"/>
      <c r="G30" s="3">
        <v>283.72000000000003</v>
      </c>
      <c r="H30" s="72">
        <v>152.49200920225201</v>
      </c>
      <c r="I30" s="72">
        <v>263.43075629937579</v>
      </c>
      <c r="J30" s="72">
        <v>741.70553640234641</v>
      </c>
      <c r="K30" s="1"/>
      <c r="L30" s="1">
        <f t="shared" si="0"/>
        <v>2033</v>
      </c>
      <c r="M30" s="225">
        <v>2</v>
      </c>
      <c r="N30" s="93">
        <f t="shared" si="1"/>
        <v>13.800985796260175</v>
      </c>
      <c r="O30" s="239">
        <f t="shared" si="2"/>
        <v>223.09376678123229</v>
      </c>
      <c r="P30" s="228"/>
      <c r="Q30" s="238"/>
    </row>
    <row r="31" spans="2:17" x14ac:dyDescent="0.2">
      <c r="C31" s="246">
        <v>2008</v>
      </c>
      <c r="D31" s="3" t="s">
        <v>198</v>
      </c>
      <c r="E31" s="3"/>
      <c r="F31" s="72">
        <v>291.45907618651444</v>
      </c>
      <c r="G31" s="3">
        <v>333.63</v>
      </c>
      <c r="H31" s="72">
        <v>643.14409719825017</v>
      </c>
      <c r="I31" s="72">
        <v>259.18982499724592</v>
      </c>
      <c r="J31" s="72">
        <v>134.14145461831336</v>
      </c>
      <c r="K31" s="1"/>
      <c r="L31" s="1">
        <f t="shared" si="0"/>
        <v>2034</v>
      </c>
      <c r="M31" s="225">
        <v>2</v>
      </c>
      <c r="N31" s="93">
        <f t="shared" si="1"/>
        <v>14.077005512185378</v>
      </c>
      <c r="O31" s="239">
        <f t="shared" si="2"/>
        <v>227.55564211685694</v>
      </c>
      <c r="P31" s="228"/>
      <c r="Q31" s="238"/>
    </row>
    <row r="32" spans="2:17" x14ac:dyDescent="0.2">
      <c r="C32" s="246">
        <f t="shared" ref="C32:C41" si="4">+C31+1</f>
        <v>2009</v>
      </c>
      <c r="D32" s="256" t="s">
        <v>198</v>
      </c>
      <c r="E32" s="94">
        <v>322.05906818022396</v>
      </c>
      <c r="F32" s="72">
        <v>317.44591916477094</v>
      </c>
      <c r="G32" s="3">
        <v>313.74</v>
      </c>
      <c r="H32" s="72">
        <v>160.64529725959079</v>
      </c>
      <c r="I32" s="72">
        <v>152.8746329281656</v>
      </c>
      <c r="J32" s="72">
        <v>125.13104539610254</v>
      </c>
      <c r="K32" s="1"/>
      <c r="L32" s="1">
        <f t="shared" si="0"/>
        <v>2035</v>
      </c>
      <c r="M32" s="225">
        <v>2</v>
      </c>
      <c r="N32" s="93">
        <f t="shared" si="1"/>
        <v>14.358545622429085</v>
      </c>
      <c r="O32" s="239">
        <f t="shared" si="2"/>
        <v>232.10675495919409</v>
      </c>
      <c r="P32" s="228"/>
      <c r="Q32" s="238"/>
    </row>
    <row r="33" spans="2:17" x14ac:dyDescent="0.2">
      <c r="C33" s="246">
        <f t="shared" si="4"/>
        <v>2010</v>
      </c>
      <c r="D33" s="94">
        <v>298.32158350536179</v>
      </c>
      <c r="E33" s="94">
        <v>336.17730156853622</v>
      </c>
      <c r="F33" s="72">
        <v>311.64170447514982</v>
      </c>
      <c r="G33" s="3">
        <v>209.24</v>
      </c>
      <c r="H33" s="72">
        <v>308.03351221236534</v>
      </c>
      <c r="I33" s="72">
        <v>243.78051523621596</v>
      </c>
      <c r="J33" s="72">
        <v>253.20105561528814</v>
      </c>
      <c r="K33" s="1"/>
      <c r="L33" s="1">
        <f t="shared" si="0"/>
        <v>2036</v>
      </c>
      <c r="M33" s="225">
        <v>2</v>
      </c>
      <c r="N33" s="93">
        <f t="shared" si="1"/>
        <v>14.645716534877668</v>
      </c>
      <c r="O33" s="239">
        <f t="shared" si="2"/>
        <v>236.74889005837798</v>
      </c>
      <c r="P33" s="228"/>
      <c r="Q33" s="238"/>
    </row>
    <row r="34" spans="2:17" x14ac:dyDescent="0.2">
      <c r="C34" s="246">
        <f t="shared" si="4"/>
        <v>2011</v>
      </c>
      <c r="D34" s="94">
        <v>297.57988307739134</v>
      </c>
      <c r="E34" s="94">
        <v>363.90637900889851</v>
      </c>
      <c r="F34" s="72">
        <v>319.54274746647582</v>
      </c>
      <c r="G34" s="3">
        <v>370.59</v>
      </c>
      <c r="H34" s="72">
        <v>284.1619460911582</v>
      </c>
      <c r="I34" s="72">
        <v>234.47651417469044</v>
      </c>
      <c r="J34" s="72">
        <v>253.61800792193938</v>
      </c>
      <c r="K34" s="1"/>
      <c r="L34" s="1">
        <f t="shared" si="0"/>
        <v>2037</v>
      </c>
      <c r="M34" s="225">
        <v>2</v>
      </c>
      <c r="N34" s="93">
        <f t="shared" si="1"/>
        <v>14.938630865575222</v>
      </c>
      <c r="O34" s="239">
        <f t="shared" si="2"/>
        <v>241.48386785954554</v>
      </c>
      <c r="P34" s="228"/>
      <c r="Q34" s="238"/>
    </row>
    <row r="35" spans="2:17" x14ac:dyDescent="0.2">
      <c r="C35" s="246">
        <f t="shared" si="4"/>
        <v>2012</v>
      </c>
      <c r="D35" s="94">
        <v>287.90425954595287</v>
      </c>
      <c r="E35" s="94">
        <v>356.00730931619768</v>
      </c>
      <c r="F35" s="72">
        <v>301.8042039947199</v>
      </c>
      <c r="G35" s="3">
        <v>238.72</v>
      </c>
      <c r="H35" s="72">
        <v>288.50230711244399</v>
      </c>
      <c r="I35" s="72"/>
      <c r="J35" s="72"/>
      <c r="K35" s="1"/>
      <c r="L35" s="1">
        <f t="shared" si="0"/>
        <v>2038</v>
      </c>
      <c r="M35" s="225">
        <v>2</v>
      </c>
      <c r="N35" s="93">
        <f t="shared" si="1"/>
        <v>15.237403482886727</v>
      </c>
      <c r="O35" s="239">
        <f t="shared" si="2"/>
        <v>246.31354521673646</v>
      </c>
      <c r="P35" s="228"/>
      <c r="Q35" s="238"/>
    </row>
    <row r="36" spans="2:17" x14ac:dyDescent="0.2">
      <c r="C36" s="246">
        <f t="shared" si="4"/>
        <v>2013</v>
      </c>
      <c r="D36" s="94">
        <v>314.93843787238058</v>
      </c>
      <c r="E36" s="94">
        <v>381.11022005586551</v>
      </c>
      <c r="F36" s="72">
        <v>323.71697389296691</v>
      </c>
      <c r="G36" s="3">
        <v>285.27</v>
      </c>
      <c r="H36" s="72">
        <v>288.70337466591286</v>
      </c>
      <c r="I36" s="3"/>
      <c r="J36" s="3"/>
      <c r="K36" s="1"/>
      <c r="L36" s="1">
        <f t="shared" si="0"/>
        <v>2039</v>
      </c>
      <c r="M36" s="225">
        <v>2</v>
      </c>
      <c r="N36" s="93">
        <f t="shared" si="1"/>
        <v>15.542151552544462</v>
      </c>
      <c r="O36" s="239">
        <f t="shared" si="2"/>
        <v>251.23981612107119</v>
      </c>
      <c r="P36" s="228"/>
      <c r="Q36" s="238"/>
    </row>
    <row r="37" spans="2:17" x14ac:dyDescent="0.2">
      <c r="C37" s="246">
        <f t="shared" si="4"/>
        <v>2014</v>
      </c>
      <c r="D37" s="94">
        <v>339.69092556577704</v>
      </c>
      <c r="E37" s="94">
        <v>401.75406141561751</v>
      </c>
      <c r="F37" s="72">
        <v>341.72256310292858</v>
      </c>
      <c r="G37" s="3">
        <v>288.8</v>
      </c>
      <c r="H37" s="72">
        <v>367.95095820607014</v>
      </c>
      <c r="I37" s="3"/>
      <c r="J37" s="3"/>
      <c r="K37" s="1"/>
      <c r="L37" s="1"/>
      <c r="M37" s="93"/>
      <c r="N37" s="236"/>
    </row>
    <row r="38" spans="2:17" x14ac:dyDescent="0.2">
      <c r="C38" s="246">
        <f t="shared" si="4"/>
        <v>2015</v>
      </c>
      <c r="D38" s="94">
        <v>353.91660770510606</v>
      </c>
      <c r="E38" s="94">
        <v>415.04719706653486</v>
      </c>
      <c r="F38" s="72">
        <v>347.66499704579621</v>
      </c>
      <c r="G38" s="3">
        <v>294.72000000000003</v>
      </c>
      <c r="K38" s="1"/>
      <c r="L38" s="1"/>
      <c r="M38" s="93"/>
      <c r="N38" s="93"/>
      <c r="O38" s="239"/>
    </row>
    <row r="39" spans="2:17" x14ac:dyDescent="0.2">
      <c r="C39" s="246">
        <f t="shared" si="4"/>
        <v>2016</v>
      </c>
      <c r="D39" s="94">
        <v>361.97087071375461</v>
      </c>
      <c r="E39" s="94">
        <v>416.76853334572883</v>
      </c>
      <c r="F39" s="72">
        <v>332.40881152142373</v>
      </c>
      <c r="K39" s="1"/>
      <c r="L39" s="1"/>
      <c r="M39" s="93"/>
      <c r="N39" s="93"/>
      <c r="O39" s="239"/>
    </row>
    <row r="40" spans="2:17" x14ac:dyDescent="0.2">
      <c r="C40" s="246">
        <f t="shared" si="4"/>
        <v>2017</v>
      </c>
      <c r="D40" s="94">
        <v>360.8887741853174</v>
      </c>
      <c r="E40" s="94">
        <v>390.43506617236619</v>
      </c>
      <c r="F40" s="72"/>
      <c r="K40" s="247"/>
      <c r="L40" s="1"/>
      <c r="M40" s="93"/>
      <c r="N40" s="93"/>
      <c r="O40" s="239"/>
    </row>
    <row r="41" spans="2:17" x14ac:dyDescent="0.2">
      <c r="C41" s="246">
        <f t="shared" si="4"/>
        <v>2018</v>
      </c>
      <c r="D41" s="94">
        <v>340.06440825608234</v>
      </c>
      <c r="K41" s="247"/>
      <c r="L41" s="1"/>
      <c r="M41" s="93"/>
      <c r="N41" s="236"/>
    </row>
    <row r="42" spans="2:17" x14ac:dyDescent="0.2">
      <c r="C42" s="242"/>
      <c r="D42" s="248">
        <f>AVERAGE(D32:D40)</f>
        <v>326.90141777138018</v>
      </c>
      <c r="E42" s="248"/>
      <c r="F42" s="248"/>
      <c r="G42" s="248"/>
      <c r="H42" s="249" t="s">
        <v>168</v>
      </c>
      <c r="I42" s="249" t="s">
        <v>168</v>
      </c>
      <c r="J42" s="248" t="s">
        <v>168</v>
      </c>
      <c r="K42" s="247"/>
      <c r="L42" s="1"/>
      <c r="M42" s="93"/>
      <c r="N42" s="236"/>
    </row>
    <row r="43" spans="2:17" x14ac:dyDescent="0.2">
      <c r="K43" s="247"/>
      <c r="L43" s="1"/>
      <c r="M43" s="93"/>
      <c r="N43" s="236"/>
    </row>
    <row r="44" spans="2:17" x14ac:dyDescent="0.2">
      <c r="B44" s="1" t="s">
        <v>193</v>
      </c>
      <c r="G44" s="1" t="s">
        <v>232</v>
      </c>
      <c r="J44" s="214">
        <v>0.02</v>
      </c>
      <c r="K44" s="247"/>
      <c r="L44" s="1"/>
      <c r="M44" s="93"/>
      <c r="N44" s="236"/>
    </row>
    <row r="45" spans="2:17" x14ac:dyDescent="0.2">
      <c r="K45" s="247"/>
      <c r="L45" s="1"/>
      <c r="M45" s="93"/>
      <c r="N45" s="236"/>
    </row>
    <row r="46" spans="2:17" x14ac:dyDescent="0.2">
      <c r="C46" s="242" t="s">
        <v>190</v>
      </c>
      <c r="D46" s="243" t="s">
        <v>249</v>
      </c>
      <c r="E46" s="243" t="s">
        <v>250</v>
      </c>
      <c r="F46" s="243" t="s">
        <v>251</v>
      </c>
      <c r="G46" s="244">
        <v>38324</v>
      </c>
      <c r="H46" s="244">
        <v>37744</v>
      </c>
      <c r="I46" s="245" t="s">
        <v>191</v>
      </c>
      <c r="J46" s="245" t="s">
        <v>192</v>
      </c>
      <c r="K46" s="1"/>
      <c r="L46" s="1"/>
      <c r="M46" s="93"/>
      <c r="N46" s="236"/>
    </row>
    <row r="47" spans="2:17" x14ac:dyDescent="0.2">
      <c r="C47" s="246">
        <v>2006</v>
      </c>
      <c r="D47" s="3" t="s">
        <v>198</v>
      </c>
      <c r="E47" s="3"/>
      <c r="F47" s="3"/>
      <c r="G47" s="72">
        <v>262.60000000000002</v>
      </c>
      <c r="H47" s="72">
        <v>259.19562317383873</v>
      </c>
      <c r="I47" s="72">
        <v>257.57254637770336</v>
      </c>
      <c r="J47" s="72">
        <v>286.1541373544909</v>
      </c>
      <c r="K47" s="1"/>
      <c r="L47" s="1"/>
      <c r="M47" s="93"/>
      <c r="N47" s="236"/>
    </row>
    <row r="48" spans="2:17" x14ac:dyDescent="0.2">
      <c r="C48" s="246">
        <v>2008</v>
      </c>
      <c r="D48" s="3" t="s">
        <v>198</v>
      </c>
      <c r="E48" s="3"/>
      <c r="F48" s="72">
        <v>277.06118777803164</v>
      </c>
      <c r="G48" s="72">
        <v>275.87</v>
      </c>
      <c r="H48" s="72">
        <v>360.05390966621212</v>
      </c>
      <c r="I48" s="72">
        <v>237.91519785456464</v>
      </c>
      <c r="J48" s="72">
        <v>245.42309490416054</v>
      </c>
      <c r="K48" s="1"/>
      <c r="L48" s="1"/>
      <c r="M48" s="93"/>
      <c r="N48" s="236"/>
    </row>
    <row r="49" spans="2:14" x14ac:dyDescent="0.2">
      <c r="C49" s="246">
        <f t="shared" ref="C49:C58" si="5">C48+1</f>
        <v>2009</v>
      </c>
      <c r="D49" s="256" t="s">
        <v>198</v>
      </c>
      <c r="E49" s="94">
        <v>303.75404512044645</v>
      </c>
      <c r="F49" s="72">
        <v>299.40309582997929</v>
      </c>
      <c r="G49" s="72">
        <v>232.49</v>
      </c>
      <c r="H49" s="72">
        <v>285.37893702539594</v>
      </c>
      <c r="I49" s="72">
        <v>228.98929772091677</v>
      </c>
      <c r="J49" s="72">
        <v>213.68880957508986</v>
      </c>
      <c r="K49" s="1"/>
      <c r="L49" s="1"/>
      <c r="M49" s="93"/>
      <c r="N49" s="236"/>
    </row>
    <row r="50" spans="2:14" x14ac:dyDescent="0.2">
      <c r="C50" s="246">
        <f t="shared" si="5"/>
        <v>2010</v>
      </c>
      <c r="D50" s="94">
        <v>281.98262157699122</v>
      </c>
      <c r="E50" s="94">
        <v>317.76499607267209</v>
      </c>
      <c r="F50" s="72">
        <v>294.57320448637694</v>
      </c>
      <c r="G50" s="72">
        <v>254.97</v>
      </c>
      <c r="H50" s="72">
        <v>259.96847109573702</v>
      </c>
      <c r="I50" s="72">
        <v>222.3766588520071</v>
      </c>
      <c r="J50" s="72">
        <v>231.59095055646739</v>
      </c>
      <c r="K50" s="1"/>
      <c r="L50" s="1"/>
      <c r="M50" s="93"/>
      <c r="N50" s="236"/>
    </row>
    <row r="51" spans="2:14" x14ac:dyDescent="0.2">
      <c r="C51" s="246">
        <f t="shared" si="5"/>
        <v>2011</v>
      </c>
      <c r="D51" s="94">
        <v>277.73977455480457</v>
      </c>
      <c r="E51" s="94">
        <v>339.6441809835016</v>
      </c>
      <c r="F51" s="72">
        <v>298.23834099323437</v>
      </c>
      <c r="G51" s="72">
        <v>253.69</v>
      </c>
      <c r="H51" s="72">
        <v>276.60650461013682</v>
      </c>
      <c r="I51" s="72">
        <v>206.81984115525611</v>
      </c>
      <c r="J51" s="72">
        <v>234.56634187417268</v>
      </c>
      <c r="K51" s="1"/>
      <c r="L51" s="1"/>
      <c r="M51" s="93"/>
      <c r="N51" s="236"/>
    </row>
    <row r="52" spans="2:14" x14ac:dyDescent="0.2">
      <c r="C52" s="246">
        <f t="shared" si="5"/>
        <v>2012</v>
      </c>
      <c r="D52" s="94">
        <v>270.99925110985464</v>
      </c>
      <c r="E52" s="94">
        <v>335.10346240266369</v>
      </c>
      <c r="F52" s="72">
        <v>284.0830260495693</v>
      </c>
      <c r="G52" s="72">
        <v>265.5</v>
      </c>
      <c r="H52" s="72">
        <v>273.38743331922319</v>
      </c>
      <c r="I52" s="72"/>
      <c r="J52" s="72"/>
      <c r="K52" s="1"/>
      <c r="L52" s="1"/>
      <c r="M52" s="93"/>
      <c r="N52" s="236"/>
    </row>
    <row r="53" spans="2:14" x14ac:dyDescent="0.2">
      <c r="C53" s="246">
        <f t="shared" si="5"/>
        <v>2013</v>
      </c>
      <c r="D53" s="94">
        <v>296.78958541779866</v>
      </c>
      <c r="E53" s="94">
        <v>359.14810835094261</v>
      </c>
      <c r="F53" s="72">
        <v>305.06224366722068</v>
      </c>
      <c r="G53" s="72">
        <v>264.89999999999998</v>
      </c>
      <c r="H53" s="72">
        <v>275.79374016554095</v>
      </c>
      <c r="I53" s="72"/>
      <c r="J53" s="72"/>
      <c r="K53" s="1"/>
      <c r="L53" s="1"/>
      <c r="M53" s="93"/>
      <c r="N53" s="236"/>
    </row>
    <row r="54" spans="2:14" x14ac:dyDescent="0.2">
      <c r="C54" s="246">
        <f t="shared" si="5"/>
        <v>2014</v>
      </c>
      <c r="D54" s="94">
        <v>316.68081965134155</v>
      </c>
      <c r="E54" s="94">
        <v>374.53990051529075</v>
      </c>
      <c r="F54" s="72">
        <v>318.57483739534808</v>
      </c>
      <c r="G54" s="72">
        <v>267.10000000000002</v>
      </c>
      <c r="H54" s="1">
        <v>296.73129174685249</v>
      </c>
      <c r="K54" s="1"/>
      <c r="L54" s="1"/>
      <c r="M54" s="93"/>
      <c r="N54" s="236"/>
    </row>
    <row r="55" spans="2:14" x14ac:dyDescent="0.2">
      <c r="C55" s="246">
        <f t="shared" si="5"/>
        <v>2015</v>
      </c>
      <c r="D55" s="94">
        <v>330.10438760870557</v>
      </c>
      <c r="E55" s="94">
        <v>387.12198815636862</v>
      </c>
      <c r="F55" s="72">
        <v>324.27339786894441</v>
      </c>
      <c r="G55" s="72">
        <v>272.45999999999998</v>
      </c>
      <c r="K55" s="1"/>
      <c r="L55" s="1"/>
      <c r="M55" s="93"/>
      <c r="N55" s="236"/>
    </row>
    <row r="56" spans="2:14" x14ac:dyDescent="0.2">
      <c r="C56" s="246">
        <f t="shared" si="5"/>
        <v>2016</v>
      </c>
      <c r="D56" s="94">
        <v>337.61674362768247</v>
      </c>
      <c r="E56" s="94">
        <v>388.72750947393672</v>
      </c>
      <c r="F56" s="72">
        <v>310.04367914389366</v>
      </c>
      <c r="K56" s="247"/>
      <c r="L56" s="1"/>
      <c r="M56" s="93"/>
      <c r="N56" s="236"/>
    </row>
    <row r="57" spans="2:14" x14ac:dyDescent="0.2">
      <c r="C57" s="246">
        <f t="shared" si="5"/>
        <v>2017</v>
      </c>
      <c r="D57" s="94">
        <v>336.60745272672847</v>
      </c>
      <c r="E57" s="94">
        <v>364.16581085447007</v>
      </c>
      <c r="F57" s="72"/>
      <c r="K57" s="247"/>
      <c r="L57" s="1"/>
      <c r="M57" s="93"/>
      <c r="N57" s="236"/>
    </row>
    <row r="58" spans="2:14" x14ac:dyDescent="0.2">
      <c r="C58" s="246">
        <f t="shared" si="5"/>
        <v>2018</v>
      </c>
      <c r="D58" s="94">
        <v>317.18419195639035</v>
      </c>
      <c r="K58" s="247"/>
      <c r="L58" s="1"/>
      <c r="M58" s="93"/>
      <c r="N58" s="236"/>
    </row>
    <row r="59" spans="2:14" x14ac:dyDescent="0.2">
      <c r="C59" s="242"/>
      <c r="D59" s="248">
        <f>AVERAGE(D49:D57)</f>
        <v>306.06507953423835</v>
      </c>
      <c r="E59" s="248"/>
      <c r="F59" s="248"/>
      <c r="G59" s="248"/>
      <c r="H59" s="249"/>
      <c r="I59" s="249"/>
      <c r="J59" s="248"/>
      <c r="K59" s="247"/>
      <c r="L59" s="1"/>
      <c r="M59" s="93"/>
      <c r="N59" s="236"/>
    </row>
    <row r="60" spans="2:14" x14ac:dyDescent="0.2">
      <c r="K60" s="247"/>
      <c r="L60" s="1"/>
      <c r="M60" s="93"/>
      <c r="N60" s="236"/>
    </row>
    <row r="61" spans="2:14" x14ac:dyDescent="0.2">
      <c r="B61" s="1" t="s">
        <v>194</v>
      </c>
      <c r="G61" s="1" t="s">
        <v>232</v>
      </c>
      <c r="J61" s="214">
        <v>0.02</v>
      </c>
      <c r="K61" s="247"/>
      <c r="L61" s="1"/>
      <c r="M61" s="93"/>
      <c r="N61" s="236"/>
    </row>
    <row r="62" spans="2:14" x14ac:dyDescent="0.2">
      <c r="K62" s="1"/>
      <c r="L62" s="1"/>
      <c r="M62" s="93"/>
      <c r="N62" s="236"/>
    </row>
    <row r="63" spans="2:14" x14ac:dyDescent="0.2">
      <c r="C63" s="242" t="s">
        <v>190</v>
      </c>
      <c r="D63" s="243" t="s">
        <v>249</v>
      </c>
      <c r="E63" s="243" t="s">
        <v>250</v>
      </c>
      <c r="F63" s="243" t="s">
        <v>251</v>
      </c>
      <c r="G63" s="244">
        <v>38324</v>
      </c>
      <c r="H63" s="244">
        <v>37744</v>
      </c>
      <c r="I63" s="245" t="s">
        <v>191</v>
      </c>
      <c r="J63" s="245" t="s">
        <v>192</v>
      </c>
      <c r="K63" s="1"/>
      <c r="L63" s="1"/>
      <c r="M63" s="93"/>
      <c r="N63" s="236"/>
    </row>
    <row r="64" spans="2:14" x14ac:dyDescent="0.2">
      <c r="C64" s="246">
        <v>2006</v>
      </c>
      <c r="D64" s="3" t="s">
        <v>198</v>
      </c>
      <c r="E64" s="3"/>
      <c r="F64" s="3"/>
      <c r="G64" s="3">
        <v>287.42</v>
      </c>
      <c r="H64" s="72">
        <v>133.69577551950238</v>
      </c>
      <c r="I64" s="72">
        <v>286.42402338375513</v>
      </c>
      <c r="J64" s="72">
        <v>787.73980154354388</v>
      </c>
      <c r="K64" s="1"/>
      <c r="L64" s="1"/>
      <c r="M64" s="93"/>
      <c r="N64" s="236"/>
    </row>
    <row r="65" spans="3:14" x14ac:dyDescent="0.2">
      <c r="C65" s="246">
        <v>2008</v>
      </c>
      <c r="D65" s="3" t="s">
        <v>198</v>
      </c>
      <c r="E65" s="3"/>
      <c r="F65" s="72">
        <v>294.77911261872549</v>
      </c>
      <c r="G65" s="3">
        <v>360.39</v>
      </c>
      <c r="H65" s="72">
        <v>698.44678333666377</v>
      </c>
      <c r="I65" s="72">
        <v>281.78894435913213</v>
      </c>
      <c r="J65" s="72">
        <v>126.70733035616854</v>
      </c>
      <c r="K65" s="1"/>
      <c r="L65" s="1"/>
      <c r="M65" s="93"/>
      <c r="N65" s="236"/>
    </row>
    <row r="66" spans="3:14" x14ac:dyDescent="0.2">
      <c r="C66" s="246">
        <f t="shared" ref="C66:C75" si="6">C65+1</f>
        <v>2009</v>
      </c>
      <c r="D66" s="257" t="s">
        <v>198</v>
      </c>
      <c r="E66" s="72">
        <v>326.72137023104676</v>
      </c>
      <c r="F66" s="72">
        <v>322.04143876404834</v>
      </c>
      <c r="G66" s="3">
        <v>312.14999999999998</v>
      </c>
      <c r="H66" s="72">
        <v>152.87971301035543</v>
      </c>
      <c r="I66" s="72">
        <v>166.21653863110967</v>
      </c>
      <c r="J66" s="72">
        <v>118.86224325196054</v>
      </c>
      <c r="K66" s="1"/>
      <c r="L66" s="1"/>
      <c r="M66" s="93"/>
      <c r="N66" s="236"/>
    </row>
    <row r="67" spans="3:14" x14ac:dyDescent="0.2">
      <c r="C67" s="246">
        <f t="shared" si="6"/>
        <v>2010</v>
      </c>
      <c r="D67" s="72">
        <v>303.17652563775005</v>
      </c>
      <c r="E67" s="72">
        <v>341.64831484943869</v>
      </c>
      <c r="F67" s="72">
        <v>316.71342078708244</v>
      </c>
      <c r="G67" s="3">
        <v>224.31</v>
      </c>
      <c r="H67" s="72">
        <v>312.49563663774444</v>
      </c>
      <c r="I67" s="72">
        <v>265.05551945085489</v>
      </c>
      <c r="J67" s="72">
        <v>257.44952178533373</v>
      </c>
      <c r="K67" s="1"/>
      <c r="L67" s="1"/>
      <c r="M67" s="93"/>
      <c r="N67" s="236"/>
    </row>
    <row r="68" spans="3:14" x14ac:dyDescent="0.2">
      <c r="C68" s="246">
        <f t="shared" si="6"/>
        <v>2011</v>
      </c>
      <c r="D68" s="72">
        <v>302.68310703666646</v>
      </c>
      <c r="E68" s="72">
        <v>370.14704196328341</v>
      </c>
      <c r="F68" s="72">
        <v>325.02261454626574</v>
      </c>
      <c r="G68" s="3">
        <v>361.18</v>
      </c>
      <c r="H68" s="72">
        <v>287.96700814148528</v>
      </c>
      <c r="I68" s="72">
        <v>255.00852190184014</v>
      </c>
      <c r="J68" s="72">
        <v>257.69351958827599</v>
      </c>
      <c r="K68" s="1"/>
      <c r="L68" s="1"/>
      <c r="M68" s="93"/>
      <c r="N68" s="236"/>
    </row>
    <row r="69" spans="3:14" x14ac:dyDescent="0.2">
      <c r="C69" s="246">
        <f t="shared" si="6"/>
        <v>2012</v>
      </c>
      <c r="D69" s="72">
        <v>292.56820088265113</v>
      </c>
      <c r="E69" s="72">
        <v>361.77449459058408</v>
      </c>
      <c r="F69" s="72">
        <v>306.69331923330714</v>
      </c>
      <c r="G69" s="3">
        <v>252.07</v>
      </c>
      <c r="H69" s="72">
        <v>288.38145535922575</v>
      </c>
      <c r="I69" s="72"/>
      <c r="J69" s="72"/>
      <c r="K69" s="1"/>
      <c r="L69" s="1"/>
      <c r="M69" s="93"/>
      <c r="N69" s="236"/>
    </row>
    <row r="70" spans="3:14" x14ac:dyDescent="0.2">
      <c r="C70" s="246">
        <f t="shared" si="6"/>
        <v>2013</v>
      </c>
      <c r="D70" s="72">
        <v>319.84247234551265</v>
      </c>
      <c r="E70" s="72">
        <v>387.04464225546457</v>
      </c>
      <c r="F70" s="72">
        <v>328.75770251991332</v>
      </c>
      <c r="G70" s="3">
        <v>289.01</v>
      </c>
      <c r="H70" s="72">
        <v>288.2119543102213</v>
      </c>
      <c r="K70" s="1"/>
      <c r="L70" s="1"/>
      <c r="M70" s="93"/>
      <c r="N70" s="236"/>
    </row>
    <row r="71" spans="3:14" x14ac:dyDescent="0.2">
      <c r="C71" s="246">
        <f t="shared" si="6"/>
        <v>2014</v>
      </c>
      <c r="D71" s="72">
        <v>345.35055846738317</v>
      </c>
      <c r="E71" s="72">
        <v>408.44773596860887</v>
      </c>
      <c r="F71" s="72">
        <v>347.41604537107361</v>
      </c>
      <c r="G71" s="3">
        <v>293.86</v>
      </c>
      <c r="H71" s="72">
        <v>376.27291137721738</v>
      </c>
      <c r="K71" s="1"/>
      <c r="L71" s="1"/>
      <c r="M71" s="93"/>
      <c r="N71" s="236"/>
    </row>
    <row r="72" spans="3:14" x14ac:dyDescent="0.2">
      <c r="C72" s="246">
        <f t="shared" si="6"/>
        <v>2015</v>
      </c>
      <c r="D72" s="72">
        <v>359.91562833209753</v>
      </c>
      <c r="E72" s="72">
        <v>422.08240435031337</v>
      </c>
      <c r="F72" s="72">
        <v>353.55805050289331</v>
      </c>
      <c r="G72" s="3">
        <v>299.68</v>
      </c>
      <c r="K72" s="1"/>
      <c r="L72" s="1"/>
      <c r="M72" s="93"/>
      <c r="N72" s="236"/>
    </row>
    <row r="73" spans="3:14" x14ac:dyDescent="0.2">
      <c r="C73" s="246">
        <f t="shared" si="6"/>
        <v>2016</v>
      </c>
      <c r="D73" s="72">
        <v>368.10641415112616</v>
      </c>
      <c r="E73" s="72">
        <v>423.83291793178716</v>
      </c>
      <c r="F73" s="72">
        <v>338.04326685213346</v>
      </c>
      <c r="K73" s="1"/>
      <c r="L73" s="1"/>
      <c r="M73" s="93"/>
      <c r="N73" s="236"/>
    </row>
    <row r="74" spans="3:14" x14ac:dyDescent="0.2">
      <c r="C74" s="246">
        <f t="shared" si="6"/>
        <v>2017</v>
      </c>
      <c r="D74" s="72">
        <v>367.00597567644184</v>
      </c>
      <c r="E74" s="72">
        <v>397.05308851004753</v>
      </c>
      <c r="F74" s="72"/>
      <c r="K74" s="1"/>
      <c r="L74" s="1"/>
      <c r="M74" s="93"/>
      <c r="N74" s="236"/>
    </row>
    <row r="75" spans="3:14" x14ac:dyDescent="0.2">
      <c r="C75" s="246">
        <f t="shared" si="6"/>
        <v>2018</v>
      </c>
      <c r="D75" s="72">
        <v>345.82862885274255</v>
      </c>
      <c r="E75" s="72"/>
      <c r="F75" s="72"/>
      <c r="K75" s="1"/>
      <c r="L75" s="1"/>
      <c r="M75" s="93"/>
      <c r="N75" s="236"/>
    </row>
    <row r="76" spans="3:14" x14ac:dyDescent="0.2">
      <c r="C76" s="242"/>
      <c r="D76" s="248">
        <f>AVERAGE(D66:D74)</f>
        <v>332.33111031620359</v>
      </c>
      <c r="E76" s="248"/>
      <c r="F76" s="248"/>
      <c r="G76" s="248"/>
      <c r="H76" s="248"/>
      <c r="I76" s="248"/>
      <c r="J76" s="248"/>
      <c r="K76" s="1"/>
      <c r="L76" s="1"/>
      <c r="M76" s="93"/>
      <c r="N76" s="236"/>
    </row>
    <row r="77" spans="3:14" x14ac:dyDescent="0.2">
      <c r="K77" s="1"/>
      <c r="L77" s="1"/>
      <c r="M77" s="93"/>
      <c r="N77" s="236"/>
    </row>
    <row r="78" spans="3:14" x14ac:dyDescent="0.2">
      <c r="K78" s="1"/>
      <c r="L78" s="240"/>
      <c r="M78" s="241"/>
    </row>
    <row r="79" spans="3:14" x14ac:dyDescent="0.2">
      <c r="K79" s="1"/>
      <c r="L79" s="240"/>
      <c r="M79" s="241"/>
    </row>
    <row r="80" spans="3:14" x14ac:dyDescent="0.2">
      <c r="K80" s="1"/>
      <c r="L80" s="240"/>
      <c r="M80" s="241"/>
    </row>
    <row r="81" spans="11:13" x14ac:dyDescent="0.2">
      <c r="K81" s="1"/>
      <c r="L81" s="240"/>
      <c r="M81" s="241"/>
    </row>
    <row r="82" spans="11:13" x14ac:dyDescent="0.2">
      <c r="K82" s="1"/>
      <c r="L82" s="240"/>
      <c r="M82" s="241"/>
    </row>
    <row r="83" spans="11:13" x14ac:dyDescent="0.2">
      <c r="K83" s="1"/>
      <c r="L83" s="240"/>
      <c r="M83" s="241"/>
    </row>
    <row r="84" spans="11:13" x14ac:dyDescent="0.2">
      <c r="K84" s="1"/>
      <c r="L84" s="240"/>
      <c r="M84" s="241"/>
    </row>
    <row r="85" spans="11:13" x14ac:dyDescent="0.2">
      <c r="K85" s="1"/>
      <c r="L85" s="240"/>
      <c r="M85" s="241"/>
    </row>
    <row r="86" spans="11:13" x14ac:dyDescent="0.2">
      <c r="K86" s="1"/>
      <c r="L86" s="240"/>
      <c r="M86" s="241"/>
    </row>
    <row r="87" spans="11:13" x14ac:dyDescent="0.2">
      <c r="K87" s="1"/>
      <c r="L87" s="240"/>
      <c r="M87" s="241"/>
    </row>
    <row r="88" spans="11:13" x14ac:dyDescent="0.2">
      <c r="K88" s="1"/>
      <c r="L88" s="240"/>
      <c r="M88" s="241"/>
    </row>
    <row r="89" spans="11:13" x14ac:dyDescent="0.2">
      <c r="K89" s="1"/>
      <c r="L89" s="240"/>
      <c r="M89" s="241"/>
    </row>
    <row r="90" spans="11:13" x14ac:dyDescent="0.2">
      <c r="K90" s="1"/>
      <c r="L90" s="240"/>
      <c r="M90" s="241"/>
    </row>
    <row r="91" spans="11:13" x14ac:dyDescent="0.2">
      <c r="K91" s="1"/>
      <c r="L91" s="240"/>
      <c r="M91" s="241"/>
    </row>
    <row r="92" spans="11:13" x14ac:dyDescent="0.2">
      <c r="K92" s="1"/>
      <c r="L92" s="240"/>
      <c r="M92" s="241"/>
    </row>
    <row r="93" spans="11:13" x14ac:dyDescent="0.2">
      <c r="K93" s="1"/>
      <c r="L93" s="240"/>
      <c r="M93" s="241"/>
    </row>
    <row r="94" spans="11:13" x14ac:dyDescent="0.2">
      <c r="K94" s="1"/>
      <c r="L94" s="240"/>
      <c r="M94" s="241"/>
    </row>
    <row r="95" spans="11:13" x14ac:dyDescent="0.2">
      <c r="K95" s="1"/>
      <c r="L95" s="240"/>
      <c r="M95" s="241"/>
    </row>
    <row r="96" spans="11:13" x14ac:dyDescent="0.2">
      <c r="K96" s="1"/>
      <c r="L96" s="240"/>
      <c r="M96" s="241"/>
    </row>
    <row r="97" spans="11:13" x14ac:dyDescent="0.2">
      <c r="K97" s="1"/>
      <c r="L97" s="240"/>
      <c r="M97" s="241"/>
    </row>
    <row r="98" spans="11:13" x14ac:dyDescent="0.2">
      <c r="K98" s="1"/>
      <c r="L98" s="240"/>
      <c r="M98" s="241"/>
    </row>
    <row r="99" spans="11:13" x14ac:dyDescent="0.2">
      <c r="K99" s="1"/>
      <c r="L99" s="240"/>
      <c r="M99" s="241"/>
    </row>
    <row r="100" spans="11:13" x14ac:dyDescent="0.2">
      <c r="K100" s="1"/>
      <c r="L100" s="240"/>
      <c r="M100" s="241"/>
    </row>
    <row r="101" spans="11:13" x14ac:dyDescent="0.2">
      <c r="K101" s="1"/>
      <c r="L101" s="240"/>
      <c r="M101" s="241"/>
    </row>
    <row r="102" spans="11:13" x14ac:dyDescent="0.2">
      <c r="K102" s="1"/>
      <c r="L102" s="240"/>
      <c r="M102" s="241"/>
    </row>
    <row r="103" spans="11:13" x14ac:dyDescent="0.2">
      <c r="K103" s="1"/>
      <c r="L103" s="240"/>
      <c r="M103" s="241"/>
    </row>
    <row r="104" spans="11:13" x14ac:dyDescent="0.2">
      <c r="K104" s="1"/>
      <c r="L104" s="240"/>
      <c r="M104" s="241"/>
    </row>
    <row r="105" spans="11:13" x14ac:dyDescent="0.2">
      <c r="K105" s="1"/>
      <c r="L105" s="240"/>
      <c r="M105" s="241"/>
    </row>
    <row r="106" spans="11:13" x14ac:dyDescent="0.2">
      <c r="K106" s="1"/>
      <c r="L106" s="240"/>
      <c r="M106" s="241"/>
    </row>
    <row r="107" spans="11:13" x14ac:dyDescent="0.2">
      <c r="K107" s="1"/>
      <c r="L107" s="240"/>
      <c r="M107" s="241"/>
    </row>
    <row r="108" spans="11:13" x14ac:dyDescent="0.2">
      <c r="K108" s="1"/>
      <c r="L108" s="240"/>
      <c r="M108" s="241"/>
    </row>
    <row r="109" spans="11:13" x14ac:dyDescent="0.2">
      <c r="K109" s="1"/>
      <c r="L109" s="240"/>
      <c r="M109" s="241"/>
    </row>
    <row r="110" spans="11:13" x14ac:dyDescent="0.2">
      <c r="K110" s="1"/>
      <c r="L110" s="240"/>
      <c r="M110" s="241"/>
    </row>
    <row r="111" spans="11:13" x14ac:dyDescent="0.2">
      <c r="K111" s="1"/>
      <c r="L111" s="240"/>
      <c r="M111" s="241"/>
    </row>
    <row r="112" spans="11:13" x14ac:dyDescent="0.2">
      <c r="K112" s="1"/>
      <c r="L112" s="240"/>
      <c r="M112" s="241"/>
    </row>
    <row r="113" spans="11:13" x14ac:dyDescent="0.2">
      <c r="K113" s="1"/>
      <c r="L113" s="240"/>
      <c r="M113" s="241"/>
    </row>
    <row r="114" spans="11:13" x14ac:dyDescent="0.2">
      <c r="K114" s="1"/>
      <c r="L114" s="240"/>
      <c r="M114" s="241"/>
    </row>
    <row r="115" spans="11:13" x14ac:dyDescent="0.2">
      <c r="K115" s="1"/>
      <c r="L115" s="240"/>
      <c r="M115" s="241"/>
    </row>
    <row r="116" spans="11:13" x14ac:dyDescent="0.2">
      <c r="K116" s="1"/>
      <c r="L116" s="240"/>
      <c r="M116" s="241"/>
    </row>
    <row r="117" spans="11:13" x14ac:dyDescent="0.2">
      <c r="K117" s="1"/>
      <c r="L117" s="240"/>
      <c r="M117" s="241"/>
    </row>
    <row r="118" spans="11:13" x14ac:dyDescent="0.2">
      <c r="K118" s="1"/>
      <c r="L118" s="240"/>
      <c r="M118" s="241"/>
    </row>
    <row r="119" spans="11:13" x14ac:dyDescent="0.2">
      <c r="K119" s="1"/>
      <c r="L119" s="240"/>
      <c r="M119" s="241"/>
    </row>
    <row r="120" spans="11:13" x14ac:dyDescent="0.2">
      <c r="K120" s="1"/>
      <c r="L120" s="240"/>
      <c r="M120" s="241"/>
    </row>
    <row r="121" spans="11:13" x14ac:dyDescent="0.2">
      <c r="K121" s="1"/>
      <c r="L121" s="240"/>
      <c r="M121" s="241"/>
    </row>
    <row r="122" spans="11:13" x14ac:dyDescent="0.2">
      <c r="K122" s="1"/>
      <c r="L122" s="240"/>
      <c r="M122" s="241"/>
    </row>
    <row r="123" spans="11:13" x14ac:dyDescent="0.2">
      <c r="K123" s="1"/>
      <c r="L123" s="240"/>
      <c r="M123" s="241"/>
    </row>
    <row r="124" spans="11:13" x14ac:dyDescent="0.2">
      <c r="K124" s="1"/>
      <c r="L124" s="240"/>
      <c r="M124" s="241"/>
    </row>
    <row r="125" spans="11:13" x14ac:dyDescent="0.2">
      <c r="K125" s="1"/>
      <c r="L125" s="240"/>
      <c r="M125" s="241"/>
    </row>
    <row r="126" spans="11:13" x14ac:dyDescent="0.2">
      <c r="K126" s="1"/>
      <c r="L126" s="240"/>
      <c r="M126" s="241"/>
    </row>
    <row r="127" spans="11:13" x14ac:dyDescent="0.2">
      <c r="K127" s="1"/>
      <c r="L127" s="240"/>
      <c r="M127" s="241"/>
    </row>
    <row r="128" spans="11:13" x14ac:dyDescent="0.2">
      <c r="K128" s="1"/>
      <c r="L128" s="240"/>
      <c r="M128" s="241"/>
    </row>
    <row r="129" spans="11:13" x14ac:dyDescent="0.2">
      <c r="K129" s="1"/>
      <c r="L129" s="240"/>
      <c r="M129" s="241"/>
    </row>
    <row r="130" spans="11:13" x14ac:dyDescent="0.2">
      <c r="K130" s="1"/>
      <c r="L130" s="240"/>
      <c r="M130" s="241"/>
    </row>
  </sheetData>
  <customSheetViews>
    <customSheetView guid="{D3618886-EC92-4244-941D-CAF99D049731}" showRuler="0">
      <selection activeCell="G29" sqref="G29"/>
      <pageMargins left="0.26" right="0.22" top="0.5" bottom="0.48" header="0.32" footer="0.28999999999999998"/>
      <pageSetup scale="65" orientation="landscape" r:id="rId1"/>
      <headerFooter alignWithMargins="0">
        <oddFooter>&amp;R&amp;Z&amp;F&amp;A</oddFooter>
      </headerFooter>
    </customSheetView>
  </customSheetViews>
  <phoneticPr fontId="9" type="noConversion"/>
  <pageMargins left="0.26" right="0.22" top="0.5" bottom="0.48" header="0.32" footer="0.28999999999999998"/>
  <pageSetup scale="65" orientation="landscape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14</vt:i4>
      </vt:variant>
    </vt:vector>
  </HeadingPairs>
  <TitlesOfParts>
    <vt:vector size="17" baseType="lpstr">
      <vt:lpstr>Actuals</vt:lpstr>
      <vt:lpstr>Avoided Costs 2010-2018</vt:lpstr>
      <vt:lpstr>Avoided Cost inputs</vt:lpstr>
      <vt:lpstr>'Avoided Costs 2010-2018'!combo_space_water_heat</vt:lpstr>
      <vt:lpstr>hampton_j_1</vt:lpstr>
      <vt:lpstr>hampton_j_2</vt:lpstr>
      <vt:lpstr>hampton_j_3</vt:lpstr>
      <vt:lpstr>hampton_j_4</vt:lpstr>
      <vt:lpstr>hampton_t_1</vt:lpstr>
      <vt:lpstr>hampton_t_2</vt:lpstr>
      <vt:lpstr>hampton_t_3</vt:lpstr>
      <vt:lpstr>hampton_t_4</vt:lpstr>
      <vt:lpstr>'Avoided Costs 2010-2018'!industrial</vt:lpstr>
      <vt:lpstr>Actuals!Print_Area</vt:lpstr>
      <vt:lpstr>Actuals!Print_Titles</vt:lpstr>
      <vt:lpstr>'Avoided Costs 2010-2018'!res_comm_space_heat</vt:lpstr>
      <vt:lpstr>'Avoided Costs 2010-2018'!res_comm_water_heat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2015-06-23T17:13:33Z</dcterms:created>
  <dcterms:modified xsi:type="dcterms:W3CDTF">2015-06-25T19:41:45Z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1491778432</vt:i4>
  </property>
  <property fmtid="{D5CDD505-2E9C-101B-9397-08002B2CF9AE}" pid="3" name="_NewReviewCycle">
    <vt:lpwstr/>
  </property>
  <property fmtid="{D5CDD505-2E9C-101B-9397-08002B2CF9AE}" pid="4" name="_ReviewingToolsShownOnce">
    <vt:lpwstr/>
  </property>
</Properties>
</file>