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6480" yWindow="165" windowWidth="8910" windowHeight="6270" tabRatio="836"/>
  </bookViews>
  <sheets>
    <sheet name="2011 Actuals" sheetId="3315" r:id="rId1"/>
    <sheet name="Avoided Costs 2011-2019" sheetId="4608" r:id="rId2"/>
    <sheet name="Avoided Cost inputs" sheetId="3079" r:id="rId3"/>
  </sheets>
  <externalReferences>
    <externalReference r:id="rId4"/>
  </externalReferences>
  <definedNames>
    <definedName name="\a">#REF!</definedName>
    <definedName name="\b">#REF!</definedName>
    <definedName name="\c">#REF!</definedName>
    <definedName name="\d">#REF!</definedName>
    <definedName name="\p">#REF!</definedName>
    <definedName name="_cpi8">#REF!</definedName>
    <definedName name="_cpi9">#REF!</definedName>
    <definedName name="_xlnm._FilterDatabase" localSheetId="0" hidden="1">'2011 Actuals'!$A$1:$AF$1449</definedName>
    <definedName name="combo_space_water_heat" localSheetId="1">'Avoided Costs 2011-2019'!$B$79:$M$109</definedName>
    <definedName name="combo_space_water_heat">#REF!</definedName>
    <definedName name="fifty">#REF!</definedName>
    <definedName name="grosstarget">#REF!</definedName>
    <definedName name="hampton_1">'[1]Full Summary'!$C$15:$M$23</definedName>
    <definedName name="hampton_2">'[1]Full Summary'!$C$30:$M$38</definedName>
    <definedName name="hampton_3">'[1]Full Summary'!$C$45:$M$53</definedName>
    <definedName name="hampton_4">'[1]Full Summary'!$C$60:$M$68</definedName>
    <definedName name="hampton_j_1">'Avoided Cost inputs'!$N$12:$Q$20</definedName>
    <definedName name="hampton_j_2">'Avoided Cost inputs'!$N$26:$Q$34</definedName>
    <definedName name="hampton_j_3">'Avoided Cost inputs'!$N$40:$Q$48</definedName>
    <definedName name="hampton_j_4">'Avoided Cost inputs'!$N$54:$Q$62</definedName>
    <definedName name="hampton_t_1">'Avoided Cost inputs'!$K$12:$L$20</definedName>
    <definedName name="hampton_t_2">'Avoided Cost inputs'!$K$26:$L$34</definedName>
    <definedName name="hampton_t_3">'Avoided Cost inputs'!$K$40:$L$48</definedName>
    <definedName name="hampton_t_4">'Avoided Cost inputs'!$K$54:$L$62</definedName>
    <definedName name="industrial" localSheetId="1">'Avoided Costs 2011-2019'!$B$116:$M$146</definedName>
    <definedName name="industrial">#REF!</definedName>
    <definedName name="input">#REF!</definedName>
    <definedName name="Low_Income_Section">#REF!</definedName>
    <definedName name="MACROS">#REF!</definedName>
    <definedName name="mil">#REF!</definedName>
    <definedName name="PAGE1">#REF!</definedName>
    <definedName name="PAGE2">#REF!</definedName>
    <definedName name="PAGE3">#REF!</definedName>
    <definedName name="_xlnm.Print_Area" localSheetId="0">'2011 Actuals'!$A$1:$AE$1448</definedName>
    <definedName name="Print_Area_MI">#REF!</definedName>
    <definedName name="_xlnm.Print_Titles" localSheetId="0">'2011 Actuals'!$B:$B,'2011 Actuals'!$2:$4</definedName>
    <definedName name="res_comm_space_heat" localSheetId="1">'Avoided Costs 2011-2019'!$B$42:$M$72</definedName>
    <definedName name="res_comm_space_heat">#REF!</definedName>
    <definedName name="res_comm_water_heat" localSheetId="1">'Avoided Costs 2011-2019'!$B$5:$P$35</definedName>
    <definedName name="res_comm_water_heat">#REF!</definedName>
    <definedName name="seventyfive">#REF!</definedName>
    <definedName name="ssmtarget">#REF!</definedName>
    <definedName name="target">#REF!</definedName>
    <definedName name="wrn.all." hidden="1">{"class_gascosts",#N/A,FALSE,"GASCOST1";"class_stortransp",#N/A,FALSE,"GASCOST1";"class_transp",#N/A,FALSE,"GASCOST1"}</definedName>
    <definedName name="wrn.class_gascosts." hidden="1">{"class_gascosts",#N/A,FALSE,"GASCOST1"}</definedName>
    <definedName name="wrn.class_stortransp." hidden="1">{"class_stortransp",#N/A,FALSE,"GASCOST1"}</definedName>
    <definedName name="wrn.class_transp." hidden="1">{"class_transp",#N/A,FALSE,"GASCOST1"}</definedName>
    <definedName name="YTDTRC">#REF!</definedName>
    <definedName name="Z_D3618886_EC92_4244_941D_CAF99D049731_.wvu.FilterData" localSheetId="0" hidden="1">'2011 Actuals'!$A$1:$AF$1449</definedName>
    <definedName name="Z_D3618886_EC92_4244_941D_CAF99D049731_.wvu.PrintArea" localSheetId="0" hidden="1">'2011 Actuals'!$A$1:$AE$1448</definedName>
    <definedName name="Z_D3618886_EC92_4244_941D_CAF99D049731_.wvu.PrintTitles" localSheetId="0" hidden="1">'2011 Actuals'!$B:$B,'2011 Actuals'!$2:$4</definedName>
  </definedNames>
  <calcPr calcId="145621"/>
  <customWorkbookViews>
    <customWorkbookView name="Program Level" guid="{D3618886-EC92-4244-941D-CAF99D049731}" maximized="1" windowWidth="1020" windowHeight="539" tabRatio="537" activeSheetId="4631"/>
  </customWorkbookViews>
</workbook>
</file>

<file path=xl/calcChain.xml><?xml version="1.0" encoding="utf-8"?>
<calcChain xmlns="http://schemas.openxmlformats.org/spreadsheetml/2006/main">
  <c r="AF1422" i="3315" l="1"/>
  <c r="AF1425" i="3315" s="1"/>
  <c r="AF1421" i="3315"/>
  <c r="AF1444" i="3315"/>
  <c r="AF1445" i="3315" s="1"/>
  <c r="AF1416" i="3315"/>
  <c r="AF1414" i="3315"/>
  <c r="AF1412" i="3315"/>
  <c r="AF1410" i="3315"/>
  <c r="AF1407" i="3315"/>
  <c r="AF1404" i="3315"/>
  <c r="AF1403" i="3315"/>
  <c r="AF1402" i="3315"/>
  <c r="AF1401" i="3315"/>
  <c r="AF1400" i="3315"/>
  <c r="AF1399" i="3315"/>
  <c r="AF1398" i="3315"/>
  <c r="AF1397" i="3315"/>
  <c r="AF1396" i="3315"/>
  <c r="AF1395" i="3315"/>
  <c r="AF1394" i="3315"/>
  <c r="AF1393" i="3315"/>
  <c r="AF1392" i="3315"/>
  <c r="AF1391" i="3315"/>
  <c r="AF1390" i="3315"/>
  <c r="AF1389" i="3315"/>
  <c r="AF1388" i="3315"/>
  <c r="AF1385" i="3315"/>
  <c r="AF1384" i="3315"/>
  <c r="AF1383" i="3315"/>
  <c r="AF1382" i="3315"/>
  <c r="AF1381" i="3315"/>
  <c r="AF1380" i="3315"/>
  <c r="AF1379" i="3315"/>
  <c r="AF1378" i="3315"/>
  <c r="AF1377" i="3315"/>
  <c r="AF1376" i="3315"/>
  <c r="AF1375" i="3315"/>
  <c r="AF1374" i="3315"/>
  <c r="AF1373" i="3315"/>
  <c r="AF1372" i="3315"/>
  <c r="AF1371" i="3315"/>
  <c r="AF1370" i="3315"/>
  <c r="AF1369" i="3315"/>
  <c r="AF1368" i="3315"/>
  <c r="AF1367" i="3315"/>
  <c r="AF1366" i="3315"/>
  <c r="AF1365" i="3315"/>
  <c r="AF1364" i="3315"/>
  <c r="AF1363" i="3315"/>
  <c r="AF1362" i="3315"/>
  <c r="AF1361" i="3315"/>
  <c r="AF1360" i="3315"/>
  <c r="AF1359" i="3315"/>
  <c r="AF1358" i="3315"/>
  <c r="AF1357" i="3315"/>
  <c r="AF1356" i="3315"/>
  <c r="AF1355" i="3315"/>
  <c r="AF1354" i="3315"/>
  <c r="AF1353" i="3315"/>
  <c r="AF1352" i="3315"/>
  <c r="AF1351" i="3315"/>
  <c r="AF1350" i="3315"/>
  <c r="AF1349" i="3315"/>
  <c r="AF1348" i="3315"/>
  <c r="AF1347" i="3315"/>
  <c r="AF1346" i="3315"/>
  <c r="AF1345" i="3315"/>
  <c r="AF1344" i="3315"/>
  <c r="AF1343" i="3315"/>
  <c r="AF1342" i="3315"/>
  <c r="AF1341" i="3315"/>
  <c r="AF1340" i="3315"/>
  <c r="AF1339" i="3315"/>
  <c r="AF1338" i="3315"/>
  <c r="AF1337" i="3315"/>
  <c r="AF1336" i="3315"/>
  <c r="AF1335" i="3315"/>
  <c r="AF1334" i="3315"/>
  <c r="AF1333" i="3315"/>
  <c r="AF1332" i="3315"/>
  <c r="AF1331" i="3315"/>
  <c r="AF1330" i="3315"/>
  <c r="AF1329" i="3315"/>
  <c r="AF1328" i="3315"/>
  <c r="AF1327" i="3315"/>
  <c r="AF1326" i="3315"/>
  <c r="AF1325" i="3315"/>
  <c r="AF1324" i="3315"/>
  <c r="AF1323" i="3315"/>
  <c r="AF1322" i="3315"/>
  <c r="AF1321" i="3315"/>
  <c r="AF1320" i="3315"/>
  <c r="AF1319" i="3315"/>
  <c r="AF1318" i="3315"/>
  <c r="AF1317" i="3315"/>
  <c r="AF1316" i="3315"/>
  <c r="AF1315" i="3315"/>
  <c r="AF1314" i="3315"/>
  <c r="AF1313" i="3315"/>
  <c r="AF1312" i="3315"/>
  <c r="AF1311" i="3315"/>
  <c r="AF1310" i="3315"/>
  <c r="AF1309" i="3315"/>
  <c r="AF1308" i="3315"/>
  <c r="AF1307" i="3315"/>
  <c r="AF1306" i="3315"/>
  <c r="AF1305" i="3315"/>
  <c r="AF1304" i="3315"/>
  <c r="AF1303" i="3315"/>
  <c r="AF1302" i="3315"/>
  <c r="AF1301" i="3315"/>
  <c r="AF1300" i="3315"/>
  <c r="AF1299" i="3315"/>
  <c r="AF1298" i="3315"/>
  <c r="AF1297" i="3315"/>
  <c r="AF1296" i="3315"/>
  <c r="AF1295" i="3315"/>
  <c r="AF1294" i="3315"/>
  <c r="AF1293" i="3315"/>
  <c r="AF1292" i="3315"/>
  <c r="AF1291" i="3315"/>
  <c r="AF1290" i="3315"/>
  <c r="AF1289" i="3315"/>
  <c r="AF1288" i="3315"/>
  <c r="AF1287" i="3315"/>
  <c r="AF1286" i="3315"/>
  <c r="AF1285" i="3315"/>
  <c r="AF1284" i="3315"/>
  <c r="AF1283" i="3315"/>
  <c r="AF1282" i="3315"/>
  <c r="AF1281" i="3315"/>
  <c r="AF1280" i="3315"/>
  <c r="AF1279" i="3315"/>
  <c r="AF1278" i="3315"/>
  <c r="AF1277" i="3315"/>
  <c r="AF1276" i="3315"/>
  <c r="AF1275" i="3315"/>
  <c r="AF1274" i="3315"/>
  <c r="AF1273" i="3315"/>
  <c r="AF1272" i="3315"/>
  <c r="AF1271" i="3315"/>
  <c r="AF1270" i="3315"/>
  <c r="AF1269" i="3315"/>
  <c r="AF1268" i="3315"/>
  <c r="AF1267" i="3315"/>
  <c r="AF1266" i="3315"/>
  <c r="AF1265" i="3315"/>
  <c r="AF1264" i="3315"/>
  <c r="AF1263" i="3315"/>
  <c r="AF1262" i="3315"/>
  <c r="AF1261" i="3315"/>
  <c r="AF1260" i="3315"/>
  <c r="AF1257" i="3315"/>
  <c r="AF1256" i="3315"/>
  <c r="AF1255" i="3315"/>
  <c r="AF1254" i="3315"/>
  <c r="AF1253" i="3315"/>
  <c r="AF1252" i="3315"/>
  <c r="AF1251" i="3315"/>
  <c r="AF1250" i="3315"/>
  <c r="AF1249" i="3315"/>
  <c r="AF1248" i="3315"/>
  <c r="AF1247" i="3315"/>
  <c r="AF1246" i="3315"/>
  <c r="AF1245" i="3315"/>
  <c r="AF1244" i="3315"/>
  <c r="AF1243" i="3315"/>
  <c r="AF1242" i="3315"/>
  <c r="AF1241" i="3315"/>
  <c r="AF1240" i="3315"/>
  <c r="AF1239" i="3315"/>
  <c r="AF1238" i="3315"/>
  <c r="AF1237" i="3315"/>
  <c r="AF1236" i="3315"/>
  <c r="AF1235" i="3315"/>
  <c r="AF1234" i="3315"/>
  <c r="AF1233" i="3315"/>
  <c r="AF1232" i="3315"/>
  <c r="AF1231" i="3315"/>
  <c r="AF1230" i="3315"/>
  <c r="AF1229" i="3315"/>
  <c r="AF1228" i="3315"/>
  <c r="AF1227" i="3315"/>
  <c r="AF1226" i="3315"/>
  <c r="AF1225" i="3315"/>
  <c r="AF1224" i="3315"/>
  <c r="AF1223" i="3315"/>
  <c r="AF1222" i="3315"/>
  <c r="AF1221" i="3315"/>
  <c r="AF1220" i="3315"/>
  <c r="AF1219" i="3315"/>
  <c r="AF1218" i="3315"/>
  <c r="AF1217" i="3315"/>
  <c r="AF1216" i="3315"/>
  <c r="AF1215" i="3315"/>
  <c r="AF1214" i="3315"/>
  <c r="AF1213" i="3315"/>
  <c r="AF1212" i="3315"/>
  <c r="AF1211" i="3315"/>
  <c r="AF1210" i="3315"/>
  <c r="AF1209" i="3315"/>
  <c r="AF1208" i="3315"/>
  <c r="AF1207" i="3315"/>
  <c r="AF1206" i="3315"/>
  <c r="AF1205" i="3315"/>
  <c r="AF1204" i="3315"/>
  <c r="AF1203" i="3315"/>
  <c r="AF1202" i="3315"/>
  <c r="AF1201" i="3315"/>
  <c r="AF1200" i="3315"/>
  <c r="AF1199" i="3315"/>
  <c r="AF1198" i="3315"/>
  <c r="AF1197" i="3315"/>
  <c r="AF1196" i="3315"/>
  <c r="AF1195" i="3315"/>
  <c r="AF1194" i="3315"/>
  <c r="AF1193" i="3315"/>
  <c r="AF1192" i="3315"/>
  <c r="AF1191" i="3315"/>
  <c r="AF1190" i="3315"/>
  <c r="AF1189" i="3315"/>
  <c r="AF1188" i="3315"/>
  <c r="AF1187" i="3315"/>
  <c r="AF1186" i="3315"/>
  <c r="AF1185" i="3315"/>
  <c r="AF1184" i="3315"/>
  <c r="AF1183" i="3315"/>
  <c r="AF1182" i="3315"/>
  <c r="AF1181" i="3315"/>
  <c r="AF1180" i="3315"/>
  <c r="AF1179" i="3315"/>
  <c r="AF1176" i="3315"/>
  <c r="AF1174" i="3315"/>
  <c r="AF1173" i="3315"/>
  <c r="AF1172" i="3315"/>
  <c r="AF1171" i="3315"/>
  <c r="AF1169" i="3315"/>
  <c r="AF1168" i="3315"/>
  <c r="AF1167" i="3315"/>
  <c r="AF1166" i="3315"/>
  <c r="AF1165" i="3315"/>
  <c r="AF1164" i="3315"/>
  <c r="AF1163" i="3315"/>
  <c r="AF1162" i="3315"/>
  <c r="AF1161" i="3315"/>
  <c r="AF1160" i="3315"/>
  <c r="AF1159" i="3315"/>
  <c r="AF1158" i="3315"/>
  <c r="AF1157" i="3315"/>
  <c r="AF1156" i="3315"/>
  <c r="AF1155" i="3315"/>
  <c r="AF1154" i="3315"/>
  <c r="AF1153" i="3315"/>
  <c r="AF1152" i="3315"/>
  <c r="AF1151" i="3315"/>
  <c r="AF1150" i="3315"/>
  <c r="AF1149" i="3315"/>
  <c r="AF1148" i="3315"/>
  <c r="AF1147" i="3315"/>
  <c r="AF1146" i="3315"/>
  <c r="AF1145" i="3315"/>
  <c r="AF1144" i="3315"/>
  <c r="AF1143" i="3315"/>
  <c r="AF1142" i="3315"/>
  <c r="AF1141" i="3315"/>
  <c r="AF1140" i="3315"/>
  <c r="AF1139" i="3315"/>
  <c r="AF1138" i="3315"/>
  <c r="AF1137" i="3315"/>
  <c r="AF1136" i="3315"/>
  <c r="AF1135" i="3315"/>
  <c r="AF1134" i="3315"/>
  <c r="AF1133" i="3315"/>
  <c r="AF1132" i="3315"/>
  <c r="AF1131" i="3315"/>
  <c r="AF1130" i="3315"/>
  <c r="AF1129" i="3315"/>
  <c r="AF1128" i="3315"/>
  <c r="AF1127" i="3315"/>
  <c r="AF1126" i="3315"/>
  <c r="AF1125" i="3315"/>
  <c r="AF1124" i="3315"/>
  <c r="AF1123" i="3315"/>
  <c r="AF1122" i="3315"/>
  <c r="AF1121" i="3315"/>
  <c r="AF1120" i="3315"/>
  <c r="AF1119" i="3315"/>
  <c r="AF1118" i="3315"/>
  <c r="AF1117" i="3315"/>
  <c r="AF1116" i="3315"/>
  <c r="AF1115" i="3315"/>
  <c r="AF1114" i="3315"/>
  <c r="AF1113" i="3315"/>
  <c r="AF1112" i="3315"/>
  <c r="AF1111" i="3315"/>
  <c r="AF1110" i="3315"/>
  <c r="AF1109" i="3315"/>
  <c r="AF1108" i="3315"/>
  <c r="AF1107" i="3315"/>
  <c r="AF1106" i="3315"/>
  <c r="AF1105" i="3315"/>
  <c r="AF1104" i="3315"/>
  <c r="AF1103" i="3315"/>
  <c r="AF1102" i="3315"/>
  <c r="AF1101" i="3315"/>
  <c r="AF1100" i="3315"/>
  <c r="AF1099" i="3315"/>
  <c r="AF1098" i="3315"/>
  <c r="AF1097" i="3315"/>
  <c r="AF1096" i="3315"/>
  <c r="AF1095" i="3315"/>
  <c r="AF1094" i="3315"/>
  <c r="AF1093" i="3315"/>
  <c r="AF1092" i="3315"/>
  <c r="AF1091" i="3315"/>
  <c r="AF1090" i="3315"/>
  <c r="AF1089" i="3315"/>
  <c r="AF1088" i="3315"/>
  <c r="AF1087" i="3315"/>
  <c r="AF1086" i="3315"/>
  <c r="AF1085" i="3315"/>
  <c r="AF1084" i="3315"/>
  <c r="AF1083" i="3315"/>
  <c r="AF1082" i="3315"/>
  <c r="AF1081" i="3315"/>
  <c r="AF1080" i="3315"/>
  <c r="AF1079" i="3315"/>
  <c r="AF1078" i="3315"/>
  <c r="AF1077" i="3315"/>
  <c r="AF1076" i="3315"/>
  <c r="AF1075" i="3315"/>
  <c r="AF1074" i="3315"/>
  <c r="AF1073" i="3315"/>
  <c r="AF1072" i="3315"/>
  <c r="AF1071" i="3315"/>
  <c r="AF1070" i="3315"/>
  <c r="AF1069" i="3315"/>
  <c r="AF1068" i="3315"/>
  <c r="AF1067" i="3315"/>
  <c r="AF1066" i="3315"/>
  <c r="AF1065" i="3315"/>
  <c r="AF1064" i="3315"/>
  <c r="AF1063" i="3315"/>
  <c r="AF1062" i="3315"/>
  <c r="AF1061" i="3315"/>
  <c r="AF1060" i="3315"/>
  <c r="AF1059" i="3315"/>
  <c r="AF1058" i="3315"/>
  <c r="AF1057" i="3315"/>
  <c r="AF1056" i="3315"/>
  <c r="AF1055" i="3315"/>
  <c r="AF1054" i="3315"/>
  <c r="AF1053" i="3315"/>
  <c r="AF1052" i="3315"/>
  <c r="AF1051" i="3315"/>
  <c r="AF1050" i="3315"/>
  <c r="AF1049" i="3315"/>
  <c r="AF1048" i="3315"/>
  <c r="AF1047" i="3315"/>
  <c r="AF1046" i="3315"/>
  <c r="AF1045" i="3315"/>
  <c r="AF1044" i="3315"/>
  <c r="AF1043" i="3315"/>
  <c r="AF1042" i="3315"/>
  <c r="AF1041" i="3315"/>
  <c r="AF1040" i="3315"/>
  <c r="AF1039" i="3315"/>
  <c r="AF1038" i="3315"/>
  <c r="AF1037" i="3315"/>
  <c r="AF1036" i="3315"/>
  <c r="AF1035" i="3315"/>
  <c r="AF1034" i="3315"/>
  <c r="AF1033" i="3315"/>
  <c r="AF1032" i="3315"/>
  <c r="AF1031" i="3315"/>
  <c r="AF1030" i="3315"/>
  <c r="AF1029" i="3315"/>
  <c r="AF1028" i="3315"/>
  <c r="AF1027" i="3315"/>
  <c r="AF1026" i="3315"/>
  <c r="AF1025" i="3315"/>
  <c r="AF1024" i="3315"/>
  <c r="AF1023" i="3315"/>
  <c r="AF1022" i="3315"/>
  <c r="AF1021" i="3315"/>
  <c r="AF1020" i="3315"/>
  <c r="AF1019" i="3315"/>
  <c r="AF1018" i="3315"/>
  <c r="AF1017" i="3315"/>
  <c r="AF1016" i="3315"/>
  <c r="AF1015" i="3315"/>
  <c r="AF1014" i="3315"/>
  <c r="AF1013" i="3315"/>
  <c r="AF1012" i="3315"/>
  <c r="AF1011" i="3315"/>
  <c r="AF1010" i="3315"/>
  <c r="AF1009" i="3315"/>
  <c r="AF1008" i="3315"/>
  <c r="AF1007" i="3315"/>
  <c r="AF1006" i="3315"/>
  <c r="AF1005" i="3315"/>
  <c r="AF1004" i="3315"/>
  <c r="AF1003" i="3315"/>
  <c r="AF1002" i="3315"/>
  <c r="AF1001" i="3315"/>
  <c r="AF1000" i="3315"/>
  <c r="AF999" i="3315"/>
  <c r="AF998" i="3315"/>
  <c r="AF997" i="3315"/>
  <c r="AF996" i="3315"/>
  <c r="AF995" i="3315"/>
  <c r="AF994" i="3315"/>
  <c r="AF993" i="3315"/>
  <c r="AF992" i="3315"/>
  <c r="AF991" i="3315"/>
  <c r="AF990" i="3315"/>
  <c r="AF989" i="3315"/>
  <c r="AF988" i="3315"/>
  <c r="AF987" i="3315"/>
  <c r="AF986" i="3315"/>
  <c r="AF985" i="3315"/>
  <c r="AF982" i="3315"/>
  <c r="AF981" i="3315"/>
  <c r="AF980" i="3315"/>
  <c r="AF979" i="3315"/>
  <c r="AF978" i="3315"/>
  <c r="AF977" i="3315"/>
  <c r="AF976" i="3315"/>
  <c r="AF975" i="3315"/>
  <c r="AF974" i="3315"/>
  <c r="AF973" i="3315"/>
  <c r="AF972" i="3315"/>
  <c r="AF971" i="3315"/>
  <c r="AF970" i="3315"/>
  <c r="AF969" i="3315"/>
  <c r="AF968" i="3315"/>
  <c r="AF967" i="3315"/>
  <c r="AF966" i="3315"/>
  <c r="AF965" i="3315"/>
  <c r="AF964" i="3315"/>
  <c r="AF963" i="3315"/>
  <c r="AF962" i="3315"/>
  <c r="AF961" i="3315"/>
  <c r="AF960" i="3315"/>
  <c r="AF959" i="3315"/>
  <c r="AF958" i="3315"/>
  <c r="AF957" i="3315"/>
  <c r="AF956" i="3315"/>
  <c r="AF955" i="3315"/>
  <c r="AF954" i="3315"/>
  <c r="AF953" i="3315"/>
  <c r="AF952" i="3315"/>
  <c r="AF951" i="3315"/>
  <c r="AF950" i="3315"/>
  <c r="AF949" i="3315"/>
  <c r="AF948" i="3315"/>
  <c r="AF947" i="3315"/>
  <c r="AF946" i="3315"/>
  <c r="AF945" i="3315"/>
  <c r="AF944" i="3315"/>
  <c r="AF943" i="3315"/>
  <c r="AF942" i="3315"/>
  <c r="AF941" i="3315"/>
  <c r="AF940" i="3315"/>
  <c r="AF939" i="3315"/>
  <c r="AF938" i="3315"/>
  <c r="AF937" i="3315"/>
  <c r="AF936" i="3315"/>
  <c r="AF935" i="3315"/>
  <c r="AF934" i="3315"/>
  <c r="AF933" i="3315"/>
  <c r="AF932" i="3315"/>
  <c r="AF931" i="3315"/>
  <c r="AF930" i="3315"/>
  <c r="AF929" i="3315"/>
  <c r="AF928" i="3315"/>
  <c r="AF927" i="3315"/>
  <c r="AF926" i="3315"/>
  <c r="AF925" i="3315"/>
  <c r="AF924" i="3315"/>
  <c r="AF923" i="3315"/>
  <c r="AF922" i="3315"/>
  <c r="AF921" i="3315"/>
  <c r="AF920" i="3315"/>
  <c r="AF919" i="3315"/>
  <c r="AF918" i="3315"/>
  <c r="AF917" i="3315"/>
  <c r="AF916" i="3315"/>
  <c r="AF915" i="3315"/>
  <c r="AF914" i="3315"/>
  <c r="AF913" i="3315"/>
  <c r="AF912" i="3315"/>
  <c r="AF911" i="3315"/>
  <c r="AF910" i="3315"/>
  <c r="AF909" i="3315"/>
  <c r="AF908" i="3315"/>
  <c r="AF907" i="3315"/>
  <c r="AF906" i="3315"/>
  <c r="AF905" i="3315"/>
  <c r="AF904" i="3315"/>
  <c r="AF903" i="3315"/>
  <c r="AF902" i="3315"/>
  <c r="AF901" i="3315"/>
  <c r="AF900" i="3315"/>
  <c r="AF899" i="3315"/>
  <c r="AF898" i="3315"/>
  <c r="AF897" i="3315"/>
  <c r="AF896" i="3315"/>
  <c r="AF895" i="3315"/>
  <c r="AF894" i="3315"/>
  <c r="AF893" i="3315"/>
  <c r="AF892" i="3315"/>
  <c r="AF891" i="3315"/>
  <c r="AF890" i="3315"/>
  <c r="AF889" i="3315"/>
  <c r="AF888" i="3315"/>
  <c r="AF887" i="3315"/>
  <c r="AF886" i="3315"/>
  <c r="AF885" i="3315"/>
  <c r="AF884" i="3315"/>
  <c r="AF883" i="3315"/>
  <c r="AF882" i="3315"/>
  <c r="AF881" i="3315"/>
  <c r="AF880" i="3315"/>
  <c r="AF879" i="3315"/>
  <c r="AF878" i="3315"/>
  <c r="AF877" i="3315"/>
  <c r="AF876" i="3315"/>
  <c r="AF875" i="3315"/>
  <c r="AF874" i="3315"/>
  <c r="AF873" i="3315"/>
  <c r="AF872" i="3315"/>
  <c r="AF871" i="3315"/>
  <c r="AF870" i="3315"/>
  <c r="AF869" i="3315"/>
  <c r="AF868" i="3315"/>
  <c r="AF867" i="3315"/>
  <c r="AF866" i="3315"/>
  <c r="AF865" i="3315"/>
  <c r="AF864" i="3315"/>
  <c r="AF863" i="3315"/>
  <c r="AF862" i="3315"/>
  <c r="AF861" i="3315"/>
  <c r="AF860" i="3315"/>
  <c r="AF859" i="3315"/>
  <c r="AF858" i="3315"/>
  <c r="AF857" i="3315"/>
  <c r="AF856" i="3315"/>
  <c r="AF855" i="3315"/>
  <c r="AF854" i="3315"/>
  <c r="AF853" i="3315"/>
  <c r="AF852" i="3315"/>
  <c r="AF851" i="3315"/>
  <c r="AF850" i="3315"/>
  <c r="AF849" i="3315"/>
  <c r="AF848" i="3315"/>
  <c r="AF847" i="3315"/>
  <c r="AF846" i="3315"/>
  <c r="AF845" i="3315"/>
  <c r="AF844" i="3315"/>
  <c r="AF843" i="3315"/>
  <c r="AF842" i="3315"/>
  <c r="AF841" i="3315"/>
  <c r="AF840" i="3315"/>
  <c r="AF839" i="3315"/>
  <c r="AF838" i="3315"/>
  <c r="AF837" i="3315"/>
  <c r="AF836" i="3315"/>
  <c r="AF835" i="3315"/>
  <c r="AF834" i="3315"/>
  <c r="AF833" i="3315"/>
  <c r="AF832" i="3315"/>
  <c r="AF831" i="3315"/>
  <c r="AF830" i="3315"/>
  <c r="AF829" i="3315"/>
  <c r="AF828" i="3315"/>
  <c r="AF827" i="3315"/>
  <c r="AF826" i="3315"/>
  <c r="AF825" i="3315"/>
  <c r="AF824" i="3315"/>
  <c r="AF823" i="3315"/>
  <c r="AF822" i="3315"/>
  <c r="AF821" i="3315"/>
  <c r="AF820" i="3315"/>
  <c r="AF819" i="3315"/>
  <c r="AF818" i="3315"/>
  <c r="AF817" i="3315"/>
  <c r="AF816" i="3315"/>
  <c r="AF815" i="3315"/>
  <c r="AF814" i="3315"/>
  <c r="AF813" i="3315"/>
  <c r="AF812" i="3315"/>
  <c r="AF811" i="3315"/>
  <c r="AF810" i="3315"/>
  <c r="AF809" i="3315"/>
  <c r="AF808" i="3315"/>
  <c r="AF807" i="3315"/>
  <c r="AF806" i="3315"/>
  <c r="AF805" i="3315"/>
  <c r="AF804" i="3315"/>
  <c r="AF803" i="3315"/>
  <c r="AF802" i="3315"/>
  <c r="AF801" i="3315"/>
  <c r="AF800" i="3315"/>
  <c r="AF799" i="3315"/>
  <c r="AF798" i="3315"/>
  <c r="AF797" i="3315"/>
  <c r="AF796" i="3315"/>
  <c r="AF795" i="3315"/>
  <c r="AF794" i="3315"/>
  <c r="AF793" i="3315"/>
  <c r="AF792" i="3315"/>
  <c r="AF791" i="3315"/>
  <c r="AF790" i="3315"/>
  <c r="AF789" i="3315"/>
  <c r="AF788" i="3315"/>
  <c r="AF787" i="3315"/>
  <c r="AF786" i="3315"/>
  <c r="AF785" i="3315"/>
  <c r="AF784" i="3315"/>
  <c r="AF783" i="3315"/>
  <c r="AF782" i="3315"/>
  <c r="AF781" i="3315"/>
  <c r="AF780" i="3315"/>
  <c r="AF779" i="3315"/>
  <c r="AF778" i="3315"/>
  <c r="AF777" i="3315"/>
  <c r="AF776" i="3315"/>
  <c r="AF775" i="3315"/>
  <c r="AF774" i="3315"/>
  <c r="AF773" i="3315"/>
  <c r="AF772" i="3315"/>
  <c r="AF771" i="3315"/>
  <c r="AF770" i="3315"/>
  <c r="AF769" i="3315"/>
  <c r="AF768" i="3315"/>
  <c r="AF767" i="3315"/>
  <c r="AF766" i="3315"/>
  <c r="AF765" i="3315"/>
  <c r="AF764" i="3315"/>
  <c r="AF763" i="3315"/>
  <c r="AF762" i="3315"/>
  <c r="AF761" i="3315"/>
  <c r="AF760" i="3315"/>
  <c r="AF759" i="3315"/>
  <c r="AF758" i="3315"/>
  <c r="AF757" i="3315"/>
  <c r="AF756" i="3315"/>
  <c r="AF755" i="3315"/>
  <c r="AF754" i="3315"/>
  <c r="AF753" i="3315"/>
  <c r="AF752" i="3315"/>
  <c r="AF751" i="3315"/>
  <c r="AF750" i="3315"/>
  <c r="AF749" i="3315"/>
  <c r="AF748" i="3315"/>
  <c r="AF747" i="3315"/>
  <c r="AF746" i="3315"/>
  <c r="AF745" i="3315"/>
  <c r="AF744" i="3315"/>
  <c r="AF743" i="3315"/>
  <c r="AF742" i="3315"/>
  <c r="AF741" i="3315"/>
  <c r="AF740" i="3315"/>
  <c r="AF739" i="3315"/>
  <c r="AF738" i="3315"/>
  <c r="AF737" i="3315"/>
  <c r="AF736" i="3315"/>
  <c r="AF735" i="3315"/>
  <c r="AF734" i="3315"/>
  <c r="AF733" i="3315"/>
  <c r="AF732" i="3315"/>
  <c r="AF731" i="3315"/>
  <c r="AF730" i="3315"/>
  <c r="AF729" i="3315"/>
  <c r="AF728" i="3315"/>
  <c r="AF727" i="3315"/>
  <c r="AF726" i="3315"/>
  <c r="AF725" i="3315"/>
  <c r="AF724" i="3315"/>
  <c r="AF723" i="3315"/>
  <c r="AF722" i="3315"/>
  <c r="AF721" i="3315"/>
  <c r="AF720" i="3315"/>
  <c r="AF719" i="3315"/>
  <c r="AF718" i="3315"/>
  <c r="AF717" i="3315"/>
  <c r="AF716" i="3315"/>
  <c r="AF715" i="3315"/>
  <c r="AF714" i="3315"/>
  <c r="AF713" i="3315"/>
  <c r="AF712" i="3315"/>
  <c r="AF711" i="3315"/>
  <c r="AF710" i="3315"/>
  <c r="AF709" i="3315"/>
  <c r="AF708" i="3315"/>
  <c r="AF707" i="3315"/>
  <c r="AF706" i="3315"/>
  <c r="AF705" i="3315"/>
  <c r="AF704" i="3315"/>
  <c r="AF703" i="3315"/>
  <c r="AF702" i="3315"/>
  <c r="AF701" i="3315"/>
  <c r="AF700" i="3315"/>
  <c r="AF699" i="3315"/>
  <c r="AF698" i="3315"/>
  <c r="AF697" i="3315"/>
  <c r="AF696" i="3315"/>
  <c r="AF695" i="3315"/>
  <c r="AF694" i="3315"/>
  <c r="AF693" i="3315"/>
  <c r="AF692" i="3315"/>
  <c r="AF691" i="3315"/>
  <c r="AF690" i="3315"/>
  <c r="AF689" i="3315"/>
  <c r="AF688" i="3315"/>
  <c r="AF687" i="3315"/>
  <c r="AF686" i="3315"/>
  <c r="AF685" i="3315"/>
  <c r="AF684" i="3315"/>
  <c r="AF683" i="3315"/>
  <c r="AF682" i="3315"/>
  <c r="AF681" i="3315"/>
  <c r="AF680" i="3315"/>
  <c r="AF679" i="3315"/>
  <c r="AF678" i="3315"/>
  <c r="AF677" i="3315"/>
  <c r="AF676" i="3315"/>
  <c r="AF675" i="3315"/>
  <c r="AF674" i="3315"/>
  <c r="AF673" i="3315"/>
  <c r="AF672" i="3315"/>
  <c r="AF671" i="3315"/>
  <c r="AF670" i="3315"/>
  <c r="AF669" i="3315"/>
  <c r="AF668" i="3315"/>
  <c r="AF667" i="3315"/>
  <c r="AF666" i="3315"/>
  <c r="AF665" i="3315"/>
  <c r="AF664" i="3315"/>
  <c r="AF663" i="3315"/>
  <c r="AF662" i="3315"/>
  <c r="AF661" i="3315"/>
  <c r="AF660" i="3315"/>
  <c r="AF659" i="3315"/>
  <c r="AF658" i="3315"/>
  <c r="AF657" i="3315"/>
  <c r="AF656" i="3315"/>
  <c r="AF655" i="3315"/>
  <c r="AF654" i="3315"/>
  <c r="AF653" i="3315"/>
  <c r="AF652" i="3315"/>
  <c r="AF651" i="3315"/>
  <c r="AF650" i="3315"/>
  <c r="AF649" i="3315"/>
  <c r="AF648" i="3315"/>
  <c r="AF647" i="3315"/>
  <c r="AF646" i="3315"/>
  <c r="AF645" i="3315"/>
  <c r="AF644" i="3315"/>
  <c r="AF643" i="3315"/>
  <c r="AF642" i="3315"/>
  <c r="AF641" i="3315"/>
  <c r="AF640" i="3315"/>
  <c r="AF639" i="3315"/>
  <c r="AF638" i="3315"/>
  <c r="AF637" i="3315"/>
  <c r="AF636" i="3315"/>
  <c r="AF635" i="3315"/>
  <c r="AF634" i="3315"/>
  <c r="AF633" i="3315"/>
  <c r="AF632" i="3315"/>
  <c r="AF631" i="3315"/>
  <c r="AF630" i="3315"/>
  <c r="AF629" i="3315"/>
  <c r="AF628" i="3315"/>
  <c r="AF627" i="3315"/>
  <c r="AF626" i="3315"/>
  <c r="AF625" i="3315"/>
  <c r="AF624" i="3315"/>
  <c r="AF623" i="3315"/>
  <c r="AF622" i="3315"/>
  <c r="AF621" i="3315"/>
  <c r="AF620" i="3315"/>
  <c r="AF619" i="3315"/>
  <c r="AF618" i="3315"/>
  <c r="AF617" i="3315"/>
  <c r="AF616" i="3315"/>
  <c r="AF615" i="3315"/>
  <c r="AF614" i="3315"/>
  <c r="AF613" i="3315"/>
  <c r="AF612" i="3315"/>
  <c r="AF611" i="3315"/>
  <c r="AF610" i="3315"/>
  <c r="AF609" i="3315"/>
  <c r="AF608" i="3315"/>
  <c r="AF607" i="3315"/>
  <c r="AF606" i="3315"/>
  <c r="AF605" i="3315"/>
  <c r="AF604" i="3315"/>
  <c r="AF603" i="3315"/>
  <c r="AF602" i="3315"/>
  <c r="AF601" i="3315"/>
  <c r="AF600" i="3315"/>
  <c r="AF599" i="3315"/>
  <c r="AF598" i="3315"/>
  <c r="AF597" i="3315"/>
  <c r="AF596" i="3315"/>
  <c r="AF595" i="3315"/>
  <c r="AF594" i="3315"/>
  <c r="AF593" i="3315"/>
  <c r="AF592" i="3315"/>
  <c r="AF591" i="3315"/>
  <c r="AF590" i="3315"/>
  <c r="AF589" i="3315"/>
  <c r="AF588" i="3315"/>
  <c r="AF587" i="3315"/>
  <c r="AF586" i="3315"/>
  <c r="AF585" i="3315"/>
  <c r="AF584" i="3315"/>
  <c r="AF583" i="3315"/>
  <c r="AF582" i="3315"/>
  <c r="AF581" i="3315"/>
  <c r="AF580" i="3315"/>
  <c r="AF579" i="3315"/>
  <c r="AF578" i="3315"/>
  <c r="AF577" i="3315"/>
  <c r="AF576" i="3315"/>
  <c r="AF575" i="3315"/>
  <c r="AF574" i="3315"/>
  <c r="AF573" i="3315"/>
  <c r="AF572" i="3315"/>
  <c r="AF571" i="3315"/>
  <c r="AF570" i="3315"/>
  <c r="AF569" i="3315"/>
  <c r="AF568" i="3315"/>
  <c r="AF567" i="3315"/>
  <c r="AF566" i="3315"/>
  <c r="AF565" i="3315"/>
  <c r="AF564" i="3315"/>
  <c r="AF563" i="3315"/>
  <c r="AF562" i="3315"/>
  <c r="AF561" i="3315"/>
  <c r="AF560" i="3315"/>
  <c r="AF559" i="3315"/>
  <c r="AF558" i="3315"/>
  <c r="AF557" i="3315"/>
  <c r="AF556" i="3315"/>
  <c r="AF555" i="3315"/>
  <c r="AF554" i="3315"/>
  <c r="AF553" i="3315"/>
  <c r="AF552" i="3315"/>
  <c r="AF551" i="3315"/>
  <c r="AF550" i="3315"/>
  <c r="AF549" i="3315"/>
  <c r="AF548" i="3315"/>
  <c r="AF547" i="3315"/>
  <c r="AF546" i="3315"/>
  <c r="AF545" i="3315"/>
  <c r="AF544" i="3315"/>
  <c r="AF543" i="3315"/>
  <c r="AF542" i="3315"/>
  <c r="AF541" i="3315"/>
  <c r="AF540" i="3315"/>
  <c r="AF539" i="3315"/>
  <c r="AF538" i="3315"/>
  <c r="AF537" i="3315"/>
  <c r="AF536" i="3315"/>
  <c r="AF535" i="3315"/>
  <c r="AF534" i="3315"/>
  <c r="AF533" i="3315"/>
  <c r="AF532" i="3315"/>
  <c r="AF531" i="3315"/>
  <c r="AF530" i="3315"/>
  <c r="AF529" i="3315"/>
  <c r="AF528" i="3315"/>
  <c r="AF527" i="3315"/>
  <c r="AF523" i="3315"/>
  <c r="AF521" i="3315"/>
  <c r="AF518" i="3315"/>
  <c r="AF517" i="3315"/>
  <c r="AF516" i="3315"/>
  <c r="AF515" i="3315"/>
  <c r="AF514" i="3315"/>
  <c r="AF513" i="3315"/>
  <c r="AF512" i="3315"/>
  <c r="AF511" i="3315"/>
  <c r="AF510" i="3315"/>
  <c r="AF509" i="3315"/>
  <c r="AF508" i="3315"/>
  <c r="AF507" i="3315"/>
  <c r="AF506" i="3315"/>
  <c r="AF505" i="3315"/>
  <c r="AF504" i="3315"/>
  <c r="AF501" i="3315"/>
  <c r="AF500" i="3315"/>
  <c r="AF499" i="3315"/>
  <c r="AF498" i="3315"/>
  <c r="AF497" i="3315"/>
  <c r="AF496" i="3315"/>
  <c r="AF495" i="3315"/>
  <c r="AF494" i="3315"/>
  <c r="AF493" i="3315"/>
  <c r="AF492" i="3315"/>
  <c r="AF491" i="3315"/>
  <c r="AF490" i="3315"/>
  <c r="AF489" i="3315"/>
  <c r="AF488" i="3315"/>
  <c r="AF487" i="3315"/>
  <c r="AF486" i="3315"/>
  <c r="AF485" i="3315"/>
  <c r="AF484" i="3315"/>
  <c r="AF483" i="3315"/>
  <c r="AF482" i="3315"/>
  <c r="AF481" i="3315"/>
  <c r="AF480" i="3315"/>
  <c r="AF479" i="3315"/>
  <c r="AF478" i="3315"/>
  <c r="AF477" i="3315"/>
  <c r="AF476" i="3315"/>
  <c r="AF475" i="3315"/>
  <c r="AF474" i="3315"/>
  <c r="AF473" i="3315"/>
  <c r="AF472" i="3315"/>
  <c r="AF471" i="3315"/>
  <c r="AF470" i="3315"/>
  <c r="AF469" i="3315"/>
  <c r="AF468" i="3315"/>
  <c r="AF467" i="3315"/>
  <c r="AF466" i="3315"/>
  <c r="AF465" i="3315"/>
  <c r="AF464" i="3315"/>
  <c r="AF463" i="3315"/>
  <c r="AF462" i="3315"/>
  <c r="AF461" i="3315"/>
  <c r="AF460" i="3315"/>
  <c r="AF459" i="3315"/>
  <c r="AF458" i="3315"/>
  <c r="AF457" i="3315"/>
  <c r="AF456" i="3315"/>
  <c r="AF455" i="3315"/>
  <c r="AF454" i="3315"/>
  <c r="AF453" i="3315"/>
  <c r="AF452" i="3315"/>
  <c r="AF451" i="3315"/>
  <c r="AF450" i="3315"/>
  <c r="AF449" i="3315"/>
  <c r="AF448" i="3315"/>
  <c r="AF447" i="3315"/>
  <c r="AF446" i="3315"/>
  <c r="AF445" i="3315"/>
  <c r="AF444" i="3315"/>
  <c r="AF443" i="3315"/>
  <c r="AF442" i="3315"/>
  <c r="AF441" i="3315"/>
  <c r="AF440" i="3315"/>
  <c r="AF439" i="3315"/>
  <c r="AF438" i="3315"/>
  <c r="AF437" i="3315"/>
  <c r="AF436" i="3315"/>
  <c r="AF435" i="3315"/>
  <c r="AF434" i="3315"/>
  <c r="AF433" i="3315"/>
  <c r="AF432" i="3315"/>
  <c r="AF431" i="3315"/>
  <c r="AF430" i="3315"/>
  <c r="AF429" i="3315"/>
  <c r="AF428" i="3315"/>
  <c r="AF427" i="3315"/>
  <c r="AF426" i="3315"/>
  <c r="AF425" i="3315"/>
  <c r="AF424" i="3315"/>
  <c r="AF423" i="3315"/>
  <c r="AF422" i="3315"/>
  <c r="AF421" i="3315"/>
  <c r="AF420" i="3315"/>
  <c r="AF419" i="3315"/>
  <c r="AF418" i="3315"/>
  <c r="AF417" i="3315"/>
  <c r="AF416" i="3315"/>
  <c r="AF415" i="3315"/>
  <c r="AF414" i="3315"/>
  <c r="AF413" i="3315"/>
  <c r="AF412" i="3315"/>
  <c r="AF411" i="3315"/>
  <c r="AF410" i="3315"/>
  <c r="AF409" i="3315"/>
  <c r="AF408" i="3315"/>
  <c r="AF407" i="3315"/>
  <c r="AF406" i="3315"/>
  <c r="AF405" i="3315"/>
  <c r="AF404" i="3315"/>
  <c r="AF403" i="3315"/>
  <c r="AF402" i="3315"/>
  <c r="AF401" i="3315"/>
  <c r="AF400" i="3315"/>
  <c r="AF399" i="3315"/>
  <c r="AF398" i="3315"/>
  <c r="AF397" i="3315"/>
  <c r="AF396" i="3315"/>
  <c r="AF395" i="3315"/>
  <c r="AF394" i="3315"/>
  <c r="AF393" i="3315"/>
  <c r="AF392" i="3315"/>
  <c r="AF391" i="3315"/>
  <c r="AF390" i="3315"/>
  <c r="AF389" i="3315"/>
  <c r="AF388" i="3315"/>
  <c r="AF387" i="3315"/>
  <c r="AF386" i="3315"/>
  <c r="AF385" i="3315"/>
  <c r="AF384" i="3315"/>
  <c r="AF383" i="3315"/>
  <c r="AF382" i="3315"/>
  <c r="AF381" i="3315"/>
  <c r="AF380" i="3315"/>
  <c r="AF379" i="3315"/>
  <c r="AF378" i="3315"/>
  <c r="AF377" i="3315"/>
  <c r="AF376" i="3315"/>
  <c r="AF375" i="3315"/>
  <c r="AF374" i="3315"/>
  <c r="AF373" i="3315"/>
  <c r="AF372" i="3315"/>
  <c r="AF371" i="3315"/>
  <c r="AF370" i="3315"/>
  <c r="AF369" i="3315"/>
  <c r="AF368" i="3315"/>
  <c r="AF367" i="3315"/>
  <c r="AF366" i="3315"/>
  <c r="AF365" i="3315"/>
  <c r="AF364" i="3315"/>
  <c r="AF363" i="3315"/>
  <c r="AF362" i="3315"/>
  <c r="AF361" i="3315"/>
  <c r="AF360" i="3315"/>
  <c r="AF359" i="3315"/>
  <c r="AF358" i="3315"/>
  <c r="AF357" i="3315"/>
  <c r="AF356" i="3315"/>
  <c r="AF355" i="3315"/>
  <c r="AF354" i="3315"/>
  <c r="AF353" i="3315"/>
  <c r="AF352" i="3315"/>
  <c r="AF351" i="3315"/>
  <c r="AF350" i="3315"/>
  <c r="AF349" i="3315"/>
  <c r="AF348" i="3315"/>
  <c r="AF347" i="3315"/>
  <c r="AF346" i="3315"/>
  <c r="AF345" i="3315"/>
  <c r="AF344" i="3315"/>
  <c r="AF343" i="3315"/>
  <c r="AF342" i="3315"/>
  <c r="AF341" i="3315"/>
  <c r="AF340" i="3315"/>
  <c r="AF339" i="3315"/>
  <c r="AF338" i="3315"/>
  <c r="AF337" i="3315"/>
  <c r="AF336" i="3315"/>
  <c r="AF335" i="3315"/>
  <c r="AF334" i="3315"/>
  <c r="AF333" i="3315"/>
  <c r="AF332" i="3315"/>
  <c r="AF331" i="3315"/>
  <c r="AF330" i="3315"/>
  <c r="AF329" i="3315"/>
  <c r="AF328" i="3315"/>
  <c r="AF327" i="3315"/>
  <c r="AF326" i="3315"/>
  <c r="AF325" i="3315"/>
  <c r="AF324" i="3315"/>
  <c r="AF323" i="3315"/>
  <c r="AF322" i="3315"/>
  <c r="AF321" i="3315"/>
  <c r="AF320" i="3315"/>
  <c r="AF319" i="3315"/>
  <c r="AF318" i="3315"/>
  <c r="AF317" i="3315"/>
  <c r="AF316" i="3315"/>
  <c r="AF315" i="3315"/>
  <c r="AF314" i="3315"/>
  <c r="AF313" i="3315"/>
  <c r="AF312" i="3315"/>
  <c r="AF311" i="3315"/>
  <c r="AF310" i="3315"/>
  <c r="AF307" i="3315"/>
  <c r="AF306" i="3315"/>
  <c r="AF305" i="3315"/>
  <c r="AF304" i="3315"/>
  <c r="AF303" i="3315"/>
  <c r="AF302" i="3315"/>
  <c r="AF301" i="3315"/>
  <c r="AF300" i="3315"/>
  <c r="AF299" i="3315"/>
  <c r="AF298" i="3315"/>
  <c r="AF297" i="3315"/>
  <c r="AF296" i="3315"/>
  <c r="AF295" i="3315"/>
  <c r="AF294" i="3315"/>
  <c r="AF293" i="3315"/>
  <c r="AF292" i="3315"/>
  <c r="AF291" i="3315"/>
  <c r="AF290" i="3315"/>
  <c r="AF289" i="3315"/>
  <c r="AF288" i="3315"/>
  <c r="AF287" i="3315"/>
  <c r="AF286" i="3315"/>
  <c r="AF285" i="3315"/>
  <c r="AF284" i="3315"/>
  <c r="AF283" i="3315"/>
  <c r="AF282" i="3315"/>
  <c r="AF281" i="3315"/>
  <c r="AF280" i="3315"/>
  <c r="AF279" i="3315"/>
  <c r="AF278" i="3315"/>
  <c r="AF277" i="3315"/>
  <c r="AF276" i="3315"/>
  <c r="AF275" i="3315"/>
  <c r="AF272" i="3315"/>
  <c r="AF271" i="3315"/>
  <c r="AF270" i="3315"/>
  <c r="AF269" i="3315"/>
  <c r="AF266" i="3315"/>
  <c r="AF265" i="3315"/>
  <c r="AF264" i="3315"/>
  <c r="AF263" i="3315"/>
  <c r="AF262" i="3315"/>
  <c r="AF261" i="3315"/>
  <c r="AF260" i="3315"/>
  <c r="AF259" i="3315"/>
  <c r="AF258" i="3315"/>
  <c r="AF257" i="3315"/>
  <c r="AF256" i="3315"/>
  <c r="AF255" i="3315"/>
  <c r="AF254" i="3315"/>
  <c r="AF253" i="3315"/>
  <c r="AF252" i="3315"/>
  <c r="AF251" i="3315"/>
  <c r="AF250" i="3315"/>
  <c r="AF249" i="3315"/>
  <c r="AF248" i="3315"/>
  <c r="AF247" i="3315"/>
  <c r="AF246" i="3315"/>
  <c r="AF245" i="3315"/>
  <c r="AF244" i="3315"/>
  <c r="AF243" i="3315"/>
  <c r="AF242" i="3315"/>
  <c r="AF241" i="3315"/>
  <c r="AF240" i="3315"/>
  <c r="AF239" i="3315"/>
  <c r="AF238" i="3315"/>
  <c r="AF237" i="3315"/>
  <c r="AF236" i="3315"/>
  <c r="AF235" i="3315"/>
  <c r="AF234" i="3315"/>
  <c r="AF233" i="3315"/>
  <c r="AF232" i="3315"/>
  <c r="AF231" i="3315"/>
  <c r="AF230" i="3315"/>
  <c r="AF229" i="3315"/>
  <c r="AF226" i="3315"/>
  <c r="AF225" i="3315"/>
  <c r="AF224" i="3315"/>
  <c r="AF223" i="3315"/>
  <c r="AF222" i="3315"/>
  <c r="AF221" i="3315"/>
  <c r="AF220" i="3315"/>
  <c r="AF219" i="3315"/>
  <c r="AF218" i="3315"/>
  <c r="AF217" i="3315"/>
  <c r="AF216" i="3315"/>
  <c r="AF215" i="3315"/>
  <c r="AF214" i="3315"/>
  <c r="AF213" i="3315"/>
  <c r="AF212" i="3315"/>
  <c r="AF211" i="3315"/>
  <c r="AF210" i="3315"/>
  <c r="AF209" i="3315"/>
  <c r="AF208" i="3315"/>
  <c r="AF207" i="3315"/>
  <c r="AF206" i="3315"/>
  <c r="AF205" i="3315"/>
  <c r="AF204" i="3315"/>
  <c r="AF203" i="3315"/>
  <c r="AF202" i="3315"/>
  <c r="AF201" i="3315"/>
  <c r="AF200" i="3315"/>
  <c r="AF199" i="3315"/>
  <c r="AF198" i="3315"/>
  <c r="AF197" i="3315"/>
  <c r="AF196" i="3315"/>
  <c r="AF195" i="3315"/>
  <c r="AF194" i="3315"/>
  <c r="AF193" i="3315"/>
  <c r="AF192" i="3315"/>
  <c r="AF191" i="3315"/>
  <c r="AF190" i="3315"/>
  <c r="AF189" i="3315"/>
  <c r="AF188" i="3315"/>
  <c r="AF185" i="3315"/>
  <c r="AF184" i="3315"/>
  <c r="AF183" i="3315"/>
  <c r="AF182" i="3315"/>
  <c r="AF181" i="3315"/>
  <c r="AF180" i="3315"/>
  <c r="AF179" i="3315"/>
  <c r="AF178" i="3315"/>
  <c r="AF177" i="3315"/>
  <c r="AF176" i="3315"/>
  <c r="AF175" i="3315"/>
  <c r="AF174" i="3315"/>
  <c r="AF173" i="3315"/>
  <c r="AF172" i="3315"/>
  <c r="AF171" i="3315"/>
  <c r="AF170" i="3315"/>
  <c r="AF169" i="3315"/>
  <c r="AF168" i="3315"/>
  <c r="AF167" i="3315"/>
  <c r="AF166" i="3315"/>
  <c r="AF165" i="3315"/>
  <c r="AF162" i="3315"/>
  <c r="AF161" i="3315"/>
  <c r="AF160" i="3315"/>
  <c r="AF159" i="3315"/>
  <c r="AF158" i="3315"/>
  <c r="AF157" i="3315"/>
  <c r="AF156" i="3315"/>
  <c r="AF155" i="3315"/>
  <c r="AF154" i="3315"/>
  <c r="AF153" i="3315"/>
  <c r="AF152" i="3315"/>
  <c r="AF151" i="3315"/>
  <c r="AF148" i="3315"/>
  <c r="AF147" i="3315"/>
  <c r="AF146" i="3315"/>
  <c r="AF145" i="3315"/>
  <c r="AF144" i="3315"/>
  <c r="AF143" i="3315"/>
  <c r="AF142" i="3315"/>
  <c r="AF141" i="3315"/>
  <c r="AF140" i="3315"/>
  <c r="AF139" i="3315"/>
  <c r="AF138" i="3315"/>
  <c r="AF137" i="3315"/>
  <c r="AF136" i="3315"/>
  <c r="AF135" i="3315"/>
  <c r="AF134" i="3315"/>
  <c r="AF133" i="3315"/>
  <c r="AF132" i="3315"/>
  <c r="AF131" i="3315"/>
  <c r="AF130" i="3315"/>
  <c r="AF129" i="3315"/>
  <c r="AF128" i="3315"/>
  <c r="AF127" i="3315"/>
  <c r="AF126" i="3315"/>
  <c r="AF125" i="3315"/>
  <c r="AF124" i="3315"/>
  <c r="AF123" i="3315"/>
  <c r="AF122" i="3315"/>
  <c r="AF121" i="3315"/>
  <c r="AF120" i="3315"/>
  <c r="AF119" i="3315"/>
  <c r="AF118" i="3315"/>
  <c r="AF117" i="3315"/>
  <c r="AF116" i="3315"/>
  <c r="AF115" i="3315"/>
  <c r="AF114" i="3315"/>
  <c r="AF113" i="3315"/>
  <c r="AF112" i="3315"/>
  <c r="AF111" i="3315"/>
  <c r="AF110" i="3315"/>
  <c r="AF109" i="3315"/>
  <c r="AF108" i="3315"/>
  <c r="AF107" i="3315"/>
  <c r="AF106" i="3315"/>
  <c r="AF105" i="3315"/>
  <c r="AF104" i="3315"/>
  <c r="AF103" i="3315"/>
  <c r="AF102" i="3315"/>
  <c r="AF101" i="3315"/>
  <c r="AF100" i="3315"/>
  <c r="AF99" i="3315"/>
  <c r="AF98" i="3315"/>
  <c r="AF97" i="3315"/>
  <c r="AF96" i="3315"/>
  <c r="AF95" i="3315"/>
  <c r="AF94" i="3315"/>
  <c r="AF93" i="3315"/>
  <c r="AF92" i="3315"/>
  <c r="AF91" i="3315"/>
  <c r="AF90" i="3315"/>
  <c r="AF89" i="3315"/>
  <c r="AF88" i="3315"/>
  <c r="AF87" i="3315"/>
  <c r="AF86" i="3315"/>
  <c r="AF85" i="3315"/>
  <c r="AF84" i="3315"/>
  <c r="AF81" i="3315"/>
  <c r="AF80" i="3315"/>
  <c r="AF79" i="3315"/>
  <c r="AF78" i="3315"/>
  <c r="AF77" i="3315"/>
  <c r="AF76" i="3315"/>
  <c r="AF75" i="3315"/>
  <c r="AF74" i="3315"/>
  <c r="AF73" i="3315"/>
  <c r="AF72" i="3315"/>
  <c r="AF71" i="3315"/>
  <c r="AF70" i="3315"/>
  <c r="AF69" i="3315"/>
  <c r="AF65" i="3315"/>
  <c r="AF64" i="3315"/>
  <c r="AF63" i="3315"/>
  <c r="AF62" i="3315"/>
  <c r="AF61" i="3315"/>
  <c r="AF60" i="3315"/>
  <c r="AF59" i="3315"/>
  <c r="AF58" i="3315"/>
  <c r="AF57" i="3315"/>
  <c r="AF56" i="3315"/>
  <c r="AF55" i="3315"/>
  <c r="AF54" i="3315"/>
  <c r="AF53" i="3315"/>
  <c r="AF52" i="3315"/>
  <c r="AF51" i="3315"/>
  <c r="AF50" i="3315"/>
  <c r="AF49" i="3315"/>
  <c r="AF48" i="3315"/>
  <c r="AF47" i="3315"/>
  <c r="AF46" i="3315"/>
  <c r="AF45" i="3315"/>
  <c r="AF44" i="3315"/>
  <c r="AF43" i="3315"/>
  <c r="AF42" i="3315"/>
  <c r="AF41" i="3315"/>
  <c r="AF40" i="3315"/>
  <c r="AF39" i="3315"/>
  <c r="AF38" i="3315"/>
  <c r="AF37" i="3315"/>
  <c r="AF36" i="3315"/>
  <c r="AF30" i="3315"/>
  <c r="AF33" i="3315" s="1"/>
  <c r="AF29" i="3315"/>
  <c r="AF28" i="3315"/>
  <c r="AF27" i="3315"/>
  <c r="AF26" i="3315"/>
  <c r="AF25" i="3315"/>
  <c r="AF24" i="3315"/>
  <c r="AF23" i="3315"/>
  <c r="AF20" i="3315"/>
  <c r="AF19" i="3315"/>
  <c r="AF18" i="3315"/>
  <c r="AF15" i="3315"/>
  <c r="AF7" i="3315"/>
  <c r="AF8" i="3315"/>
  <c r="AF9" i="3315"/>
  <c r="AF10" i="3315"/>
  <c r="AF11" i="3315"/>
  <c r="AF12" i="3315"/>
  <c r="AF13" i="3315"/>
  <c r="AF14" i="3315"/>
  <c r="AF6" i="3315"/>
  <c r="Z1388" i="3315"/>
  <c r="Z1389" i="3315"/>
  <c r="Z1390" i="3315"/>
  <c r="Z1391" i="3315"/>
  <c r="Z1392" i="3315"/>
  <c r="Z1393" i="3315"/>
  <c r="Z1394" i="3315"/>
  <c r="Z1395" i="3315"/>
  <c r="Z1396" i="3315"/>
  <c r="Z1397" i="3315"/>
  <c r="Z1398" i="3315"/>
  <c r="Z1399" i="3315"/>
  <c r="Z1400" i="3315"/>
  <c r="Z1401" i="3315"/>
  <c r="Z1402" i="3315"/>
  <c r="Z1403" i="3315"/>
  <c r="AF1448" i="3315" l="1"/>
  <c r="M1086" i="3315" l="1"/>
  <c r="M1085" i="3315"/>
  <c r="Z1086" i="3315"/>
  <c r="AD1086" i="3315" s="1"/>
  <c r="Q1086" i="3315"/>
  <c r="R1086" i="3315" s="1"/>
  <c r="W1086" i="3315" s="1"/>
  <c r="Z1085" i="3315"/>
  <c r="AD1085" i="3315" s="1"/>
  <c r="Q1085" i="3315"/>
  <c r="R1085" i="3315" s="1"/>
  <c r="W1085" i="3315" s="1"/>
  <c r="I1390" i="3315" l="1"/>
  <c r="I1384" i="3315"/>
  <c r="I1379" i="3315"/>
  <c r="I1364" i="3315"/>
  <c r="I1361" i="3315"/>
  <c r="I1360" i="3315"/>
  <c r="I1334" i="3315"/>
  <c r="I1311" i="3315"/>
  <c r="I1310" i="3315"/>
  <c r="I1293" i="3315"/>
  <c r="I1279" i="3315"/>
  <c r="I1275" i="3315"/>
  <c r="I1267" i="3315"/>
  <c r="L1259" i="3315"/>
  <c r="M1221" i="3315"/>
  <c r="M1219" i="3315"/>
  <c r="M1214" i="3315"/>
  <c r="I1221" i="3315"/>
  <c r="I1219" i="3315"/>
  <c r="I1214" i="3315"/>
  <c r="M1191" i="3315"/>
  <c r="M1190" i="3315"/>
  <c r="M1188" i="3315"/>
  <c r="M1184" i="3315"/>
  <c r="I1191" i="3315"/>
  <c r="I1190" i="3315"/>
  <c r="I1188" i="3315"/>
  <c r="I1184" i="3315"/>
  <c r="M1152" i="3315"/>
  <c r="M1151" i="3315"/>
  <c r="M1150" i="3315"/>
  <c r="I1152" i="3315"/>
  <c r="I1151" i="3315"/>
  <c r="I1150" i="3315"/>
  <c r="M955" i="3315"/>
  <c r="M954" i="3315"/>
  <c r="M952" i="3315"/>
  <c r="I955" i="3315"/>
  <c r="I954" i="3315"/>
  <c r="M787" i="3315"/>
  <c r="I787" i="3315"/>
  <c r="M779" i="3315"/>
  <c r="I779" i="3315"/>
  <c r="M719" i="3315"/>
  <c r="M718" i="3315"/>
  <c r="I719" i="3315"/>
  <c r="I718" i="3315"/>
  <c r="M660" i="3315"/>
  <c r="M659" i="3315"/>
  <c r="I660" i="3315"/>
  <c r="I659" i="3315"/>
  <c r="M613" i="3315"/>
  <c r="I613" i="3315"/>
  <c r="M97" i="3315"/>
  <c r="M111" i="3315"/>
  <c r="M176" i="3315"/>
  <c r="M505" i="3315"/>
  <c r="I505" i="3315"/>
  <c r="M362" i="3315"/>
  <c r="M261" i="3315"/>
  <c r="I249" i="3315"/>
  <c r="I214" i="3315"/>
  <c r="I176" i="3315"/>
  <c r="I111" i="3315"/>
  <c r="I1220" i="3315"/>
  <c r="N1086" i="3315" l="1"/>
  <c r="V1086" i="3315" s="1"/>
  <c r="N1085" i="3315"/>
  <c r="V1085" i="3315" s="1"/>
  <c r="M1220" i="3315"/>
  <c r="J1086" i="3315"/>
  <c r="U1086" i="3315" s="1"/>
  <c r="J1085" i="3315"/>
  <c r="U1085" i="3315" s="1"/>
  <c r="X1085" i="3315" l="1"/>
  <c r="AE1085" i="3315" s="1"/>
  <c r="X1086" i="3315"/>
  <c r="AE1086" i="3315" s="1"/>
  <c r="Q1221" i="3315"/>
  <c r="Q1219" i="3315"/>
  <c r="Q1214" i="3315"/>
  <c r="Q1191" i="3315"/>
  <c r="Q1188" i="3315"/>
  <c r="Q1189" i="3315"/>
  <c r="Q1184" i="3315"/>
  <c r="Q1150" i="3315"/>
  <c r="Q1151" i="3315"/>
  <c r="Q1152" i="3315"/>
  <c r="Q955" i="3315"/>
  <c r="Q954" i="3315"/>
  <c r="Q953" i="3315"/>
  <c r="Q952" i="3315"/>
  <c r="Q787" i="3315"/>
  <c r="Q779" i="3315"/>
  <c r="Q659" i="3315"/>
  <c r="Q660" i="3315"/>
  <c r="Q613" i="3315"/>
  <c r="Q505" i="3315"/>
  <c r="Q362" i="3315"/>
  <c r="Q260" i="3315"/>
  <c r="Q201" i="3315"/>
  <c r="Q176" i="3315"/>
  <c r="Q111" i="3315"/>
  <c r="Q97" i="3315"/>
  <c r="M1267" i="3315"/>
  <c r="I658" i="3315"/>
  <c r="I74" i="3315" l="1"/>
  <c r="I76" i="3315"/>
  <c r="H1421" i="3315"/>
  <c r="Q1390" i="3315" l="1"/>
  <c r="Q1379" i="3315"/>
  <c r="Q1334" i="3315"/>
  <c r="Q1299" i="3315"/>
  <c r="Q1293" i="3315"/>
  <c r="Q1279" i="3315"/>
  <c r="Q1275" i="3315"/>
  <c r="Q1267" i="3315"/>
  <c r="Q719" i="3315"/>
  <c r="Q718" i="3315"/>
  <c r="Q717" i="3315"/>
  <c r="M1390" i="3315"/>
  <c r="M1384" i="3315"/>
  <c r="M1379" i="3315"/>
  <c r="M1364" i="3315"/>
  <c r="M1361" i="3315"/>
  <c r="M1360" i="3315"/>
  <c r="M1334" i="3315"/>
  <c r="M1311" i="3315"/>
  <c r="M1310" i="3315"/>
  <c r="M1306" i="3315"/>
  <c r="M1299" i="3315"/>
  <c r="M1298" i="3315"/>
  <c r="M1293" i="3315"/>
  <c r="M1279" i="3315"/>
  <c r="M1275" i="3315"/>
  <c r="Q500" i="3315" l="1"/>
  <c r="Q499" i="3315"/>
  <c r="Q417" i="3315"/>
  <c r="Q416" i="3315"/>
  <c r="Q415" i="3315"/>
  <c r="Q414" i="3315"/>
  <c r="Q412" i="3315"/>
  <c r="Q411" i="3315"/>
  <c r="Q410" i="3315"/>
  <c r="Q409" i="3315"/>
  <c r="Q408" i="3315"/>
  <c r="Q407" i="3315"/>
  <c r="Q406" i="3315"/>
  <c r="Q405" i="3315"/>
  <c r="Q404" i="3315"/>
  <c r="Q403" i="3315"/>
  <c r="Q368" i="3315"/>
  <c r="Q367" i="3315"/>
  <c r="Q366" i="3315"/>
  <c r="Q365" i="3315"/>
  <c r="Q363" i="3315"/>
  <c r="Q360" i="3315"/>
  <c r="Q359" i="3315"/>
  <c r="Q358" i="3315"/>
  <c r="Q357" i="3315"/>
  <c r="Q356" i="3315"/>
  <c r="Q355" i="3315"/>
  <c r="Q354" i="3315"/>
  <c r="Q345" i="3315"/>
  <c r="Q344" i="3315"/>
  <c r="Q343" i="3315"/>
  <c r="Q342" i="3315"/>
  <c r="Q341" i="3315"/>
  <c r="Q340" i="3315"/>
  <c r="Q339" i="3315"/>
  <c r="Q338" i="3315"/>
  <c r="Q337" i="3315"/>
  <c r="Q336" i="3315"/>
  <c r="M500" i="3315"/>
  <c r="M499" i="3315"/>
  <c r="M417" i="3315"/>
  <c r="M416" i="3315"/>
  <c r="M415" i="3315"/>
  <c r="M414" i="3315"/>
  <c r="M412" i="3315"/>
  <c r="M411" i="3315"/>
  <c r="M410" i="3315"/>
  <c r="M409" i="3315"/>
  <c r="M408" i="3315"/>
  <c r="M407" i="3315"/>
  <c r="M406" i="3315"/>
  <c r="M405" i="3315"/>
  <c r="M404" i="3315"/>
  <c r="M403" i="3315"/>
  <c r="M368" i="3315"/>
  <c r="M367" i="3315"/>
  <c r="M366" i="3315"/>
  <c r="M365" i="3315"/>
  <c r="M363" i="3315"/>
  <c r="M360" i="3315"/>
  <c r="M359" i="3315"/>
  <c r="M358" i="3315"/>
  <c r="M357" i="3315"/>
  <c r="M356" i="3315"/>
  <c r="M355" i="3315"/>
  <c r="M354" i="3315"/>
  <c r="M345" i="3315"/>
  <c r="M344" i="3315"/>
  <c r="M343" i="3315"/>
  <c r="M342" i="3315"/>
  <c r="M341" i="3315"/>
  <c r="M340" i="3315"/>
  <c r="M339" i="3315"/>
  <c r="M338" i="3315"/>
  <c r="M337" i="3315"/>
  <c r="M336" i="3315"/>
  <c r="I500" i="3315"/>
  <c r="I499" i="3315"/>
  <c r="I417" i="3315"/>
  <c r="I416" i="3315"/>
  <c r="I415" i="3315"/>
  <c r="I414" i="3315"/>
  <c r="I412" i="3315"/>
  <c r="I411" i="3315"/>
  <c r="I410" i="3315"/>
  <c r="I409" i="3315"/>
  <c r="I408" i="3315"/>
  <c r="I407" i="3315"/>
  <c r="I406" i="3315"/>
  <c r="I405" i="3315"/>
  <c r="I404" i="3315"/>
  <c r="I403" i="3315"/>
  <c r="I368" i="3315"/>
  <c r="I367" i="3315"/>
  <c r="I366" i="3315"/>
  <c r="I365" i="3315"/>
  <c r="I363" i="3315"/>
  <c r="I360" i="3315"/>
  <c r="I359" i="3315"/>
  <c r="I358" i="3315"/>
  <c r="I357" i="3315"/>
  <c r="I356" i="3315"/>
  <c r="I355" i="3315"/>
  <c r="I354" i="3315"/>
  <c r="I345" i="3315"/>
  <c r="I344" i="3315"/>
  <c r="I343" i="3315"/>
  <c r="I342" i="3315"/>
  <c r="I341" i="3315"/>
  <c r="I340" i="3315"/>
  <c r="I339" i="3315"/>
  <c r="I338" i="3315"/>
  <c r="I337" i="3315"/>
  <c r="Q1256" i="3315"/>
  <c r="Q1255" i="3315"/>
  <c r="Q1254" i="3315"/>
  <c r="Q1248" i="3315"/>
  <c r="Q1247" i="3315"/>
  <c r="Q1246" i="3315"/>
  <c r="Q1245" i="3315"/>
  <c r="Q1244" i="3315"/>
  <c r="Q1243" i="3315"/>
  <c r="Q1242" i="3315"/>
  <c r="Q1241" i="3315"/>
  <c r="Q1240" i="3315"/>
  <c r="Q1239" i="3315"/>
  <c r="Q1238" i="3315"/>
  <c r="Q1237" i="3315"/>
  <c r="Q1236" i="3315"/>
  <c r="Q1235" i="3315"/>
  <c r="Q1234" i="3315"/>
  <c r="Q1233" i="3315"/>
  <c r="Q1232" i="3315"/>
  <c r="Q1231" i="3315"/>
  <c r="Q1230" i="3315"/>
  <c r="Q1228" i="3315"/>
  <c r="Q1227" i="3315"/>
  <c r="Q1226" i="3315"/>
  <c r="Q1212" i="3315"/>
  <c r="Q1210" i="3315"/>
  <c r="Q1209" i="3315"/>
  <c r="Q1208" i="3315"/>
  <c r="Q1207" i="3315"/>
  <c r="Q1206" i="3315"/>
  <c r="Q1205" i="3315"/>
  <c r="Q1204" i="3315"/>
  <c r="Q1203" i="3315"/>
  <c r="Q1202" i="3315"/>
  <c r="Q1201" i="3315"/>
  <c r="Q1200" i="3315"/>
  <c r="Q1199" i="3315"/>
  <c r="Q1198" i="3315"/>
  <c r="Q1197" i="3315"/>
  <c r="Q1196" i="3315"/>
  <c r="Q1195" i="3315"/>
  <c r="Q1194" i="3315"/>
  <c r="Q1193" i="3315"/>
  <c r="Q1192" i="3315"/>
  <c r="Q1190" i="3315"/>
  <c r="Q1128" i="3315"/>
  <c r="Q1126" i="3315"/>
  <c r="Q1118" i="3315"/>
  <c r="Q1116" i="3315"/>
  <c r="Q1115" i="3315"/>
  <c r="Q1106" i="3315"/>
  <c r="Q1089" i="3315"/>
  <c r="Q1071" i="3315"/>
  <c r="Q981" i="3315"/>
  <c r="Q980" i="3315"/>
  <c r="Q979" i="3315"/>
  <c r="Q960" i="3315"/>
  <c r="Q956" i="3315"/>
  <c r="Q951" i="3315"/>
  <c r="Q950" i="3315"/>
  <c r="Q941" i="3315"/>
  <c r="Q940" i="3315"/>
  <c r="Q939" i="3315"/>
  <c r="Q938" i="3315"/>
  <c r="Q936" i="3315"/>
  <c r="Q935" i="3315"/>
  <c r="Q932" i="3315"/>
  <c r="Q911" i="3315"/>
  <c r="Q910" i="3315"/>
  <c r="Q867" i="3315"/>
  <c r="Q854" i="3315"/>
  <c r="Q853" i="3315"/>
  <c r="Q852" i="3315"/>
  <c r="Q848" i="3315"/>
  <c r="Q833" i="3315"/>
  <c r="Q832" i="3315"/>
  <c r="Q831" i="3315"/>
  <c r="Q809" i="3315"/>
  <c r="Q794" i="3315"/>
  <c r="Q793" i="3315"/>
  <c r="Q792" i="3315"/>
  <c r="Q769" i="3315"/>
  <c r="Q768" i="3315"/>
  <c r="Q767" i="3315"/>
  <c r="Q766" i="3315"/>
  <c r="Q765" i="3315"/>
  <c r="Q764" i="3315"/>
  <c r="Q763" i="3315"/>
  <c r="Q762" i="3315"/>
  <c r="Q738" i="3315"/>
  <c r="Q732" i="3315"/>
  <c r="Q700" i="3315"/>
  <c r="Q695" i="3315"/>
  <c r="Q670" i="3315"/>
  <c r="Q669" i="3315"/>
  <c r="Q668" i="3315"/>
  <c r="Q667" i="3315"/>
  <c r="Q641" i="3315"/>
  <c r="Q640" i="3315"/>
  <c r="Q637" i="3315"/>
  <c r="Q600" i="3315"/>
  <c r="Q599" i="3315"/>
  <c r="Q598" i="3315"/>
  <c r="Q597" i="3315"/>
  <c r="Q594" i="3315"/>
  <c r="Q592" i="3315"/>
  <c r="Q591" i="3315"/>
  <c r="Q590" i="3315"/>
  <c r="Q512" i="3315"/>
  <c r="Q509" i="3315"/>
  <c r="Q302" i="3315"/>
  <c r="Q225" i="3315"/>
  <c r="Q224" i="3315"/>
  <c r="Q223" i="3315"/>
  <c r="Q222" i="3315"/>
  <c r="Q221" i="3315"/>
  <c r="Q220" i="3315"/>
  <c r="Q219" i="3315"/>
  <c r="Q218" i="3315"/>
  <c r="Q217" i="3315"/>
  <c r="Q215" i="3315"/>
  <c r="Q213" i="3315"/>
  <c r="Q211" i="3315"/>
  <c r="Q210" i="3315"/>
  <c r="Q209" i="3315"/>
  <c r="Q208" i="3315"/>
  <c r="Q207" i="3315"/>
  <c r="Q202" i="3315"/>
  <c r="Q200" i="3315"/>
  <c r="Q199" i="3315"/>
  <c r="Q198" i="3315"/>
  <c r="Q197" i="3315"/>
  <c r="Q194" i="3315"/>
  <c r="Q193" i="3315"/>
  <c r="Q178" i="3315"/>
  <c r="Q127" i="3315"/>
  <c r="Q126" i="3315"/>
  <c r="Q76" i="3315"/>
  <c r="Q74" i="3315"/>
  <c r="M1256" i="3315"/>
  <c r="M1255" i="3315"/>
  <c r="M1254" i="3315"/>
  <c r="M1248" i="3315"/>
  <c r="M1247" i="3315"/>
  <c r="M1246" i="3315"/>
  <c r="M1245" i="3315"/>
  <c r="M1244" i="3315"/>
  <c r="M1243" i="3315"/>
  <c r="M1242" i="3315"/>
  <c r="M1241" i="3315"/>
  <c r="M1240" i="3315"/>
  <c r="M1239" i="3315"/>
  <c r="M1238" i="3315"/>
  <c r="M1237" i="3315"/>
  <c r="M1236" i="3315"/>
  <c r="M1235" i="3315"/>
  <c r="M1234" i="3315"/>
  <c r="M1233" i="3315"/>
  <c r="M1232" i="3315"/>
  <c r="M1231" i="3315"/>
  <c r="M1230" i="3315"/>
  <c r="M1228" i="3315"/>
  <c r="M1227" i="3315"/>
  <c r="M1226" i="3315"/>
  <c r="M1212" i="3315"/>
  <c r="M1210" i="3315"/>
  <c r="M1209" i="3315"/>
  <c r="M1208" i="3315"/>
  <c r="M1207" i="3315"/>
  <c r="M1206" i="3315"/>
  <c r="M1205" i="3315"/>
  <c r="M1204" i="3315"/>
  <c r="M1203" i="3315"/>
  <c r="M1202" i="3315"/>
  <c r="M1201" i="3315"/>
  <c r="M1200" i="3315"/>
  <c r="M1199" i="3315"/>
  <c r="M1198" i="3315"/>
  <c r="M1197" i="3315"/>
  <c r="M1196" i="3315"/>
  <c r="M1195" i="3315"/>
  <c r="M1194" i="3315"/>
  <c r="M1193" i="3315"/>
  <c r="M1192" i="3315"/>
  <c r="M1128" i="3315"/>
  <c r="M1126" i="3315"/>
  <c r="M1118" i="3315"/>
  <c r="M1116" i="3315"/>
  <c r="M1115" i="3315"/>
  <c r="M1106" i="3315"/>
  <c r="M1089" i="3315"/>
  <c r="M1071" i="3315"/>
  <c r="M981" i="3315"/>
  <c r="M980" i="3315"/>
  <c r="M979" i="3315"/>
  <c r="M960" i="3315"/>
  <c r="M956" i="3315"/>
  <c r="M951" i="3315"/>
  <c r="M950" i="3315"/>
  <c r="M941" i="3315"/>
  <c r="M940" i="3315"/>
  <c r="M939" i="3315"/>
  <c r="M938" i="3315"/>
  <c r="M936" i="3315"/>
  <c r="M935" i="3315"/>
  <c r="M932" i="3315"/>
  <c r="M911" i="3315"/>
  <c r="M910" i="3315"/>
  <c r="M867" i="3315"/>
  <c r="M854" i="3315"/>
  <c r="M853" i="3315"/>
  <c r="M852" i="3315"/>
  <c r="M848" i="3315"/>
  <c r="M833" i="3315"/>
  <c r="M832" i="3315"/>
  <c r="M831" i="3315"/>
  <c r="M809" i="3315"/>
  <c r="M794" i="3315"/>
  <c r="M793" i="3315"/>
  <c r="M792" i="3315"/>
  <c r="M769" i="3315"/>
  <c r="M768" i="3315"/>
  <c r="M767" i="3315"/>
  <c r="M766" i="3315"/>
  <c r="M765" i="3315"/>
  <c r="M764" i="3315"/>
  <c r="M763" i="3315"/>
  <c r="M762" i="3315"/>
  <c r="M738" i="3315"/>
  <c r="M732" i="3315"/>
  <c r="M700" i="3315"/>
  <c r="M695" i="3315"/>
  <c r="M670" i="3315"/>
  <c r="M669" i="3315"/>
  <c r="M668" i="3315"/>
  <c r="M667" i="3315"/>
  <c r="M641" i="3315"/>
  <c r="M640" i="3315"/>
  <c r="M637" i="3315"/>
  <c r="M600" i="3315"/>
  <c r="M599" i="3315"/>
  <c r="M598" i="3315"/>
  <c r="M597" i="3315"/>
  <c r="M594" i="3315"/>
  <c r="M592" i="3315"/>
  <c r="M591" i="3315"/>
  <c r="M590" i="3315"/>
  <c r="M512" i="3315"/>
  <c r="M509" i="3315"/>
  <c r="M302" i="3315"/>
  <c r="M225" i="3315"/>
  <c r="M224" i="3315"/>
  <c r="M223" i="3315"/>
  <c r="M222" i="3315"/>
  <c r="M221" i="3315"/>
  <c r="M220" i="3315"/>
  <c r="M219" i="3315"/>
  <c r="M218" i="3315"/>
  <c r="M217" i="3315"/>
  <c r="M215" i="3315"/>
  <c r="M213" i="3315"/>
  <c r="M211" i="3315"/>
  <c r="M210" i="3315"/>
  <c r="M209" i="3315"/>
  <c r="M208" i="3315"/>
  <c r="M207" i="3315"/>
  <c r="M202" i="3315"/>
  <c r="M200" i="3315"/>
  <c r="M199" i="3315"/>
  <c r="M198" i="3315"/>
  <c r="M197" i="3315"/>
  <c r="M194" i="3315"/>
  <c r="M193" i="3315"/>
  <c r="M178" i="3315"/>
  <c r="M127" i="3315"/>
  <c r="M126" i="3315"/>
  <c r="M76" i="3315"/>
  <c r="M74" i="3315"/>
  <c r="I1256" i="3315"/>
  <c r="I1255" i="3315"/>
  <c r="I1254" i="3315"/>
  <c r="I1248" i="3315"/>
  <c r="I1247" i="3315"/>
  <c r="I1246" i="3315"/>
  <c r="I1245" i="3315"/>
  <c r="I1244" i="3315"/>
  <c r="I1243" i="3315"/>
  <c r="I1242" i="3315"/>
  <c r="I1241" i="3315"/>
  <c r="I1240" i="3315"/>
  <c r="I1239" i="3315"/>
  <c r="I1238" i="3315"/>
  <c r="I1237" i="3315"/>
  <c r="I1236" i="3315"/>
  <c r="I1235" i="3315"/>
  <c r="I1234" i="3315"/>
  <c r="I1233" i="3315"/>
  <c r="I1232" i="3315"/>
  <c r="I1231" i="3315"/>
  <c r="I1230" i="3315"/>
  <c r="I1228" i="3315"/>
  <c r="I1227" i="3315"/>
  <c r="I1226" i="3315"/>
  <c r="I1212" i="3315"/>
  <c r="I1210" i="3315"/>
  <c r="I1209" i="3315"/>
  <c r="I1208" i="3315"/>
  <c r="I1207" i="3315"/>
  <c r="I1206" i="3315"/>
  <c r="I1205" i="3315"/>
  <c r="I1204" i="3315"/>
  <c r="I1203" i="3315"/>
  <c r="I1202" i="3315"/>
  <c r="I1201" i="3315"/>
  <c r="I1200" i="3315"/>
  <c r="I1199" i="3315"/>
  <c r="I1198" i="3315"/>
  <c r="I1197" i="3315"/>
  <c r="I1196" i="3315"/>
  <c r="I1195" i="3315"/>
  <c r="I1194" i="3315"/>
  <c r="I1193" i="3315"/>
  <c r="I1192" i="3315"/>
  <c r="I1128" i="3315"/>
  <c r="I1126" i="3315"/>
  <c r="I1118" i="3315"/>
  <c r="I1116" i="3315"/>
  <c r="I1115" i="3315"/>
  <c r="I1106" i="3315"/>
  <c r="I1089" i="3315"/>
  <c r="I1071" i="3315"/>
  <c r="I981" i="3315"/>
  <c r="I980" i="3315"/>
  <c r="I979" i="3315"/>
  <c r="I960" i="3315"/>
  <c r="I956" i="3315"/>
  <c r="I951" i="3315"/>
  <c r="I950" i="3315"/>
  <c r="I941" i="3315"/>
  <c r="I940" i="3315"/>
  <c r="I939" i="3315"/>
  <c r="I938" i="3315"/>
  <c r="I936" i="3315"/>
  <c r="I935" i="3315"/>
  <c r="I932" i="3315"/>
  <c r="I911" i="3315"/>
  <c r="I910" i="3315"/>
  <c r="I867" i="3315"/>
  <c r="I854" i="3315"/>
  <c r="I853" i="3315"/>
  <c r="I852" i="3315"/>
  <c r="I848" i="3315"/>
  <c r="I833" i="3315"/>
  <c r="I832" i="3315"/>
  <c r="I831" i="3315"/>
  <c r="I809" i="3315"/>
  <c r="I794" i="3315"/>
  <c r="I793" i="3315"/>
  <c r="I792" i="3315"/>
  <c r="I769" i="3315"/>
  <c r="I768" i="3315"/>
  <c r="I767" i="3315"/>
  <c r="I766" i="3315"/>
  <c r="I765" i="3315"/>
  <c r="I764" i="3315"/>
  <c r="I763" i="3315"/>
  <c r="I762" i="3315"/>
  <c r="I738" i="3315"/>
  <c r="I732" i="3315"/>
  <c r="I700" i="3315"/>
  <c r="I695" i="3315"/>
  <c r="I670" i="3315"/>
  <c r="I669" i="3315"/>
  <c r="I668" i="3315"/>
  <c r="I667" i="3315"/>
  <c r="I641" i="3315"/>
  <c r="I640" i="3315"/>
  <c r="I637" i="3315"/>
  <c r="I600" i="3315"/>
  <c r="I599" i="3315"/>
  <c r="I598" i="3315"/>
  <c r="I597" i="3315"/>
  <c r="I594" i="3315"/>
  <c r="I592" i="3315"/>
  <c r="I591" i="3315"/>
  <c r="I590" i="3315"/>
  <c r="I512" i="3315"/>
  <c r="I509" i="3315"/>
  <c r="I302" i="3315"/>
  <c r="I225" i="3315"/>
  <c r="I224" i="3315"/>
  <c r="I223" i="3315"/>
  <c r="I222" i="3315"/>
  <c r="I221" i="3315"/>
  <c r="I220" i="3315"/>
  <c r="I219" i="3315"/>
  <c r="I218" i="3315"/>
  <c r="I217" i="3315"/>
  <c r="I215" i="3315"/>
  <c r="I213" i="3315"/>
  <c r="I211" i="3315"/>
  <c r="I210" i="3315"/>
  <c r="I209" i="3315"/>
  <c r="I208" i="3315"/>
  <c r="I207" i="3315"/>
  <c r="I202" i="3315"/>
  <c r="I200" i="3315"/>
  <c r="I199" i="3315"/>
  <c r="I198" i="3315"/>
  <c r="I197" i="3315"/>
  <c r="I194" i="3315"/>
  <c r="I193" i="3315"/>
  <c r="I178" i="3315"/>
  <c r="I127" i="3315"/>
  <c r="I126" i="3315"/>
  <c r="Q1403" i="3315"/>
  <c r="Q1402" i="3315"/>
  <c r="Q1401" i="3315"/>
  <c r="Q1400" i="3315"/>
  <c r="Q1399" i="3315"/>
  <c r="Q1398" i="3315"/>
  <c r="Q1397" i="3315"/>
  <c r="Q1396" i="3315"/>
  <c r="Q1395" i="3315"/>
  <c r="Q1394" i="3315"/>
  <c r="Q1393" i="3315"/>
  <c r="Q1392" i="3315"/>
  <c r="Q1391" i="3315"/>
  <c r="Q1389" i="3315"/>
  <c r="Q1388" i="3315"/>
  <c r="Q1261" i="3315"/>
  <c r="Q1262" i="3315"/>
  <c r="Q1263" i="3315"/>
  <c r="Q1264" i="3315"/>
  <c r="Q1265" i="3315"/>
  <c r="Q1266" i="3315"/>
  <c r="Q1268" i="3315"/>
  <c r="Q1269" i="3315"/>
  <c r="Q1270" i="3315"/>
  <c r="Q1271" i="3315"/>
  <c r="Q1272" i="3315"/>
  <c r="Q1273" i="3315"/>
  <c r="Q1274" i="3315"/>
  <c r="Q1276" i="3315"/>
  <c r="Q1277" i="3315"/>
  <c r="Q1278" i="3315"/>
  <c r="Q1280" i="3315"/>
  <c r="Q1281" i="3315"/>
  <c r="Q1282" i="3315"/>
  <c r="Q1283" i="3315"/>
  <c r="Q1284" i="3315"/>
  <c r="Q1285" i="3315"/>
  <c r="Q1286" i="3315"/>
  <c r="Q1287" i="3315"/>
  <c r="Q1288" i="3315"/>
  <c r="Q1289" i="3315"/>
  <c r="Q1290" i="3315"/>
  <c r="Q1291" i="3315"/>
  <c r="Q1292" i="3315"/>
  <c r="Q1294" i="3315"/>
  <c r="Q1295" i="3315"/>
  <c r="Q1296" i="3315"/>
  <c r="Q1297" i="3315"/>
  <c r="Q1300" i="3315"/>
  <c r="Q1301" i="3315"/>
  <c r="Q1302" i="3315"/>
  <c r="Q1303" i="3315"/>
  <c r="Q1304" i="3315"/>
  <c r="Q1305" i="3315"/>
  <c r="Q1307" i="3315"/>
  <c r="Q1308" i="3315"/>
  <c r="Q1309" i="3315"/>
  <c r="Q1312" i="3315"/>
  <c r="Q1313" i="3315"/>
  <c r="Q1314" i="3315"/>
  <c r="Q1315" i="3315"/>
  <c r="Q1316" i="3315"/>
  <c r="Q1317" i="3315"/>
  <c r="Q1318" i="3315"/>
  <c r="Q1319" i="3315"/>
  <c r="Q1320" i="3315"/>
  <c r="Q1321" i="3315"/>
  <c r="Q1322" i="3315"/>
  <c r="Q1323" i="3315"/>
  <c r="Q1324" i="3315"/>
  <c r="Q1325" i="3315"/>
  <c r="Q1326" i="3315"/>
  <c r="Q1327" i="3315"/>
  <c r="Q1328" i="3315"/>
  <c r="Q1329" i="3315"/>
  <c r="Q1330" i="3315"/>
  <c r="Q1331" i="3315"/>
  <c r="Q1332" i="3315"/>
  <c r="Q1333" i="3315"/>
  <c r="Q1335" i="3315"/>
  <c r="Q1336" i="3315"/>
  <c r="Q1337" i="3315"/>
  <c r="Q1338" i="3315"/>
  <c r="Q1339" i="3315"/>
  <c r="Q1340" i="3315"/>
  <c r="Q1341" i="3315"/>
  <c r="Q1342" i="3315"/>
  <c r="Q1343" i="3315"/>
  <c r="Q1344" i="3315"/>
  <c r="Q1345" i="3315"/>
  <c r="Q1346" i="3315"/>
  <c r="Q1347" i="3315"/>
  <c r="Q1348" i="3315"/>
  <c r="Q1349" i="3315"/>
  <c r="Q1350" i="3315"/>
  <c r="Q1351" i="3315"/>
  <c r="Q1352" i="3315"/>
  <c r="Q1353" i="3315"/>
  <c r="Q1354" i="3315"/>
  <c r="Q1355" i="3315"/>
  <c r="Q1356" i="3315"/>
  <c r="Q1357" i="3315"/>
  <c r="Q1358" i="3315"/>
  <c r="Q1359" i="3315"/>
  <c r="Q1362" i="3315"/>
  <c r="Q1363" i="3315"/>
  <c r="Q1365" i="3315"/>
  <c r="Q1366" i="3315"/>
  <c r="Q1367" i="3315"/>
  <c r="Q1368" i="3315"/>
  <c r="Q1369" i="3315"/>
  <c r="Q1370" i="3315"/>
  <c r="Q1371" i="3315"/>
  <c r="Q1372" i="3315"/>
  <c r="Q1373" i="3315"/>
  <c r="Q1374" i="3315"/>
  <c r="Q1375" i="3315"/>
  <c r="Q1376" i="3315"/>
  <c r="Q1377" i="3315"/>
  <c r="Q1378" i="3315"/>
  <c r="Q1380" i="3315"/>
  <c r="Q1381" i="3315"/>
  <c r="Q1382" i="3315"/>
  <c r="Q1383" i="3315"/>
  <c r="Q1260" i="3315"/>
  <c r="Q1253" i="3315"/>
  <c r="Q1252" i="3315"/>
  <c r="Q1251" i="3315"/>
  <c r="Q1250" i="3315"/>
  <c r="Q1249" i="3315"/>
  <c r="Q1229" i="3315"/>
  <c r="Q1225" i="3315"/>
  <c r="Q1224" i="3315"/>
  <c r="Q1223" i="3315"/>
  <c r="Q1222" i="3315"/>
  <c r="Q1220" i="3315"/>
  <c r="Q1218" i="3315"/>
  <c r="Q1217" i="3315"/>
  <c r="Q1216" i="3315"/>
  <c r="Q1215" i="3315"/>
  <c r="Q1213" i="3315"/>
  <c r="Q1211" i="3315"/>
  <c r="Q1187" i="3315"/>
  <c r="Q1186" i="3315"/>
  <c r="Q1185" i="3315"/>
  <c r="Q1183" i="3315"/>
  <c r="Q1182" i="3315"/>
  <c r="Q1181" i="3315"/>
  <c r="Q1180" i="3315"/>
  <c r="Q1168" i="3315"/>
  <c r="Q1167" i="3315"/>
  <c r="Q1166" i="3315"/>
  <c r="Q1165" i="3315"/>
  <c r="Q1164" i="3315"/>
  <c r="Q1163" i="3315"/>
  <c r="Q1162" i="3315"/>
  <c r="Q1161" i="3315"/>
  <c r="Q1160" i="3315"/>
  <c r="Q1159" i="3315"/>
  <c r="Q1158" i="3315"/>
  <c r="Q1157" i="3315"/>
  <c r="Q1156" i="3315"/>
  <c r="Q1155" i="3315"/>
  <c r="Q1154" i="3315"/>
  <c r="Q1153" i="3315"/>
  <c r="Q1149" i="3315"/>
  <c r="Q1148" i="3315"/>
  <c r="Q1147" i="3315"/>
  <c r="Q1146" i="3315"/>
  <c r="Q1145" i="3315"/>
  <c r="Q1144" i="3315"/>
  <c r="Q1143" i="3315"/>
  <c r="Q1142" i="3315"/>
  <c r="Q1141" i="3315"/>
  <c r="Q1140" i="3315"/>
  <c r="Q1139" i="3315"/>
  <c r="Q1138" i="3315"/>
  <c r="Q1137" i="3315"/>
  <c r="Q1136" i="3315"/>
  <c r="Q1135" i="3315"/>
  <c r="Q1134" i="3315"/>
  <c r="Q1133" i="3315"/>
  <c r="Q1132" i="3315"/>
  <c r="Q1131" i="3315"/>
  <c r="Q1130" i="3315"/>
  <c r="Q1129" i="3315"/>
  <c r="Q1127" i="3315"/>
  <c r="Q1125" i="3315"/>
  <c r="Q1124" i="3315"/>
  <c r="Q1123" i="3315"/>
  <c r="Q1122" i="3315"/>
  <c r="Q1121" i="3315"/>
  <c r="Q1120" i="3315"/>
  <c r="Q1119" i="3315"/>
  <c r="Q1117" i="3315"/>
  <c r="Q1114" i="3315"/>
  <c r="Q1113" i="3315"/>
  <c r="Q1112" i="3315"/>
  <c r="Q1111" i="3315"/>
  <c r="Q1110" i="3315"/>
  <c r="Q1109" i="3315"/>
  <c r="Q1108" i="3315"/>
  <c r="Q1107" i="3315"/>
  <c r="Q1105" i="3315"/>
  <c r="Q1104" i="3315"/>
  <c r="Q1103" i="3315"/>
  <c r="Q1102" i="3315"/>
  <c r="Q1101" i="3315"/>
  <c r="Q1100" i="3315"/>
  <c r="Q1099" i="3315"/>
  <c r="Q1098" i="3315"/>
  <c r="Q1097" i="3315"/>
  <c r="Q1096" i="3315"/>
  <c r="Q1095" i="3315"/>
  <c r="Q1094" i="3315"/>
  <c r="Q1093" i="3315"/>
  <c r="Q1092" i="3315"/>
  <c r="Q1091" i="3315"/>
  <c r="Q1090" i="3315"/>
  <c r="Q1088" i="3315"/>
  <c r="Q1087" i="3315"/>
  <c r="Q1084" i="3315"/>
  <c r="Q1083" i="3315"/>
  <c r="Q1082" i="3315"/>
  <c r="Q1081" i="3315"/>
  <c r="Q1080" i="3315"/>
  <c r="Q1079" i="3315"/>
  <c r="Q1078" i="3315"/>
  <c r="Q1077" i="3315"/>
  <c r="Q1076" i="3315"/>
  <c r="Q1075" i="3315"/>
  <c r="Q1074" i="3315"/>
  <c r="Q1073" i="3315"/>
  <c r="Q1072" i="3315"/>
  <c r="Q1070" i="3315"/>
  <c r="Q1069" i="3315"/>
  <c r="Q1068" i="3315"/>
  <c r="Q1067" i="3315"/>
  <c r="Q1066" i="3315"/>
  <c r="Q1065" i="3315"/>
  <c r="Q1064" i="3315"/>
  <c r="Q1063" i="3315"/>
  <c r="Q1062" i="3315"/>
  <c r="Q1061" i="3315"/>
  <c r="Q1060" i="3315"/>
  <c r="Q1059" i="3315"/>
  <c r="Q1058" i="3315"/>
  <c r="Q1057" i="3315"/>
  <c r="Q1056" i="3315"/>
  <c r="Q1055" i="3315"/>
  <c r="Q1054" i="3315"/>
  <c r="Q1053" i="3315"/>
  <c r="Q1052" i="3315"/>
  <c r="Q1051" i="3315"/>
  <c r="Q1050" i="3315"/>
  <c r="Q1049" i="3315"/>
  <c r="Q1048" i="3315"/>
  <c r="Q1047" i="3315"/>
  <c r="Q1046" i="3315"/>
  <c r="Q1045" i="3315"/>
  <c r="Q1044" i="3315"/>
  <c r="Q1043" i="3315"/>
  <c r="Q1042" i="3315"/>
  <c r="Q1041" i="3315"/>
  <c r="Q1040" i="3315"/>
  <c r="Q1039" i="3315"/>
  <c r="Q1038" i="3315"/>
  <c r="Q1037" i="3315"/>
  <c r="Q1036" i="3315"/>
  <c r="Q1035" i="3315"/>
  <c r="Q1034" i="3315"/>
  <c r="Q1033" i="3315"/>
  <c r="Q1032" i="3315"/>
  <c r="Q1031" i="3315"/>
  <c r="Q1030" i="3315"/>
  <c r="Q1029" i="3315"/>
  <c r="Q1028" i="3315"/>
  <c r="Q1027" i="3315"/>
  <c r="Q1026" i="3315"/>
  <c r="Q1025" i="3315"/>
  <c r="Q1024" i="3315"/>
  <c r="Q1023" i="3315"/>
  <c r="Q1022" i="3315"/>
  <c r="Q1021" i="3315"/>
  <c r="Q1020" i="3315"/>
  <c r="Q1019" i="3315"/>
  <c r="Q1018" i="3315"/>
  <c r="Q1017" i="3315"/>
  <c r="Q1016" i="3315"/>
  <c r="Q1015" i="3315"/>
  <c r="Q1014" i="3315"/>
  <c r="Q1013" i="3315"/>
  <c r="Q1012" i="3315"/>
  <c r="Q1011" i="3315"/>
  <c r="Q1010" i="3315"/>
  <c r="Q1009" i="3315"/>
  <c r="Q1008" i="3315"/>
  <c r="Q1007" i="3315"/>
  <c r="Q1006" i="3315"/>
  <c r="Q1005" i="3315"/>
  <c r="Q1004" i="3315"/>
  <c r="Q1003" i="3315"/>
  <c r="Q1002" i="3315"/>
  <c r="Q1001" i="3315"/>
  <c r="Q1000" i="3315"/>
  <c r="Q999" i="3315"/>
  <c r="Q998" i="3315"/>
  <c r="Q997" i="3315"/>
  <c r="Q996" i="3315"/>
  <c r="Q995" i="3315"/>
  <c r="Q994" i="3315"/>
  <c r="Q993" i="3315"/>
  <c r="Q992" i="3315"/>
  <c r="Q991" i="3315"/>
  <c r="Q990" i="3315"/>
  <c r="Q989" i="3315"/>
  <c r="Q988" i="3315"/>
  <c r="Q987" i="3315"/>
  <c r="Q986" i="3315"/>
  <c r="Q978" i="3315"/>
  <c r="Q977" i="3315"/>
  <c r="Q976" i="3315"/>
  <c r="Q975" i="3315"/>
  <c r="Q974" i="3315"/>
  <c r="Q973" i="3315"/>
  <c r="Q972" i="3315"/>
  <c r="Q971" i="3315"/>
  <c r="Q970" i="3315"/>
  <c r="Q969" i="3315"/>
  <c r="Q968" i="3315"/>
  <c r="Q967" i="3315"/>
  <c r="Q966" i="3315"/>
  <c r="Q965" i="3315"/>
  <c r="Q964" i="3315"/>
  <c r="Q963" i="3315"/>
  <c r="Q962" i="3315"/>
  <c r="Q961" i="3315"/>
  <c r="Q959" i="3315"/>
  <c r="Q958" i="3315"/>
  <c r="Q957" i="3315"/>
  <c r="Q949" i="3315"/>
  <c r="Q948" i="3315"/>
  <c r="Q947" i="3315"/>
  <c r="Q946" i="3315"/>
  <c r="Q945" i="3315"/>
  <c r="Q944" i="3315"/>
  <c r="Q943" i="3315"/>
  <c r="Q942" i="3315"/>
  <c r="Q937" i="3315"/>
  <c r="Q934" i="3315"/>
  <c r="Q933" i="3315"/>
  <c r="Q931" i="3315"/>
  <c r="Q930" i="3315"/>
  <c r="Q929" i="3315"/>
  <c r="Q928" i="3315"/>
  <c r="Q927" i="3315"/>
  <c r="Q926" i="3315"/>
  <c r="Q925" i="3315"/>
  <c r="Q924" i="3315"/>
  <c r="Q923" i="3315"/>
  <c r="Q922" i="3315"/>
  <c r="Q921" i="3315"/>
  <c r="Q920" i="3315"/>
  <c r="Q919" i="3315"/>
  <c r="Q918" i="3315"/>
  <c r="Q917" i="3315"/>
  <c r="Q916" i="3315"/>
  <c r="Q915" i="3315"/>
  <c r="Q914" i="3315"/>
  <c r="Q913" i="3315"/>
  <c r="Q912" i="3315"/>
  <c r="Q909" i="3315"/>
  <c r="Q908" i="3315"/>
  <c r="Q907" i="3315"/>
  <c r="Q906" i="3315"/>
  <c r="Q905" i="3315"/>
  <c r="Q904" i="3315"/>
  <c r="Q903" i="3315"/>
  <c r="Q902" i="3315"/>
  <c r="Q901" i="3315"/>
  <c r="Q900" i="3315"/>
  <c r="Q899" i="3315"/>
  <c r="Q898" i="3315"/>
  <c r="Q897" i="3315"/>
  <c r="Q896" i="3315"/>
  <c r="Q895" i="3315"/>
  <c r="Q894" i="3315"/>
  <c r="Q893" i="3315"/>
  <c r="Q892" i="3315"/>
  <c r="Q891" i="3315"/>
  <c r="Q890" i="3315"/>
  <c r="Q889" i="3315"/>
  <c r="Q888" i="3315"/>
  <c r="Q887" i="3315"/>
  <c r="Q886" i="3315"/>
  <c r="Q885" i="3315"/>
  <c r="Q884" i="3315"/>
  <c r="Q883" i="3315"/>
  <c r="Q882" i="3315"/>
  <c r="Q881" i="3315"/>
  <c r="Q880" i="3315"/>
  <c r="Q879" i="3315"/>
  <c r="Q878" i="3315"/>
  <c r="Q877" i="3315"/>
  <c r="Q876" i="3315"/>
  <c r="Q875" i="3315"/>
  <c r="Q874" i="3315"/>
  <c r="Q873" i="3315"/>
  <c r="Q872" i="3315"/>
  <c r="Q871" i="3315"/>
  <c r="Q870" i="3315"/>
  <c r="Q869" i="3315"/>
  <c r="Q868" i="3315"/>
  <c r="Q866" i="3315"/>
  <c r="Q865" i="3315"/>
  <c r="Q864" i="3315"/>
  <c r="Q863" i="3315"/>
  <c r="Q862" i="3315"/>
  <c r="Q861" i="3315"/>
  <c r="Q860" i="3315"/>
  <c r="Q859" i="3315"/>
  <c r="Q858" i="3315"/>
  <c r="Q857" i="3315"/>
  <c r="Q856" i="3315"/>
  <c r="Q855" i="3315"/>
  <c r="Q851" i="3315"/>
  <c r="Q850" i="3315"/>
  <c r="Q849" i="3315"/>
  <c r="Q847" i="3315"/>
  <c r="Q846" i="3315"/>
  <c r="Q845" i="3315"/>
  <c r="Q844" i="3315"/>
  <c r="Q843" i="3315"/>
  <c r="Q842" i="3315"/>
  <c r="Q841" i="3315"/>
  <c r="Q840" i="3315"/>
  <c r="Q839" i="3315"/>
  <c r="Q838" i="3315"/>
  <c r="Q837" i="3315"/>
  <c r="Q836" i="3315"/>
  <c r="Q835" i="3315"/>
  <c r="Q834" i="3315"/>
  <c r="Q830" i="3315"/>
  <c r="Q829" i="3315"/>
  <c r="Q828" i="3315"/>
  <c r="Q827" i="3315"/>
  <c r="Q826" i="3315"/>
  <c r="Q825" i="3315"/>
  <c r="Q824" i="3315"/>
  <c r="Q823" i="3315"/>
  <c r="Q822" i="3315"/>
  <c r="Q821" i="3315"/>
  <c r="Q820" i="3315"/>
  <c r="Q819" i="3315"/>
  <c r="Q818" i="3315"/>
  <c r="Q817" i="3315"/>
  <c r="Q816" i="3315"/>
  <c r="Q815" i="3315"/>
  <c r="Q814" i="3315"/>
  <c r="Q813" i="3315"/>
  <c r="Q812" i="3315"/>
  <c r="Q811" i="3315"/>
  <c r="Q810" i="3315"/>
  <c r="Q808" i="3315"/>
  <c r="Q807" i="3315"/>
  <c r="Q806" i="3315"/>
  <c r="Q805" i="3315"/>
  <c r="Q804" i="3315"/>
  <c r="Q803" i="3315"/>
  <c r="Q802" i="3315"/>
  <c r="Q801" i="3315"/>
  <c r="Q800" i="3315"/>
  <c r="Q799" i="3315"/>
  <c r="Q798" i="3315"/>
  <c r="Q797" i="3315"/>
  <c r="Q796" i="3315"/>
  <c r="Q795" i="3315"/>
  <c r="Q791" i="3315"/>
  <c r="Q790" i="3315"/>
  <c r="Q789" i="3315"/>
  <c r="Q788" i="3315"/>
  <c r="Q786" i="3315"/>
  <c r="Q785" i="3315"/>
  <c r="Q784" i="3315"/>
  <c r="Q783" i="3315"/>
  <c r="Q782" i="3315"/>
  <c r="Q781" i="3315"/>
  <c r="Q780" i="3315"/>
  <c r="Q778" i="3315"/>
  <c r="Q777" i="3315"/>
  <c r="Q776" i="3315"/>
  <c r="Q775" i="3315"/>
  <c r="Q774" i="3315"/>
  <c r="Q773" i="3315"/>
  <c r="Q772" i="3315"/>
  <c r="Q771" i="3315"/>
  <c r="Q770" i="3315"/>
  <c r="Q761" i="3315"/>
  <c r="Q760" i="3315"/>
  <c r="Q759" i="3315"/>
  <c r="Q758" i="3315"/>
  <c r="Q757" i="3315"/>
  <c r="Q756" i="3315"/>
  <c r="Q755" i="3315"/>
  <c r="Q754" i="3315"/>
  <c r="Q753" i="3315"/>
  <c r="Q752" i="3315"/>
  <c r="Q751" i="3315"/>
  <c r="Q750" i="3315"/>
  <c r="Q749" i="3315"/>
  <c r="Q748" i="3315"/>
  <c r="Q747" i="3315"/>
  <c r="Q746" i="3315"/>
  <c r="Q745" i="3315"/>
  <c r="Q744" i="3315"/>
  <c r="Q743" i="3315"/>
  <c r="Q742" i="3315"/>
  <c r="Q741" i="3315"/>
  <c r="Q740" i="3315"/>
  <c r="Q739" i="3315"/>
  <c r="Q737" i="3315"/>
  <c r="Q736" i="3315"/>
  <c r="Q735" i="3315"/>
  <c r="Q734" i="3315"/>
  <c r="Q733" i="3315"/>
  <c r="Q731" i="3315"/>
  <c r="Q730" i="3315"/>
  <c r="Q729" i="3315"/>
  <c r="Q728" i="3315"/>
  <c r="Q727" i="3315"/>
  <c r="Q726" i="3315"/>
  <c r="Q725" i="3315"/>
  <c r="Q724" i="3315"/>
  <c r="Q723" i="3315"/>
  <c r="Q722" i="3315"/>
  <c r="Q721" i="3315"/>
  <c r="Q720" i="3315"/>
  <c r="Q716" i="3315"/>
  <c r="Q715" i="3315"/>
  <c r="Q714" i="3315"/>
  <c r="Q713" i="3315"/>
  <c r="Q712" i="3315"/>
  <c r="Q711" i="3315"/>
  <c r="Q710" i="3315"/>
  <c r="Q709" i="3315"/>
  <c r="Q708" i="3315"/>
  <c r="Q707" i="3315"/>
  <c r="Q706" i="3315"/>
  <c r="Q705" i="3315"/>
  <c r="Q704" i="3315"/>
  <c r="Q703" i="3315"/>
  <c r="Q702" i="3315"/>
  <c r="Q701" i="3315"/>
  <c r="Q699" i="3315"/>
  <c r="Q698" i="3315"/>
  <c r="Q697" i="3315"/>
  <c r="Q696" i="3315"/>
  <c r="Q694" i="3315"/>
  <c r="Q693" i="3315"/>
  <c r="Q692" i="3315"/>
  <c r="Q691" i="3315"/>
  <c r="Q690" i="3315"/>
  <c r="Q689" i="3315"/>
  <c r="Q688" i="3315"/>
  <c r="Q687" i="3315"/>
  <c r="Q686" i="3315"/>
  <c r="Q685" i="3315"/>
  <c r="Q684" i="3315"/>
  <c r="Q683" i="3315"/>
  <c r="Q682" i="3315"/>
  <c r="Q681" i="3315"/>
  <c r="Q680" i="3315"/>
  <c r="Q679" i="3315"/>
  <c r="Q678" i="3315"/>
  <c r="Q677" i="3315"/>
  <c r="Q676" i="3315"/>
  <c r="Q675" i="3315"/>
  <c r="Q674" i="3315"/>
  <c r="Q673" i="3315"/>
  <c r="Q672" i="3315"/>
  <c r="Q671" i="3315"/>
  <c r="Q666" i="3315"/>
  <c r="Q665" i="3315"/>
  <c r="Q664" i="3315"/>
  <c r="Q663" i="3315"/>
  <c r="Q662" i="3315"/>
  <c r="Q661" i="3315"/>
  <c r="Q658" i="3315"/>
  <c r="Q657" i="3315"/>
  <c r="Q656" i="3315"/>
  <c r="Q655" i="3315"/>
  <c r="Q654" i="3315"/>
  <c r="Q653" i="3315"/>
  <c r="Q652" i="3315"/>
  <c r="Q651" i="3315"/>
  <c r="Q650" i="3315"/>
  <c r="Q649" i="3315"/>
  <c r="Q648" i="3315"/>
  <c r="Q647" i="3315"/>
  <c r="Q646" i="3315"/>
  <c r="Q645" i="3315"/>
  <c r="Q644" i="3315"/>
  <c r="Q643" i="3315"/>
  <c r="Q642" i="3315"/>
  <c r="Q639" i="3315"/>
  <c r="Q638" i="3315"/>
  <c r="Q636" i="3315"/>
  <c r="Q635" i="3315"/>
  <c r="Q634" i="3315"/>
  <c r="Q633" i="3315"/>
  <c r="Q632" i="3315"/>
  <c r="Q631" i="3315"/>
  <c r="Q630" i="3315"/>
  <c r="Q629" i="3315"/>
  <c r="Q628" i="3315"/>
  <c r="Q627" i="3315"/>
  <c r="Q626" i="3315"/>
  <c r="Q625" i="3315"/>
  <c r="Q624" i="3315"/>
  <c r="Q623" i="3315"/>
  <c r="Q622" i="3315"/>
  <c r="Q621" i="3315"/>
  <c r="Q620" i="3315"/>
  <c r="Q619" i="3315"/>
  <c r="Q618" i="3315"/>
  <c r="Q617" i="3315"/>
  <c r="Q616" i="3315"/>
  <c r="Q615" i="3315"/>
  <c r="Q614" i="3315"/>
  <c r="Q612" i="3315"/>
  <c r="Q611" i="3315"/>
  <c r="Q610" i="3315"/>
  <c r="Q609" i="3315"/>
  <c r="Q608" i="3315"/>
  <c r="Q607" i="3315"/>
  <c r="Q606" i="3315"/>
  <c r="Q605" i="3315"/>
  <c r="Q604" i="3315"/>
  <c r="Q603" i="3315"/>
  <c r="Q602" i="3315"/>
  <c r="Q601" i="3315"/>
  <c r="Q596" i="3315"/>
  <c r="Q595" i="3315"/>
  <c r="Q593" i="3315"/>
  <c r="Q589" i="3315"/>
  <c r="Q588" i="3315"/>
  <c r="Q587" i="3315"/>
  <c r="Q586" i="3315"/>
  <c r="Q585" i="3315"/>
  <c r="Q584" i="3315"/>
  <c r="Q583" i="3315"/>
  <c r="Q582" i="3315"/>
  <c r="Q581" i="3315"/>
  <c r="Q580" i="3315"/>
  <c r="Q579" i="3315"/>
  <c r="Q578" i="3315"/>
  <c r="Q577" i="3315"/>
  <c r="Q576" i="3315"/>
  <c r="Q575" i="3315"/>
  <c r="Q574" i="3315"/>
  <c r="Q573" i="3315"/>
  <c r="Q572" i="3315"/>
  <c r="Q571" i="3315"/>
  <c r="Q570" i="3315"/>
  <c r="Q569" i="3315"/>
  <c r="Q568" i="3315"/>
  <c r="Q567" i="3315"/>
  <c r="Q566" i="3315"/>
  <c r="Q565" i="3315"/>
  <c r="Q564" i="3315"/>
  <c r="Q563" i="3315"/>
  <c r="Q562" i="3315"/>
  <c r="Q561" i="3315"/>
  <c r="Q560" i="3315"/>
  <c r="Q559" i="3315"/>
  <c r="Q558" i="3315"/>
  <c r="Q557" i="3315"/>
  <c r="Q556" i="3315"/>
  <c r="Q555" i="3315"/>
  <c r="Q554" i="3315"/>
  <c r="Q553" i="3315"/>
  <c r="Q552" i="3315"/>
  <c r="Q551" i="3315"/>
  <c r="Q550" i="3315"/>
  <c r="Q549" i="3315"/>
  <c r="Q548" i="3315"/>
  <c r="Q547" i="3315"/>
  <c r="Q546" i="3315"/>
  <c r="Q545" i="3315"/>
  <c r="Q544" i="3315"/>
  <c r="Q543" i="3315"/>
  <c r="Q542" i="3315"/>
  <c r="Q541" i="3315"/>
  <c r="Q540" i="3315"/>
  <c r="Q539" i="3315"/>
  <c r="Q538" i="3315"/>
  <c r="Q537" i="3315"/>
  <c r="Q536" i="3315"/>
  <c r="Q535" i="3315"/>
  <c r="Q534" i="3315"/>
  <c r="Q533" i="3315"/>
  <c r="Q532" i="3315"/>
  <c r="Q531" i="3315"/>
  <c r="Q530" i="3315"/>
  <c r="Q529" i="3315"/>
  <c r="Q528" i="3315"/>
  <c r="Q517" i="3315"/>
  <c r="Q516" i="3315"/>
  <c r="Q515" i="3315"/>
  <c r="Q514" i="3315"/>
  <c r="Q513" i="3315"/>
  <c r="Q511" i="3315"/>
  <c r="Q510" i="3315"/>
  <c r="Q508" i="3315"/>
  <c r="Q507" i="3315"/>
  <c r="Q506" i="3315"/>
  <c r="Q498" i="3315"/>
  <c r="Q497" i="3315"/>
  <c r="Q496" i="3315"/>
  <c r="Q495" i="3315"/>
  <c r="Q494" i="3315"/>
  <c r="Q493" i="3315"/>
  <c r="Q492" i="3315"/>
  <c r="Q491" i="3315"/>
  <c r="Q490" i="3315"/>
  <c r="Q489" i="3315"/>
  <c r="Q488" i="3315"/>
  <c r="Q487" i="3315"/>
  <c r="Q486" i="3315"/>
  <c r="Q485" i="3315"/>
  <c r="Q484" i="3315"/>
  <c r="Q483" i="3315"/>
  <c r="Q482" i="3315"/>
  <c r="Q481" i="3315"/>
  <c r="Q480" i="3315"/>
  <c r="Q479" i="3315"/>
  <c r="Q478" i="3315"/>
  <c r="Q477" i="3315"/>
  <c r="Q476" i="3315"/>
  <c r="Q475" i="3315"/>
  <c r="Q474" i="3315"/>
  <c r="Q473" i="3315"/>
  <c r="Q472" i="3315"/>
  <c r="Q471" i="3315"/>
  <c r="Q470" i="3315"/>
  <c r="Q469" i="3315"/>
  <c r="Q468" i="3315"/>
  <c r="Q467" i="3315"/>
  <c r="Q466" i="3315"/>
  <c r="Q465" i="3315"/>
  <c r="Q464" i="3315"/>
  <c r="Q463" i="3315"/>
  <c r="Q462" i="3315"/>
  <c r="Q461" i="3315"/>
  <c r="Q460" i="3315"/>
  <c r="Q459" i="3315"/>
  <c r="Q458" i="3315"/>
  <c r="Q457" i="3315"/>
  <c r="Q456" i="3315"/>
  <c r="Q455" i="3315"/>
  <c r="Q454" i="3315"/>
  <c r="Q453" i="3315"/>
  <c r="Q452" i="3315"/>
  <c r="Q451" i="3315"/>
  <c r="Q450" i="3315"/>
  <c r="Q449" i="3315"/>
  <c r="Q448" i="3315"/>
  <c r="Q447" i="3315"/>
  <c r="Q446" i="3315"/>
  <c r="Q445" i="3315"/>
  <c r="Q444" i="3315"/>
  <c r="Q443" i="3315"/>
  <c r="Q442" i="3315"/>
  <c r="Q441" i="3315"/>
  <c r="Q440" i="3315"/>
  <c r="Q439" i="3315"/>
  <c r="Q438" i="3315"/>
  <c r="Q437" i="3315"/>
  <c r="Q436" i="3315"/>
  <c r="Q435" i="3315"/>
  <c r="Q434" i="3315"/>
  <c r="Q433" i="3315"/>
  <c r="Q432" i="3315"/>
  <c r="Q431" i="3315"/>
  <c r="Q430" i="3315"/>
  <c r="Q429" i="3315"/>
  <c r="Q428" i="3315"/>
  <c r="Q427" i="3315"/>
  <c r="Q426" i="3315"/>
  <c r="Q425" i="3315"/>
  <c r="Q424" i="3315"/>
  <c r="Q423" i="3315"/>
  <c r="Q422" i="3315"/>
  <c r="Q421" i="3315"/>
  <c r="Q420" i="3315"/>
  <c r="Q419" i="3315"/>
  <c r="Q418" i="3315"/>
  <c r="Q413" i="3315"/>
  <c r="Q402" i="3315"/>
  <c r="Q401" i="3315"/>
  <c r="Q400" i="3315"/>
  <c r="Q399" i="3315"/>
  <c r="Q398" i="3315"/>
  <c r="Q397" i="3315"/>
  <c r="Q396" i="3315"/>
  <c r="Q395" i="3315"/>
  <c r="Q394" i="3315"/>
  <c r="Q393" i="3315"/>
  <c r="Q392" i="3315"/>
  <c r="Q391" i="3315"/>
  <c r="Q390" i="3315"/>
  <c r="Q389" i="3315"/>
  <c r="Q388" i="3315"/>
  <c r="Q387" i="3315"/>
  <c r="Q386" i="3315"/>
  <c r="Q385" i="3315"/>
  <c r="Q384" i="3315"/>
  <c r="Q383" i="3315"/>
  <c r="Q382" i="3315"/>
  <c r="Q381" i="3315"/>
  <c r="Q380" i="3315"/>
  <c r="Q379" i="3315"/>
  <c r="Q378" i="3315"/>
  <c r="Q377" i="3315"/>
  <c r="Q376" i="3315"/>
  <c r="Q375" i="3315"/>
  <c r="Q374" i="3315"/>
  <c r="Q373" i="3315"/>
  <c r="Q372" i="3315"/>
  <c r="Q371" i="3315"/>
  <c r="Q370" i="3315"/>
  <c r="Q369" i="3315"/>
  <c r="Q364" i="3315"/>
  <c r="Q361" i="3315"/>
  <c r="Q353" i="3315"/>
  <c r="Q352" i="3315"/>
  <c r="Q351" i="3315"/>
  <c r="Q350" i="3315"/>
  <c r="Q349" i="3315"/>
  <c r="Q348" i="3315"/>
  <c r="Q347" i="3315"/>
  <c r="Q346" i="3315"/>
  <c r="Q335" i="3315"/>
  <c r="Q334" i="3315"/>
  <c r="Q333" i="3315"/>
  <c r="Q332" i="3315"/>
  <c r="Q331" i="3315"/>
  <c r="Q330" i="3315"/>
  <c r="Q329" i="3315"/>
  <c r="Q328" i="3315"/>
  <c r="Q327" i="3315"/>
  <c r="Q326" i="3315"/>
  <c r="Q325" i="3315"/>
  <c r="Q324" i="3315"/>
  <c r="Q323" i="3315"/>
  <c r="Q322" i="3315"/>
  <c r="Q321" i="3315"/>
  <c r="Q320" i="3315"/>
  <c r="Q319" i="3315"/>
  <c r="Q318" i="3315"/>
  <c r="Q317" i="3315"/>
  <c r="Q316" i="3315"/>
  <c r="Q315" i="3315"/>
  <c r="Q314" i="3315"/>
  <c r="Q313" i="3315"/>
  <c r="Q312" i="3315"/>
  <c r="Q311" i="3315"/>
  <c r="Q306" i="3315"/>
  <c r="Q305" i="3315"/>
  <c r="Q304" i="3315"/>
  <c r="Q303" i="3315"/>
  <c r="Q301" i="3315"/>
  <c r="Q300" i="3315"/>
  <c r="Q299" i="3315"/>
  <c r="Q298" i="3315"/>
  <c r="Q297" i="3315"/>
  <c r="Q296" i="3315"/>
  <c r="Q295" i="3315"/>
  <c r="Q294" i="3315"/>
  <c r="Q293" i="3315"/>
  <c r="Q292" i="3315"/>
  <c r="Q291" i="3315"/>
  <c r="Q290" i="3315"/>
  <c r="Q289" i="3315"/>
  <c r="Q288" i="3315"/>
  <c r="Q287" i="3315"/>
  <c r="Q286" i="3315"/>
  <c r="Q285" i="3315"/>
  <c r="Q283" i="3315"/>
  <c r="Q282" i="3315"/>
  <c r="Q281" i="3315"/>
  <c r="Q280" i="3315"/>
  <c r="Q279" i="3315"/>
  <c r="Q278" i="3315"/>
  <c r="Q277" i="3315"/>
  <c r="Q276" i="3315"/>
  <c r="Q270" i="3315"/>
  <c r="Q271" i="3315"/>
  <c r="Q230" i="3315"/>
  <c r="Q231" i="3315"/>
  <c r="Q232" i="3315"/>
  <c r="Q233" i="3315"/>
  <c r="Q234" i="3315"/>
  <c r="Q235" i="3315"/>
  <c r="Q236" i="3315"/>
  <c r="Q237" i="3315"/>
  <c r="Q238" i="3315"/>
  <c r="Q239" i="3315"/>
  <c r="Q240" i="3315"/>
  <c r="Q241" i="3315"/>
  <c r="Q242" i="3315"/>
  <c r="Q243" i="3315"/>
  <c r="Q244" i="3315"/>
  <c r="Q245" i="3315"/>
  <c r="Q246" i="3315"/>
  <c r="Q247" i="3315"/>
  <c r="Q248" i="3315"/>
  <c r="Q250" i="3315"/>
  <c r="Q251" i="3315"/>
  <c r="Q252" i="3315"/>
  <c r="Q253" i="3315"/>
  <c r="Q254" i="3315"/>
  <c r="Q255" i="3315"/>
  <c r="Q256" i="3315"/>
  <c r="Q257" i="3315"/>
  <c r="Q258" i="3315"/>
  <c r="Q259" i="3315"/>
  <c r="Q262" i="3315"/>
  <c r="Q263" i="3315"/>
  <c r="Q264" i="3315"/>
  <c r="Q265" i="3315"/>
  <c r="Q216" i="3315"/>
  <c r="Q212" i="3315"/>
  <c r="Q206" i="3315"/>
  <c r="Q205" i="3315"/>
  <c r="Q204" i="3315"/>
  <c r="Q203" i="3315"/>
  <c r="Q196" i="3315"/>
  <c r="Q195" i="3315"/>
  <c r="Q192" i="3315"/>
  <c r="Q191" i="3315"/>
  <c r="Q190" i="3315"/>
  <c r="Q189" i="3315"/>
  <c r="Q184" i="3315"/>
  <c r="Q183" i="3315"/>
  <c r="Q182" i="3315"/>
  <c r="Q181" i="3315"/>
  <c r="Q180" i="3315"/>
  <c r="Q179" i="3315"/>
  <c r="Q177" i="3315"/>
  <c r="Q175" i="3315"/>
  <c r="Q174" i="3315"/>
  <c r="Q173" i="3315"/>
  <c r="Q172" i="3315"/>
  <c r="Q171" i="3315"/>
  <c r="Q170" i="3315"/>
  <c r="Q169" i="3315"/>
  <c r="Q168" i="3315"/>
  <c r="Q167" i="3315"/>
  <c r="Q166" i="3315"/>
  <c r="Q152" i="3315"/>
  <c r="Q153" i="3315"/>
  <c r="Q154" i="3315"/>
  <c r="Q155" i="3315"/>
  <c r="Q156" i="3315"/>
  <c r="Q157" i="3315"/>
  <c r="Q158" i="3315"/>
  <c r="Q159" i="3315"/>
  <c r="Q160" i="3315"/>
  <c r="Q161" i="3315"/>
  <c r="Q147" i="3315"/>
  <c r="Q146" i="3315"/>
  <c r="Q145" i="3315"/>
  <c r="Q144" i="3315"/>
  <c r="Q143" i="3315"/>
  <c r="Q142" i="3315"/>
  <c r="Q141" i="3315"/>
  <c r="Q140" i="3315"/>
  <c r="Q139" i="3315"/>
  <c r="Q138" i="3315"/>
  <c r="Q137" i="3315"/>
  <c r="Q136" i="3315"/>
  <c r="Q135" i="3315"/>
  <c r="Q134" i="3315"/>
  <c r="Q133" i="3315"/>
  <c r="Q132" i="3315"/>
  <c r="Q131" i="3315"/>
  <c r="Q130" i="3315"/>
  <c r="Q129" i="3315"/>
  <c r="Q128" i="3315"/>
  <c r="Q125" i="3315"/>
  <c r="Q124" i="3315"/>
  <c r="Q123" i="3315"/>
  <c r="Q122" i="3315"/>
  <c r="Q121" i="3315"/>
  <c r="Q120" i="3315"/>
  <c r="Q119" i="3315"/>
  <c r="Q118" i="3315"/>
  <c r="Q117" i="3315"/>
  <c r="Q116" i="3315"/>
  <c r="Q115" i="3315"/>
  <c r="Q114" i="3315"/>
  <c r="Q113" i="3315"/>
  <c r="Q112" i="3315"/>
  <c r="Q110" i="3315"/>
  <c r="Q109" i="3315"/>
  <c r="Q108" i="3315"/>
  <c r="Q107" i="3315"/>
  <c r="Q106" i="3315"/>
  <c r="Q105" i="3315"/>
  <c r="Q104" i="3315"/>
  <c r="Q103" i="3315"/>
  <c r="Q102" i="3315"/>
  <c r="Q101" i="3315"/>
  <c r="Q100" i="3315"/>
  <c r="Q99" i="3315"/>
  <c r="Q98" i="3315"/>
  <c r="Q96" i="3315"/>
  <c r="Q95" i="3315"/>
  <c r="Q94" i="3315"/>
  <c r="Q93" i="3315"/>
  <c r="Q92" i="3315"/>
  <c r="Q91" i="3315"/>
  <c r="Q90" i="3315"/>
  <c r="Q89" i="3315"/>
  <c r="Q88" i="3315"/>
  <c r="Q87" i="3315"/>
  <c r="Q86" i="3315"/>
  <c r="Q85" i="3315"/>
  <c r="Q84" i="3315"/>
  <c r="Q80" i="3315"/>
  <c r="Q79" i="3315"/>
  <c r="Q78" i="3315"/>
  <c r="Q77" i="3315"/>
  <c r="Q75" i="3315"/>
  <c r="Q73" i="3315"/>
  <c r="Q72" i="3315"/>
  <c r="Q71" i="3315"/>
  <c r="Q70" i="3315"/>
  <c r="M1253" i="3315"/>
  <c r="M1252" i="3315"/>
  <c r="M1251" i="3315"/>
  <c r="M1250" i="3315"/>
  <c r="M1249" i="3315"/>
  <c r="M1229" i="3315"/>
  <c r="M1225" i="3315"/>
  <c r="M1224" i="3315"/>
  <c r="M1223" i="3315"/>
  <c r="M1222" i="3315"/>
  <c r="M1218" i="3315"/>
  <c r="M1217" i="3315"/>
  <c r="M1216" i="3315"/>
  <c r="M1215" i="3315"/>
  <c r="M1213" i="3315"/>
  <c r="M1211" i="3315"/>
  <c r="M1187" i="3315"/>
  <c r="M1186" i="3315"/>
  <c r="M1185" i="3315"/>
  <c r="M1183" i="3315"/>
  <c r="M1182" i="3315"/>
  <c r="M1181" i="3315"/>
  <c r="M1180" i="3315"/>
  <c r="M1179" i="3315"/>
  <c r="M1168" i="3315"/>
  <c r="M1167" i="3315"/>
  <c r="M1166" i="3315"/>
  <c r="M1165" i="3315"/>
  <c r="M1164" i="3315"/>
  <c r="M1163" i="3315"/>
  <c r="M1162" i="3315"/>
  <c r="M1161" i="3315"/>
  <c r="M1160" i="3315"/>
  <c r="M1159" i="3315"/>
  <c r="M1158" i="3315"/>
  <c r="M1157" i="3315"/>
  <c r="M1156" i="3315"/>
  <c r="M1155" i="3315"/>
  <c r="M1154" i="3315"/>
  <c r="M1153" i="3315"/>
  <c r="M1149" i="3315"/>
  <c r="M1148" i="3315"/>
  <c r="M1147" i="3315"/>
  <c r="M1146" i="3315"/>
  <c r="M1145" i="3315"/>
  <c r="M1144" i="3315"/>
  <c r="M1143" i="3315"/>
  <c r="M1142" i="3315"/>
  <c r="M1141" i="3315"/>
  <c r="M1140" i="3315"/>
  <c r="M1139" i="3315"/>
  <c r="M1138" i="3315"/>
  <c r="M1137" i="3315"/>
  <c r="M1136" i="3315"/>
  <c r="M1135" i="3315"/>
  <c r="M1134" i="3315"/>
  <c r="M1133" i="3315"/>
  <c r="M1132" i="3315"/>
  <c r="M1131" i="3315"/>
  <c r="M1130" i="3315"/>
  <c r="M1129" i="3315"/>
  <c r="M1127" i="3315"/>
  <c r="M1125" i="3315"/>
  <c r="M1124" i="3315"/>
  <c r="M1123" i="3315"/>
  <c r="M1122" i="3315"/>
  <c r="M1121" i="3315"/>
  <c r="M1120" i="3315"/>
  <c r="M1119" i="3315"/>
  <c r="M1117" i="3315"/>
  <c r="M1114" i="3315"/>
  <c r="M1113" i="3315"/>
  <c r="M1112" i="3315"/>
  <c r="M1111" i="3315"/>
  <c r="M1110" i="3315"/>
  <c r="M1109" i="3315"/>
  <c r="M1108" i="3315"/>
  <c r="M1107" i="3315"/>
  <c r="M1105" i="3315"/>
  <c r="M1104" i="3315"/>
  <c r="M1103" i="3315"/>
  <c r="M1102" i="3315"/>
  <c r="M1101" i="3315"/>
  <c r="M1100" i="3315"/>
  <c r="M1099" i="3315"/>
  <c r="M1098" i="3315"/>
  <c r="M1097" i="3315"/>
  <c r="M1096" i="3315"/>
  <c r="M1095" i="3315"/>
  <c r="M1094" i="3315"/>
  <c r="M1093" i="3315"/>
  <c r="M1092" i="3315"/>
  <c r="M1091" i="3315"/>
  <c r="M1090" i="3315"/>
  <c r="M1088" i="3315"/>
  <c r="M1087" i="3315"/>
  <c r="M1084" i="3315"/>
  <c r="M1083" i="3315"/>
  <c r="M1082" i="3315"/>
  <c r="M1081" i="3315"/>
  <c r="M1080" i="3315"/>
  <c r="M1079" i="3315"/>
  <c r="M1078" i="3315"/>
  <c r="M1077" i="3315"/>
  <c r="M1076" i="3315"/>
  <c r="M1075" i="3315"/>
  <c r="M1074" i="3315"/>
  <c r="M1073" i="3315"/>
  <c r="M1072" i="3315"/>
  <c r="M1070" i="3315"/>
  <c r="M1069" i="3315"/>
  <c r="M1068" i="3315"/>
  <c r="M1067" i="3315"/>
  <c r="M1066" i="3315"/>
  <c r="M1065" i="3315"/>
  <c r="M1064" i="3315"/>
  <c r="M1063" i="3315"/>
  <c r="M1062" i="3315"/>
  <c r="M1061" i="3315"/>
  <c r="M1060" i="3315"/>
  <c r="M1059" i="3315"/>
  <c r="M1058" i="3315"/>
  <c r="M1057" i="3315"/>
  <c r="M1056" i="3315"/>
  <c r="M1055" i="3315"/>
  <c r="M1054" i="3315"/>
  <c r="M1053" i="3315"/>
  <c r="M1052" i="3315"/>
  <c r="M1051" i="3315"/>
  <c r="M1050" i="3315"/>
  <c r="M1049" i="3315"/>
  <c r="M1048" i="3315"/>
  <c r="M1047" i="3315"/>
  <c r="M1046" i="3315"/>
  <c r="M1045" i="3315"/>
  <c r="M1044" i="3315"/>
  <c r="M1043" i="3315"/>
  <c r="M1042" i="3315"/>
  <c r="M1041" i="3315"/>
  <c r="M1040" i="3315"/>
  <c r="M1039" i="3315"/>
  <c r="M1038" i="3315"/>
  <c r="M1037" i="3315"/>
  <c r="M1036" i="3315"/>
  <c r="M1035" i="3315"/>
  <c r="M1034" i="3315"/>
  <c r="M1033" i="3315"/>
  <c r="M1032" i="3315"/>
  <c r="M1031" i="3315"/>
  <c r="M1030" i="3315"/>
  <c r="M1029" i="3315"/>
  <c r="M1028" i="3315"/>
  <c r="M1027" i="3315"/>
  <c r="M1026" i="3315"/>
  <c r="M1025" i="3315"/>
  <c r="M1024" i="3315"/>
  <c r="M1023" i="3315"/>
  <c r="M1022" i="3315"/>
  <c r="M1021" i="3315"/>
  <c r="M1020" i="3315"/>
  <c r="M1019" i="3315"/>
  <c r="M1018" i="3315"/>
  <c r="M1017" i="3315"/>
  <c r="M1016" i="3315"/>
  <c r="M1015" i="3315"/>
  <c r="M1014" i="3315"/>
  <c r="M1013" i="3315"/>
  <c r="M1012" i="3315"/>
  <c r="M1011" i="3315"/>
  <c r="M1010" i="3315"/>
  <c r="M1009" i="3315"/>
  <c r="M1008" i="3315"/>
  <c r="M1007" i="3315"/>
  <c r="M1006" i="3315"/>
  <c r="M1005" i="3315"/>
  <c r="M1004" i="3315"/>
  <c r="M1003" i="3315"/>
  <c r="M1002" i="3315"/>
  <c r="M1001" i="3315"/>
  <c r="M1000" i="3315"/>
  <c r="M999" i="3315"/>
  <c r="M998" i="3315"/>
  <c r="M997" i="3315"/>
  <c r="M996" i="3315"/>
  <c r="M995" i="3315"/>
  <c r="M994" i="3315"/>
  <c r="M993" i="3315"/>
  <c r="M992" i="3315"/>
  <c r="M991" i="3315"/>
  <c r="M990" i="3315"/>
  <c r="M989" i="3315"/>
  <c r="M988" i="3315"/>
  <c r="M987" i="3315"/>
  <c r="M986" i="3315"/>
  <c r="M978" i="3315"/>
  <c r="M977" i="3315"/>
  <c r="M976" i="3315"/>
  <c r="M975" i="3315"/>
  <c r="M974" i="3315"/>
  <c r="M973" i="3315"/>
  <c r="M972" i="3315"/>
  <c r="M971" i="3315"/>
  <c r="M970" i="3315"/>
  <c r="M969" i="3315"/>
  <c r="M968" i="3315"/>
  <c r="M967" i="3315"/>
  <c r="M966" i="3315"/>
  <c r="M965" i="3315"/>
  <c r="M964" i="3315"/>
  <c r="M963" i="3315"/>
  <c r="M962" i="3315"/>
  <c r="M961" i="3315"/>
  <c r="M959" i="3315"/>
  <c r="M958" i="3315"/>
  <c r="M957" i="3315"/>
  <c r="M949" i="3315"/>
  <c r="M948" i="3315"/>
  <c r="M947" i="3315"/>
  <c r="M946" i="3315"/>
  <c r="M945" i="3315"/>
  <c r="M944" i="3315"/>
  <c r="M943" i="3315"/>
  <c r="M942" i="3315"/>
  <c r="M937" i="3315"/>
  <c r="M934" i="3315"/>
  <c r="M933" i="3315"/>
  <c r="M931" i="3315"/>
  <c r="M930" i="3315"/>
  <c r="M929" i="3315"/>
  <c r="M928" i="3315"/>
  <c r="M927" i="3315"/>
  <c r="M926" i="3315"/>
  <c r="M925" i="3315"/>
  <c r="M924" i="3315"/>
  <c r="M923" i="3315"/>
  <c r="M922" i="3315"/>
  <c r="M921" i="3315"/>
  <c r="M920" i="3315"/>
  <c r="M919" i="3315"/>
  <c r="M918" i="3315"/>
  <c r="M917" i="3315"/>
  <c r="M916" i="3315"/>
  <c r="M915" i="3315"/>
  <c r="M914" i="3315"/>
  <c r="M913" i="3315"/>
  <c r="M912" i="3315"/>
  <c r="M909" i="3315"/>
  <c r="M908" i="3315"/>
  <c r="M907" i="3315"/>
  <c r="M906" i="3315"/>
  <c r="M905" i="3315"/>
  <c r="M904" i="3315"/>
  <c r="M903" i="3315"/>
  <c r="M902" i="3315"/>
  <c r="M901" i="3315"/>
  <c r="M900" i="3315"/>
  <c r="M899" i="3315"/>
  <c r="M898" i="3315"/>
  <c r="M897" i="3315"/>
  <c r="M896" i="3315"/>
  <c r="M895" i="3315"/>
  <c r="M894" i="3315"/>
  <c r="M893" i="3315"/>
  <c r="M892" i="3315"/>
  <c r="M891" i="3315"/>
  <c r="M890" i="3315"/>
  <c r="M889" i="3315"/>
  <c r="M888" i="3315"/>
  <c r="M887" i="3315"/>
  <c r="M886" i="3315"/>
  <c r="M885" i="3315"/>
  <c r="M884" i="3315"/>
  <c r="M883" i="3315"/>
  <c r="M882" i="3315"/>
  <c r="M881" i="3315"/>
  <c r="M880" i="3315"/>
  <c r="M879" i="3315"/>
  <c r="M878" i="3315"/>
  <c r="M877" i="3315"/>
  <c r="M876" i="3315"/>
  <c r="M875" i="3315"/>
  <c r="M874" i="3315"/>
  <c r="M873" i="3315"/>
  <c r="M872" i="3315"/>
  <c r="M871" i="3315"/>
  <c r="M870" i="3315"/>
  <c r="M869" i="3315"/>
  <c r="M868" i="3315"/>
  <c r="M866" i="3315"/>
  <c r="M865" i="3315"/>
  <c r="M864" i="3315"/>
  <c r="M863" i="3315"/>
  <c r="M862" i="3315"/>
  <c r="M861" i="3315"/>
  <c r="M860" i="3315"/>
  <c r="M859" i="3315"/>
  <c r="M858" i="3315"/>
  <c r="M857" i="3315"/>
  <c r="M856" i="3315"/>
  <c r="M855" i="3315"/>
  <c r="M851" i="3315"/>
  <c r="M850" i="3315"/>
  <c r="M849" i="3315"/>
  <c r="M847" i="3315"/>
  <c r="M846" i="3315"/>
  <c r="M845" i="3315"/>
  <c r="M844" i="3315"/>
  <c r="M843" i="3315"/>
  <c r="M842" i="3315"/>
  <c r="M841" i="3315"/>
  <c r="M840" i="3315"/>
  <c r="M839" i="3315"/>
  <c r="M838" i="3315"/>
  <c r="M837" i="3315"/>
  <c r="M836" i="3315"/>
  <c r="M835" i="3315"/>
  <c r="M834" i="3315"/>
  <c r="M830" i="3315"/>
  <c r="M829" i="3315"/>
  <c r="M828" i="3315"/>
  <c r="M827" i="3315"/>
  <c r="M826" i="3315"/>
  <c r="M825" i="3315"/>
  <c r="M824" i="3315"/>
  <c r="M823" i="3315"/>
  <c r="M822" i="3315"/>
  <c r="M821" i="3315"/>
  <c r="M820" i="3315"/>
  <c r="M819" i="3315"/>
  <c r="M818" i="3315"/>
  <c r="M817" i="3315"/>
  <c r="M816" i="3315"/>
  <c r="M815" i="3315"/>
  <c r="M814" i="3315"/>
  <c r="M813" i="3315"/>
  <c r="M812" i="3315"/>
  <c r="M811" i="3315"/>
  <c r="M810" i="3315"/>
  <c r="M808" i="3315"/>
  <c r="M807" i="3315"/>
  <c r="M806" i="3315"/>
  <c r="M805" i="3315"/>
  <c r="M804" i="3315"/>
  <c r="M803" i="3315"/>
  <c r="M802" i="3315"/>
  <c r="M801" i="3315"/>
  <c r="M800" i="3315"/>
  <c r="M799" i="3315"/>
  <c r="M798" i="3315"/>
  <c r="M797" i="3315"/>
  <c r="M796" i="3315"/>
  <c r="M795" i="3315"/>
  <c r="M791" i="3315"/>
  <c r="M790" i="3315"/>
  <c r="M789" i="3315"/>
  <c r="M788" i="3315"/>
  <c r="M786" i="3315"/>
  <c r="M785" i="3315"/>
  <c r="M784" i="3315"/>
  <c r="M783" i="3315"/>
  <c r="M782" i="3315"/>
  <c r="M781" i="3315"/>
  <c r="M780" i="3315"/>
  <c r="M778" i="3315"/>
  <c r="M777" i="3315"/>
  <c r="M776" i="3315"/>
  <c r="M775" i="3315"/>
  <c r="M774" i="3315"/>
  <c r="M773" i="3315"/>
  <c r="M772" i="3315"/>
  <c r="M771" i="3315"/>
  <c r="M770" i="3315"/>
  <c r="M761" i="3315"/>
  <c r="M760" i="3315"/>
  <c r="M759" i="3315"/>
  <c r="M758" i="3315"/>
  <c r="M757" i="3315"/>
  <c r="M756" i="3315"/>
  <c r="M755" i="3315"/>
  <c r="M754" i="3315"/>
  <c r="M753" i="3315"/>
  <c r="M752" i="3315"/>
  <c r="M751" i="3315"/>
  <c r="M750" i="3315"/>
  <c r="M749" i="3315"/>
  <c r="M748" i="3315"/>
  <c r="M747" i="3315"/>
  <c r="M746" i="3315"/>
  <c r="M745" i="3315"/>
  <c r="M744" i="3315"/>
  <c r="M743" i="3315"/>
  <c r="M742" i="3315"/>
  <c r="M741" i="3315"/>
  <c r="M740" i="3315"/>
  <c r="M739" i="3315"/>
  <c r="M737" i="3315"/>
  <c r="M736" i="3315"/>
  <c r="M735" i="3315"/>
  <c r="M734" i="3315"/>
  <c r="M733" i="3315"/>
  <c r="M731" i="3315"/>
  <c r="M730" i="3315"/>
  <c r="M729" i="3315"/>
  <c r="M728" i="3315"/>
  <c r="M727" i="3315"/>
  <c r="M726" i="3315"/>
  <c r="M725" i="3315"/>
  <c r="M724" i="3315"/>
  <c r="M723" i="3315"/>
  <c r="M722" i="3315"/>
  <c r="M721" i="3315"/>
  <c r="M720" i="3315"/>
  <c r="M716" i="3315"/>
  <c r="M715" i="3315"/>
  <c r="M714" i="3315"/>
  <c r="M713" i="3315"/>
  <c r="M712" i="3315"/>
  <c r="M711" i="3315"/>
  <c r="M710" i="3315"/>
  <c r="M709" i="3315"/>
  <c r="M708" i="3315"/>
  <c r="M707" i="3315"/>
  <c r="M706" i="3315"/>
  <c r="M705" i="3315"/>
  <c r="M704" i="3315"/>
  <c r="M703" i="3315"/>
  <c r="M702" i="3315"/>
  <c r="M701" i="3315"/>
  <c r="M699" i="3315"/>
  <c r="M698" i="3315"/>
  <c r="M697" i="3315"/>
  <c r="M696" i="3315"/>
  <c r="M694" i="3315"/>
  <c r="M693" i="3315"/>
  <c r="M692" i="3315"/>
  <c r="M691" i="3315"/>
  <c r="M690" i="3315"/>
  <c r="M689" i="3315"/>
  <c r="M688" i="3315"/>
  <c r="M687" i="3315"/>
  <c r="M686" i="3315"/>
  <c r="M685" i="3315"/>
  <c r="M684" i="3315"/>
  <c r="M683" i="3315"/>
  <c r="M682" i="3315"/>
  <c r="M681" i="3315"/>
  <c r="M680" i="3315"/>
  <c r="M679" i="3315"/>
  <c r="M678" i="3315"/>
  <c r="M677" i="3315"/>
  <c r="M676" i="3315"/>
  <c r="M675" i="3315"/>
  <c r="M674" i="3315"/>
  <c r="M673" i="3315"/>
  <c r="M672" i="3315"/>
  <c r="M671" i="3315"/>
  <c r="M666" i="3315"/>
  <c r="M665" i="3315"/>
  <c r="M664" i="3315"/>
  <c r="M663" i="3315"/>
  <c r="M662" i="3315"/>
  <c r="M661" i="3315"/>
  <c r="M658" i="3315"/>
  <c r="M657" i="3315"/>
  <c r="M656" i="3315"/>
  <c r="M655" i="3315"/>
  <c r="M654" i="3315"/>
  <c r="M653" i="3315"/>
  <c r="M652" i="3315"/>
  <c r="M651" i="3315"/>
  <c r="M650" i="3315"/>
  <c r="M649" i="3315"/>
  <c r="M648" i="3315"/>
  <c r="M647" i="3315"/>
  <c r="M646" i="3315"/>
  <c r="M645" i="3315"/>
  <c r="M644" i="3315"/>
  <c r="M643" i="3315"/>
  <c r="M642" i="3315"/>
  <c r="M639" i="3315"/>
  <c r="M638" i="3315"/>
  <c r="M636" i="3315"/>
  <c r="M635" i="3315"/>
  <c r="M634" i="3315"/>
  <c r="M633" i="3315"/>
  <c r="M632" i="3315"/>
  <c r="M631" i="3315"/>
  <c r="M630" i="3315"/>
  <c r="M629" i="3315"/>
  <c r="M628" i="3315"/>
  <c r="M627" i="3315"/>
  <c r="M626" i="3315"/>
  <c r="M625" i="3315"/>
  <c r="M624" i="3315"/>
  <c r="M623" i="3315"/>
  <c r="M622" i="3315"/>
  <c r="M621" i="3315"/>
  <c r="M620" i="3315"/>
  <c r="M619" i="3315"/>
  <c r="M618" i="3315"/>
  <c r="M617" i="3315"/>
  <c r="M616" i="3315"/>
  <c r="M615" i="3315"/>
  <c r="M614" i="3315"/>
  <c r="M612" i="3315"/>
  <c r="M611" i="3315"/>
  <c r="M610" i="3315"/>
  <c r="M609" i="3315"/>
  <c r="M608" i="3315"/>
  <c r="M607" i="3315"/>
  <c r="M606" i="3315"/>
  <c r="M605" i="3315"/>
  <c r="M604" i="3315"/>
  <c r="M603" i="3315"/>
  <c r="M602" i="3315"/>
  <c r="M601" i="3315"/>
  <c r="M596" i="3315"/>
  <c r="M595" i="3315"/>
  <c r="M593" i="3315"/>
  <c r="M589" i="3315"/>
  <c r="M588" i="3315"/>
  <c r="M587" i="3315"/>
  <c r="M586" i="3315"/>
  <c r="M585" i="3315"/>
  <c r="M584" i="3315"/>
  <c r="M583" i="3315"/>
  <c r="M582" i="3315"/>
  <c r="M581" i="3315"/>
  <c r="M580" i="3315"/>
  <c r="M579" i="3315"/>
  <c r="M578" i="3315"/>
  <c r="M577" i="3315"/>
  <c r="M576" i="3315"/>
  <c r="M575" i="3315"/>
  <c r="M574" i="3315"/>
  <c r="M573" i="3315"/>
  <c r="M572" i="3315"/>
  <c r="M571" i="3315"/>
  <c r="M570" i="3315"/>
  <c r="M569" i="3315"/>
  <c r="M568" i="3315"/>
  <c r="M567" i="3315"/>
  <c r="M566" i="3315"/>
  <c r="M565" i="3315"/>
  <c r="M564" i="3315"/>
  <c r="M563" i="3315"/>
  <c r="M562" i="3315"/>
  <c r="M561" i="3315"/>
  <c r="M560" i="3315"/>
  <c r="M559" i="3315"/>
  <c r="M558" i="3315"/>
  <c r="M557" i="3315"/>
  <c r="M556" i="3315"/>
  <c r="M555" i="3315"/>
  <c r="M554" i="3315"/>
  <c r="M553" i="3315"/>
  <c r="M552" i="3315"/>
  <c r="M551" i="3315"/>
  <c r="M550" i="3315"/>
  <c r="M549" i="3315"/>
  <c r="M548" i="3315"/>
  <c r="M547" i="3315"/>
  <c r="M546" i="3315"/>
  <c r="M545" i="3315"/>
  <c r="M544" i="3315"/>
  <c r="M543" i="3315"/>
  <c r="M542" i="3315"/>
  <c r="M541" i="3315"/>
  <c r="M540" i="3315"/>
  <c r="M539" i="3315"/>
  <c r="M538" i="3315"/>
  <c r="M537" i="3315"/>
  <c r="M536" i="3315"/>
  <c r="M535" i="3315"/>
  <c r="M534" i="3315"/>
  <c r="M533" i="3315"/>
  <c r="M532" i="3315"/>
  <c r="M531" i="3315"/>
  <c r="M530" i="3315"/>
  <c r="M529" i="3315"/>
  <c r="M528" i="3315"/>
  <c r="M517" i="3315"/>
  <c r="M516" i="3315"/>
  <c r="M515" i="3315"/>
  <c r="M514" i="3315"/>
  <c r="M513" i="3315"/>
  <c r="M511" i="3315"/>
  <c r="M510" i="3315"/>
  <c r="M508" i="3315"/>
  <c r="M507" i="3315"/>
  <c r="M506" i="3315"/>
  <c r="M498" i="3315"/>
  <c r="M497" i="3315"/>
  <c r="M496" i="3315"/>
  <c r="M495" i="3315"/>
  <c r="M494" i="3315"/>
  <c r="M493" i="3315"/>
  <c r="M492" i="3315"/>
  <c r="M491" i="3315"/>
  <c r="M490" i="3315"/>
  <c r="M489" i="3315"/>
  <c r="M488" i="3315"/>
  <c r="M487" i="3315"/>
  <c r="M486" i="3315"/>
  <c r="M485" i="3315"/>
  <c r="M484" i="3315"/>
  <c r="M483" i="3315"/>
  <c r="M482" i="3315"/>
  <c r="M481" i="3315"/>
  <c r="M480" i="3315"/>
  <c r="M479" i="3315"/>
  <c r="M478" i="3315"/>
  <c r="M477" i="3315"/>
  <c r="M476" i="3315"/>
  <c r="M475" i="3315"/>
  <c r="M474" i="3315"/>
  <c r="M473" i="3315"/>
  <c r="M472" i="3315"/>
  <c r="M471" i="3315"/>
  <c r="M470" i="3315"/>
  <c r="M469" i="3315"/>
  <c r="M468" i="3315"/>
  <c r="M467" i="3315"/>
  <c r="M466" i="3315"/>
  <c r="M465" i="3315"/>
  <c r="M464" i="3315"/>
  <c r="M463" i="3315"/>
  <c r="M462" i="3315"/>
  <c r="M461" i="3315"/>
  <c r="M460" i="3315"/>
  <c r="M459" i="3315"/>
  <c r="M458" i="3315"/>
  <c r="M457" i="3315"/>
  <c r="M456" i="3315"/>
  <c r="M455" i="3315"/>
  <c r="M454" i="3315"/>
  <c r="M453" i="3315"/>
  <c r="M452" i="3315"/>
  <c r="M451" i="3315"/>
  <c r="M450" i="3315"/>
  <c r="M449" i="3315"/>
  <c r="M448" i="3315"/>
  <c r="M447" i="3315"/>
  <c r="M446" i="3315"/>
  <c r="M445" i="3315"/>
  <c r="M444" i="3315"/>
  <c r="M443" i="3315"/>
  <c r="M442" i="3315"/>
  <c r="M441" i="3315"/>
  <c r="M440" i="3315"/>
  <c r="M439" i="3315"/>
  <c r="M438" i="3315"/>
  <c r="M437" i="3315"/>
  <c r="M436" i="3315"/>
  <c r="M435" i="3315"/>
  <c r="M434" i="3315"/>
  <c r="M433" i="3315"/>
  <c r="M432" i="3315"/>
  <c r="M431" i="3315"/>
  <c r="M430" i="3315"/>
  <c r="M429" i="3315"/>
  <c r="M428" i="3315"/>
  <c r="M427" i="3315"/>
  <c r="M426" i="3315"/>
  <c r="M425" i="3315"/>
  <c r="M424" i="3315"/>
  <c r="M423" i="3315"/>
  <c r="M422" i="3315"/>
  <c r="M421" i="3315"/>
  <c r="M420" i="3315"/>
  <c r="M419" i="3315"/>
  <c r="M418" i="3315"/>
  <c r="M413" i="3315"/>
  <c r="M402" i="3315"/>
  <c r="M401" i="3315"/>
  <c r="M400" i="3315"/>
  <c r="M399" i="3315"/>
  <c r="M398" i="3315"/>
  <c r="M397" i="3315"/>
  <c r="M396" i="3315"/>
  <c r="M395" i="3315"/>
  <c r="M394" i="3315"/>
  <c r="M393" i="3315"/>
  <c r="M392" i="3315"/>
  <c r="M391" i="3315"/>
  <c r="M390" i="3315"/>
  <c r="M389" i="3315"/>
  <c r="M388" i="3315"/>
  <c r="M387" i="3315"/>
  <c r="M386" i="3315"/>
  <c r="M385" i="3315"/>
  <c r="M384" i="3315"/>
  <c r="M383" i="3315"/>
  <c r="M382" i="3315"/>
  <c r="M381" i="3315"/>
  <c r="M380" i="3315"/>
  <c r="M379" i="3315"/>
  <c r="M378" i="3315"/>
  <c r="M377" i="3315"/>
  <c r="M376" i="3315"/>
  <c r="M375" i="3315"/>
  <c r="M374" i="3315"/>
  <c r="M373" i="3315"/>
  <c r="M372" i="3315"/>
  <c r="M371" i="3315"/>
  <c r="M370" i="3315"/>
  <c r="M369" i="3315"/>
  <c r="M364" i="3315"/>
  <c r="M361" i="3315"/>
  <c r="M353" i="3315"/>
  <c r="M352" i="3315"/>
  <c r="M351" i="3315"/>
  <c r="M350" i="3315"/>
  <c r="M349" i="3315"/>
  <c r="M348" i="3315"/>
  <c r="M347" i="3315"/>
  <c r="M346" i="3315"/>
  <c r="M335" i="3315"/>
  <c r="M334" i="3315"/>
  <c r="M333" i="3315"/>
  <c r="M332" i="3315"/>
  <c r="M331" i="3315"/>
  <c r="M330" i="3315"/>
  <c r="M329" i="3315"/>
  <c r="M328" i="3315"/>
  <c r="M327" i="3315"/>
  <c r="M326" i="3315"/>
  <c r="M325" i="3315"/>
  <c r="M324" i="3315"/>
  <c r="M323" i="3315"/>
  <c r="M322" i="3315"/>
  <c r="M321" i="3315"/>
  <c r="M320" i="3315"/>
  <c r="M319" i="3315"/>
  <c r="M318" i="3315"/>
  <c r="M317" i="3315"/>
  <c r="M316" i="3315"/>
  <c r="M315" i="3315"/>
  <c r="M314" i="3315"/>
  <c r="M313" i="3315"/>
  <c r="M312" i="3315"/>
  <c r="M311" i="3315"/>
  <c r="M306" i="3315"/>
  <c r="M305" i="3315"/>
  <c r="M304" i="3315"/>
  <c r="M303" i="3315"/>
  <c r="M301" i="3315"/>
  <c r="M300" i="3315"/>
  <c r="M299" i="3315"/>
  <c r="M298" i="3315"/>
  <c r="M297" i="3315"/>
  <c r="M296" i="3315"/>
  <c r="M295" i="3315"/>
  <c r="M294" i="3315"/>
  <c r="M293" i="3315"/>
  <c r="M292" i="3315"/>
  <c r="M291" i="3315"/>
  <c r="M290" i="3315"/>
  <c r="M289" i="3315"/>
  <c r="M288" i="3315"/>
  <c r="M287" i="3315"/>
  <c r="M286" i="3315"/>
  <c r="M285" i="3315"/>
  <c r="M283" i="3315"/>
  <c r="M282" i="3315"/>
  <c r="M281" i="3315"/>
  <c r="M280" i="3315"/>
  <c r="M279" i="3315"/>
  <c r="M278" i="3315"/>
  <c r="M277" i="3315"/>
  <c r="M276" i="3315"/>
  <c r="M270" i="3315"/>
  <c r="M271" i="3315"/>
  <c r="M230" i="3315"/>
  <c r="M231" i="3315"/>
  <c r="M232" i="3315"/>
  <c r="M233" i="3315"/>
  <c r="M234" i="3315"/>
  <c r="M235" i="3315"/>
  <c r="M236" i="3315"/>
  <c r="M237" i="3315"/>
  <c r="M238" i="3315"/>
  <c r="M239" i="3315"/>
  <c r="M240" i="3315"/>
  <c r="M241" i="3315"/>
  <c r="M242" i="3315"/>
  <c r="M243" i="3315"/>
  <c r="M244" i="3315"/>
  <c r="M245" i="3315"/>
  <c r="M246" i="3315"/>
  <c r="M247" i="3315"/>
  <c r="M248" i="3315"/>
  <c r="M250" i="3315"/>
  <c r="M251" i="3315"/>
  <c r="M252" i="3315"/>
  <c r="M253" i="3315"/>
  <c r="M254" i="3315"/>
  <c r="M255" i="3315"/>
  <c r="M256" i="3315"/>
  <c r="M257" i="3315"/>
  <c r="M258" i="3315"/>
  <c r="M259" i="3315"/>
  <c r="M262" i="3315"/>
  <c r="M263" i="3315"/>
  <c r="M264" i="3315"/>
  <c r="M265" i="3315"/>
  <c r="M216" i="3315"/>
  <c r="M212" i="3315"/>
  <c r="M206" i="3315"/>
  <c r="M205" i="3315"/>
  <c r="M204" i="3315"/>
  <c r="M203" i="3315"/>
  <c r="M196" i="3315"/>
  <c r="M195" i="3315"/>
  <c r="M192" i="3315"/>
  <c r="M191" i="3315"/>
  <c r="M190" i="3315"/>
  <c r="M189" i="3315"/>
  <c r="M184" i="3315"/>
  <c r="M183" i="3315"/>
  <c r="M182" i="3315"/>
  <c r="M181" i="3315"/>
  <c r="M180" i="3315"/>
  <c r="M179" i="3315"/>
  <c r="M177" i="3315"/>
  <c r="M175" i="3315"/>
  <c r="M174" i="3315"/>
  <c r="M173" i="3315"/>
  <c r="M172" i="3315"/>
  <c r="M171" i="3315"/>
  <c r="M170" i="3315"/>
  <c r="M169" i="3315"/>
  <c r="M168" i="3315"/>
  <c r="M167" i="3315"/>
  <c r="M166" i="3315"/>
  <c r="M152" i="3315"/>
  <c r="M153" i="3315"/>
  <c r="M154" i="3315"/>
  <c r="M155" i="3315"/>
  <c r="M156" i="3315"/>
  <c r="M157" i="3315"/>
  <c r="M158" i="3315"/>
  <c r="M159" i="3315"/>
  <c r="M160" i="3315"/>
  <c r="M161" i="3315"/>
  <c r="M147" i="3315"/>
  <c r="M146" i="3315"/>
  <c r="M145" i="3315"/>
  <c r="M144" i="3315"/>
  <c r="M143" i="3315"/>
  <c r="M142" i="3315"/>
  <c r="M141" i="3315"/>
  <c r="M140" i="3315"/>
  <c r="M139" i="3315"/>
  <c r="M138" i="3315"/>
  <c r="M137" i="3315"/>
  <c r="M136" i="3315"/>
  <c r="M135" i="3315"/>
  <c r="M134" i="3315"/>
  <c r="M133" i="3315"/>
  <c r="M132" i="3315"/>
  <c r="M131" i="3315"/>
  <c r="M130" i="3315"/>
  <c r="M129" i="3315"/>
  <c r="M128" i="3315"/>
  <c r="M125" i="3315"/>
  <c r="M124" i="3315"/>
  <c r="M123" i="3315"/>
  <c r="M122" i="3315"/>
  <c r="M121" i="3315"/>
  <c r="M120" i="3315"/>
  <c r="M119" i="3315"/>
  <c r="M118" i="3315"/>
  <c r="M117" i="3315"/>
  <c r="M116" i="3315"/>
  <c r="M115" i="3315"/>
  <c r="M114" i="3315"/>
  <c r="M113" i="3315"/>
  <c r="M112" i="3315"/>
  <c r="M110" i="3315"/>
  <c r="M109" i="3315"/>
  <c r="M108" i="3315"/>
  <c r="M107" i="3315"/>
  <c r="M106" i="3315"/>
  <c r="M105" i="3315"/>
  <c r="M104" i="3315"/>
  <c r="M103" i="3315"/>
  <c r="M102" i="3315"/>
  <c r="M101" i="3315"/>
  <c r="M100" i="3315"/>
  <c r="M99" i="3315"/>
  <c r="M98" i="3315"/>
  <c r="M96" i="3315"/>
  <c r="M95" i="3315"/>
  <c r="M94" i="3315"/>
  <c r="M93" i="3315"/>
  <c r="M92" i="3315"/>
  <c r="M91" i="3315"/>
  <c r="M90" i="3315"/>
  <c r="M89" i="3315"/>
  <c r="M88" i="3315"/>
  <c r="M87" i="3315"/>
  <c r="M86" i="3315"/>
  <c r="M85" i="3315"/>
  <c r="M80" i="3315"/>
  <c r="M79" i="3315"/>
  <c r="M78" i="3315"/>
  <c r="M77" i="3315"/>
  <c r="M75" i="3315"/>
  <c r="M73" i="3315"/>
  <c r="M72" i="3315"/>
  <c r="M71" i="3315"/>
  <c r="M70" i="3315"/>
  <c r="I1389" i="3315"/>
  <c r="I1391" i="3315"/>
  <c r="I1392" i="3315"/>
  <c r="I1393" i="3315"/>
  <c r="I1394" i="3315"/>
  <c r="I1395" i="3315"/>
  <c r="I1396" i="3315"/>
  <c r="I1397" i="3315"/>
  <c r="I1398" i="3315"/>
  <c r="I1399" i="3315"/>
  <c r="I1400" i="3315"/>
  <c r="I1401" i="3315"/>
  <c r="I1402" i="3315"/>
  <c r="I1403" i="3315"/>
  <c r="I1261" i="3315"/>
  <c r="I1262" i="3315"/>
  <c r="I1263" i="3315"/>
  <c r="I1264" i="3315"/>
  <c r="I1265" i="3315"/>
  <c r="I1266" i="3315"/>
  <c r="I1268" i="3315"/>
  <c r="I1269" i="3315"/>
  <c r="I1270" i="3315"/>
  <c r="I1271" i="3315"/>
  <c r="I1272" i="3315"/>
  <c r="I1273" i="3315"/>
  <c r="I1274" i="3315"/>
  <c r="I1276" i="3315"/>
  <c r="I1277" i="3315"/>
  <c r="I1278" i="3315"/>
  <c r="I1280" i="3315"/>
  <c r="I1281" i="3315"/>
  <c r="I1282" i="3315"/>
  <c r="I1283" i="3315"/>
  <c r="I1284" i="3315"/>
  <c r="I1285" i="3315"/>
  <c r="I1286" i="3315"/>
  <c r="I1287" i="3315"/>
  <c r="I1288" i="3315"/>
  <c r="I1289" i="3315"/>
  <c r="I1290" i="3315"/>
  <c r="I1291" i="3315"/>
  <c r="I1292" i="3315"/>
  <c r="I1294" i="3315"/>
  <c r="I1295" i="3315"/>
  <c r="I1296" i="3315"/>
  <c r="I1297" i="3315"/>
  <c r="I1300" i="3315"/>
  <c r="I1301" i="3315"/>
  <c r="I1302" i="3315"/>
  <c r="I1303" i="3315"/>
  <c r="I1304" i="3315"/>
  <c r="I1305" i="3315"/>
  <c r="I1307" i="3315"/>
  <c r="I1308" i="3315"/>
  <c r="I1309" i="3315"/>
  <c r="I1312" i="3315"/>
  <c r="I1313" i="3315"/>
  <c r="I1314" i="3315"/>
  <c r="I1315" i="3315"/>
  <c r="I1316" i="3315"/>
  <c r="I1317" i="3315"/>
  <c r="I1318" i="3315"/>
  <c r="I1319" i="3315"/>
  <c r="I1320" i="3315"/>
  <c r="I1321" i="3315"/>
  <c r="I1322" i="3315"/>
  <c r="I1323" i="3315"/>
  <c r="I1324" i="3315"/>
  <c r="I1325" i="3315"/>
  <c r="I1326" i="3315"/>
  <c r="I1327" i="3315"/>
  <c r="I1328" i="3315"/>
  <c r="I1329" i="3315"/>
  <c r="I1330" i="3315"/>
  <c r="I1331" i="3315"/>
  <c r="I1332" i="3315"/>
  <c r="I1333" i="3315"/>
  <c r="I1335" i="3315"/>
  <c r="I1336" i="3315"/>
  <c r="I1337" i="3315"/>
  <c r="I1338" i="3315"/>
  <c r="I1339" i="3315"/>
  <c r="I1340" i="3315"/>
  <c r="I1341" i="3315"/>
  <c r="I1342" i="3315"/>
  <c r="I1343" i="3315"/>
  <c r="I1344" i="3315"/>
  <c r="I1345" i="3315"/>
  <c r="I1346" i="3315"/>
  <c r="I1347" i="3315"/>
  <c r="I1348" i="3315"/>
  <c r="I1349" i="3315"/>
  <c r="I1350" i="3315"/>
  <c r="I1351" i="3315"/>
  <c r="I1352" i="3315"/>
  <c r="I1353" i="3315"/>
  <c r="I1354" i="3315"/>
  <c r="I1355" i="3315"/>
  <c r="I1356" i="3315"/>
  <c r="I1357" i="3315"/>
  <c r="I1358" i="3315"/>
  <c r="I1359" i="3315"/>
  <c r="I1362" i="3315"/>
  <c r="I1363" i="3315"/>
  <c r="I1365" i="3315"/>
  <c r="I1366" i="3315"/>
  <c r="I1367" i="3315"/>
  <c r="I1368" i="3315"/>
  <c r="I1369" i="3315"/>
  <c r="I1370" i="3315"/>
  <c r="I1371" i="3315"/>
  <c r="I1372" i="3315"/>
  <c r="I1373" i="3315"/>
  <c r="I1374" i="3315"/>
  <c r="I1375" i="3315"/>
  <c r="I1376" i="3315"/>
  <c r="I1377" i="3315"/>
  <c r="I1378" i="3315"/>
  <c r="I1380" i="3315"/>
  <c r="I1381" i="3315"/>
  <c r="I1382" i="3315"/>
  <c r="I1383" i="3315"/>
  <c r="M1389" i="3315"/>
  <c r="I1253" i="3315"/>
  <c r="I1252" i="3315"/>
  <c r="I1251" i="3315"/>
  <c r="I1250" i="3315"/>
  <c r="I1249" i="3315"/>
  <c r="I1229" i="3315"/>
  <c r="I1225" i="3315"/>
  <c r="I1224" i="3315"/>
  <c r="I1223" i="3315"/>
  <c r="I1222" i="3315"/>
  <c r="I1218" i="3315"/>
  <c r="I1217" i="3315"/>
  <c r="I1216" i="3315"/>
  <c r="I1215" i="3315"/>
  <c r="I1213" i="3315"/>
  <c r="I1211" i="3315"/>
  <c r="I1187" i="3315"/>
  <c r="I1186" i="3315"/>
  <c r="I1185" i="3315"/>
  <c r="I1183" i="3315"/>
  <c r="I1182" i="3315"/>
  <c r="I1181" i="3315"/>
  <c r="I1180" i="3315"/>
  <c r="I1179" i="3315"/>
  <c r="I1168" i="3315"/>
  <c r="I1167" i="3315"/>
  <c r="I1166" i="3315"/>
  <c r="I1165" i="3315"/>
  <c r="I1164" i="3315"/>
  <c r="I1163" i="3315"/>
  <c r="I1162" i="3315"/>
  <c r="I1161" i="3315"/>
  <c r="I1160" i="3315"/>
  <c r="I1159" i="3315"/>
  <c r="I1158" i="3315"/>
  <c r="I1157" i="3315"/>
  <c r="I1156" i="3315"/>
  <c r="I1155" i="3315"/>
  <c r="I1154" i="3315"/>
  <c r="I1153" i="3315"/>
  <c r="I1149" i="3315"/>
  <c r="I1148" i="3315"/>
  <c r="I1147" i="3315"/>
  <c r="I1146" i="3315"/>
  <c r="I1145" i="3315"/>
  <c r="I1144" i="3315"/>
  <c r="I1143" i="3315"/>
  <c r="I1142" i="3315"/>
  <c r="I1141" i="3315"/>
  <c r="I1140" i="3315"/>
  <c r="I1139" i="3315"/>
  <c r="I1138" i="3315"/>
  <c r="I1137" i="3315"/>
  <c r="I1136" i="3315"/>
  <c r="I1135" i="3315"/>
  <c r="I1134" i="3315"/>
  <c r="I1133" i="3315"/>
  <c r="I1132" i="3315"/>
  <c r="I1131" i="3315"/>
  <c r="I1130" i="3315"/>
  <c r="I1129" i="3315"/>
  <c r="I1127" i="3315"/>
  <c r="I1125" i="3315"/>
  <c r="I1124" i="3315"/>
  <c r="I1123" i="3315"/>
  <c r="I1122" i="3315"/>
  <c r="I1121" i="3315"/>
  <c r="I1120" i="3315"/>
  <c r="I1119" i="3315"/>
  <c r="I1117" i="3315"/>
  <c r="I1114" i="3315"/>
  <c r="I1113" i="3315"/>
  <c r="I1112" i="3315"/>
  <c r="I1111" i="3315"/>
  <c r="I1110" i="3315"/>
  <c r="I1109" i="3315"/>
  <c r="I1108" i="3315"/>
  <c r="I1107" i="3315"/>
  <c r="I1105" i="3315"/>
  <c r="I1104" i="3315"/>
  <c r="I1103" i="3315"/>
  <c r="I1102" i="3315"/>
  <c r="I1101" i="3315"/>
  <c r="I1100" i="3315"/>
  <c r="I1099" i="3315"/>
  <c r="I1098" i="3315"/>
  <c r="I1097" i="3315"/>
  <c r="I1096" i="3315"/>
  <c r="I1095" i="3315"/>
  <c r="I1094" i="3315"/>
  <c r="I1093" i="3315"/>
  <c r="I1092" i="3315"/>
  <c r="I1091" i="3315"/>
  <c r="I1090" i="3315"/>
  <c r="I1088" i="3315"/>
  <c r="I1087" i="3315"/>
  <c r="I1084" i="3315"/>
  <c r="I1083" i="3315"/>
  <c r="I1082" i="3315"/>
  <c r="I1081" i="3315"/>
  <c r="I1080" i="3315"/>
  <c r="I1079" i="3315"/>
  <c r="I1078" i="3315"/>
  <c r="I1077" i="3315"/>
  <c r="I1076" i="3315"/>
  <c r="I1075" i="3315"/>
  <c r="I1074" i="3315"/>
  <c r="I1073" i="3315"/>
  <c r="I1072" i="3315"/>
  <c r="I1070" i="3315"/>
  <c r="I1069" i="3315"/>
  <c r="I1068" i="3315"/>
  <c r="I1067" i="3315"/>
  <c r="I1066" i="3315"/>
  <c r="I1065" i="3315"/>
  <c r="I1064" i="3315"/>
  <c r="I1063" i="3315"/>
  <c r="I1062" i="3315"/>
  <c r="I1061" i="3315"/>
  <c r="I1060" i="3315"/>
  <c r="I1059" i="3315"/>
  <c r="I1058" i="3315"/>
  <c r="I1057" i="3315"/>
  <c r="I1056" i="3315"/>
  <c r="I1055" i="3315"/>
  <c r="I1054" i="3315"/>
  <c r="I1053" i="3315"/>
  <c r="I1052" i="3315"/>
  <c r="I1051" i="3315"/>
  <c r="I1050" i="3315"/>
  <c r="I1049" i="3315"/>
  <c r="I1048" i="3315"/>
  <c r="I1047" i="3315"/>
  <c r="I1046" i="3315"/>
  <c r="I1045" i="3315"/>
  <c r="I1044" i="3315"/>
  <c r="I1043" i="3315"/>
  <c r="I1042" i="3315"/>
  <c r="I1041" i="3315"/>
  <c r="I1040" i="3315"/>
  <c r="I1039" i="3315"/>
  <c r="I1038" i="3315"/>
  <c r="I1037" i="3315"/>
  <c r="I1036" i="3315"/>
  <c r="I1035" i="3315"/>
  <c r="I1034" i="3315"/>
  <c r="I1033" i="3315"/>
  <c r="I1032" i="3315"/>
  <c r="I1031" i="3315"/>
  <c r="I1030" i="3315"/>
  <c r="I1029" i="3315"/>
  <c r="I1028" i="3315"/>
  <c r="I1027" i="3315"/>
  <c r="I1026" i="3315"/>
  <c r="I1025" i="3315"/>
  <c r="I1024" i="3315"/>
  <c r="I1023" i="3315"/>
  <c r="I1022" i="3315"/>
  <c r="I1021" i="3315"/>
  <c r="I1020" i="3315"/>
  <c r="I1019" i="3315"/>
  <c r="I1018" i="3315"/>
  <c r="I1017" i="3315"/>
  <c r="I1016" i="3315"/>
  <c r="I1015" i="3315"/>
  <c r="I1014" i="3315"/>
  <c r="I1013" i="3315"/>
  <c r="I1012" i="3315"/>
  <c r="I1011" i="3315"/>
  <c r="I1010" i="3315"/>
  <c r="I1009" i="3315"/>
  <c r="I1008" i="3315"/>
  <c r="I1007" i="3315"/>
  <c r="I1006" i="3315"/>
  <c r="I1005" i="3315"/>
  <c r="I1004" i="3315"/>
  <c r="I1003" i="3315"/>
  <c r="I1002" i="3315"/>
  <c r="I1001" i="3315"/>
  <c r="I1000" i="3315"/>
  <c r="I999" i="3315"/>
  <c r="I998" i="3315"/>
  <c r="I997" i="3315"/>
  <c r="I996" i="3315"/>
  <c r="I995" i="3315"/>
  <c r="I994" i="3315"/>
  <c r="I993" i="3315"/>
  <c r="I992" i="3315"/>
  <c r="I991" i="3315"/>
  <c r="I990" i="3315"/>
  <c r="I989" i="3315"/>
  <c r="I988" i="3315"/>
  <c r="I987" i="3315"/>
  <c r="I986" i="3315"/>
  <c r="I978" i="3315"/>
  <c r="I977" i="3315"/>
  <c r="I976" i="3315"/>
  <c r="I975" i="3315"/>
  <c r="I974" i="3315"/>
  <c r="I973" i="3315"/>
  <c r="I972" i="3315"/>
  <c r="I971" i="3315"/>
  <c r="I970" i="3315"/>
  <c r="I969" i="3315"/>
  <c r="I968" i="3315"/>
  <c r="I967" i="3315"/>
  <c r="I966" i="3315"/>
  <c r="I965" i="3315"/>
  <c r="I964" i="3315"/>
  <c r="I963" i="3315"/>
  <c r="I962" i="3315"/>
  <c r="I961" i="3315"/>
  <c r="I959" i="3315"/>
  <c r="I958" i="3315"/>
  <c r="I957" i="3315"/>
  <c r="I949" i="3315"/>
  <c r="I948" i="3315"/>
  <c r="I947" i="3315"/>
  <c r="I946" i="3315"/>
  <c r="I945" i="3315"/>
  <c r="I944" i="3315"/>
  <c r="I943" i="3315"/>
  <c r="I942" i="3315"/>
  <c r="I937" i="3315"/>
  <c r="I934" i="3315"/>
  <c r="I933" i="3315"/>
  <c r="I931" i="3315"/>
  <c r="I930" i="3315"/>
  <c r="I929" i="3315"/>
  <c r="I928" i="3315"/>
  <c r="I927" i="3315"/>
  <c r="I926" i="3315"/>
  <c r="I925" i="3315"/>
  <c r="I924" i="3315"/>
  <c r="I923" i="3315"/>
  <c r="I922" i="3315"/>
  <c r="I921" i="3315"/>
  <c r="I920" i="3315"/>
  <c r="I919" i="3315"/>
  <c r="I918" i="3315"/>
  <c r="I917" i="3315"/>
  <c r="I916" i="3315"/>
  <c r="I915" i="3315"/>
  <c r="I914" i="3315"/>
  <c r="I913" i="3315"/>
  <c r="I912" i="3315"/>
  <c r="I909" i="3315"/>
  <c r="I908" i="3315"/>
  <c r="I907" i="3315"/>
  <c r="I906" i="3315"/>
  <c r="I905" i="3315"/>
  <c r="I904" i="3315"/>
  <c r="I903" i="3315"/>
  <c r="I902" i="3315"/>
  <c r="I901" i="3315"/>
  <c r="I900" i="3315"/>
  <c r="I899" i="3315"/>
  <c r="I898" i="3315"/>
  <c r="I897" i="3315"/>
  <c r="I896" i="3315"/>
  <c r="I895" i="3315"/>
  <c r="I894" i="3315"/>
  <c r="I893" i="3315"/>
  <c r="I892" i="3315"/>
  <c r="I891" i="3315"/>
  <c r="I890" i="3315"/>
  <c r="I889" i="3315"/>
  <c r="I888" i="3315"/>
  <c r="I887" i="3315"/>
  <c r="I886" i="3315"/>
  <c r="I885" i="3315"/>
  <c r="I884" i="3315"/>
  <c r="I883" i="3315"/>
  <c r="I882" i="3315"/>
  <c r="I881" i="3315"/>
  <c r="I880" i="3315"/>
  <c r="I879" i="3315"/>
  <c r="I878" i="3315"/>
  <c r="I877" i="3315"/>
  <c r="I876" i="3315"/>
  <c r="I875" i="3315"/>
  <c r="I874" i="3315"/>
  <c r="I873" i="3315"/>
  <c r="I872" i="3315"/>
  <c r="I871" i="3315"/>
  <c r="I870" i="3315"/>
  <c r="I869" i="3315"/>
  <c r="I868" i="3315"/>
  <c r="I866" i="3315"/>
  <c r="I865" i="3315"/>
  <c r="I864" i="3315"/>
  <c r="I863" i="3315"/>
  <c r="I862" i="3315"/>
  <c r="I861" i="3315"/>
  <c r="I860" i="3315"/>
  <c r="I859" i="3315"/>
  <c r="I858" i="3315"/>
  <c r="I857" i="3315"/>
  <c r="I856" i="3315"/>
  <c r="I855" i="3315"/>
  <c r="I851" i="3315"/>
  <c r="I850" i="3315"/>
  <c r="I849" i="3315"/>
  <c r="I847" i="3315"/>
  <c r="I846" i="3315"/>
  <c r="I845" i="3315"/>
  <c r="I844" i="3315"/>
  <c r="I843" i="3315"/>
  <c r="I842" i="3315"/>
  <c r="I841" i="3315"/>
  <c r="I840" i="3315"/>
  <c r="I839" i="3315"/>
  <c r="I838" i="3315"/>
  <c r="I837" i="3315"/>
  <c r="I836" i="3315"/>
  <c r="I835" i="3315"/>
  <c r="I834" i="3315"/>
  <c r="I830" i="3315"/>
  <c r="I829" i="3315"/>
  <c r="I828" i="3315"/>
  <c r="I827" i="3315"/>
  <c r="I826" i="3315"/>
  <c r="I825" i="3315"/>
  <c r="I824" i="3315"/>
  <c r="I823" i="3315"/>
  <c r="I822" i="3315"/>
  <c r="I821" i="3315"/>
  <c r="I820" i="3315"/>
  <c r="I819" i="3315"/>
  <c r="I818" i="3315"/>
  <c r="I817" i="3315"/>
  <c r="I816" i="3315"/>
  <c r="I815" i="3315"/>
  <c r="I814" i="3315"/>
  <c r="I813" i="3315"/>
  <c r="I812" i="3315"/>
  <c r="I811" i="3315"/>
  <c r="I810" i="3315"/>
  <c r="I808" i="3315"/>
  <c r="I807" i="3315"/>
  <c r="I806" i="3315"/>
  <c r="I805" i="3315"/>
  <c r="I804" i="3315"/>
  <c r="I803" i="3315"/>
  <c r="I802" i="3315"/>
  <c r="I801" i="3315"/>
  <c r="I800" i="3315"/>
  <c r="I799" i="3315"/>
  <c r="I798" i="3315"/>
  <c r="I797" i="3315"/>
  <c r="I796" i="3315"/>
  <c r="I795" i="3315"/>
  <c r="I791" i="3315"/>
  <c r="I790" i="3315"/>
  <c r="I789" i="3315"/>
  <c r="I788" i="3315"/>
  <c r="I786" i="3315"/>
  <c r="I785" i="3315"/>
  <c r="I784" i="3315"/>
  <c r="I783" i="3315"/>
  <c r="I782" i="3315"/>
  <c r="I781" i="3315"/>
  <c r="I780" i="3315"/>
  <c r="I778" i="3315"/>
  <c r="I777" i="3315"/>
  <c r="I776" i="3315"/>
  <c r="I775" i="3315"/>
  <c r="I774" i="3315"/>
  <c r="I773" i="3315"/>
  <c r="I772" i="3315"/>
  <c r="I771" i="3315"/>
  <c r="I770" i="3315"/>
  <c r="I761" i="3315"/>
  <c r="I760" i="3315"/>
  <c r="I759" i="3315"/>
  <c r="I758" i="3315"/>
  <c r="I757" i="3315"/>
  <c r="I756" i="3315"/>
  <c r="I755" i="3315"/>
  <c r="I754" i="3315"/>
  <c r="I753" i="3315"/>
  <c r="I752" i="3315"/>
  <c r="I751" i="3315"/>
  <c r="I750" i="3315"/>
  <c r="I749" i="3315"/>
  <c r="I748" i="3315"/>
  <c r="I747" i="3315"/>
  <c r="I746" i="3315"/>
  <c r="I745" i="3315"/>
  <c r="I744" i="3315"/>
  <c r="I743" i="3315"/>
  <c r="I742" i="3315"/>
  <c r="I741" i="3315"/>
  <c r="I740" i="3315"/>
  <c r="I739" i="3315"/>
  <c r="I737" i="3315"/>
  <c r="I736" i="3315"/>
  <c r="I735" i="3315"/>
  <c r="I734" i="3315"/>
  <c r="I733" i="3315"/>
  <c r="I731" i="3315"/>
  <c r="I730" i="3315"/>
  <c r="I729" i="3315"/>
  <c r="I728" i="3315"/>
  <c r="I727" i="3315"/>
  <c r="I726" i="3315"/>
  <c r="I725" i="3315"/>
  <c r="I724" i="3315"/>
  <c r="I723" i="3315"/>
  <c r="I722" i="3315"/>
  <c r="I721" i="3315"/>
  <c r="I720" i="3315"/>
  <c r="I716" i="3315"/>
  <c r="I715" i="3315"/>
  <c r="I714" i="3315"/>
  <c r="I713" i="3315"/>
  <c r="I712" i="3315"/>
  <c r="I711" i="3315"/>
  <c r="I710" i="3315"/>
  <c r="I709" i="3315"/>
  <c r="I708" i="3315"/>
  <c r="I707" i="3315"/>
  <c r="I706" i="3315"/>
  <c r="I705" i="3315"/>
  <c r="I704" i="3315"/>
  <c r="I703" i="3315"/>
  <c r="I702" i="3315"/>
  <c r="I701" i="3315"/>
  <c r="I699" i="3315"/>
  <c r="I698" i="3315"/>
  <c r="I697" i="3315"/>
  <c r="I696" i="3315"/>
  <c r="I694" i="3315"/>
  <c r="I693" i="3315"/>
  <c r="I692" i="3315"/>
  <c r="I691" i="3315"/>
  <c r="I690" i="3315"/>
  <c r="I689" i="3315"/>
  <c r="I688" i="3315"/>
  <c r="I687" i="3315"/>
  <c r="I686" i="3315"/>
  <c r="I685" i="3315"/>
  <c r="I684" i="3315"/>
  <c r="I683" i="3315"/>
  <c r="I682" i="3315"/>
  <c r="I681" i="3315"/>
  <c r="I680" i="3315"/>
  <c r="I679" i="3315"/>
  <c r="I678" i="3315"/>
  <c r="I677" i="3315"/>
  <c r="I676" i="3315"/>
  <c r="I675" i="3315"/>
  <c r="I674" i="3315"/>
  <c r="I673" i="3315"/>
  <c r="I672" i="3315"/>
  <c r="I671" i="3315"/>
  <c r="I666" i="3315"/>
  <c r="I665" i="3315"/>
  <c r="I664" i="3315"/>
  <c r="I663" i="3315"/>
  <c r="I662" i="3315"/>
  <c r="I661" i="3315"/>
  <c r="I657" i="3315"/>
  <c r="I656" i="3315"/>
  <c r="I655" i="3315"/>
  <c r="I654" i="3315"/>
  <c r="I653" i="3315"/>
  <c r="I652" i="3315"/>
  <c r="I651" i="3315"/>
  <c r="I650" i="3315"/>
  <c r="I649" i="3315"/>
  <c r="I648" i="3315"/>
  <c r="I647" i="3315"/>
  <c r="I646" i="3315"/>
  <c r="I645" i="3315"/>
  <c r="I644" i="3315"/>
  <c r="I643" i="3315"/>
  <c r="I642" i="3315"/>
  <c r="I639" i="3315"/>
  <c r="I638" i="3315"/>
  <c r="I636" i="3315"/>
  <c r="I635" i="3315"/>
  <c r="I634" i="3315"/>
  <c r="I633" i="3315"/>
  <c r="I632" i="3315"/>
  <c r="I631" i="3315"/>
  <c r="I630" i="3315"/>
  <c r="I629" i="3315"/>
  <c r="I628" i="3315"/>
  <c r="I627" i="3315"/>
  <c r="I626" i="3315"/>
  <c r="I625" i="3315"/>
  <c r="I624" i="3315"/>
  <c r="I623" i="3315"/>
  <c r="I622" i="3315"/>
  <c r="I621" i="3315"/>
  <c r="I620" i="3315"/>
  <c r="I619" i="3315"/>
  <c r="I618" i="3315"/>
  <c r="I617" i="3315"/>
  <c r="I616" i="3315"/>
  <c r="I615" i="3315"/>
  <c r="I614" i="3315"/>
  <c r="I612" i="3315"/>
  <c r="I611" i="3315"/>
  <c r="I610" i="3315"/>
  <c r="I609" i="3315"/>
  <c r="I608" i="3315"/>
  <c r="I607" i="3315"/>
  <c r="I606" i="3315"/>
  <c r="I605" i="3315"/>
  <c r="I604" i="3315"/>
  <c r="I603" i="3315"/>
  <c r="I602" i="3315"/>
  <c r="I601" i="3315"/>
  <c r="I596" i="3315"/>
  <c r="I595" i="3315"/>
  <c r="I593" i="3315"/>
  <c r="I589" i="3315"/>
  <c r="I588" i="3315"/>
  <c r="I587" i="3315"/>
  <c r="I586" i="3315"/>
  <c r="I585" i="3315"/>
  <c r="I584" i="3315"/>
  <c r="I583" i="3315"/>
  <c r="I582" i="3315"/>
  <c r="I581" i="3315"/>
  <c r="I580" i="3315"/>
  <c r="I579" i="3315"/>
  <c r="I578" i="3315"/>
  <c r="I577" i="3315"/>
  <c r="I576" i="3315"/>
  <c r="I575" i="3315"/>
  <c r="I574" i="3315"/>
  <c r="I573" i="3315"/>
  <c r="I572" i="3315"/>
  <c r="I571" i="3315"/>
  <c r="I570" i="3315"/>
  <c r="I569" i="3315"/>
  <c r="I568" i="3315"/>
  <c r="I567" i="3315"/>
  <c r="I566" i="3315"/>
  <c r="I565" i="3315"/>
  <c r="I564" i="3315"/>
  <c r="I563" i="3315"/>
  <c r="I562" i="3315"/>
  <c r="I561" i="3315"/>
  <c r="I560" i="3315"/>
  <c r="I559" i="3315"/>
  <c r="I558" i="3315"/>
  <c r="I557" i="3315"/>
  <c r="I556" i="3315"/>
  <c r="I555" i="3315"/>
  <c r="I554" i="3315"/>
  <c r="I553" i="3315"/>
  <c r="I552" i="3315"/>
  <c r="I551" i="3315"/>
  <c r="I550" i="3315"/>
  <c r="I549" i="3315"/>
  <c r="I548" i="3315"/>
  <c r="I547" i="3315"/>
  <c r="I546" i="3315"/>
  <c r="I545" i="3315"/>
  <c r="I544" i="3315"/>
  <c r="I543" i="3315"/>
  <c r="I542" i="3315"/>
  <c r="I541" i="3315"/>
  <c r="I540" i="3315"/>
  <c r="I539" i="3315"/>
  <c r="I538" i="3315"/>
  <c r="I537" i="3315"/>
  <c r="I536" i="3315"/>
  <c r="I535" i="3315"/>
  <c r="I534" i="3315"/>
  <c r="I533" i="3315"/>
  <c r="I532" i="3315"/>
  <c r="I531" i="3315"/>
  <c r="I530" i="3315"/>
  <c r="I529" i="3315"/>
  <c r="I528" i="3315"/>
  <c r="I517" i="3315"/>
  <c r="I516" i="3315"/>
  <c r="I515" i="3315"/>
  <c r="I514" i="3315"/>
  <c r="I513" i="3315"/>
  <c r="I511" i="3315"/>
  <c r="I510" i="3315"/>
  <c r="I508" i="3315"/>
  <c r="I507" i="3315"/>
  <c r="I506" i="3315"/>
  <c r="I498" i="3315"/>
  <c r="I497" i="3315"/>
  <c r="I496" i="3315"/>
  <c r="I495" i="3315"/>
  <c r="I494" i="3315"/>
  <c r="I493" i="3315"/>
  <c r="I492" i="3315"/>
  <c r="I491" i="3315"/>
  <c r="I490" i="3315"/>
  <c r="I489" i="3315"/>
  <c r="I488" i="3315"/>
  <c r="I487" i="3315"/>
  <c r="I486" i="3315"/>
  <c r="I485" i="3315"/>
  <c r="I484" i="3315"/>
  <c r="I483" i="3315"/>
  <c r="I482" i="3315"/>
  <c r="I481" i="3315"/>
  <c r="I480" i="3315"/>
  <c r="I479" i="3315"/>
  <c r="I478" i="3315"/>
  <c r="I477" i="3315"/>
  <c r="I476" i="3315"/>
  <c r="I475" i="3315"/>
  <c r="I474" i="3315"/>
  <c r="I473" i="3315"/>
  <c r="I472" i="3315"/>
  <c r="I471" i="3315"/>
  <c r="I470" i="3315"/>
  <c r="I469" i="3315"/>
  <c r="I468" i="3315"/>
  <c r="I467" i="3315"/>
  <c r="I466" i="3315"/>
  <c r="I465" i="3315"/>
  <c r="I464" i="3315"/>
  <c r="I463" i="3315"/>
  <c r="I462" i="3315"/>
  <c r="I461" i="3315"/>
  <c r="I460" i="3315"/>
  <c r="I459" i="3315"/>
  <c r="I458" i="3315"/>
  <c r="I457" i="3315"/>
  <c r="I456" i="3315"/>
  <c r="I455" i="3315"/>
  <c r="I454" i="3315"/>
  <c r="I453" i="3315"/>
  <c r="I452" i="3315"/>
  <c r="I451" i="3315"/>
  <c r="I450" i="3315"/>
  <c r="I449" i="3315"/>
  <c r="I448" i="3315"/>
  <c r="I447" i="3315"/>
  <c r="I446" i="3315"/>
  <c r="I445" i="3315"/>
  <c r="I444" i="3315"/>
  <c r="I443" i="3315"/>
  <c r="I442" i="3315"/>
  <c r="I441" i="3315"/>
  <c r="I440" i="3315"/>
  <c r="I439" i="3315"/>
  <c r="I438" i="3315"/>
  <c r="I437" i="3315"/>
  <c r="I436" i="3315"/>
  <c r="I435" i="3315"/>
  <c r="I434" i="3315"/>
  <c r="I433" i="3315"/>
  <c r="I432" i="3315"/>
  <c r="I431" i="3315"/>
  <c r="I430" i="3315"/>
  <c r="I429" i="3315"/>
  <c r="I428" i="3315"/>
  <c r="I427" i="3315"/>
  <c r="I426" i="3315"/>
  <c r="I425" i="3315"/>
  <c r="I424" i="3315"/>
  <c r="I423" i="3315"/>
  <c r="I422" i="3315"/>
  <c r="I421" i="3315"/>
  <c r="I420" i="3315"/>
  <c r="I419" i="3315"/>
  <c r="I418" i="3315"/>
  <c r="I413" i="3315"/>
  <c r="I402" i="3315"/>
  <c r="I401" i="3315"/>
  <c r="I400" i="3315"/>
  <c r="I399" i="3315"/>
  <c r="I398" i="3315"/>
  <c r="I397" i="3315"/>
  <c r="I396" i="3315"/>
  <c r="I395" i="3315"/>
  <c r="I394" i="3315"/>
  <c r="I393" i="3315"/>
  <c r="I392" i="3315"/>
  <c r="I391" i="3315"/>
  <c r="I390" i="3315"/>
  <c r="I389" i="3315"/>
  <c r="I388" i="3315"/>
  <c r="I387" i="3315"/>
  <c r="I386" i="3315"/>
  <c r="I385" i="3315"/>
  <c r="I384" i="3315"/>
  <c r="I383" i="3315"/>
  <c r="I382" i="3315"/>
  <c r="I381" i="3315"/>
  <c r="I380" i="3315"/>
  <c r="I379" i="3315"/>
  <c r="I378" i="3315"/>
  <c r="I377" i="3315"/>
  <c r="I376" i="3315"/>
  <c r="I375" i="3315"/>
  <c r="I374" i="3315"/>
  <c r="I373" i="3315"/>
  <c r="I372" i="3315"/>
  <c r="I371" i="3315"/>
  <c r="I370" i="3315"/>
  <c r="I369" i="3315"/>
  <c r="I364" i="3315"/>
  <c r="I361" i="3315"/>
  <c r="I353" i="3315"/>
  <c r="I352" i="3315"/>
  <c r="I351" i="3315"/>
  <c r="I350" i="3315"/>
  <c r="I349" i="3315"/>
  <c r="I348" i="3315"/>
  <c r="I347" i="3315"/>
  <c r="I346" i="3315"/>
  <c r="I335" i="3315"/>
  <c r="I334" i="3315"/>
  <c r="I333" i="3315"/>
  <c r="I332" i="3315"/>
  <c r="I331" i="3315"/>
  <c r="I330" i="3315"/>
  <c r="I329" i="3315"/>
  <c r="I328" i="3315"/>
  <c r="I327" i="3315"/>
  <c r="I326" i="3315"/>
  <c r="I325" i="3315"/>
  <c r="I324" i="3315"/>
  <c r="I323" i="3315"/>
  <c r="I322" i="3315"/>
  <c r="I321" i="3315"/>
  <c r="I320" i="3315"/>
  <c r="I319" i="3315"/>
  <c r="I318" i="3315"/>
  <c r="I317" i="3315"/>
  <c r="I316" i="3315"/>
  <c r="I315" i="3315"/>
  <c r="I314" i="3315"/>
  <c r="I313" i="3315"/>
  <c r="I312" i="3315"/>
  <c r="I311" i="3315"/>
  <c r="I336" i="3315"/>
  <c r="M1382" i="3315" l="1"/>
  <c r="M1380" i="3315"/>
  <c r="M1377" i="3315"/>
  <c r="M1375" i="3315"/>
  <c r="M1373" i="3315"/>
  <c r="M1371" i="3315"/>
  <c r="M1369" i="3315"/>
  <c r="M1367" i="3315"/>
  <c r="M1365" i="3315"/>
  <c r="M1362" i="3315"/>
  <c r="M1358" i="3315"/>
  <c r="M1356" i="3315"/>
  <c r="M1354" i="3315"/>
  <c r="M1352" i="3315"/>
  <c r="M1350" i="3315"/>
  <c r="M1348" i="3315"/>
  <c r="M1346" i="3315"/>
  <c r="M1344" i="3315"/>
  <c r="M1342" i="3315"/>
  <c r="M1340" i="3315"/>
  <c r="M1338" i="3315"/>
  <c r="M1336" i="3315"/>
  <c r="M1333" i="3315"/>
  <c r="M1331" i="3315"/>
  <c r="M1329" i="3315"/>
  <c r="M1327" i="3315"/>
  <c r="M1325" i="3315"/>
  <c r="M1323" i="3315"/>
  <c r="M1321" i="3315"/>
  <c r="M1319" i="3315"/>
  <c r="M1317" i="3315"/>
  <c r="M1315" i="3315"/>
  <c r="M1313" i="3315"/>
  <c r="M1309" i="3315"/>
  <c r="M1307" i="3315"/>
  <c r="M1304" i="3315"/>
  <c r="M1302" i="3315"/>
  <c r="M1300" i="3315"/>
  <c r="M1296" i="3315"/>
  <c r="M1294" i="3315"/>
  <c r="M1291" i="3315"/>
  <c r="M1289" i="3315"/>
  <c r="M1287" i="3315"/>
  <c r="M1285" i="3315"/>
  <c r="M1283" i="3315"/>
  <c r="M1281" i="3315"/>
  <c r="M1278" i="3315"/>
  <c r="M1276" i="3315"/>
  <c r="M1273" i="3315"/>
  <c r="M1271" i="3315"/>
  <c r="M1269" i="3315"/>
  <c r="M1266" i="3315"/>
  <c r="M1264" i="3315"/>
  <c r="M1262" i="3315"/>
  <c r="M1403" i="3315"/>
  <c r="M1401" i="3315"/>
  <c r="M1399" i="3315"/>
  <c r="M1397" i="3315"/>
  <c r="M1395" i="3315"/>
  <c r="M1393" i="3315"/>
  <c r="M1391" i="3315"/>
  <c r="M1383" i="3315"/>
  <c r="M1381" i="3315"/>
  <c r="M1378" i="3315"/>
  <c r="M1376" i="3315"/>
  <c r="M1374" i="3315"/>
  <c r="M1372" i="3315"/>
  <c r="M1370" i="3315"/>
  <c r="M1368" i="3315"/>
  <c r="M1366" i="3315"/>
  <c r="M1363" i="3315"/>
  <c r="M1359" i="3315"/>
  <c r="M1357" i="3315"/>
  <c r="M1355" i="3315"/>
  <c r="M1353" i="3315"/>
  <c r="M1351" i="3315"/>
  <c r="M1349" i="3315"/>
  <c r="M1347" i="3315"/>
  <c r="M1345" i="3315"/>
  <c r="M1343" i="3315"/>
  <c r="M1341" i="3315"/>
  <c r="M1339" i="3315"/>
  <c r="M1337" i="3315"/>
  <c r="M1335" i="3315"/>
  <c r="M1332" i="3315"/>
  <c r="M1330" i="3315"/>
  <c r="M1328" i="3315"/>
  <c r="M1326" i="3315"/>
  <c r="M1324" i="3315"/>
  <c r="M1322" i="3315"/>
  <c r="M1320" i="3315"/>
  <c r="M1318" i="3315"/>
  <c r="M1316" i="3315"/>
  <c r="M1314" i="3315"/>
  <c r="M1312" i="3315"/>
  <c r="M1308" i="3315"/>
  <c r="M1305" i="3315"/>
  <c r="M1303" i="3315"/>
  <c r="M1301" i="3315"/>
  <c r="M1297" i="3315"/>
  <c r="M1295" i="3315"/>
  <c r="M1292" i="3315"/>
  <c r="M1290" i="3315"/>
  <c r="M1288" i="3315"/>
  <c r="M1286" i="3315"/>
  <c r="M1284" i="3315"/>
  <c r="M1282" i="3315"/>
  <c r="M1280" i="3315"/>
  <c r="M1277" i="3315"/>
  <c r="M1274" i="3315"/>
  <c r="M1272" i="3315"/>
  <c r="M1270" i="3315"/>
  <c r="M1268" i="3315"/>
  <c r="M1265" i="3315"/>
  <c r="M1263" i="3315"/>
  <c r="M1261" i="3315"/>
  <c r="M1402" i="3315"/>
  <c r="M1400" i="3315"/>
  <c r="M1398" i="3315"/>
  <c r="M1396" i="3315"/>
  <c r="M1394" i="3315"/>
  <c r="M1392" i="3315"/>
  <c r="I310" i="3315"/>
  <c r="I305" i="3315"/>
  <c r="I303" i="3315"/>
  <c r="I300" i="3315"/>
  <c r="I298" i="3315"/>
  <c r="I296" i="3315"/>
  <c r="I294" i="3315"/>
  <c r="I292" i="3315"/>
  <c r="I290" i="3315"/>
  <c r="I288" i="3315"/>
  <c r="I286" i="3315"/>
  <c r="I282" i="3315"/>
  <c r="I280" i="3315"/>
  <c r="I278" i="3315"/>
  <c r="I276" i="3315"/>
  <c r="I271" i="3315"/>
  <c r="I231" i="3315"/>
  <c r="I233" i="3315"/>
  <c r="I235" i="3315"/>
  <c r="I237" i="3315"/>
  <c r="I239" i="3315"/>
  <c r="I241" i="3315"/>
  <c r="I243" i="3315"/>
  <c r="I245" i="3315"/>
  <c r="I247" i="3315"/>
  <c r="I251" i="3315"/>
  <c r="I253" i="3315"/>
  <c r="I255" i="3315"/>
  <c r="I257" i="3315"/>
  <c r="I259" i="3315"/>
  <c r="I263" i="3315"/>
  <c r="I265" i="3315"/>
  <c r="I206" i="3315"/>
  <c r="I204" i="3315"/>
  <c r="I195" i="3315"/>
  <c r="I191" i="3315"/>
  <c r="I189" i="3315"/>
  <c r="I183" i="3315"/>
  <c r="I181" i="3315"/>
  <c r="I179" i="3315"/>
  <c r="I174" i="3315"/>
  <c r="I172" i="3315"/>
  <c r="I170" i="3315"/>
  <c r="I168" i="3315"/>
  <c r="I166" i="3315"/>
  <c r="I153" i="3315"/>
  <c r="I155" i="3315"/>
  <c r="I157" i="3315"/>
  <c r="I159" i="3315"/>
  <c r="I161" i="3315"/>
  <c r="I306" i="3315"/>
  <c r="I304" i="3315"/>
  <c r="I301" i="3315"/>
  <c r="I299" i="3315"/>
  <c r="I297" i="3315"/>
  <c r="I295" i="3315"/>
  <c r="I293" i="3315"/>
  <c r="I291" i="3315"/>
  <c r="I289" i="3315"/>
  <c r="I287" i="3315"/>
  <c r="I285" i="3315"/>
  <c r="I283" i="3315"/>
  <c r="I281" i="3315"/>
  <c r="I279" i="3315"/>
  <c r="I277" i="3315"/>
  <c r="I270" i="3315"/>
  <c r="I230" i="3315"/>
  <c r="I232" i="3315"/>
  <c r="I234" i="3315"/>
  <c r="I236" i="3315"/>
  <c r="I238" i="3315"/>
  <c r="I240" i="3315"/>
  <c r="I242" i="3315"/>
  <c r="I244" i="3315"/>
  <c r="I246" i="3315"/>
  <c r="I248" i="3315"/>
  <c r="I250" i="3315"/>
  <c r="I252" i="3315"/>
  <c r="I254" i="3315"/>
  <c r="I256" i="3315"/>
  <c r="I258" i="3315"/>
  <c r="I262" i="3315"/>
  <c r="I264" i="3315"/>
  <c r="I216" i="3315"/>
  <c r="I212" i="3315"/>
  <c r="I205" i="3315"/>
  <c r="I203" i="3315"/>
  <c r="I196" i="3315"/>
  <c r="I192" i="3315"/>
  <c r="I190" i="3315"/>
  <c r="I184" i="3315"/>
  <c r="I182" i="3315"/>
  <c r="I180" i="3315"/>
  <c r="I177" i="3315"/>
  <c r="I175" i="3315"/>
  <c r="I173" i="3315"/>
  <c r="I171" i="3315"/>
  <c r="I169" i="3315"/>
  <c r="I167" i="3315"/>
  <c r="I152" i="3315"/>
  <c r="I154" i="3315"/>
  <c r="I156" i="3315"/>
  <c r="I158" i="3315"/>
  <c r="I160" i="3315"/>
  <c r="I146" i="3315"/>
  <c r="I144" i="3315"/>
  <c r="I142" i="3315"/>
  <c r="I140" i="3315"/>
  <c r="I138" i="3315"/>
  <c r="I136" i="3315"/>
  <c r="I134" i="3315"/>
  <c r="I132" i="3315"/>
  <c r="I130" i="3315"/>
  <c r="I128" i="3315"/>
  <c r="I124" i="3315"/>
  <c r="I122" i="3315"/>
  <c r="I120" i="3315"/>
  <c r="I118" i="3315"/>
  <c r="I116" i="3315"/>
  <c r="I114" i="3315"/>
  <c r="I112" i="3315"/>
  <c r="I110" i="3315"/>
  <c r="I108" i="3315"/>
  <c r="I106" i="3315"/>
  <c r="I104" i="3315"/>
  <c r="I102" i="3315"/>
  <c r="I100" i="3315"/>
  <c r="I98" i="3315"/>
  <c r="I96" i="3315"/>
  <c r="I94" i="3315"/>
  <c r="I92" i="3315"/>
  <c r="I90" i="3315"/>
  <c r="I88" i="3315"/>
  <c r="I86" i="3315"/>
  <c r="I80" i="3315"/>
  <c r="I75" i="3315"/>
  <c r="I147" i="3315"/>
  <c r="I145" i="3315"/>
  <c r="I143" i="3315"/>
  <c r="I141" i="3315"/>
  <c r="I139" i="3315"/>
  <c r="I137" i="3315"/>
  <c r="I135" i="3315"/>
  <c r="I133" i="3315"/>
  <c r="I131" i="3315"/>
  <c r="I129" i="3315"/>
  <c r="I125" i="3315"/>
  <c r="I123" i="3315"/>
  <c r="I121" i="3315"/>
  <c r="I119" i="3315"/>
  <c r="I117" i="3315"/>
  <c r="I115" i="3315"/>
  <c r="I113" i="3315"/>
  <c r="I109" i="3315"/>
  <c r="I107" i="3315"/>
  <c r="I105" i="3315"/>
  <c r="I103" i="3315"/>
  <c r="I101" i="3315"/>
  <c r="I99" i="3315"/>
  <c r="I95" i="3315"/>
  <c r="I93" i="3315"/>
  <c r="I91" i="3315"/>
  <c r="I89" i="3315"/>
  <c r="I87" i="3315"/>
  <c r="I85" i="3315"/>
  <c r="I79" i="3315"/>
  <c r="I77" i="3315"/>
  <c r="I73" i="3315"/>
  <c r="J73" i="3315" s="1"/>
  <c r="I71" i="3315"/>
  <c r="I78" i="3315"/>
  <c r="I72" i="3315"/>
  <c r="I70" i="3315"/>
  <c r="AD1410" i="3315"/>
  <c r="AE1410" i="3315" s="1"/>
  <c r="AD1407" i="3315"/>
  <c r="AE1407" i="3315" s="1"/>
  <c r="AD521" i="3315"/>
  <c r="D1422" i="3315"/>
  <c r="E1422" i="3315"/>
  <c r="E1425" i="3315" s="1"/>
  <c r="F1422" i="3315"/>
  <c r="F1425" i="3315" s="1"/>
  <c r="G1422" i="3315"/>
  <c r="G1425" i="3315" s="1"/>
  <c r="H1422" i="3315"/>
  <c r="H1425" i="3315" s="1"/>
  <c r="I1422" i="3315"/>
  <c r="I1425" i="3315" s="1"/>
  <c r="J1421" i="3315"/>
  <c r="J1422" i="3315" l="1"/>
  <c r="D1425" i="3315"/>
  <c r="AC1410" i="3315"/>
  <c r="AC1407" i="3315"/>
  <c r="AC521" i="3315"/>
  <c r="Z1354" i="3315"/>
  <c r="AD1354" i="3315" s="1"/>
  <c r="R1354" i="3315"/>
  <c r="N1354" i="3315"/>
  <c r="J1354" i="3315"/>
  <c r="Z1353" i="3315"/>
  <c r="AD1353" i="3315" s="1"/>
  <c r="R1353" i="3315"/>
  <c r="N1353" i="3315"/>
  <c r="J1353" i="3315"/>
  <c r="Z1352" i="3315"/>
  <c r="AD1352" i="3315" s="1"/>
  <c r="R1352" i="3315"/>
  <c r="N1352" i="3315"/>
  <c r="J1352" i="3315"/>
  <c r="Z1351" i="3315"/>
  <c r="AD1351" i="3315" s="1"/>
  <c r="R1351" i="3315"/>
  <c r="N1351" i="3315"/>
  <c r="J1351" i="3315"/>
  <c r="Z1350" i="3315"/>
  <c r="AD1350" i="3315" s="1"/>
  <c r="R1350" i="3315"/>
  <c r="N1350" i="3315"/>
  <c r="J1350" i="3315"/>
  <c r="Z1349" i="3315"/>
  <c r="AD1349" i="3315" s="1"/>
  <c r="R1349" i="3315"/>
  <c r="N1349" i="3315"/>
  <c r="J1349" i="3315"/>
  <c r="Z1348" i="3315"/>
  <c r="AD1348" i="3315" s="1"/>
  <c r="R1348" i="3315"/>
  <c r="N1348" i="3315"/>
  <c r="J1348" i="3315"/>
  <c r="Z1347" i="3315"/>
  <c r="AD1347" i="3315" s="1"/>
  <c r="R1347" i="3315"/>
  <c r="N1347" i="3315"/>
  <c r="J1347" i="3315"/>
  <c r="Z1346" i="3315"/>
  <c r="AD1346" i="3315" s="1"/>
  <c r="R1346" i="3315"/>
  <c r="N1346" i="3315"/>
  <c r="J1346" i="3315"/>
  <c r="Z1345" i="3315"/>
  <c r="AD1345" i="3315" s="1"/>
  <c r="R1345" i="3315"/>
  <c r="N1345" i="3315"/>
  <c r="J1345" i="3315"/>
  <c r="Z1344" i="3315"/>
  <c r="AD1344" i="3315" s="1"/>
  <c r="R1344" i="3315"/>
  <c r="N1344" i="3315"/>
  <c r="J1344" i="3315"/>
  <c r="Z1343" i="3315"/>
  <c r="AD1343" i="3315" s="1"/>
  <c r="R1343" i="3315"/>
  <c r="N1343" i="3315"/>
  <c r="J1343" i="3315"/>
  <c r="Z1342" i="3315"/>
  <c r="AD1342" i="3315" s="1"/>
  <c r="R1342" i="3315"/>
  <c r="N1342" i="3315"/>
  <c r="J1342" i="3315"/>
  <c r="Z1341" i="3315"/>
  <c r="AD1341" i="3315" s="1"/>
  <c r="R1341" i="3315"/>
  <c r="N1341" i="3315"/>
  <c r="J1341" i="3315"/>
  <c r="Z1340" i="3315"/>
  <c r="AD1340" i="3315" s="1"/>
  <c r="R1340" i="3315"/>
  <c r="N1340" i="3315"/>
  <c r="J1340" i="3315"/>
  <c r="Z1339" i="3315"/>
  <c r="AD1339" i="3315" s="1"/>
  <c r="R1339" i="3315"/>
  <c r="N1339" i="3315"/>
  <c r="J1339" i="3315"/>
  <c r="Z1338" i="3315"/>
  <c r="AD1338" i="3315" s="1"/>
  <c r="R1338" i="3315"/>
  <c r="N1338" i="3315"/>
  <c r="J1338" i="3315"/>
  <c r="Z1337" i="3315"/>
  <c r="AD1337" i="3315" s="1"/>
  <c r="R1337" i="3315"/>
  <c r="N1337" i="3315"/>
  <c r="J1337" i="3315"/>
  <c r="Z1336" i="3315"/>
  <c r="AD1336" i="3315" s="1"/>
  <c r="R1336" i="3315"/>
  <c r="N1336" i="3315"/>
  <c r="J1336" i="3315"/>
  <c r="Z1335" i="3315"/>
  <c r="AD1335" i="3315" s="1"/>
  <c r="R1335" i="3315"/>
  <c r="N1335" i="3315"/>
  <c r="J1335" i="3315"/>
  <c r="Z1334" i="3315"/>
  <c r="AD1334" i="3315" s="1"/>
  <c r="R1334" i="3315"/>
  <c r="N1334" i="3315"/>
  <c r="J1334" i="3315"/>
  <c r="Z1333" i="3315"/>
  <c r="AD1333" i="3315" s="1"/>
  <c r="R1333" i="3315"/>
  <c r="N1333" i="3315"/>
  <c r="J1333" i="3315"/>
  <c r="Z1332" i="3315"/>
  <c r="AD1332" i="3315" s="1"/>
  <c r="R1332" i="3315"/>
  <c r="N1332" i="3315"/>
  <c r="J1332" i="3315"/>
  <c r="Z1331" i="3315"/>
  <c r="AD1331" i="3315" s="1"/>
  <c r="R1331" i="3315"/>
  <c r="N1331" i="3315"/>
  <c r="J1331" i="3315"/>
  <c r="Z1330" i="3315"/>
  <c r="AD1330" i="3315" s="1"/>
  <c r="R1330" i="3315"/>
  <c r="N1330" i="3315"/>
  <c r="J1330" i="3315"/>
  <c r="Z1329" i="3315"/>
  <c r="AD1329" i="3315" s="1"/>
  <c r="R1329" i="3315"/>
  <c r="N1329" i="3315"/>
  <c r="J1329" i="3315"/>
  <c r="D1385" i="3315"/>
  <c r="H1385" i="3315"/>
  <c r="Z1227" i="3315"/>
  <c r="AD1227" i="3315" s="1"/>
  <c r="R1227" i="3315"/>
  <c r="N1227" i="3315"/>
  <c r="J1227" i="3315"/>
  <c r="Z1226" i="3315"/>
  <c r="AD1226" i="3315" s="1"/>
  <c r="R1226" i="3315"/>
  <c r="N1226" i="3315"/>
  <c r="J1226" i="3315"/>
  <c r="Z1225" i="3315"/>
  <c r="AD1225" i="3315" s="1"/>
  <c r="R1225" i="3315"/>
  <c r="N1225" i="3315"/>
  <c r="J1225" i="3315"/>
  <c r="Z1224" i="3315"/>
  <c r="AD1224" i="3315" s="1"/>
  <c r="R1224" i="3315"/>
  <c r="N1224" i="3315"/>
  <c r="J1224" i="3315"/>
  <c r="Z1223" i="3315"/>
  <c r="AD1223" i="3315" s="1"/>
  <c r="R1223" i="3315"/>
  <c r="N1223" i="3315"/>
  <c r="J1223" i="3315"/>
  <c r="Z1222" i="3315"/>
  <c r="AD1222" i="3315" s="1"/>
  <c r="R1222" i="3315"/>
  <c r="N1222" i="3315"/>
  <c r="J1222" i="3315"/>
  <c r="Z1221" i="3315"/>
  <c r="AD1221" i="3315" s="1"/>
  <c r="R1221" i="3315"/>
  <c r="N1221" i="3315"/>
  <c r="J1221" i="3315"/>
  <c r="Z1220" i="3315"/>
  <c r="AD1220" i="3315" s="1"/>
  <c r="R1220" i="3315"/>
  <c r="N1220" i="3315"/>
  <c r="J1220" i="3315"/>
  <c r="Z1219" i="3315"/>
  <c r="AD1219" i="3315" s="1"/>
  <c r="R1219" i="3315"/>
  <c r="N1219" i="3315"/>
  <c r="J1219" i="3315"/>
  <c r="Z1218" i="3315"/>
  <c r="AD1218" i="3315" s="1"/>
  <c r="R1218" i="3315"/>
  <c r="N1218" i="3315"/>
  <c r="J1218" i="3315"/>
  <c r="Z1217" i="3315"/>
  <c r="AD1217" i="3315" s="1"/>
  <c r="R1217" i="3315"/>
  <c r="N1217" i="3315"/>
  <c r="J1217" i="3315"/>
  <c r="Z1216" i="3315"/>
  <c r="AD1216" i="3315" s="1"/>
  <c r="R1216" i="3315"/>
  <c r="N1216" i="3315"/>
  <c r="J1216" i="3315"/>
  <c r="Z1215" i="3315"/>
  <c r="AD1215" i="3315" s="1"/>
  <c r="R1215" i="3315"/>
  <c r="N1215" i="3315"/>
  <c r="J1215" i="3315"/>
  <c r="Z1214" i="3315"/>
  <c r="AD1214" i="3315" s="1"/>
  <c r="R1214" i="3315"/>
  <c r="N1214" i="3315"/>
  <c r="J1214" i="3315"/>
  <c r="Z1213" i="3315"/>
  <c r="AD1213" i="3315" s="1"/>
  <c r="R1213" i="3315"/>
  <c r="N1213" i="3315"/>
  <c r="J1213" i="3315"/>
  <c r="Z1212" i="3315"/>
  <c r="AD1212" i="3315" s="1"/>
  <c r="R1212" i="3315"/>
  <c r="N1212" i="3315"/>
  <c r="J1212" i="3315"/>
  <c r="Z1211" i="3315"/>
  <c r="AD1211" i="3315" s="1"/>
  <c r="R1211" i="3315"/>
  <c r="N1211" i="3315"/>
  <c r="J1211" i="3315"/>
  <c r="Z1210" i="3315"/>
  <c r="AD1210" i="3315" s="1"/>
  <c r="R1210" i="3315"/>
  <c r="N1210" i="3315"/>
  <c r="J1210" i="3315"/>
  <c r="Z1209" i="3315"/>
  <c r="AD1209" i="3315" s="1"/>
  <c r="R1209" i="3315"/>
  <c r="N1209" i="3315"/>
  <c r="J1209" i="3315"/>
  <c r="Z1208" i="3315"/>
  <c r="AD1208" i="3315" s="1"/>
  <c r="R1208" i="3315"/>
  <c r="N1208" i="3315"/>
  <c r="J1208" i="3315"/>
  <c r="Z1207" i="3315"/>
  <c r="AD1207" i="3315" s="1"/>
  <c r="R1207" i="3315"/>
  <c r="N1207" i="3315"/>
  <c r="J1207" i="3315"/>
  <c r="Z1206" i="3315"/>
  <c r="AD1206" i="3315" s="1"/>
  <c r="R1206" i="3315"/>
  <c r="N1206" i="3315"/>
  <c r="J1206" i="3315"/>
  <c r="Z1205" i="3315"/>
  <c r="AD1205" i="3315" s="1"/>
  <c r="R1205" i="3315"/>
  <c r="N1205" i="3315"/>
  <c r="J1205" i="3315"/>
  <c r="Z1204" i="3315"/>
  <c r="AD1204" i="3315" s="1"/>
  <c r="R1204" i="3315"/>
  <c r="N1204" i="3315"/>
  <c r="J1204" i="3315"/>
  <c r="Z1203" i="3315"/>
  <c r="AD1203" i="3315" s="1"/>
  <c r="R1203" i="3315"/>
  <c r="N1203" i="3315"/>
  <c r="J1203" i="3315"/>
  <c r="Z1202" i="3315"/>
  <c r="AD1202" i="3315" s="1"/>
  <c r="R1202" i="3315"/>
  <c r="N1202" i="3315"/>
  <c r="J1202" i="3315"/>
  <c r="Z1201" i="3315"/>
  <c r="AD1201" i="3315" s="1"/>
  <c r="R1201" i="3315"/>
  <c r="N1201" i="3315"/>
  <c r="J1201" i="3315"/>
  <c r="Z1200" i="3315"/>
  <c r="AD1200" i="3315" s="1"/>
  <c r="R1200" i="3315"/>
  <c r="N1200" i="3315"/>
  <c r="J1200" i="3315"/>
  <c r="Z1199" i="3315"/>
  <c r="AD1199" i="3315" s="1"/>
  <c r="R1199" i="3315"/>
  <c r="N1199" i="3315"/>
  <c r="J1199" i="3315"/>
  <c r="Z1198" i="3315"/>
  <c r="AD1198" i="3315" s="1"/>
  <c r="R1198" i="3315"/>
  <c r="N1198" i="3315"/>
  <c r="J1198" i="3315"/>
  <c r="Z1197" i="3315"/>
  <c r="AD1197" i="3315" s="1"/>
  <c r="R1197" i="3315"/>
  <c r="N1197" i="3315"/>
  <c r="J1197" i="3315"/>
  <c r="Z1196" i="3315"/>
  <c r="AD1196" i="3315" s="1"/>
  <c r="R1196" i="3315"/>
  <c r="N1196" i="3315"/>
  <c r="J1196" i="3315"/>
  <c r="Z1195" i="3315"/>
  <c r="AD1195" i="3315" s="1"/>
  <c r="R1195" i="3315"/>
  <c r="N1195" i="3315"/>
  <c r="J1195" i="3315"/>
  <c r="Z1194" i="3315"/>
  <c r="AD1194" i="3315" s="1"/>
  <c r="R1194" i="3315"/>
  <c r="N1194" i="3315"/>
  <c r="J1194" i="3315"/>
  <c r="Z1193" i="3315"/>
  <c r="AD1193" i="3315" s="1"/>
  <c r="R1193" i="3315"/>
  <c r="N1193" i="3315"/>
  <c r="J1193" i="3315"/>
  <c r="Z1192" i="3315"/>
  <c r="AD1192" i="3315" s="1"/>
  <c r="R1192" i="3315"/>
  <c r="N1192" i="3315"/>
  <c r="J1192" i="3315"/>
  <c r="Z1191" i="3315"/>
  <c r="AD1191" i="3315" s="1"/>
  <c r="R1191" i="3315"/>
  <c r="N1191" i="3315"/>
  <c r="J1191" i="3315"/>
  <c r="Z1190" i="3315"/>
  <c r="AD1190" i="3315" s="1"/>
  <c r="R1190" i="3315"/>
  <c r="N1190" i="3315"/>
  <c r="J1190" i="3315"/>
  <c r="Z1189" i="3315"/>
  <c r="AD1189" i="3315" s="1"/>
  <c r="R1189" i="3315"/>
  <c r="N1189" i="3315"/>
  <c r="J1189" i="3315"/>
  <c r="Z1188" i="3315"/>
  <c r="AD1188" i="3315" s="1"/>
  <c r="R1188" i="3315"/>
  <c r="N1188" i="3315"/>
  <c r="J1188" i="3315"/>
  <c r="Z1187" i="3315"/>
  <c r="AD1187" i="3315" s="1"/>
  <c r="R1187" i="3315"/>
  <c r="N1187" i="3315"/>
  <c r="J1187" i="3315"/>
  <c r="Z1186" i="3315"/>
  <c r="AD1186" i="3315" s="1"/>
  <c r="R1186" i="3315"/>
  <c r="N1186" i="3315"/>
  <c r="J1186" i="3315"/>
  <c r="Z1185" i="3315"/>
  <c r="AD1185" i="3315" s="1"/>
  <c r="R1185" i="3315"/>
  <c r="N1185" i="3315"/>
  <c r="J1185" i="3315"/>
  <c r="Z1184" i="3315"/>
  <c r="AD1184" i="3315" s="1"/>
  <c r="R1184" i="3315"/>
  <c r="N1184" i="3315"/>
  <c r="J1184" i="3315"/>
  <c r="Z1183" i="3315"/>
  <c r="AD1183" i="3315" s="1"/>
  <c r="R1183" i="3315"/>
  <c r="N1183" i="3315"/>
  <c r="J1183" i="3315"/>
  <c r="Z1182" i="3315"/>
  <c r="AD1182" i="3315" s="1"/>
  <c r="R1182" i="3315"/>
  <c r="N1182" i="3315"/>
  <c r="J1182" i="3315"/>
  <c r="Z1181" i="3315"/>
  <c r="AD1181" i="3315" s="1"/>
  <c r="R1181" i="3315"/>
  <c r="N1181" i="3315"/>
  <c r="J1181" i="3315"/>
  <c r="Z1180" i="3315"/>
  <c r="AD1180" i="3315" s="1"/>
  <c r="R1180" i="3315"/>
  <c r="N1180" i="3315"/>
  <c r="J1180" i="3315"/>
  <c r="Z1054" i="3315"/>
  <c r="AD1054" i="3315" s="1"/>
  <c r="R1054" i="3315"/>
  <c r="N1054" i="3315"/>
  <c r="J1054" i="3315"/>
  <c r="Z1053" i="3315"/>
  <c r="AD1053" i="3315" s="1"/>
  <c r="R1053" i="3315"/>
  <c r="N1053" i="3315"/>
  <c r="J1053" i="3315"/>
  <c r="Z1052" i="3315"/>
  <c r="AD1052" i="3315" s="1"/>
  <c r="R1052" i="3315"/>
  <c r="N1052" i="3315"/>
  <c r="J1052" i="3315"/>
  <c r="Z1051" i="3315"/>
  <c r="AD1051" i="3315" s="1"/>
  <c r="R1051" i="3315"/>
  <c r="N1051" i="3315"/>
  <c r="J1051" i="3315"/>
  <c r="Z1050" i="3315"/>
  <c r="AD1050" i="3315" s="1"/>
  <c r="R1050" i="3315"/>
  <c r="N1050" i="3315"/>
  <c r="J1050" i="3315"/>
  <c r="Z1049" i="3315"/>
  <c r="AD1049" i="3315" s="1"/>
  <c r="R1049" i="3315"/>
  <c r="N1049" i="3315"/>
  <c r="J1049" i="3315"/>
  <c r="Z1048" i="3315"/>
  <c r="AD1048" i="3315" s="1"/>
  <c r="R1048" i="3315"/>
  <c r="N1048" i="3315"/>
  <c r="J1048" i="3315"/>
  <c r="Z1047" i="3315"/>
  <c r="AD1047" i="3315" s="1"/>
  <c r="R1047" i="3315"/>
  <c r="N1047" i="3315"/>
  <c r="J1047" i="3315"/>
  <c r="Z1046" i="3315"/>
  <c r="AD1046" i="3315" s="1"/>
  <c r="R1046" i="3315"/>
  <c r="N1046" i="3315"/>
  <c r="J1046" i="3315"/>
  <c r="Z1045" i="3315"/>
  <c r="AD1045" i="3315" s="1"/>
  <c r="R1045" i="3315"/>
  <c r="N1045" i="3315"/>
  <c r="J1045" i="3315"/>
  <c r="Z1044" i="3315"/>
  <c r="AD1044" i="3315" s="1"/>
  <c r="R1044" i="3315"/>
  <c r="N1044" i="3315"/>
  <c r="J1044" i="3315"/>
  <c r="Z1043" i="3315"/>
  <c r="AD1043" i="3315" s="1"/>
  <c r="R1043" i="3315"/>
  <c r="N1043" i="3315"/>
  <c r="J1043" i="3315"/>
  <c r="Z1042" i="3315"/>
  <c r="AD1042" i="3315" s="1"/>
  <c r="R1042" i="3315"/>
  <c r="N1042" i="3315"/>
  <c r="J1042" i="3315"/>
  <c r="Z1041" i="3315"/>
  <c r="AD1041" i="3315" s="1"/>
  <c r="R1041" i="3315"/>
  <c r="N1041" i="3315"/>
  <c r="J1041" i="3315"/>
  <c r="Z1040" i="3315"/>
  <c r="AD1040" i="3315" s="1"/>
  <c r="R1040" i="3315"/>
  <c r="N1040" i="3315"/>
  <c r="J1040" i="3315"/>
  <c r="Z1039" i="3315"/>
  <c r="AD1039" i="3315" s="1"/>
  <c r="R1039" i="3315"/>
  <c r="N1039" i="3315"/>
  <c r="J1039" i="3315"/>
  <c r="Z1038" i="3315"/>
  <c r="AD1038" i="3315" s="1"/>
  <c r="R1038" i="3315"/>
  <c r="N1038" i="3315"/>
  <c r="J1038" i="3315"/>
  <c r="Z1037" i="3315"/>
  <c r="AD1037" i="3315" s="1"/>
  <c r="R1037" i="3315"/>
  <c r="N1037" i="3315"/>
  <c r="J1037" i="3315"/>
  <c r="Z1036" i="3315"/>
  <c r="AD1036" i="3315" s="1"/>
  <c r="R1036" i="3315"/>
  <c r="N1036" i="3315"/>
  <c r="J1036" i="3315"/>
  <c r="Z1035" i="3315"/>
  <c r="AD1035" i="3315" s="1"/>
  <c r="R1035" i="3315"/>
  <c r="N1035" i="3315"/>
  <c r="J1035" i="3315"/>
  <c r="Z1034" i="3315"/>
  <c r="AD1034" i="3315" s="1"/>
  <c r="R1034" i="3315"/>
  <c r="N1034" i="3315"/>
  <c r="J1034" i="3315"/>
  <c r="Z1033" i="3315"/>
  <c r="AD1033" i="3315" s="1"/>
  <c r="R1033" i="3315"/>
  <c r="N1033" i="3315"/>
  <c r="J1033" i="3315"/>
  <c r="Z1032" i="3315"/>
  <c r="AD1032" i="3315" s="1"/>
  <c r="R1032" i="3315"/>
  <c r="N1032" i="3315"/>
  <c r="J1032" i="3315"/>
  <c r="Z1031" i="3315"/>
  <c r="AD1031" i="3315" s="1"/>
  <c r="R1031" i="3315"/>
  <c r="N1031" i="3315"/>
  <c r="J1031" i="3315"/>
  <c r="Z1030" i="3315"/>
  <c r="AD1030" i="3315" s="1"/>
  <c r="R1030" i="3315"/>
  <c r="N1030" i="3315"/>
  <c r="J1030" i="3315"/>
  <c r="Z1029" i="3315"/>
  <c r="AD1029" i="3315" s="1"/>
  <c r="R1029" i="3315"/>
  <c r="N1029" i="3315"/>
  <c r="J1029" i="3315"/>
  <c r="Z1028" i="3315"/>
  <c r="AD1028" i="3315" s="1"/>
  <c r="R1028" i="3315"/>
  <c r="N1028" i="3315"/>
  <c r="J1028" i="3315"/>
  <c r="Z1027" i="3315"/>
  <c r="AD1027" i="3315" s="1"/>
  <c r="R1027" i="3315"/>
  <c r="N1027" i="3315"/>
  <c r="J1027" i="3315"/>
  <c r="Z1026" i="3315"/>
  <c r="AD1026" i="3315" s="1"/>
  <c r="R1026" i="3315"/>
  <c r="N1026" i="3315"/>
  <c r="J1026" i="3315"/>
  <c r="Z1025" i="3315"/>
  <c r="AD1025" i="3315" s="1"/>
  <c r="R1025" i="3315"/>
  <c r="N1025" i="3315"/>
  <c r="J1025" i="3315"/>
  <c r="Z1024" i="3315"/>
  <c r="AD1024" i="3315" s="1"/>
  <c r="R1024" i="3315"/>
  <c r="N1024" i="3315"/>
  <c r="J1024" i="3315"/>
  <c r="Z1023" i="3315"/>
  <c r="AD1023" i="3315" s="1"/>
  <c r="R1023" i="3315"/>
  <c r="N1023" i="3315"/>
  <c r="J1023" i="3315"/>
  <c r="Z1022" i="3315"/>
  <c r="AD1022" i="3315" s="1"/>
  <c r="R1022" i="3315"/>
  <c r="N1022" i="3315"/>
  <c r="J1022" i="3315"/>
  <c r="Z1021" i="3315"/>
  <c r="AD1021" i="3315" s="1"/>
  <c r="R1021" i="3315"/>
  <c r="N1021" i="3315"/>
  <c r="J1021" i="3315"/>
  <c r="Z1020" i="3315"/>
  <c r="AD1020" i="3315" s="1"/>
  <c r="R1020" i="3315"/>
  <c r="N1020" i="3315"/>
  <c r="J1020" i="3315"/>
  <c r="Z1019" i="3315"/>
  <c r="AD1019" i="3315" s="1"/>
  <c r="R1019" i="3315"/>
  <c r="N1019" i="3315"/>
  <c r="J1019" i="3315"/>
  <c r="Z1018" i="3315"/>
  <c r="AD1018" i="3315" s="1"/>
  <c r="R1018" i="3315"/>
  <c r="N1018" i="3315"/>
  <c r="J1018" i="3315"/>
  <c r="Z1017" i="3315"/>
  <c r="AD1017" i="3315" s="1"/>
  <c r="R1017" i="3315"/>
  <c r="N1017" i="3315"/>
  <c r="J1017" i="3315"/>
  <c r="Z1016" i="3315"/>
  <c r="AD1016" i="3315" s="1"/>
  <c r="R1016" i="3315"/>
  <c r="N1016" i="3315"/>
  <c r="J1016" i="3315"/>
  <c r="Z1015" i="3315"/>
  <c r="AD1015" i="3315" s="1"/>
  <c r="R1015" i="3315"/>
  <c r="N1015" i="3315"/>
  <c r="J1015" i="3315"/>
  <c r="Z1014" i="3315"/>
  <c r="AD1014" i="3315" s="1"/>
  <c r="R1014" i="3315"/>
  <c r="N1014" i="3315"/>
  <c r="J1014" i="3315"/>
  <c r="Z1013" i="3315"/>
  <c r="AD1013" i="3315" s="1"/>
  <c r="R1013" i="3315"/>
  <c r="N1013" i="3315"/>
  <c r="J1013" i="3315"/>
  <c r="Z1012" i="3315"/>
  <c r="AD1012" i="3315" s="1"/>
  <c r="R1012" i="3315"/>
  <c r="N1012" i="3315"/>
  <c r="J1012" i="3315"/>
  <c r="Z1011" i="3315"/>
  <c r="AD1011" i="3315" s="1"/>
  <c r="R1011" i="3315"/>
  <c r="N1011" i="3315"/>
  <c r="J1011" i="3315"/>
  <c r="Z1010" i="3315"/>
  <c r="AD1010" i="3315" s="1"/>
  <c r="R1010" i="3315"/>
  <c r="N1010" i="3315"/>
  <c r="J1010" i="3315"/>
  <c r="Z1009" i="3315"/>
  <c r="AD1009" i="3315" s="1"/>
  <c r="R1009" i="3315"/>
  <c r="N1009" i="3315"/>
  <c r="J1009" i="3315"/>
  <c r="Z1008" i="3315"/>
  <c r="AD1008" i="3315" s="1"/>
  <c r="R1008" i="3315"/>
  <c r="N1008" i="3315"/>
  <c r="J1008" i="3315"/>
  <c r="Z1007" i="3315"/>
  <c r="AD1007" i="3315" s="1"/>
  <c r="R1007" i="3315"/>
  <c r="N1007" i="3315"/>
  <c r="J1007" i="3315"/>
  <c r="Z1006" i="3315"/>
  <c r="AD1006" i="3315" s="1"/>
  <c r="R1006" i="3315"/>
  <c r="N1006" i="3315"/>
  <c r="J1006" i="3315"/>
  <c r="Z1005" i="3315"/>
  <c r="AD1005" i="3315" s="1"/>
  <c r="R1005" i="3315"/>
  <c r="N1005" i="3315"/>
  <c r="J1005" i="3315"/>
  <c r="Z1004" i="3315"/>
  <c r="AD1004" i="3315" s="1"/>
  <c r="R1004" i="3315"/>
  <c r="N1004" i="3315"/>
  <c r="J1004" i="3315"/>
  <c r="Z1003" i="3315"/>
  <c r="AD1003" i="3315" s="1"/>
  <c r="R1003" i="3315"/>
  <c r="N1003" i="3315"/>
  <c r="J1003" i="3315"/>
  <c r="Z1002" i="3315"/>
  <c r="AD1002" i="3315" s="1"/>
  <c r="R1002" i="3315"/>
  <c r="N1002" i="3315"/>
  <c r="J1002" i="3315"/>
  <c r="Z1001" i="3315"/>
  <c r="AD1001" i="3315" s="1"/>
  <c r="R1001" i="3315"/>
  <c r="N1001" i="3315"/>
  <c r="J1001" i="3315"/>
  <c r="Z1000" i="3315"/>
  <c r="AD1000" i="3315" s="1"/>
  <c r="R1000" i="3315"/>
  <c r="N1000" i="3315"/>
  <c r="J1000" i="3315"/>
  <c r="Z999" i="3315"/>
  <c r="AD999" i="3315" s="1"/>
  <c r="R999" i="3315"/>
  <c r="N999" i="3315"/>
  <c r="J999" i="3315"/>
  <c r="Z998" i="3315"/>
  <c r="AD998" i="3315" s="1"/>
  <c r="R998" i="3315"/>
  <c r="N998" i="3315"/>
  <c r="J998" i="3315"/>
  <c r="Z997" i="3315"/>
  <c r="AD997" i="3315" s="1"/>
  <c r="R997" i="3315"/>
  <c r="N997" i="3315"/>
  <c r="J997" i="3315"/>
  <c r="Z996" i="3315"/>
  <c r="AD996" i="3315" s="1"/>
  <c r="R996" i="3315"/>
  <c r="N996" i="3315"/>
  <c r="J996" i="3315"/>
  <c r="Z995" i="3315"/>
  <c r="AD995" i="3315" s="1"/>
  <c r="R995" i="3315"/>
  <c r="N995" i="3315"/>
  <c r="J995" i="3315"/>
  <c r="Z994" i="3315"/>
  <c r="AD994" i="3315" s="1"/>
  <c r="R994" i="3315"/>
  <c r="N994" i="3315"/>
  <c r="J994" i="3315"/>
  <c r="Z993" i="3315"/>
  <c r="AD993" i="3315" s="1"/>
  <c r="R993" i="3315"/>
  <c r="N993" i="3315"/>
  <c r="J993" i="3315"/>
  <c r="Z992" i="3315"/>
  <c r="AD992" i="3315" s="1"/>
  <c r="R992" i="3315"/>
  <c r="N992" i="3315"/>
  <c r="J992" i="3315"/>
  <c r="Z991" i="3315"/>
  <c r="AD991" i="3315" s="1"/>
  <c r="R991" i="3315"/>
  <c r="N991" i="3315"/>
  <c r="J991" i="3315"/>
  <c r="Z990" i="3315"/>
  <c r="AD990" i="3315" s="1"/>
  <c r="R990" i="3315"/>
  <c r="N990" i="3315"/>
  <c r="J990" i="3315"/>
  <c r="Z989" i="3315"/>
  <c r="AD989" i="3315" s="1"/>
  <c r="R989" i="3315"/>
  <c r="N989" i="3315"/>
  <c r="J989" i="3315"/>
  <c r="Z988" i="3315"/>
  <c r="AD988" i="3315" s="1"/>
  <c r="R988" i="3315"/>
  <c r="N988" i="3315"/>
  <c r="J988" i="3315"/>
  <c r="Z987" i="3315"/>
  <c r="AD987" i="3315" s="1"/>
  <c r="R987" i="3315"/>
  <c r="N987" i="3315"/>
  <c r="J987" i="3315"/>
  <c r="Z986" i="3315"/>
  <c r="AD986" i="3315" s="1"/>
  <c r="R986" i="3315"/>
  <c r="N986" i="3315"/>
  <c r="J986" i="3315"/>
  <c r="Z1123" i="3315"/>
  <c r="AD1123" i="3315" s="1"/>
  <c r="R1123" i="3315"/>
  <c r="N1123" i="3315"/>
  <c r="J1123" i="3315"/>
  <c r="Z1122" i="3315"/>
  <c r="AD1122" i="3315" s="1"/>
  <c r="R1122" i="3315"/>
  <c r="N1122" i="3315"/>
  <c r="J1122" i="3315"/>
  <c r="Z1121" i="3315"/>
  <c r="AD1121" i="3315" s="1"/>
  <c r="R1121" i="3315"/>
  <c r="N1121" i="3315"/>
  <c r="J1121" i="3315"/>
  <c r="Z1120" i="3315"/>
  <c r="AD1120" i="3315" s="1"/>
  <c r="R1120" i="3315"/>
  <c r="N1120" i="3315"/>
  <c r="J1120" i="3315"/>
  <c r="Z1119" i="3315"/>
  <c r="AD1119" i="3315" s="1"/>
  <c r="R1119" i="3315"/>
  <c r="N1119" i="3315"/>
  <c r="J1119" i="3315"/>
  <c r="Z1118" i="3315"/>
  <c r="AD1118" i="3315" s="1"/>
  <c r="R1118" i="3315"/>
  <c r="N1118" i="3315"/>
  <c r="J1118" i="3315"/>
  <c r="Z1117" i="3315"/>
  <c r="AD1117" i="3315" s="1"/>
  <c r="R1117" i="3315"/>
  <c r="N1117" i="3315"/>
  <c r="J1117" i="3315"/>
  <c r="Z1116" i="3315"/>
  <c r="AD1116" i="3315" s="1"/>
  <c r="R1116" i="3315"/>
  <c r="N1116" i="3315"/>
  <c r="J1116" i="3315"/>
  <c r="Z1115" i="3315"/>
  <c r="AD1115" i="3315" s="1"/>
  <c r="R1115" i="3315"/>
  <c r="N1115" i="3315"/>
  <c r="J1115" i="3315"/>
  <c r="Z1114" i="3315"/>
  <c r="AD1114" i="3315" s="1"/>
  <c r="R1114" i="3315"/>
  <c r="N1114" i="3315"/>
  <c r="J1114" i="3315"/>
  <c r="Z1113" i="3315"/>
  <c r="AD1113" i="3315" s="1"/>
  <c r="R1113" i="3315"/>
  <c r="N1113" i="3315"/>
  <c r="J1113" i="3315"/>
  <c r="Z1112" i="3315"/>
  <c r="AD1112" i="3315" s="1"/>
  <c r="R1112" i="3315"/>
  <c r="N1112" i="3315"/>
  <c r="J1112" i="3315"/>
  <c r="Z1111" i="3315"/>
  <c r="AD1111" i="3315" s="1"/>
  <c r="R1111" i="3315"/>
  <c r="N1111" i="3315"/>
  <c r="J1111" i="3315"/>
  <c r="Z1110" i="3315"/>
  <c r="AD1110" i="3315" s="1"/>
  <c r="R1110" i="3315"/>
  <c r="N1110" i="3315"/>
  <c r="J1110" i="3315"/>
  <c r="Z1109" i="3315"/>
  <c r="AD1109" i="3315" s="1"/>
  <c r="R1109" i="3315"/>
  <c r="N1109" i="3315"/>
  <c r="J1109" i="3315"/>
  <c r="Z1108" i="3315"/>
  <c r="AD1108" i="3315" s="1"/>
  <c r="R1108" i="3315"/>
  <c r="N1108" i="3315"/>
  <c r="J1108" i="3315"/>
  <c r="Z1107" i="3315"/>
  <c r="AD1107" i="3315" s="1"/>
  <c r="R1107" i="3315"/>
  <c r="N1107" i="3315"/>
  <c r="J1107" i="3315"/>
  <c r="Z1106" i="3315"/>
  <c r="AD1106" i="3315" s="1"/>
  <c r="R1106" i="3315"/>
  <c r="N1106" i="3315"/>
  <c r="J1106" i="3315"/>
  <c r="Z1105" i="3315"/>
  <c r="AD1105" i="3315" s="1"/>
  <c r="R1105" i="3315"/>
  <c r="N1105" i="3315"/>
  <c r="J1105" i="3315"/>
  <c r="Z1104" i="3315"/>
  <c r="AD1104" i="3315" s="1"/>
  <c r="R1104" i="3315"/>
  <c r="N1104" i="3315"/>
  <c r="J1104" i="3315"/>
  <c r="Z1103" i="3315"/>
  <c r="AD1103" i="3315" s="1"/>
  <c r="R1103" i="3315"/>
  <c r="N1103" i="3315"/>
  <c r="J1103" i="3315"/>
  <c r="Z1102" i="3315"/>
  <c r="AD1102" i="3315" s="1"/>
  <c r="R1102" i="3315"/>
  <c r="N1102" i="3315"/>
  <c r="J1102" i="3315"/>
  <c r="Z1101" i="3315"/>
  <c r="AD1101" i="3315" s="1"/>
  <c r="R1101" i="3315"/>
  <c r="N1101" i="3315"/>
  <c r="J1101" i="3315"/>
  <c r="Z1100" i="3315"/>
  <c r="AD1100" i="3315" s="1"/>
  <c r="R1100" i="3315"/>
  <c r="N1100" i="3315"/>
  <c r="J1100" i="3315"/>
  <c r="Z1099" i="3315"/>
  <c r="AD1099" i="3315" s="1"/>
  <c r="R1099" i="3315"/>
  <c r="N1099" i="3315"/>
  <c r="J1099" i="3315"/>
  <c r="Z1098" i="3315"/>
  <c r="AD1098" i="3315" s="1"/>
  <c r="R1098" i="3315"/>
  <c r="N1098" i="3315"/>
  <c r="J1098" i="3315"/>
  <c r="Z1097" i="3315"/>
  <c r="AD1097" i="3315" s="1"/>
  <c r="R1097" i="3315"/>
  <c r="N1097" i="3315"/>
  <c r="J1097" i="3315"/>
  <c r="Z1096" i="3315"/>
  <c r="AD1096" i="3315" s="1"/>
  <c r="R1096" i="3315"/>
  <c r="N1096" i="3315"/>
  <c r="J1096" i="3315"/>
  <c r="Z1095" i="3315"/>
  <c r="AD1095" i="3315" s="1"/>
  <c r="R1095" i="3315"/>
  <c r="N1095" i="3315"/>
  <c r="J1095" i="3315"/>
  <c r="Z1094" i="3315"/>
  <c r="AD1094" i="3315" s="1"/>
  <c r="R1094" i="3315"/>
  <c r="N1094" i="3315"/>
  <c r="J1094" i="3315"/>
  <c r="Z1093" i="3315"/>
  <c r="AD1093" i="3315" s="1"/>
  <c r="R1093" i="3315"/>
  <c r="N1093" i="3315"/>
  <c r="J1093" i="3315"/>
  <c r="Z1092" i="3315"/>
  <c r="AD1092" i="3315" s="1"/>
  <c r="R1092" i="3315"/>
  <c r="N1092" i="3315"/>
  <c r="J1092" i="3315"/>
  <c r="Z1091" i="3315"/>
  <c r="AD1091" i="3315" s="1"/>
  <c r="R1091" i="3315"/>
  <c r="N1091" i="3315"/>
  <c r="J1091" i="3315"/>
  <c r="Z1090" i="3315"/>
  <c r="AD1090" i="3315" s="1"/>
  <c r="R1090" i="3315"/>
  <c r="N1090" i="3315"/>
  <c r="J1090" i="3315"/>
  <c r="Z1089" i="3315"/>
  <c r="AD1089" i="3315" s="1"/>
  <c r="R1089" i="3315"/>
  <c r="N1089" i="3315"/>
  <c r="J1089" i="3315"/>
  <c r="Z1088" i="3315"/>
  <c r="AD1088" i="3315" s="1"/>
  <c r="R1088" i="3315"/>
  <c r="N1088" i="3315"/>
  <c r="J1088" i="3315"/>
  <c r="Z1087" i="3315"/>
  <c r="AD1087" i="3315" s="1"/>
  <c r="R1087" i="3315"/>
  <c r="N1087" i="3315"/>
  <c r="J1087" i="3315"/>
  <c r="Z1084" i="3315"/>
  <c r="AD1084" i="3315" s="1"/>
  <c r="R1084" i="3315"/>
  <c r="N1084" i="3315"/>
  <c r="J1084" i="3315"/>
  <c r="Z1083" i="3315"/>
  <c r="AD1083" i="3315" s="1"/>
  <c r="R1083" i="3315"/>
  <c r="N1083" i="3315"/>
  <c r="J1083" i="3315"/>
  <c r="Z1082" i="3315"/>
  <c r="AD1082" i="3315" s="1"/>
  <c r="R1082" i="3315"/>
  <c r="N1082" i="3315"/>
  <c r="J1082" i="3315"/>
  <c r="Z1081" i="3315"/>
  <c r="AD1081" i="3315" s="1"/>
  <c r="R1081" i="3315"/>
  <c r="N1081" i="3315"/>
  <c r="J1081" i="3315"/>
  <c r="Z1080" i="3315"/>
  <c r="AD1080" i="3315" s="1"/>
  <c r="R1080" i="3315"/>
  <c r="N1080" i="3315"/>
  <c r="J1080" i="3315"/>
  <c r="Z1079" i="3315"/>
  <c r="AD1079" i="3315" s="1"/>
  <c r="R1079" i="3315"/>
  <c r="N1079" i="3315"/>
  <c r="J1079" i="3315"/>
  <c r="Z1078" i="3315"/>
  <c r="AD1078" i="3315" s="1"/>
  <c r="R1078" i="3315"/>
  <c r="N1078" i="3315"/>
  <c r="J1078" i="3315"/>
  <c r="Z1077" i="3315"/>
  <c r="AD1077" i="3315" s="1"/>
  <c r="R1077" i="3315"/>
  <c r="N1077" i="3315"/>
  <c r="J1077" i="3315"/>
  <c r="Z1076" i="3315"/>
  <c r="AD1076" i="3315" s="1"/>
  <c r="R1076" i="3315"/>
  <c r="N1076" i="3315"/>
  <c r="J1076" i="3315"/>
  <c r="Z1075" i="3315"/>
  <c r="AD1075" i="3315" s="1"/>
  <c r="R1075" i="3315"/>
  <c r="N1075" i="3315"/>
  <c r="J1075" i="3315"/>
  <c r="Z1074" i="3315"/>
  <c r="AD1074" i="3315" s="1"/>
  <c r="R1074" i="3315"/>
  <c r="N1074" i="3315"/>
  <c r="J1074" i="3315"/>
  <c r="Z1073" i="3315"/>
  <c r="AD1073" i="3315" s="1"/>
  <c r="R1073" i="3315"/>
  <c r="N1073" i="3315"/>
  <c r="J1073" i="3315"/>
  <c r="Z1072" i="3315"/>
  <c r="AD1072" i="3315" s="1"/>
  <c r="R1072" i="3315"/>
  <c r="N1072" i="3315"/>
  <c r="J1072" i="3315"/>
  <c r="Z1071" i="3315"/>
  <c r="AD1071" i="3315" s="1"/>
  <c r="R1071" i="3315"/>
  <c r="N1071" i="3315"/>
  <c r="J1071" i="3315"/>
  <c r="Z1070" i="3315"/>
  <c r="AD1070" i="3315" s="1"/>
  <c r="R1070" i="3315"/>
  <c r="N1070" i="3315"/>
  <c r="J1070" i="3315"/>
  <c r="Z1069" i="3315"/>
  <c r="AD1069" i="3315" s="1"/>
  <c r="R1069" i="3315"/>
  <c r="N1069" i="3315"/>
  <c r="J1069" i="3315"/>
  <c r="Z1068" i="3315"/>
  <c r="AD1068" i="3315" s="1"/>
  <c r="R1068" i="3315"/>
  <c r="N1068" i="3315"/>
  <c r="J1068" i="3315"/>
  <c r="Z1067" i="3315"/>
  <c r="AD1067" i="3315" s="1"/>
  <c r="R1067" i="3315"/>
  <c r="N1067" i="3315"/>
  <c r="J1067" i="3315"/>
  <c r="Z1066" i="3315"/>
  <c r="AD1066" i="3315" s="1"/>
  <c r="R1066" i="3315"/>
  <c r="N1066" i="3315"/>
  <c r="J1066" i="3315"/>
  <c r="Z1065" i="3315"/>
  <c r="AD1065" i="3315" s="1"/>
  <c r="R1065" i="3315"/>
  <c r="N1065" i="3315"/>
  <c r="J1065" i="3315"/>
  <c r="Z1064" i="3315"/>
  <c r="AD1064" i="3315" s="1"/>
  <c r="R1064" i="3315"/>
  <c r="N1064" i="3315"/>
  <c r="J1064" i="3315"/>
  <c r="Z1063" i="3315"/>
  <c r="AD1063" i="3315" s="1"/>
  <c r="R1063" i="3315"/>
  <c r="N1063" i="3315"/>
  <c r="J1063" i="3315"/>
  <c r="Z1062" i="3315"/>
  <c r="AD1062" i="3315" s="1"/>
  <c r="R1062" i="3315"/>
  <c r="N1062" i="3315"/>
  <c r="J1062" i="3315"/>
  <c r="Z1061" i="3315"/>
  <c r="AD1061" i="3315" s="1"/>
  <c r="R1061" i="3315"/>
  <c r="N1061" i="3315"/>
  <c r="J1061" i="3315"/>
  <c r="Z1060" i="3315"/>
  <c r="AD1060" i="3315" s="1"/>
  <c r="R1060" i="3315"/>
  <c r="N1060" i="3315"/>
  <c r="J1060" i="3315"/>
  <c r="Z1059" i="3315"/>
  <c r="AD1059" i="3315" s="1"/>
  <c r="R1059" i="3315"/>
  <c r="N1059" i="3315"/>
  <c r="J1059" i="3315"/>
  <c r="Z1058" i="3315"/>
  <c r="AD1058" i="3315" s="1"/>
  <c r="R1058" i="3315"/>
  <c r="N1058" i="3315"/>
  <c r="J1058" i="3315"/>
  <c r="Z1057" i="3315"/>
  <c r="AD1057" i="3315" s="1"/>
  <c r="R1057" i="3315"/>
  <c r="N1057" i="3315"/>
  <c r="J1057" i="3315"/>
  <c r="Z1056" i="3315"/>
  <c r="AD1056" i="3315" s="1"/>
  <c r="R1056" i="3315"/>
  <c r="N1056" i="3315"/>
  <c r="J1056" i="3315"/>
  <c r="Z1055" i="3315"/>
  <c r="AD1055" i="3315" s="1"/>
  <c r="R1055" i="3315"/>
  <c r="N1055" i="3315"/>
  <c r="J1055" i="3315"/>
  <c r="Z541" i="3315"/>
  <c r="AD541" i="3315" s="1"/>
  <c r="R541" i="3315"/>
  <c r="N541" i="3315"/>
  <c r="J541" i="3315"/>
  <c r="Z540" i="3315"/>
  <c r="AD540" i="3315" s="1"/>
  <c r="R540" i="3315"/>
  <c r="N540" i="3315"/>
  <c r="J540" i="3315"/>
  <c r="Z539" i="3315"/>
  <c r="AD539" i="3315" s="1"/>
  <c r="R539" i="3315"/>
  <c r="N539" i="3315"/>
  <c r="J539" i="3315"/>
  <c r="Z538" i="3315"/>
  <c r="AD538" i="3315" s="1"/>
  <c r="R538" i="3315"/>
  <c r="N538" i="3315"/>
  <c r="J538" i="3315"/>
  <c r="D982" i="3315"/>
  <c r="H982" i="3315"/>
  <c r="Z924" i="3315"/>
  <c r="AD924" i="3315" s="1"/>
  <c r="R924" i="3315"/>
  <c r="N924" i="3315"/>
  <c r="J924" i="3315"/>
  <c r="Z923" i="3315"/>
  <c r="AD923" i="3315" s="1"/>
  <c r="R923" i="3315"/>
  <c r="N923" i="3315"/>
  <c r="J923" i="3315"/>
  <c r="Z922" i="3315"/>
  <c r="AD922" i="3315" s="1"/>
  <c r="R922" i="3315"/>
  <c r="N922" i="3315"/>
  <c r="J922" i="3315"/>
  <c r="Z921" i="3315"/>
  <c r="AD921" i="3315" s="1"/>
  <c r="R921" i="3315"/>
  <c r="N921" i="3315"/>
  <c r="J921" i="3315"/>
  <c r="Z920" i="3315"/>
  <c r="AD920" i="3315" s="1"/>
  <c r="R920" i="3315"/>
  <c r="N920" i="3315"/>
  <c r="J920" i="3315"/>
  <c r="Z919" i="3315"/>
  <c r="AD919" i="3315" s="1"/>
  <c r="R919" i="3315"/>
  <c r="N919" i="3315"/>
  <c r="J919" i="3315"/>
  <c r="Z918" i="3315"/>
  <c r="AD918" i="3315" s="1"/>
  <c r="R918" i="3315"/>
  <c r="N918" i="3315"/>
  <c r="J918" i="3315"/>
  <c r="Z917" i="3315"/>
  <c r="AD917" i="3315" s="1"/>
  <c r="R917" i="3315"/>
  <c r="N917" i="3315"/>
  <c r="J917" i="3315"/>
  <c r="Z916" i="3315"/>
  <c r="AD916" i="3315" s="1"/>
  <c r="R916" i="3315"/>
  <c r="N916" i="3315"/>
  <c r="J916" i="3315"/>
  <c r="Z915" i="3315"/>
  <c r="AD915" i="3315" s="1"/>
  <c r="R915" i="3315"/>
  <c r="N915" i="3315"/>
  <c r="J915" i="3315"/>
  <c r="Z914" i="3315"/>
  <c r="AD914" i="3315" s="1"/>
  <c r="R914" i="3315"/>
  <c r="N914" i="3315"/>
  <c r="J914" i="3315"/>
  <c r="Z913" i="3315"/>
  <c r="AD913" i="3315" s="1"/>
  <c r="R913" i="3315"/>
  <c r="N913" i="3315"/>
  <c r="J913" i="3315"/>
  <c r="Z912" i="3315"/>
  <c r="AD912" i="3315" s="1"/>
  <c r="R912" i="3315"/>
  <c r="N912" i="3315"/>
  <c r="J912" i="3315"/>
  <c r="Z911" i="3315"/>
  <c r="AD911" i="3315" s="1"/>
  <c r="R911" i="3315"/>
  <c r="N911" i="3315"/>
  <c r="J911" i="3315"/>
  <c r="Z910" i="3315"/>
  <c r="AD910" i="3315" s="1"/>
  <c r="R910" i="3315"/>
  <c r="N910" i="3315"/>
  <c r="J910" i="3315"/>
  <c r="Z909" i="3315"/>
  <c r="AD909" i="3315" s="1"/>
  <c r="R909" i="3315"/>
  <c r="N909" i="3315"/>
  <c r="J909" i="3315"/>
  <c r="Z908" i="3315"/>
  <c r="AD908" i="3315" s="1"/>
  <c r="R908" i="3315"/>
  <c r="N908" i="3315"/>
  <c r="J908" i="3315"/>
  <c r="Z907" i="3315"/>
  <c r="AD907" i="3315" s="1"/>
  <c r="R907" i="3315"/>
  <c r="N907" i="3315"/>
  <c r="J907" i="3315"/>
  <c r="Z906" i="3315"/>
  <c r="AD906" i="3315" s="1"/>
  <c r="R906" i="3315"/>
  <c r="N906" i="3315"/>
  <c r="J906" i="3315"/>
  <c r="Z905" i="3315"/>
  <c r="AD905" i="3315" s="1"/>
  <c r="R905" i="3315"/>
  <c r="N905" i="3315"/>
  <c r="J905" i="3315"/>
  <c r="Z904" i="3315"/>
  <c r="AD904" i="3315" s="1"/>
  <c r="R904" i="3315"/>
  <c r="N904" i="3315"/>
  <c r="J904" i="3315"/>
  <c r="Z903" i="3315"/>
  <c r="AD903" i="3315" s="1"/>
  <c r="R903" i="3315"/>
  <c r="N903" i="3315"/>
  <c r="J903" i="3315"/>
  <c r="Z902" i="3315"/>
  <c r="AD902" i="3315" s="1"/>
  <c r="R902" i="3315"/>
  <c r="N902" i="3315"/>
  <c r="J902" i="3315"/>
  <c r="Z901" i="3315"/>
  <c r="AD901" i="3315" s="1"/>
  <c r="R901" i="3315"/>
  <c r="N901" i="3315"/>
  <c r="J901" i="3315"/>
  <c r="Z900" i="3315"/>
  <c r="AD900" i="3315" s="1"/>
  <c r="R900" i="3315"/>
  <c r="N900" i="3315"/>
  <c r="J900" i="3315"/>
  <c r="Z899" i="3315"/>
  <c r="AD899" i="3315" s="1"/>
  <c r="R899" i="3315"/>
  <c r="N899" i="3315"/>
  <c r="J899" i="3315"/>
  <c r="Z898" i="3315"/>
  <c r="AD898" i="3315" s="1"/>
  <c r="R898" i="3315"/>
  <c r="N898" i="3315"/>
  <c r="J898" i="3315"/>
  <c r="Z897" i="3315"/>
  <c r="AD897" i="3315" s="1"/>
  <c r="R897" i="3315"/>
  <c r="N897" i="3315"/>
  <c r="J897" i="3315"/>
  <c r="Z896" i="3315"/>
  <c r="AD896" i="3315" s="1"/>
  <c r="R896" i="3315"/>
  <c r="N896" i="3315"/>
  <c r="J896" i="3315"/>
  <c r="Z895" i="3315"/>
  <c r="AD895" i="3315" s="1"/>
  <c r="R895" i="3315"/>
  <c r="N895" i="3315"/>
  <c r="J895" i="3315"/>
  <c r="Z894" i="3315"/>
  <c r="AD894" i="3315" s="1"/>
  <c r="R894" i="3315"/>
  <c r="N894" i="3315"/>
  <c r="J894" i="3315"/>
  <c r="Z893" i="3315"/>
  <c r="AD893" i="3315" s="1"/>
  <c r="R893" i="3315"/>
  <c r="N893" i="3315"/>
  <c r="J893" i="3315"/>
  <c r="Z892" i="3315"/>
  <c r="AD892" i="3315" s="1"/>
  <c r="R892" i="3315"/>
  <c r="N892" i="3315"/>
  <c r="J892" i="3315"/>
  <c r="Z891" i="3315"/>
  <c r="AD891" i="3315" s="1"/>
  <c r="R891" i="3315"/>
  <c r="N891" i="3315"/>
  <c r="J891" i="3315"/>
  <c r="Z890" i="3315"/>
  <c r="AD890" i="3315" s="1"/>
  <c r="R890" i="3315"/>
  <c r="N890" i="3315"/>
  <c r="J890" i="3315"/>
  <c r="Z889" i="3315"/>
  <c r="AD889" i="3315" s="1"/>
  <c r="R889" i="3315"/>
  <c r="N889" i="3315"/>
  <c r="J889" i="3315"/>
  <c r="Z888" i="3315"/>
  <c r="AD888" i="3315" s="1"/>
  <c r="R888" i="3315"/>
  <c r="N888" i="3315"/>
  <c r="J888" i="3315"/>
  <c r="Z887" i="3315"/>
  <c r="AD887" i="3315" s="1"/>
  <c r="R887" i="3315"/>
  <c r="N887" i="3315"/>
  <c r="J887" i="3315"/>
  <c r="Z886" i="3315"/>
  <c r="AD886" i="3315" s="1"/>
  <c r="R886" i="3315"/>
  <c r="N886" i="3315"/>
  <c r="J886" i="3315"/>
  <c r="Z885" i="3315"/>
  <c r="AD885" i="3315" s="1"/>
  <c r="R885" i="3315"/>
  <c r="N885" i="3315"/>
  <c r="J885" i="3315"/>
  <c r="Z884" i="3315"/>
  <c r="AD884" i="3315" s="1"/>
  <c r="R884" i="3315"/>
  <c r="N884" i="3315"/>
  <c r="J884" i="3315"/>
  <c r="Z883" i="3315"/>
  <c r="AD883" i="3315" s="1"/>
  <c r="R883" i="3315"/>
  <c r="N883" i="3315"/>
  <c r="J883" i="3315"/>
  <c r="Z882" i="3315"/>
  <c r="AD882" i="3315" s="1"/>
  <c r="R882" i="3315"/>
  <c r="N882" i="3315"/>
  <c r="J882" i="3315"/>
  <c r="Z881" i="3315"/>
  <c r="AD881" i="3315" s="1"/>
  <c r="R881" i="3315"/>
  <c r="N881" i="3315"/>
  <c r="J881" i="3315"/>
  <c r="Z880" i="3315"/>
  <c r="AD880" i="3315" s="1"/>
  <c r="R880" i="3315"/>
  <c r="N880" i="3315"/>
  <c r="J880" i="3315"/>
  <c r="Z879" i="3315"/>
  <c r="AD879" i="3315" s="1"/>
  <c r="R879" i="3315"/>
  <c r="N879" i="3315"/>
  <c r="J879" i="3315"/>
  <c r="Z878" i="3315"/>
  <c r="AD878" i="3315" s="1"/>
  <c r="R878" i="3315"/>
  <c r="N878" i="3315"/>
  <c r="J878" i="3315"/>
  <c r="Z877" i="3315"/>
  <c r="AD877" i="3315" s="1"/>
  <c r="R877" i="3315"/>
  <c r="N877" i="3315"/>
  <c r="J877" i="3315"/>
  <c r="Z876" i="3315"/>
  <c r="AD876" i="3315" s="1"/>
  <c r="R876" i="3315"/>
  <c r="N876" i="3315"/>
  <c r="J876" i="3315"/>
  <c r="Z875" i="3315"/>
  <c r="AD875" i="3315" s="1"/>
  <c r="R875" i="3315"/>
  <c r="N875" i="3315"/>
  <c r="J875" i="3315"/>
  <c r="Z874" i="3315"/>
  <c r="AD874" i="3315" s="1"/>
  <c r="R874" i="3315"/>
  <c r="N874" i="3315"/>
  <c r="J874" i="3315"/>
  <c r="Z873" i="3315"/>
  <c r="AD873" i="3315" s="1"/>
  <c r="R873" i="3315"/>
  <c r="N873" i="3315"/>
  <c r="J873" i="3315"/>
  <c r="Z872" i="3315"/>
  <c r="AD872" i="3315" s="1"/>
  <c r="R872" i="3315"/>
  <c r="N872" i="3315"/>
  <c r="J872" i="3315"/>
  <c r="Z871" i="3315"/>
  <c r="AD871" i="3315" s="1"/>
  <c r="R871" i="3315"/>
  <c r="N871" i="3315"/>
  <c r="J871" i="3315"/>
  <c r="Z870" i="3315"/>
  <c r="AD870" i="3315" s="1"/>
  <c r="R870" i="3315"/>
  <c r="N870" i="3315"/>
  <c r="J870" i="3315"/>
  <c r="Z869" i="3315"/>
  <c r="AD869" i="3315" s="1"/>
  <c r="R869" i="3315"/>
  <c r="N869" i="3315"/>
  <c r="J869" i="3315"/>
  <c r="Z868" i="3315"/>
  <c r="AD868" i="3315" s="1"/>
  <c r="R868" i="3315"/>
  <c r="N868" i="3315"/>
  <c r="J868" i="3315"/>
  <c r="Z867" i="3315"/>
  <c r="AD867" i="3315" s="1"/>
  <c r="R867" i="3315"/>
  <c r="N867" i="3315"/>
  <c r="J867" i="3315"/>
  <c r="Z866" i="3315"/>
  <c r="AD866" i="3315" s="1"/>
  <c r="R866" i="3315"/>
  <c r="N866" i="3315"/>
  <c r="J866" i="3315"/>
  <c r="Z865" i="3315"/>
  <c r="AD865" i="3315" s="1"/>
  <c r="R865" i="3315"/>
  <c r="N865" i="3315"/>
  <c r="J865" i="3315"/>
  <c r="Z864" i="3315"/>
  <c r="AD864" i="3315" s="1"/>
  <c r="R864" i="3315"/>
  <c r="N864" i="3315"/>
  <c r="J864" i="3315"/>
  <c r="Z863" i="3315"/>
  <c r="AD863" i="3315" s="1"/>
  <c r="R863" i="3315"/>
  <c r="N863" i="3315"/>
  <c r="J863" i="3315"/>
  <c r="Z862" i="3315"/>
  <c r="AD862" i="3315" s="1"/>
  <c r="R862" i="3315"/>
  <c r="N862" i="3315"/>
  <c r="J862" i="3315"/>
  <c r="Z416" i="3315"/>
  <c r="AD416" i="3315" s="1"/>
  <c r="R416" i="3315"/>
  <c r="N416" i="3315"/>
  <c r="J416" i="3315"/>
  <c r="Z415" i="3315"/>
  <c r="AD415" i="3315" s="1"/>
  <c r="R415" i="3315"/>
  <c r="N415" i="3315"/>
  <c r="J415" i="3315"/>
  <c r="Z414" i="3315"/>
  <c r="AD414" i="3315" s="1"/>
  <c r="R414" i="3315"/>
  <c r="N414" i="3315"/>
  <c r="J414" i="3315"/>
  <c r="Z413" i="3315"/>
  <c r="AD413" i="3315" s="1"/>
  <c r="R413" i="3315"/>
  <c r="N413" i="3315"/>
  <c r="J413" i="3315"/>
  <c r="Z412" i="3315"/>
  <c r="AD412" i="3315" s="1"/>
  <c r="R412" i="3315"/>
  <c r="N412" i="3315"/>
  <c r="J412" i="3315"/>
  <c r="Z411" i="3315"/>
  <c r="AD411" i="3315" s="1"/>
  <c r="R411" i="3315"/>
  <c r="N411" i="3315"/>
  <c r="J411" i="3315"/>
  <c r="Z410" i="3315"/>
  <c r="AD410" i="3315" s="1"/>
  <c r="R410" i="3315"/>
  <c r="N410" i="3315"/>
  <c r="J410" i="3315"/>
  <c r="Z409" i="3315"/>
  <c r="AD409" i="3315" s="1"/>
  <c r="R409" i="3315"/>
  <c r="N409" i="3315"/>
  <c r="J409" i="3315"/>
  <c r="Z408" i="3315"/>
  <c r="AD408" i="3315" s="1"/>
  <c r="R408" i="3315"/>
  <c r="N408" i="3315"/>
  <c r="J408" i="3315"/>
  <c r="Z407" i="3315"/>
  <c r="AD407" i="3315" s="1"/>
  <c r="R407" i="3315"/>
  <c r="N407" i="3315"/>
  <c r="J407" i="3315"/>
  <c r="Z406" i="3315"/>
  <c r="AD406" i="3315" s="1"/>
  <c r="R406" i="3315"/>
  <c r="N406" i="3315"/>
  <c r="J406" i="3315"/>
  <c r="Z405" i="3315"/>
  <c r="AD405" i="3315" s="1"/>
  <c r="R405" i="3315"/>
  <c r="N405" i="3315"/>
  <c r="J405" i="3315"/>
  <c r="Z404" i="3315"/>
  <c r="AD404" i="3315" s="1"/>
  <c r="R404" i="3315"/>
  <c r="N404" i="3315"/>
  <c r="J404" i="3315"/>
  <c r="Z403" i="3315"/>
  <c r="AD403" i="3315" s="1"/>
  <c r="R403" i="3315"/>
  <c r="N403" i="3315"/>
  <c r="J403" i="3315"/>
  <c r="Z402" i="3315"/>
  <c r="AD402" i="3315" s="1"/>
  <c r="R402" i="3315"/>
  <c r="N402" i="3315"/>
  <c r="J402" i="3315"/>
  <c r="Z401" i="3315"/>
  <c r="AD401" i="3315" s="1"/>
  <c r="R401" i="3315"/>
  <c r="N401" i="3315"/>
  <c r="J401" i="3315"/>
  <c r="Z400" i="3315"/>
  <c r="AD400" i="3315" s="1"/>
  <c r="R400" i="3315"/>
  <c r="N400" i="3315"/>
  <c r="J400" i="3315"/>
  <c r="Z399" i="3315"/>
  <c r="AD399" i="3315" s="1"/>
  <c r="R399" i="3315"/>
  <c r="N399" i="3315"/>
  <c r="J399" i="3315"/>
  <c r="Z398" i="3315"/>
  <c r="AD398" i="3315" s="1"/>
  <c r="R398" i="3315"/>
  <c r="N398" i="3315"/>
  <c r="J398" i="3315"/>
  <c r="Z397" i="3315"/>
  <c r="AD397" i="3315" s="1"/>
  <c r="R397" i="3315"/>
  <c r="N397" i="3315"/>
  <c r="J397" i="3315"/>
  <c r="Z396" i="3315"/>
  <c r="AD396" i="3315" s="1"/>
  <c r="R396" i="3315"/>
  <c r="N396" i="3315"/>
  <c r="J396" i="3315"/>
  <c r="Z395" i="3315"/>
  <c r="AD395" i="3315" s="1"/>
  <c r="R395" i="3315"/>
  <c r="N395" i="3315"/>
  <c r="J395" i="3315"/>
  <c r="Z394" i="3315"/>
  <c r="AD394" i="3315" s="1"/>
  <c r="R394" i="3315"/>
  <c r="N394" i="3315"/>
  <c r="J394" i="3315"/>
  <c r="Z393" i="3315"/>
  <c r="AD393" i="3315" s="1"/>
  <c r="R393" i="3315"/>
  <c r="N393" i="3315"/>
  <c r="J393" i="3315"/>
  <c r="Z392" i="3315"/>
  <c r="AD392" i="3315" s="1"/>
  <c r="R392" i="3315"/>
  <c r="N392" i="3315"/>
  <c r="J392" i="3315"/>
  <c r="Z391" i="3315"/>
  <c r="AD391" i="3315" s="1"/>
  <c r="R391" i="3315"/>
  <c r="N391" i="3315"/>
  <c r="J391" i="3315"/>
  <c r="Z390" i="3315"/>
  <c r="AD390" i="3315" s="1"/>
  <c r="R390" i="3315"/>
  <c r="N390" i="3315"/>
  <c r="J390" i="3315"/>
  <c r="Z389" i="3315"/>
  <c r="AD389" i="3315" s="1"/>
  <c r="R389" i="3315"/>
  <c r="N389" i="3315"/>
  <c r="J389" i="3315"/>
  <c r="Z388" i="3315"/>
  <c r="AD388" i="3315" s="1"/>
  <c r="R388" i="3315"/>
  <c r="N388" i="3315"/>
  <c r="J388" i="3315"/>
  <c r="Z387" i="3315"/>
  <c r="AD387" i="3315" s="1"/>
  <c r="R387" i="3315"/>
  <c r="N387" i="3315"/>
  <c r="J387" i="3315"/>
  <c r="Z386" i="3315"/>
  <c r="AD386" i="3315" s="1"/>
  <c r="R386" i="3315"/>
  <c r="N386" i="3315"/>
  <c r="J386" i="3315"/>
  <c r="Z385" i="3315"/>
  <c r="AD385" i="3315" s="1"/>
  <c r="R385" i="3315"/>
  <c r="N385" i="3315"/>
  <c r="J385" i="3315"/>
  <c r="Z384" i="3315"/>
  <c r="AD384" i="3315" s="1"/>
  <c r="R384" i="3315"/>
  <c r="N384" i="3315"/>
  <c r="J384" i="3315"/>
  <c r="Z383" i="3315"/>
  <c r="AD383" i="3315" s="1"/>
  <c r="R383" i="3315"/>
  <c r="N383" i="3315"/>
  <c r="J383" i="3315"/>
  <c r="Z382" i="3315"/>
  <c r="AD382" i="3315" s="1"/>
  <c r="R382" i="3315"/>
  <c r="N382" i="3315"/>
  <c r="J382" i="3315"/>
  <c r="Z381" i="3315"/>
  <c r="AD381" i="3315" s="1"/>
  <c r="R381" i="3315"/>
  <c r="N381" i="3315"/>
  <c r="J381" i="3315"/>
  <c r="Z380" i="3315"/>
  <c r="AD380" i="3315" s="1"/>
  <c r="R380" i="3315"/>
  <c r="N380" i="3315"/>
  <c r="J380" i="3315"/>
  <c r="Z379" i="3315"/>
  <c r="AD379" i="3315" s="1"/>
  <c r="R379" i="3315"/>
  <c r="N379" i="3315"/>
  <c r="J379" i="3315"/>
  <c r="Z378" i="3315"/>
  <c r="AD378" i="3315" s="1"/>
  <c r="R378" i="3315"/>
  <c r="N378" i="3315"/>
  <c r="J378" i="3315"/>
  <c r="Z377" i="3315"/>
  <c r="AD377" i="3315" s="1"/>
  <c r="R377" i="3315"/>
  <c r="N377" i="3315"/>
  <c r="J377" i="3315"/>
  <c r="Z376" i="3315"/>
  <c r="AD376" i="3315" s="1"/>
  <c r="R376" i="3315"/>
  <c r="N376" i="3315"/>
  <c r="J376" i="3315"/>
  <c r="Z375" i="3315"/>
  <c r="AD375" i="3315" s="1"/>
  <c r="R375" i="3315"/>
  <c r="N375" i="3315"/>
  <c r="J375" i="3315"/>
  <c r="Z374" i="3315"/>
  <c r="AD374" i="3315" s="1"/>
  <c r="R374" i="3315"/>
  <c r="N374" i="3315"/>
  <c r="J374" i="3315"/>
  <c r="Z373" i="3315"/>
  <c r="AD373" i="3315" s="1"/>
  <c r="R373" i="3315"/>
  <c r="N373" i="3315"/>
  <c r="J373" i="3315"/>
  <c r="Z372" i="3315"/>
  <c r="AD372" i="3315" s="1"/>
  <c r="R372" i="3315"/>
  <c r="N372" i="3315"/>
  <c r="J372" i="3315"/>
  <c r="Z371" i="3315"/>
  <c r="AD371" i="3315" s="1"/>
  <c r="R371" i="3315"/>
  <c r="N371" i="3315"/>
  <c r="J371" i="3315"/>
  <c r="Z370" i="3315"/>
  <c r="AD370" i="3315" s="1"/>
  <c r="R370" i="3315"/>
  <c r="N370" i="3315"/>
  <c r="J370" i="3315"/>
  <c r="Z369" i="3315"/>
  <c r="AD369" i="3315" s="1"/>
  <c r="R369" i="3315"/>
  <c r="N369" i="3315"/>
  <c r="J369" i="3315"/>
  <c r="Z368" i="3315"/>
  <c r="AD368" i="3315" s="1"/>
  <c r="R368" i="3315"/>
  <c r="N368" i="3315"/>
  <c r="J368" i="3315"/>
  <c r="Z367" i="3315"/>
  <c r="AD367" i="3315" s="1"/>
  <c r="R367" i="3315"/>
  <c r="N367" i="3315"/>
  <c r="J367" i="3315"/>
  <c r="Z366" i="3315"/>
  <c r="AD366" i="3315" s="1"/>
  <c r="R366" i="3315"/>
  <c r="N366" i="3315"/>
  <c r="J366" i="3315"/>
  <c r="Z365" i="3315"/>
  <c r="AD365" i="3315" s="1"/>
  <c r="R365" i="3315"/>
  <c r="N365" i="3315"/>
  <c r="J365" i="3315"/>
  <c r="Z364" i="3315"/>
  <c r="AD364" i="3315" s="1"/>
  <c r="R364" i="3315"/>
  <c r="N364" i="3315"/>
  <c r="J364" i="3315"/>
  <c r="Z363" i="3315"/>
  <c r="AD363" i="3315" s="1"/>
  <c r="R363" i="3315"/>
  <c r="N363" i="3315"/>
  <c r="J363" i="3315"/>
  <c r="Z362" i="3315"/>
  <c r="AD362" i="3315" s="1"/>
  <c r="R362" i="3315"/>
  <c r="N362" i="3315"/>
  <c r="J362" i="3315"/>
  <c r="Z361" i="3315"/>
  <c r="AD361" i="3315" s="1"/>
  <c r="R361" i="3315"/>
  <c r="N361" i="3315"/>
  <c r="J361" i="3315"/>
  <c r="Z360" i="3315"/>
  <c r="AD360" i="3315" s="1"/>
  <c r="R360" i="3315"/>
  <c r="N360" i="3315"/>
  <c r="J360" i="3315"/>
  <c r="Z359" i="3315"/>
  <c r="AD359" i="3315" s="1"/>
  <c r="R359" i="3315"/>
  <c r="N359" i="3315"/>
  <c r="J359" i="3315"/>
  <c r="Z358" i="3315"/>
  <c r="AD358" i="3315" s="1"/>
  <c r="R358" i="3315"/>
  <c r="N358" i="3315"/>
  <c r="J358" i="3315"/>
  <c r="Z357" i="3315"/>
  <c r="AD357" i="3315" s="1"/>
  <c r="R357" i="3315"/>
  <c r="N357" i="3315"/>
  <c r="J357" i="3315"/>
  <c r="Z356" i="3315"/>
  <c r="AD356" i="3315" s="1"/>
  <c r="R356" i="3315"/>
  <c r="N356" i="3315"/>
  <c r="J356" i="3315"/>
  <c r="Z355" i="3315"/>
  <c r="AD355" i="3315" s="1"/>
  <c r="R355" i="3315"/>
  <c r="N355" i="3315"/>
  <c r="J355" i="3315"/>
  <c r="Z354" i="3315"/>
  <c r="AD354" i="3315" s="1"/>
  <c r="R354" i="3315"/>
  <c r="N354" i="3315"/>
  <c r="J354" i="3315"/>
  <c r="Z353" i="3315"/>
  <c r="AD353" i="3315" s="1"/>
  <c r="R353" i="3315"/>
  <c r="N353" i="3315"/>
  <c r="J353" i="3315"/>
  <c r="Z352" i="3315"/>
  <c r="AD352" i="3315" s="1"/>
  <c r="R352" i="3315"/>
  <c r="N352" i="3315"/>
  <c r="J352" i="3315"/>
  <c r="Z351" i="3315"/>
  <c r="AD351" i="3315" s="1"/>
  <c r="R351" i="3315"/>
  <c r="N351" i="3315"/>
  <c r="J351" i="3315"/>
  <c r="Z350" i="3315"/>
  <c r="AD350" i="3315" s="1"/>
  <c r="R350" i="3315"/>
  <c r="N350" i="3315"/>
  <c r="J350" i="3315"/>
  <c r="Z349" i="3315"/>
  <c r="AD349" i="3315" s="1"/>
  <c r="R349" i="3315"/>
  <c r="N349" i="3315"/>
  <c r="J349" i="3315"/>
  <c r="Z348" i="3315"/>
  <c r="AD348" i="3315" s="1"/>
  <c r="R348" i="3315"/>
  <c r="N348" i="3315"/>
  <c r="J348" i="3315"/>
  <c r="Z347" i="3315"/>
  <c r="AD347" i="3315" s="1"/>
  <c r="R347" i="3315"/>
  <c r="N347" i="3315"/>
  <c r="J347" i="3315"/>
  <c r="Z346" i="3315"/>
  <c r="AD346" i="3315" s="1"/>
  <c r="R346" i="3315"/>
  <c r="N346" i="3315"/>
  <c r="J346" i="3315"/>
  <c r="Z345" i="3315"/>
  <c r="AD345" i="3315" s="1"/>
  <c r="R345" i="3315"/>
  <c r="N345" i="3315"/>
  <c r="J345" i="3315"/>
  <c r="Z344" i="3315"/>
  <c r="AD344" i="3315" s="1"/>
  <c r="R344" i="3315"/>
  <c r="N344" i="3315"/>
  <c r="J344" i="3315"/>
  <c r="Z343" i="3315"/>
  <c r="AD343" i="3315" s="1"/>
  <c r="R343" i="3315"/>
  <c r="N343" i="3315"/>
  <c r="J343" i="3315"/>
  <c r="Z342" i="3315"/>
  <c r="AD342" i="3315" s="1"/>
  <c r="R342" i="3315"/>
  <c r="N342" i="3315"/>
  <c r="J342" i="3315"/>
  <c r="Z341" i="3315"/>
  <c r="AD341" i="3315" s="1"/>
  <c r="R341" i="3315"/>
  <c r="N341" i="3315"/>
  <c r="J341" i="3315"/>
  <c r="Z340" i="3315"/>
  <c r="AD340" i="3315" s="1"/>
  <c r="R340" i="3315"/>
  <c r="N340" i="3315"/>
  <c r="J340" i="3315"/>
  <c r="Z339" i="3315"/>
  <c r="AD339" i="3315" s="1"/>
  <c r="R339" i="3315"/>
  <c r="N339" i="3315"/>
  <c r="J339" i="3315"/>
  <c r="Z338" i="3315"/>
  <c r="AD338" i="3315" s="1"/>
  <c r="R338" i="3315"/>
  <c r="N338" i="3315"/>
  <c r="J338" i="3315"/>
  <c r="Z337" i="3315"/>
  <c r="AD337" i="3315" s="1"/>
  <c r="R337" i="3315"/>
  <c r="N337" i="3315"/>
  <c r="J337" i="3315"/>
  <c r="Z336" i="3315"/>
  <c r="AD336" i="3315" s="1"/>
  <c r="R336" i="3315"/>
  <c r="N336" i="3315"/>
  <c r="J336" i="3315"/>
  <c r="Z335" i="3315"/>
  <c r="AD335" i="3315" s="1"/>
  <c r="R335" i="3315"/>
  <c r="N335" i="3315"/>
  <c r="J335" i="3315"/>
  <c r="Z334" i="3315"/>
  <c r="AD334" i="3315" s="1"/>
  <c r="R334" i="3315"/>
  <c r="N334" i="3315"/>
  <c r="J334" i="3315"/>
  <c r="Z333" i="3315"/>
  <c r="AD333" i="3315" s="1"/>
  <c r="R333" i="3315"/>
  <c r="N333" i="3315"/>
  <c r="J333" i="3315"/>
  <c r="Z332" i="3315"/>
  <c r="AD332" i="3315" s="1"/>
  <c r="R332" i="3315"/>
  <c r="N332" i="3315"/>
  <c r="J332" i="3315"/>
  <c r="Z331" i="3315"/>
  <c r="AD331" i="3315" s="1"/>
  <c r="R331" i="3315"/>
  <c r="N331" i="3315"/>
  <c r="J331" i="3315"/>
  <c r="Z330" i="3315"/>
  <c r="AD330" i="3315" s="1"/>
  <c r="R330" i="3315"/>
  <c r="N330" i="3315"/>
  <c r="J330" i="3315"/>
  <c r="Z329" i="3315"/>
  <c r="AD329" i="3315" s="1"/>
  <c r="R329" i="3315"/>
  <c r="N329" i="3315"/>
  <c r="J329" i="3315"/>
  <c r="Z328" i="3315"/>
  <c r="AD328" i="3315" s="1"/>
  <c r="R328" i="3315"/>
  <c r="N328" i="3315"/>
  <c r="J328" i="3315"/>
  <c r="Z327" i="3315"/>
  <c r="AD327" i="3315" s="1"/>
  <c r="R327" i="3315"/>
  <c r="N327" i="3315"/>
  <c r="J327" i="3315"/>
  <c r="Z326" i="3315"/>
  <c r="AD326" i="3315" s="1"/>
  <c r="R326" i="3315"/>
  <c r="N326" i="3315"/>
  <c r="J326" i="3315"/>
  <c r="Z325" i="3315"/>
  <c r="AD325" i="3315" s="1"/>
  <c r="R325" i="3315"/>
  <c r="N325" i="3315"/>
  <c r="J325" i="3315"/>
  <c r="Z324" i="3315"/>
  <c r="AD324" i="3315" s="1"/>
  <c r="R324" i="3315"/>
  <c r="N324" i="3315"/>
  <c r="J324" i="3315"/>
  <c r="Z323" i="3315"/>
  <c r="AD323" i="3315" s="1"/>
  <c r="R323" i="3315"/>
  <c r="N323" i="3315"/>
  <c r="J323" i="3315"/>
  <c r="Z322" i="3315"/>
  <c r="AD322" i="3315" s="1"/>
  <c r="R322" i="3315"/>
  <c r="N322" i="3315"/>
  <c r="J322" i="3315"/>
  <c r="Z321" i="3315"/>
  <c r="AD321" i="3315" s="1"/>
  <c r="R321" i="3315"/>
  <c r="N321" i="3315"/>
  <c r="J321" i="3315"/>
  <c r="Z320" i="3315"/>
  <c r="AD320" i="3315" s="1"/>
  <c r="R320" i="3315"/>
  <c r="N320" i="3315"/>
  <c r="J320" i="3315"/>
  <c r="Z319" i="3315"/>
  <c r="AD319" i="3315" s="1"/>
  <c r="R319" i="3315"/>
  <c r="N319" i="3315"/>
  <c r="J319" i="3315"/>
  <c r="Z318" i="3315"/>
  <c r="AD318" i="3315" s="1"/>
  <c r="R318" i="3315"/>
  <c r="N318" i="3315"/>
  <c r="J318" i="3315"/>
  <c r="Z317" i="3315"/>
  <c r="AD317" i="3315" s="1"/>
  <c r="R317" i="3315"/>
  <c r="N317" i="3315"/>
  <c r="J317" i="3315"/>
  <c r="Z316" i="3315"/>
  <c r="AD316" i="3315" s="1"/>
  <c r="R316" i="3315"/>
  <c r="N316" i="3315"/>
  <c r="J316" i="3315"/>
  <c r="Z315" i="3315"/>
  <c r="AD315" i="3315" s="1"/>
  <c r="R315" i="3315"/>
  <c r="N315" i="3315"/>
  <c r="J315" i="3315"/>
  <c r="Z314" i="3315"/>
  <c r="AD314" i="3315" s="1"/>
  <c r="R314" i="3315"/>
  <c r="N314" i="3315"/>
  <c r="J314" i="3315"/>
  <c r="Z313" i="3315"/>
  <c r="AD313" i="3315" s="1"/>
  <c r="R313" i="3315"/>
  <c r="N313" i="3315"/>
  <c r="J313" i="3315"/>
  <c r="Z312" i="3315"/>
  <c r="AD312" i="3315" s="1"/>
  <c r="R312" i="3315"/>
  <c r="N312" i="3315"/>
  <c r="J312" i="3315"/>
  <c r="Z311" i="3315"/>
  <c r="AD311" i="3315" s="1"/>
  <c r="R311" i="3315"/>
  <c r="N311" i="3315"/>
  <c r="J311" i="3315"/>
  <c r="Z243" i="3315"/>
  <c r="AD243" i="3315" s="1"/>
  <c r="R243" i="3315"/>
  <c r="N243" i="3315"/>
  <c r="J243" i="3315"/>
  <c r="Z242" i="3315"/>
  <c r="AD242" i="3315" s="1"/>
  <c r="R242" i="3315"/>
  <c r="N242" i="3315"/>
  <c r="J242" i="3315"/>
  <c r="Z241" i="3315"/>
  <c r="AD241" i="3315" s="1"/>
  <c r="R241" i="3315"/>
  <c r="N241" i="3315"/>
  <c r="J241" i="3315"/>
  <c r="Z240" i="3315"/>
  <c r="AD240" i="3315" s="1"/>
  <c r="R240" i="3315"/>
  <c r="N240" i="3315"/>
  <c r="J240" i="3315"/>
  <c r="Z239" i="3315"/>
  <c r="AD239" i="3315" s="1"/>
  <c r="R239" i="3315"/>
  <c r="N239" i="3315"/>
  <c r="J239" i="3315"/>
  <c r="Z238" i="3315"/>
  <c r="AD238" i="3315" s="1"/>
  <c r="R238" i="3315"/>
  <c r="N238" i="3315"/>
  <c r="J238" i="3315"/>
  <c r="Z237" i="3315"/>
  <c r="AD237" i="3315" s="1"/>
  <c r="R237" i="3315"/>
  <c r="N237" i="3315"/>
  <c r="J237" i="3315"/>
  <c r="Z236" i="3315"/>
  <c r="AD236" i="3315" s="1"/>
  <c r="R236" i="3315"/>
  <c r="N236" i="3315"/>
  <c r="J236" i="3315"/>
  <c r="Z235" i="3315"/>
  <c r="AD235" i="3315" s="1"/>
  <c r="R235" i="3315"/>
  <c r="N235" i="3315"/>
  <c r="J235" i="3315"/>
  <c r="Z234" i="3315"/>
  <c r="AD234" i="3315" s="1"/>
  <c r="R234" i="3315"/>
  <c r="N234" i="3315"/>
  <c r="J234" i="3315"/>
  <c r="Z233" i="3315"/>
  <c r="AD233" i="3315" s="1"/>
  <c r="R233" i="3315"/>
  <c r="N233" i="3315"/>
  <c r="J233" i="3315"/>
  <c r="Z232" i="3315"/>
  <c r="AD232" i="3315" s="1"/>
  <c r="R232" i="3315"/>
  <c r="N232" i="3315"/>
  <c r="J232" i="3315"/>
  <c r="Z203" i="3315"/>
  <c r="AD203" i="3315" s="1"/>
  <c r="R203" i="3315"/>
  <c r="N203" i="3315"/>
  <c r="J203" i="3315"/>
  <c r="Z202" i="3315"/>
  <c r="AD202" i="3315" s="1"/>
  <c r="R202" i="3315"/>
  <c r="N202" i="3315"/>
  <c r="J202" i="3315"/>
  <c r="Z201" i="3315"/>
  <c r="AD201" i="3315" s="1"/>
  <c r="R201" i="3315"/>
  <c r="N201" i="3315"/>
  <c r="J201" i="3315"/>
  <c r="Z200" i="3315"/>
  <c r="AD200" i="3315" s="1"/>
  <c r="R200" i="3315"/>
  <c r="N200" i="3315"/>
  <c r="J200" i="3315"/>
  <c r="Z199" i="3315"/>
  <c r="AD199" i="3315" s="1"/>
  <c r="R199" i="3315"/>
  <c r="N199" i="3315"/>
  <c r="J199" i="3315"/>
  <c r="Z198" i="3315"/>
  <c r="AD198" i="3315" s="1"/>
  <c r="R198" i="3315"/>
  <c r="N198" i="3315"/>
  <c r="J198" i="3315"/>
  <c r="Z197" i="3315"/>
  <c r="AD197" i="3315" s="1"/>
  <c r="R197" i="3315"/>
  <c r="N197" i="3315"/>
  <c r="J197" i="3315"/>
  <c r="L81" i="3315"/>
  <c r="H81" i="3315"/>
  <c r="Z154" i="3315"/>
  <c r="AD154" i="3315" s="1"/>
  <c r="R154" i="3315"/>
  <c r="N154" i="3315"/>
  <c r="J154" i="3315"/>
  <c r="D162" i="3315"/>
  <c r="H162" i="3315"/>
  <c r="L162" i="3315"/>
  <c r="P162" i="3315"/>
  <c r="Z156" i="3315"/>
  <c r="AD156" i="3315" s="1"/>
  <c r="R156" i="3315"/>
  <c r="N156" i="3315"/>
  <c r="J156" i="3315"/>
  <c r="Z155" i="3315"/>
  <c r="AD155" i="3315" s="1"/>
  <c r="R155" i="3315"/>
  <c r="N155" i="3315"/>
  <c r="J155" i="3315"/>
  <c r="Z153" i="3315"/>
  <c r="AD153" i="3315" s="1"/>
  <c r="R153" i="3315"/>
  <c r="N153" i="3315"/>
  <c r="J153" i="3315"/>
  <c r="Z152" i="3315"/>
  <c r="AD152" i="3315" s="1"/>
  <c r="R152" i="3315"/>
  <c r="N152" i="3315"/>
  <c r="J152" i="3315"/>
  <c r="Z158" i="3315"/>
  <c r="AD158" i="3315" s="1"/>
  <c r="R158" i="3315"/>
  <c r="N158" i="3315"/>
  <c r="J158" i="3315"/>
  <c r="Z157" i="3315"/>
  <c r="AD157" i="3315" s="1"/>
  <c r="R157" i="3315"/>
  <c r="N157" i="3315"/>
  <c r="J157" i="3315"/>
  <c r="Z159" i="3315"/>
  <c r="AD159" i="3315" s="1"/>
  <c r="R159" i="3315"/>
  <c r="N159" i="3315"/>
  <c r="J159" i="3315"/>
  <c r="J1425" i="3315" l="1"/>
  <c r="AB1412" i="3315"/>
  <c r="Z89" i="3315"/>
  <c r="AD89" i="3315" s="1"/>
  <c r="Z90" i="3315"/>
  <c r="AD90" i="3315" s="1"/>
  <c r="Z91" i="3315"/>
  <c r="AD91" i="3315" s="1"/>
  <c r="Z92" i="3315"/>
  <c r="AD92" i="3315" s="1"/>
  <c r="Z93" i="3315"/>
  <c r="AD93" i="3315" s="1"/>
  <c r="Z94" i="3315"/>
  <c r="AD94" i="3315" s="1"/>
  <c r="Z95" i="3315"/>
  <c r="AD95" i="3315" s="1"/>
  <c r="Z96" i="3315"/>
  <c r="AD96" i="3315" s="1"/>
  <c r="Z97" i="3315"/>
  <c r="AD97" i="3315" s="1"/>
  <c r="Z98" i="3315"/>
  <c r="AD98" i="3315" s="1"/>
  <c r="Z99" i="3315"/>
  <c r="AD99" i="3315" s="1"/>
  <c r="Z100" i="3315"/>
  <c r="AD100" i="3315" s="1"/>
  <c r="Z101" i="3315"/>
  <c r="AD101" i="3315" s="1"/>
  <c r="Z102" i="3315"/>
  <c r="AD102" i="3315" s="1"/>
  <c r="Z103" i="3315"/>
  <c r="AD103" i="3315" s="1"/>
  <c r="Z104" i="3315"/>
  <c r="AD104" i="3315" s="1"/>
  <c r="Z105" i="3315"/>
  <c r="AD105" i="3315" s="1"/>
  <c r="Z106" i="3315"/>
  <c r="AD106" i="3315" s="1"/>
  <c r="Z107" i="3315"/>
  <c r="AD107" i="3315" s="1"/>
  <c r="R89" i="3315"/>
  <c r="R90" i="3315"/>
  <c r="R91" i="3315"/>
  <c r="R92" i="3315"/>
  <c r="R93" i="3315"/>
  <c r="R94" i="3315"/>
  <c r="R95" i="3315"/>
  <c r="R96" i="3315"/>
  <c r="R97" i="3315"/>
  <c r="R98" i="3315"/>
  <c r="R99" i="3315"/>
  <c r="R100" i="3315"/>
  <c r="R101" i="3315"/>
  <c r="R102" i="3315"/>
  <c r="R103" i="3315"/>
  <c r="R104" i="3315"/>
  <c r="R105" i="3315"/>
  <c r="R106" i="3315"/>
  <c r="R107" i="3315"/>
  <c r="N89" i="3315"/>
  <c r="N90" i="3315"/>
  <c r="N91" i="3315"/>
  <c r="N92" i="3315"/>
  <c r="N93" i="3315"/>
  <c r="N94" i="3315"/>
  <c r="N95" i="3315"/>
  <c r="N96" i="3315"/>
  <c r="N97" i="3315"/>
  <c r="N98" i="3315"/>
  <c r="N99" i="3315"/>
  <c r="N100" i="3315"/>
  <c r="N101" i="3315"/>
  <c r="N102" i="3315"/>
  <c r="N103" i="3315"/>
  <c r="N104" i="3315"/>
  <c r="N105" i="3315"/>
  <c r="N106" i="3315"/>
  <c r="N107" i="3315"/>
  <c r="J89" i="3315"/>
  <c r="J90" i="3315"/>
  <c r="J91" i="3315"/>
  <c r="J92" i="3315"/>
  <c r="J93" i="3315"/>
  <c r="J94" i="3315"/>
  <c r="J95" i="3315"/>
  <c r="J96" i="3315"/>
  <c r="J97" i="3315"/>
  <c r="J98" i="3315"/>
  <c r="J99" i="3315"/>
  <c r="J100" i="3315"/>
  <c r="J101" i="3315"/>
  <c r="J102" i="3315"/>
  <c r="J103" i="3315"/>
  <c r="J104" i="3315"/>
  <c r="J105" i="3315"/>
  <c r="J106" i="3315"/>
  <c r="J107" i="3315"/>
  <c r="AE521" i="3315" l="1"/>
  <c r="J70" i="3315"/>
  <c r="J71" i="3315"/>
  <c r="J72" i="3315"/>
  <c r="J74" i="3315"/>
  <c r="J75" i="3315"/>
  <c r="J76" i="3315"/>
  <c r="J77" i="3315"/>
  <c r="J78" i="3315"/>
  <c r="J79" i="3315"/>
  <c r="J80" i="3315"/>
  <c r="AB523" i="3315"/>
  <c r="AA523" i="3315"/>
  <c r="Z74" i="3315"/>
  <c r="AD74" i="3315" s="1"/>
  <c r="R74" i="3315"/>
  <c r="N74" i="3315"/>
  <c r="Z73" i="3315"/>
  <c r="AD73" i="3315" s="1"/>
  <c r="R73" i="3315"/>
  <c r="N73" i="3315"/>
  <c r="Z72" i="3315"/>
  <c r="AD72" i="3315" s="1"/>
  <c r="R72" i="3315"/>
  <c r="N72" i="3315"/>
  <c r="D81" i="3315"/>
  <c r="Z75" i="3315"/>
  <c r="AD75" i="3315" s="1"/>
  <c r="R75" i="3315"/>
  <c r="N75" i="3315"/>
  <c r="Z71" i="3315"/>
  <c r="AD71" i="3315" s="1"/>
  <c r="R71" i="3315"/>
  <c r="N71" i="3315"/>
  <c r="Z70" i="3315"/>
  <c r="AD70" i="3315" s="1"/>
  <c r="R70" i="3315"/>
  <c r="N70" i="3315"/>
  <c r="Z46" i="3315" l="1"/>
  <c r="AD46" i="3315" s="1"/>
  <c r="AC46" i="3315"/>
  <c r="H46" i="3315"/>
  <c r="J46" i="3315"/>
  <c r="L46" i="3315"/>
  <c r="N46" i="3315"/>
  <c r="R46" i="3315"/>
  <c r="P46" i="3315"/>
  <c r="Z51" i="3315" l="1"/>
  <c r="AD51" i="3315" s="1"/>
  <c r="AC63" i="3315"/>
  <c r="Z48" i="3315"/>
  <c r="AD48" i="3315" s="1"/>
  <c r="Z49" i="3315"/>
  <c r="AD49" i="3315" s="1"/>
  <c r="AC59" i="3315"/>
  <c r="H59" i="3315"/>
  <c r="Z63" i="3315"/>
  <c r="AD63" i="3315" s="1"/>
  <c r="J63" i="3315"/>
  <c r="R63" i="3315"/>
  <c r="N63" i="3315"/>
  <c r="L63" i="3315"/>
  <c r="H63" i="3315"/>
  <c r="P63" i="3315"/>
  <c r="J59" i="3315"/>
  <c r="AC50" i="3315"/>
  <c r="H58" i="3315"/>
  <c r="H60" i="3315"/>
  <c r="L60" i="3315"/>
  <c r="N59" i="3315"/>
  <c r="R59" i="3315"/>
  <c r="Z59" i="3315"/>
  <c r="AD59" i="3315" s="1"/>
  <c r="L59" i="3315"/>
  <c r="AC58" i="3315"/>
  <c r="J60" i="3315"/>
  <c r="AC60" i="3315"/>
  <c r="P59" i="3315"/>
  <c r="L58" i="3315"/>
  <c r="N60" i="3315"/>
  <c r="R60" i="3315"/>
  <c r="Z60" i="3315"/>
  <c r="AD60" i="3315" s="1"/>
  <c r="J58" i="3315"/>
  <c r="P60" i="3315"/>
  <c r="N58" i="3315"/>
  <c r="R58" i="3315"/>
  <c r="Z58" i="3315"/>
  <c r="AD58" i="3315" s="1"/>
  <c r="H61" i="3315"/>
  <c r="P58" i="3315"/>
  <c r="J61" i="3315"/>
  <c r="R61" i="3315"/>
  <c r="Z61" i="3315"/>
  <c r="AD61" i="3315" s="1"/>
  <c r="AC61" i="3315"/>
  <c r="L61" i="3315"/>
  <c r="N61" i="3315"/>
  <c r="P61" i="3315"/>
  <c r="Z50" i="3315"/>
  <c r="AD50" i="3315" s="1"/>
  <c r="R50" i="3315"/>
  <c r="P48" i="3315"/>
  <c r="H50" i="3315"/>
  <c r="N50" i="3315"/>
  <c r="P50" i="3315"/>
  <c r="H48" i="3315"/>
  <c r="N48" i="3315"/>
  <c r="AC48" i="3315"/>
  <c r="J50" i="3315"/>
  <c r="L50" i="3315"/>
  <c r="R48" i="3315"/>
  <c r="R49" i="3315"/>
  <c r="H49" i="3315"/>
  <c r="N49" i="3315"/>
  <c r="P49" i="3315"/>
  <c r="AC49" i="3315"/>
  <c r="J48" i="3315"/>
  <c r="L48" i="3315"/>
  <c r="AC51" i="3315"/>
  <c r="J49" i="3315"/>
  <c r="L49" i="3315"/>
  <c r="R51" i="3315"/>
  <c r="H51" i="3315"/>
  <c r="N51" i="3315"/>
  <c r="P51" i="3315"/>
  <c r="J51" i="3315"/>
  <c r="L51" i="3315"/>
  <c r="J40" i="3315" l="1"/>
  <c r="J41" i="3315"/>
  <c r="Z18" i="3315" l="1"/>
  <c r="AD18" i="3315" s="1"/>
  <c r="P18" i="3315"/>
  <c r="H18" i="3315"/>
  <c r="R18" i="3315"/>
  <c r="AC18" i="3315"/>
  <c r="J18" i="3315"/>
  <c r="L18" i="3315"/>
  <c r="N18" i="3315"/>
  <c r="H37" i="3315" l="1"/>
  <c r="H39" i="3315"/>
  <c r="J38" i="3315"/>
  <c r="AC39" i="3315"/>
  <c r="L37" i="3315"/>
  <c r="P37" i="3315"/>
  <c r="L39" i="3315"/>
  <c r="P39" i="3315"/>
  <c r="AB20" i="3315"/>
  <c r="AA20" i="3315" l="1"/>
  <c r="N37" i="3315"/>
  <c r="Z39" i="3315"/>
  <c r="AD39" i="3315" s="1"/>
  <c r="P38" i="3315"/>
  <c r="N39" i="3315"/>
  <c r="AC37" i="3315"/>
  <c r="H38" i="3315"/>
  <c r="R37" i="3315"/>
  <c r="Z37" i="3315"/>
  <c r="AD37" i="3315" s="1"/>
  <c r="AA15" i="3315"/>
  <c r="AB15" i="3315"/>
  <c r="J39" i="3315"/>
  <c r="Z38" i="3315"/>
  <c r="AD38" i="3315" s="1"/>
  <c r="N38" i="3315"/>
  <c r="J37" i="3315"/>
  <c r="L38" i="3315"/>
  <c r="R39" i="3315"/>
  <c r="AC38" i="3315"/>
  <c r="R38" i="3315"/>
  <c r="D20" i="3315" l="1"/>
  <c r="H1171" i="3315" l="1"/>
  <c r="H1173" i="3315"/>
  <c r="H1172" i="3315"/>
  <c r="D125" i="4608"/>
  <c r="D126" i="4608" s="1"/>
  <c r="D127" i="4608" s="1"/>
  <c r="D128" i="4608" s="1"/>
  <c r="D129" i="4608" s="1"/>
  <c r="D130" i="4608" s="1"/>
  <c r="D131" i="4608" s="1"/>
  <c r="D132" i="4608" s="1"/>
  <c r="D133" i="4608" s="1"/>
  <c r="D134" i="4608" s="1"/>
  <c r="D135" i="4608" s="1"/>
  <c r="D136" i="4608" s="1"/>
  <c r="D137" i="4608" s="1"/>
  <c r="D138" i="4608" s="1"/>
  <c r="D139" i="4608" s="1"/>
  <c r="D140" i="4608" s="1"/>
  <c r="D141" i="4608" s="1"/>
  <c r="D142" i="4608" s="1"/>
  <c r="D143" i="4608" s="1"/>
  <c r="D144" i="4608" s="1"/>
  <c r="D145" i="4608" s="1"/>
  <c r="D146" i="4608" s="1"/>
  <c r="D124" i="4608"/>
  <c r="D123" i="4608"/>
  <c r="F123" i="4608" s="1"/>
  <c r="D122" i="4608"/>
  <c r="F122" i="4608" s="1"/>
  <c r="D121" i="4608"/>
  <c r="F121" i="4608" s="1"/>
  <c r="D120" i="4608"/>
  <c r="D119" i="4608"/>
  <c r="F119" i="4608" s="1"/>
  <c r="D118" i="4608"/>
  <c r="D117" i="4608"/>
  <c r="D88" i="4608"/>
  <c r="D89" i="4608" s="1"/>
  <c r="D90" i="4608" s="1"/>
  <c r="D91" i="4608" s="1"/>
  <c r="D92" i="4608" s="1"/>
  <c r="D93" i="4608" s="1"/>
  <c r="D94" i="4608" s="1"/>
  <c r="D95" i="4608" s="1"/>
  <c r="D96" i="4608" s="1"/>
  <c r="D97" i="4608" s="1"/>
  <c r="D98" i="4608" s="1"/>
  <c r="D99" i="4608" s="1"/>
  <c r="D100" i="4608" s="1"/>
  <c r="D101" i="4608" s="1"/>
  <c r="D102" i="4608" s="1"/>
  <c r="D103" i="4608" s="1"/>
  <c r="D104" i="4608" s="1"/>
  <c r="D105" i="4608" s="1"/>
  <c r="D106" i="4608" s="1"/>
  <c r="D107" i="4608" s="1"/>
  <c r="D108" i="4608" s="1"/>
  <c r="D109" i="4608" s="1"/>
  <c r="D87" i="4608"/>
  <c r="F87" i="4608" s="1"/>
  <c r="D86" i="4608"/>
  <c r="F86" i="4608" s="1"/>
  <c r="D85" i="4608"/>
  <c r="F85" i="4608" s="1"/>
  <c r="D84" i="4608"/>
  <c r="D83" i="4608"/>
  <c r="F83" i="4608" s="1"/>
  <c r="D82" i="4608"/>
  <c r="F82" i="4608" s="1"/>
  <c r="D81" i="4608"/>
  <c r="F81" i="4608" s="1"/>
  <c r="D80" i="4608"/>
  <c r="E80" i="4608" s="1"/>
  <c r="F80" i="4608" s="1"/>
  <c r="D51" i="4608"/>
  <c r="D52" i="4608" s="1"/>
  <c r="D53" i="4608" s="1"/>
  <c r="D54" i="4608" s="1"/>
  <c r="D55" i="4608" s="1"/>
  <c r="D56" i="4608" s="1"/>
  <c r="D57" i="4608" s="1"/>
  <c r="D58" i="4608" s="1"/>
  <c r="D59" i="4608" s="1"/>
  <c r="D60" i="4608" s="1"/>
  <c r="D61" i="4608" s="1"/>
  <c r="D62" i="4608" s="1"/>
  <c r="D63" i="4608" s="1"/>
  <c r="D64" i="4608" s="1"/>
  <c r="D65" i="4608" s="1"/>
  <c r="D66" i="4608" s="1"/>
  <c r="D67" i="4608" s="1"/>
  <c r="D68" i="4608" s="1"/>
  <c r="D69" i="4608" s="1"/>
  <c r="D70" i="4608" s="1"/>
  <c r="D71" i="4608" s="1"/>
  <c r="D72" i="4608" s="1"/>
  <c r="D50" i="4608"/>
  <c r="F50" i="4608" s="1"/>
  <c r="D49" i="4608"/>
  <c r="D48" i="4608"/>
  <c r="F48" i="4608" s="1"/>
  <c r="D47" i="4608"/>
  <c r="F47" i="4608" s="1"/>
  <c r="D46" i="4608"/>
  <c r="F46" i="4608" s="1"/>
  <c r="D45" i="4608"/>
  <c r="D44" i="4608"/>
  <c r="F44" i="4608" s="1"/>
  <c r="D43" i="4608"/>
  <c r="E43" i="4608" s="1"/>
  <c r="F43" i="4608" s="1"/>
  <c r="L27" i="4608"/>
  <c r="L64" i="4608" s="1"/>
  <c r="L101" i="4608" s="1"/>
  <c r="L138" i="4608" s="1"/>
  <c r="L25" i="4608"/>
  <c r="L62" i="4608" s="1"/>
  <c r="L99" i="4608" s="1"/>
  <c r="L136" i="4608" s="1"/>
  <c r="L23" i="4608"/>
  <c r="L60" i="4608" s="1"/>
  <c r="L97" i="4608" s="1"/>
  <c r="L134" i="4608" s="1"/>
  <c r="L21" i="4608"/>
  <c r="L58" i="4608" s="1"/>
  <c r="L95" i="4608" s="1"/>
  <c r="L132" i="4608" s="1"/>
  <c r="L19" i="4608"/>
  <c r="L56" i="4608" s="1"/>
  <c r="L93" i="4608" s="1"/>
  <c r="L130" i="4608" s="1"/>
  <c r="L17" i="4608"/>
  <c r="L54" i="4608" s="1"/>
  <c r="L91" i="4608" s="1"/>
  <c r="L128" i="4608" s="1"/>
  <c r="L15" i="4608"/>
  <c r="L52" i="4608" s="1"/>
  <c r="L89" i="4608" s="1"/>
  <c r="L126" i="4608" s="1"/>
  <c r="D14" i="4608"/>
  <c r="D15" i="4608" s="1"/>
  <c r="D13" i="4608"/>
  <c r="L12" i="4608"/>
  <c r="L49" i="4608" s="1"/>
  <c r="L86" i="4608" s="1"/>
  <c r="L123" i="4608" s="1"/>
  <c r="D12" i="4608"/>
  <c r="D11" i="4608"/>
  <c r="D10" i="4608"/>
  <c r="D9" i="4608"/>
  <c r="L8" i="4608"/>
  <c r="L45" i="4608" s="1"/>
  <c r="L82" i="4608" s="1"/>
  <c r="L119" i="4608" s="1"/>
  <c r="D8" i="4608"/>
  <c r="D7" i="4608"/>
  <c r="L6" i="4608"/>
  <c r="J6" i="4608"/>
  <c r="D6" i="4608"/>
  <c r="E6" i="4608" s="1"/>
  <c r="A146" i="4608"/>
  <c r="A145" i="4608"/>
  <c r="A144" i="4608"/>
  <c r="A143" i="4608"/>
  <c r="A142" i="4608"/>
  <c r="A141" i="4608"/>
  <c r="A140" i="4608"/>
  <c r="A139" i="4608"/>
  <c r="A138" i="4608"/>
  <c r="A137" i="4608"/>
  <c r="A136" i="4608"/>
  <c r="A135" i="4608"/>
  <c r="A134" i="4608"/>
  <c r="A133" i="4608"/>
  <c r="A132" i="4608"/>
  <c r="A131" i="4608"/>
  <c r="A130" i="4608"/>
  <c r="A129" i="4608"/>
  <c r="A128" i="4608"/>
  <c r="A127" i="4608"/>
  <c r="A126" i="4608"/>
  <c r="A125" i="4608"/>
  <c r="F124" i="4608"/>
  <c r="A124" i="4608"/>
  <c r="A123" i="4608"/>
  <c r="A122" i="4608"/>
  <c r="A121" i="4608"/>
  <c r="F120" i="4608"/>
  <c r="A120" i="4608"/>
  <c r="A119" i="4608"/>
  <c r="F118" i="4608"/>
  <c r="C118" i="4608"/>
  <c r="C119" i="4608" s="1"/>
  <c r="C120" i="4608" s="1"/>
  <c r="C121" i="4608" s="1"/>
  <c r="C122" i="4608" s="1"/>
  <c r="C123" i="4608" s="1"/>
  <c r="C124" i="4608" s="1"/>
  <c r="C125" i="4608" s="1"/>
  <c r="C126" i="4608" s="1"/>
  <c r="C127" i="4608" s="1"/>
  <c r="C128" i="4608" s="1"/>
  <c r="C129" i="4608" s="1"/>
  <c r="C130" i="4608" s="1"/>
  <c r="C131" i="4608" s="1"/>
  <c r="C132" i="4608" s="1"/>
  <c r="C133" i="4608" s="1"/>
  <c r="C134" i="4608" s="1"/>
  <c r="C135" i="4608" s="1"/>
  <c r="C136" i="4608" s="1"/>
  <c r="C137" i="4608" s="1"/>
  <c r="C138" i="4608" s="1"/>
  <c r="C139" i="4608" s="1"/>
  <c r="C140" i="4608" s="1"/>
  <c r="C141" i="4608" s="1"/>
  <c r="C142" i="4608" s="1"/>
  <c r="C143" i="4608" s="1"/>
  <c r="C144" i="4608" s="1"/>
  <c r="C145" i="4608" s="1"/>
  <c r="C146" i="4608" s="1"/>
  <c r="A118" i="4608"/>
  <c r="A117" i="4608"/>
  <c r="J116" i="4608"/>
  <c r="A109" i="4608"/>
  <c r="A108" i="4608"/>
  <c r="A107" i="4608"/>
  <c r="A106" i="4608"/>
  <c r="A105" i="4608"/>
  <c r="A104" i="4608"/>
  <c r="A103" i="4608"/>
  <c r="A102" i="4608"/>
  <c r="A101" i="4608"/>
  <c r="A100" i="4608"/>
  <c r="A99" i="4608"/>
  <c r="A98" i="4608"/>
  <c r="A97" i="4608"/>
  <c r="A96" i="4608"/>
  <c r="A95" i="4608"/>
  <c r="A94" i="4608"/>
  <c r="A93" i="4608"/>
  <c r="A92" i="4608"/>
  <c r="A91" i="4608"/>
  <c r="A90" i="4608"/>
  <c r="A89" i="4608"/>
  <c r="F88" i="4608"/>
  <c r="A88" i="4608"/>
  <c r="A87" i="4608"/>
  <c r="A86" i="4608"/>
  <c r="A85" i="4608"/>
  <c r="F84" i="4608"/>
  <c r="A84" i="4608"/>
  <c r="A83" i="4608"/>
  <c r="A82" i="4608"/>
  <c r="C81" i="4608"/>
  <c r="C82" i="4608" s="1"/>
  <c r="C83" i="4608" s="1"/>
  <c r="C84" i="4608" s="1"/>
  <c r="C85" i="4608" s="1"/>
  <c r="C86" i="4608" s="1"/>
  <c r="C87" i="4608" s="1"/>
  <c r="C88" i="4608" s="1"/>
  <c r="C89" i="4608" s="1"/>
  <c r="C90" i="4608" s="1"/>
  <c r="C91" i="4608" s="1"/>
  <c r="C92" i="4608" s="1"/>
  <c r="C93" i="4608" s="1"/>
  <c r="C94" i="4608" s="1"/>
  <c r="C95" i="4608" s="1"/>
  <c r="C96" i="4608" s="1"/>
  <c r="C97" i="4608" s="1"/>
  <c r="C98" i="4608" s="1"/>
  <c r="C99" i="4608" s="1"/>
  <c r="C100" i="4608" s="1"/>
  <c r="C101" i="4608" s="1"/>
  <c r="C102" i="4608" s="1"/>
  <c r="C103" i="4608" s="1"/>
  <c r="C104" i="4608" s="1"/>
  <c r="C105" i="4608" s="1"/>
  <c r="C106" i="4608" s="1"/>
  <c r="C107" i="4608" s="1"/>
  <c r="C108" i="4608" s="1"/>
  <c r="C109" i="4608" s="1"/>
  <c r="A81" i="4608"/>
  <c r="A80" i="4608"/>
  <c r="J79" i="4608"/>
  <c r="A72" i="4608"/>
  <c r="A71" i="4608"/>
  <c r="A70" i="4608"/>
  <c r="A69" i="4608"/>
  <c r="A68" i="4608"/>
  <c r="A67" i="4608"/>
  <c r="A66" i="4608"/>
  <c r="A65" i="4608"/>
  <c r="A64" i="4608"/>
  <c r="A63" i="4608"/>
  <c r="A62" i="4608"/>
  <c r="A61" i="4608"/>
  <c r="A60" i="4608"/>
  <c r="A59" i="4608"/>
  <c r="A58" i="4608"/>
  <c r="A57" i="4608"/>
  <c r="A56" i="4608"/>
  <c r="A55" i="4608"/>
  <c r="A54" i="4608"/>
  <c r="A53" i="4608"/>
  <c r="A52" i="4608"/>
  <c r="A51" i="4608"/>
  <c r="A50" i="4608"/>
  <c r="F49" i="4608"/>
  <c r="A49" i="4608"/>
  <c r="A48" i="4608"/>
  <c r="A47" i="4608"/>
  <c r="A46" i="4608"/>
  <c r="F45" i="4608"/>
  <c r="A45" i="4608"/>
  <c r="C44" i="4608"/>
  <c r="C45" i="4608" s="1"/>
  <c r="C46" i="4608" s="1"/>
  <c r="C47" i="4608" s="1"/>
  <c r="C48" i="4608" s="1"/>
  <c r="C49" i="4608" s="1"/>
  <c r="C50" i="4608" s="1"/>
  <c r="C51" i="4608" s="1"/>
  <c r="C52" i="4608" s="1"/>
  <c r="C53" i="4608" s="1"/>
  <c r="C54" i="4608" s="1"/>
  <c r="C55" i="4608" s="1"/>
  <c r="C56" i="4608" s="1"/>
  <c r="C57" i="4608" s="1"/>
  <c r="C58" i="4608" s="1"/>
  <c r="C59" i="4608" s="1"/>
  <c r="C60" i="4608" s="1"/>
  <c r="C61" i="4608" s="1"/>
  <c r="C62" i="4608" s="1"/>
  <c r="C63" i="4608" s="1"/>
  <c r="C64" i="4608" s="1"/>
  <c r="C65" i="4608" s="1"/>
  <c r="C66" i="4608" s="1"/>
  <c r="C67" i="4608" s="1"/>
  <c r="C68" i="4608" s="1"/>
  <c r="C69" i="4608" s="1"/>
  <c r="C70" i="4608" s="1"/>
  <c r="C71" i="4608" s="1"/>
  <c r="C72" i="4608" s="1"/>
  <c r="A44" i="4608"/>
  <c r="A43" i="4608"/>
  <c r="J42" i="4608"/>
  <c r="A35" i="4608"/>
  <c r="A34" i="4608"/>
  <c r="A33" i="4608"/>
  <c r="A32" i="4608"/>
  <c r="A31" i="4608"/>
  <c r="A30" i="4608"/>
  <c r="A29" i="4608"/>
  <c r="A28" i="4608"/>
  <c r="A27" i="4608"/>
  <c r="A26" i="4608"/>
  <c r="A25" i="4608"/>
  <c r="A24" i="4608"/>
  <c r="A23" i="4608"/>
  <c r="A22" i="4608"/>
  <c r="A21" i="4608"/>
  <c r="A20" i="4608"/>
  <c r="A19" i="4608"/>
  <c r="A18" i="4608"/>
  <c r="A17" i="4608"/>
  <c r="A16" i="4608"/>
  <c r="A15" i="4608"/>
  <c r="A14" i="4608"/>
  <c r="A13" i="4608"/>
  <c r="A12" i="4608"/>
  <c r="A11" i="4608"/>
  <c r="A10" i="4608"/>
  <c r="A9" i="4608"/>
  <c r="A8" i="4608"/>
  <c r="C7" i="4608"/>
  <c r="C8" i="4608" s="1"/>
  <c r="C9" i="4608" s="1"/>
  <c r="C10" i="4608" s="1"/>
  <c r="C11" i="4608" s="1"/>
  <c r="C12" i="4608" s="1"/>
  <c r="C13" i="4608" s="1"/>
  <c r="C14" i="4608" s="1"/>
  <c r="C15" i="4608" s="1"/>
  <c r="C16" i="4608" s="1"/>
  <c r="C17" i="4608" s="1"/>
  <c r="C18" i="4608" s="1"/>
  <c r="C19" i="4608" s="1"/>
  <c r="C20" i="4608" s="1"/>
  <c r="C21" i="4608" s="1"/>
  <c r="C22" i="4608" s="1"/>
  <c r="C23" i="4608" s="1"/>
  <c r="C24" i="4608" s="1"/>
  <c r="C25" i="4608" s="1"/>
  <c r="C26" i="4608" s="1"/>
  <c r="C27" i="4608" s="1"/>
  <c r="C28" i="4608" s="1"/>
  <c r="C29" i="4608" s="1"/>
  <c r="C30" i="4608" s="1"/>
  <c r="C31" i="4608" s="1"/>
  <c r="C32" i="4608" s="1"/>
  <c r="C33" i="4608" s="1"/>
  <c r="C34" i="4608" s="1"/>
  <c r="C35" i="4608" s="1"/>
  <c r="A7" i="4608"/>
  <c r="A6" i="4608"/>
  <c r="E80" i="3079"/>
  <c r="C69" i="3079"/>
  <c r="C70" i="3079" s="1"/>
  <c r="C71" i="3079" s="1"/>
  <c r="C72" i="3079" s="1"/>
  <c r="C73" i="3079" s="1"/>
  <c r="C74" i="3079" s="1"/>
  <c r="C75" i="3079" s="1"/>
  <c r="C76" i="3079" s="1"/>
  <c r="C77" i="3079" s="1"/>
  <c r="C78" i="3079" s="1"/>
  <c r="C79" i="3079" s="1"/>
  <c r="E62" i="3079"/>
  <c r="C51" i="3079"/>
  <c r="C52" i="3079" s="1"/>
  <c r="C53" i="3079" s="1"/>
  <c r="C54" i="3079" s="1"/>
  <c r="C55" i="3079" s="1"/>
  <c r="C56" i="3079" s="1"/>
  <c r="C57" i="3079" s="1"/>
  <c r="C58" i="3079" s="1"/>
  <c r="C59" i="3079" s="1"/>
  <c r="C60" i="3079" s="1"/>
  <c r="C61" i="3079" s="1"/>
  <c r="E44" i="3079"/>
  <c r="C33" i="3079"/>
  <c r="C34" i="3079" s="1"/>
  <c r="C35" i="3079" s="1"/>
  <c r="C36" i="3079" s="1"/>
  <c r="C37" i="3079" s="1"/>
  <c r="C38" i="3079" s="1"/>
  <c r="C39" i="3079" s="1"/>
  <c r="C40" i="3079" s="1"/>
  <c r="C41" i="3079" s="1"/>
  <c r="C42" i="3079" s="1"/>
  <c r="C43" i="3079" s="1"/>
  <c r="E25" i="3079"/>
  <c r="L24" i="3079"/>
  <c r="L23" i="3079"/>
  <c r="L22" i="3079"/>
  <c r="L21" i="3079"/>
  <c r="L20" i="3079"/>
  <c r="L19" i="3079"/>
  <c r="L18" i="3079"/>
  <c r="L17" i="3079"/>
  <c r="L16" i="3079"/>
  <c r="C14" i="3079"/>
  <c r="C15" i="3079" s="1"/>
  <c r="C16" i="3079" s="1"/>
  <c r="C17" i="3079" s="1"/>
  <c r="C18" i="3079" s="1"/>
  <c r="C19" i="3079" s="1"/>
  <c r="C20" i="3079" s="1"/>
  <c r="C21" i="3079" s="1"/>
  <c r="C22" i="3079" s="1"/>
  <c r="C23" i="3079" s="1"/>
  <c r="C24" i="3079" s="1"/>
  <c r="P8" i="3079"/>
  <c r="P9" i="3079" s="1"/>
  <c r="P10" i="3079" s="1"/>
  <c r="P11" i="3079" s="1"/>
  <c r="P12" i="3079" s="1"/>
  <c r="P13" i="3079" s="1"/>
  <c r="P14" i="3079" s="1"/>
  <c r="P15" i="3079" s="1"/>
  <c r="P16" i="3079" s="1"/>
  <c r="P17" i="3079" s="1"/>
  <c r="P18" i="3079" s="1"/>
  <c r="P19" i="3079" s="1"/>
  <c r="P20" i="3079" s="1"/>
  <c r="P21" i="3079" s="1"/>
  <c r="P22" i="3079" s="1"/>
  <c r="P23" i="3079" s="1"/>
  <c r="P24" i="3079" s="1"/>
  <c r="P25" i="3079" s="1"/>
  <c r="P26" i="3079" s="1"/>
  <c r="P27" i="3079" s="1"/>
  <c r="P28" i="3079" s="1"/>
  <c r="P29" i="3079" s="1"/>
  <c r="P30" i="3079" s="1"/>
  <c r="P31" i="3079" s="1"/>
  <c r="P32" i="3079" s="1"/>
  <c r="P33" i="3079" s="1"/>
  <c r="P34" i="3079" s="1"/>
  <c r="P35" i="3079" s="1"/>
  <c r="P36" i="3079" s="1"/>
  <c r="L35" i="4608" s="1"/>
  <c r="L72" i="4608" s="1"/>
  <c r="L109" i="4608" s="1"/>
  <c r="L146" i="4608" s="1"/>
  <c r="M8" i="3079"/>
  <c r="M9" i="3079" s="1"/>
  <c r="M10" i="3079" s="1"/>
  <c r="M11" i="3079" s="1"/>
  <c r="M12" i="3079" s="1"/>
  <c r="M13" i="3079" s="1"/>
  <c r="M14" i="3079" s="1"/>
  <c r="M15" i="3079" s="1"/>
  <c r="M16" i="3079" s="1"/>
  <c r="M17" i="3079" s="1"/>
  <c r="M18" i="3079" s="1"/>
  <c r="M19" i="3079" s="1"/>
  <c r="M20" i="3079" s="1"/>
  <c r="M21" i="3079" s="1"/>
  <c r="M22" i="3079" s="1"/>
  <c r="M23" i="3079" s="1"/>
  <c r="M24" i="3079" s="1"/>
  <c r="M25" i="3079" s="1"/>
  <c r="M26" i="3079" s="1"/>
  <c r="M27" i="3079" s="1"/>
  <c r="M28" i="3079" s="1"/>
  <c r="M29" i="3079" s="1"/>
  <c r="M30" i="3079" s="1"/>
  <c r="M31" i="3079" s="1"/>
  <c r="M32" i="3079" s="1"/>
  <c r="M33" i="3079" s="1"/>
  <c r="M34" i="3079" s="1"/>
  <c r="M35" i="3079" s="1"/>
  <c r="M36" i="3079" s="1"/>
  <c r="L7" i="4608" l="1"/>
  <c r="L44" i="4608" s="1"/>
  <c r="L81" i="4608" s="1"/>
  <c r="L118" i="4608" s="1"/>
  <c r="L11" i="4608"/>
  <c r="L48" i="4608" s="1"/>
  <c r="L85" i="4608" s="1"/>
  <c r="L122" i="4608" s="1"/>
  <c r="L9" i="4608"/>
  <c r="L46" i="4608" s="1"/>
  <c r="L83" i="4608" s="1"/>
  <c r="L120" i="4608" s="1"/>
  <c r="L13" i="4608"/>
  <c r="L50" i="4608" s="1"/>
  <c r="L87" i="4608" s="1"/>
  <c r="L124" i="4608" s="1"/>
  <c r="L29" i="4608"/>
  <c r="L66" i="4608" s="1"/>
  <c r="L103" i="4608" s="1"/>
  <c r="L140" i="4608" s="1"/>
  <c r="L31" i="4608"/>
  <c r="L68" i="4608" s="1"/>
  <c r="L105" i="4608" s="1"/>
  <c r="L142" i="4608" s="1"/>
  <c r="L33" i="4608"/>
  <c r="L70" i="4608" s="1"/>
  <c r="L107" i="4608" s="1"/>
  <c r="L144" i="4608" s="1"/>
  <c r="L10" i="4608"/>
  <c r="L47" i="4608" s="1"/>
  <c r="L84" i="4608" s="1"/>
  <c r="L121" i="4608" s="1"/>
  <c r="L14" i="4608"/>
  <c r="L51" i="4608" s="1"/>
  <c r="L88" i="4608" s="1"/>
  <c r="L125" i="4608" s="1"/>
  <c r="L16" i="4608"/>
  <c r="L53" i="4608" s="1"/>
  <c r="L90" i="4608" s="1"/>
  <c r="L127" i="4608" s="1"/>
  <c r="L18" i="4608"/>
  <c r="L55" i="4608" s="1"/>
  <c r="L92" i="4608" s="1"/>
  <c r="L129" i="4608" s="1"/>
  <c r="L20" i="4608"/>
  <c r="L57" i="4608" s="1"/>
  <c r="L94" i="4608" s="1"/>
  <c r="L131" i="4608" s="1"/>
  <c r="L22" i="4608"/>
  <c r="L59" i="4608" s="1"/>
  <c r="L96" i="4608" s="1"/>
  <c r="L133" i="4608" s="1"/>
  <c r="L24" i="4608"/>
  <c r="L61" i="4608" s="1"/>
  <c r="L98" i="4608" s="1"/>
  <c r="L135" i="4608" s="1"/>
  <c r="L26" i="4608"/>
  <c r="L63" i="4608" s="1"/>
  <c r="L100" i="4608" s="1"/>
  <c r="L137" i="4608" s="1"/>
  <c r="L28" i="4608"/>
  <c r="L65" i="4608" s="1"/>
  <c r="L102" i="4608" s="1"/>
  <c r="L139" i="4608" s="1"/>
  <c r="L30" i="4608"/>
  <c r="L67" i="4608" s="1"/>
  <c r="L104" i="4608" s="1"/>
  <c r="L141" i="4608" s="1"/>
  <c r="L32" i="4608"/>
  <c r="L69" i="4608" s="1"/>
  <c r="L106" i="4608" s="1"/>
  <c r="L143" i="4608" s="1"/>
  <c r="L34" i="4608"/>
  <c r="L71" i="4608" s="1"/>
  <c r="L108" i="4608" s="1"/>
  <c r="L145" i="4608" s="1"/>
  <c r="M34" i="4608"/>
  <c r="F51" i="4608"/>
  <c r="F125" i="4608"/>
  <c r="W18" i="3315"/>
  <c r="U18" i="3315"/>
  <c r="V18" i="3315"/>
  <c r="D16" i="4608"/>
  <c r="D17" i="4608" s="1"/>
  <c r="D18" i="4608" s="1"/>
  <c r="D19" i="4608" s="1"/>
  <c r="D20" i="4608" s="1"/>
  <c r="D21" i="4608" s="1"/>
  <c r="D22" i="4608" s="1"/>
  <c r="D23" i="4608" s="1"/>
  <c r="D24" i="4608" s="1"/>
  <c r="D25" i="4608" s="1"/>
  <c r="D26" i="4608" s="1"/>
  <c r="D27" i="4608" s="1"/>
  <c r="D28" i="4608" s="1"/>
  <c r="D29" i="4608" s="1"/>
  <c r="D30" i="4608" s="1"/>
  <c r="D31" i="4608" s="1"/>
  <c r="D32" i="4608" s="1"/>
  <c r="D33" i="4608" s="1"/>
  <c r="D34" i="4608" s="1"/>
  <c r="D35" i="4608" s="1"/>
  <c r="E35" i="4608"/>
  <c r="J117" i="4608"/>
  <c r="J80" i="4608"/>
  <c r="M7" i="4608"/>
  <c r="E8" i="4608"/>
  <c r="E10" i="4608"/>
  <c r="M11" i="4608"/>
  <c r="E12" i="4608"/>
  <c r="E14" i="4608"/>
  <c r="U991" i="3315" s="1"/>
  <c r="E16" i="4608"/>
  <c r="E18" i="4608"/>
  <c r="M19" i="4608"/>
  <c r="E20" i="4608"/>
  <c r="E22" i="4608"/>
  <c r="E24" i="4608"/>
  <c r="E26" i="4608"/>
  <c r="M27" i="4608"/>
  <c r="E28" i="4608"/>
  <c r="E30" i="4608"/>
  <c r="U1197" i="3315" s="1"/>
  <c r="E32" i="4608"/>
  <c r="E34" i="4608"/>
  <c r="M35" i="4608"/>
  <c r="J43" i="4608"/>
  <c r="L43" i="4608"/>
  <c r="E45" i="4608"/>
  <c r="E47" i="4608"/>
  <c r="E49" i="4608"/>
  <c r="E51" i="4608"/>
  <c r="F6" i="4608"/>
  <c r="F7" i="4608" s="1"/>
  <c r="F8" i="4608" s="1"/>
  <c r="F9" i="4608" s="1"/>
  <c r="F10" i="4608" s="1"/>
  <c r="F11" i="4608" s="1"/>
  <c r="F12" i="4608" s="1"/>
  <c r="F13" i="4608" s="1"/>
  <c r="F14" i="4608" s="1"/>
  <c r="F15" i="4608" s="1"/>
  <c r="F16" i="4608" s="1"/>
  <c r="F17" i="4608" s="1"/>
  <c r="F18" i="4608" s="1"/>
  <c r="F19" i="4608" s="1"/>
  <c r="F20" i="4608" s="1"/>
  <c r="F21" i="4608" s="1"/>
  <c r="F22" i="4608" s="1"/>
  <c r="F23" i="4608" s="1"/>
  <c r="F24" i="4608" s="1"/>
  <c r="F25" i="4608" s="1"/>
  <c r="F26" i="4608" s="1"/>
  <c r="F27" i="4608" s="1"/>
  <c r="F28" i="4608" s="1"/>
  <c r="F29" i="4608" s="1"/>
  <c r="F30" i="4608" s="1"/>
  <c r="F31" i="4608" s="1"/>
  <c r="F32" i="4608" s="1"/>
  <c r="F33" i="4608" s="1"/>
  <c r="F34" i="4608" s="1"/>
  <c r="F35" i="4608" s="1"/>
  <c r="K6" i="4608"/>
  <c r="M6" i="4608"/>
  <c r="E7" i="4608"/>
  <c r="M8" i="4608"/>
  <c r="E9" i="4608"/>
  <c r="M10" i="4608"/>
  <c r="E11" i="4608"/>
  <c r="E13" i="4608"/>
  <c r="E15" i="4608"/>
  <c r="E17" i="4608"/>
  <c r="M18" i="4608"/>
  <c r="E19" i="4608"/>
  <c r="E21" i="4608"/>
  <c r="E23" i="4608"/>
  <c r="E25" i="4608"/>
  <c r="U61" i="3315" s="1"/>
  <c r="M26" i="4608"/>
  <c r="E27" i="4608"/>
  <c r="E29" i="4608"/>
  <c r="E31" i="4608"/>
  <c r="E33" i="4608"/>
  <c r="E44" i="4608"/>
  <c r="E46" i="4608"/>
  <c r="E48" i="4608"/>
  <c r="E50" i="4608"/>
  <c r="E52" i="4608"/>
  <c r="E82" i="4608"/>
  <c r="E84" i="4608"/>
  <c r="E86" i="4608"/>
  <c r="E88" i="4608"/>
  <c r="E117" i="4608"/>
  <c r="F117" i="4608" s="1"/>
  <c r="E119" i="4608"/>
  <c r="E121" i="4608"/>
  <c r="U1352" i="3315" s="1"/>
  <c r="E123" i="4608"/>
  <c r="E125" i="4608"/>
  <c r="E81" i="4608"/>
  <c r="E83" i="4608"/>
  <c r="E85" i="4608"/>
  <c r="E87" i="4608"/>
  <c r="E118" i="4608"/>
  <c r="E120" i="4608"/>
  <c r="E122" i="4608"/>
  <c r="E124" i="4608"/>
  <c r="O8" i="3079"/>
  <c r="M12" i="4608" l="1"/>
  <c r="M29" i="4608"/>
  <c r="M21" i="4608"/>
  <c r="M13" i="4608"/>
  <c r="M30" i="4608"/>
  <c r="W1209" i="3315" s="1"/>
  <c r="M22" i="4608"/>
  <c r="M14" i="4608"/>
  <c r="W991" i="3315" s="1"/>
  <c r="M31" i="4608"/>
  <c r="M23" i="4608"/>
  <c r="M15" i="4608"/>
  <c r="M28" i="4608"/>
  <c r="M20" i="4608"/>
  <c r="O9" i="3079"/>
  <c r="J7" i="4608"/>
  <c r="M32" i="4608"/>
  <c r="M24" i="4608"/>
  <c r="M16" i="4608"/>
  <c r="M33" i="4608"/>
  <c r="M25" i="4608"/>
  <c r="W61" i="3315" s="1"/>
  <c r="M17" i="4608"/>
  <c r="M9" i="4608"/>
  <c r="W904" i="3315"/>
  <c r="W1074" i="3315"/>
  <c r="W1078" i="3315"/>
  <c r="W1067" i="3315"/>
  <c r="W1022" i="3315"/>
  <c r="W1026" i="3315"/>
  <c r="W1042" i="3315"/>
  <c r="W239" i="3315"/>
  <c r="W906" i="3315"/>
  <c r="W915" i="3315"/>
  <c r="W1032" i="3315"/>
  <c r="U1080" i="3315"/>
  <c r="U393" i="3315"/>
  <c r="U387" i="3315"/>
  <c r="U335" i="3315"/>
  <c r="U317" i="3315"/>
  <c r="U325" i="3315"/>
  <c r="U312" i="3315"/>
  <c r="U320" i="3315"/>
  <c r="U328" i="3315"/>
  <c r="U369" i="3315"/>
  <c r="U370" i="3315"/>
  <c r="U398" i="3315"/>
  <c r="U377" i="3315"/>
  <c r="U382" i="3315"/>
  <c r="U390" i="3315"/>
  <c r="U399" i="3315"/>
  <c r="U243" i="3315"/>
  <c r="U240" i="3315"/>
  <c r="U1088" i="3315"/>
  <c r="U1082" i="3315"/>
  <c r="U1121" i="3315"/>
  <c r="U389" i="3315"/>
  <c r="U395" i="3315"/>
  <c r="U313" i="3315"/>
  <c r="U321" i="3315"/>
  <c r="U329" i="3315"/>
  <c r="U316" i="3315"/>
  <c r="U324" i="3315"/>
  <c r="U332" i="3315"/>
  <c r="U373" i="3315"/>
  <c r="U374" i="3315"/>
  <c r="U402" i="3315"/>
  <c r="U375" i="3315"/>
  <c r="U379" i="3315"/>
  <c r="U386" i="3315"/>
  <c r="U394" i="3315"/>
  <c r="U1042" i="3315"/>
  <c r="U1032" i="3315"/>
  <c r="U915" i="3315"/>
  <c r="U239" i="3315"/>
  <c r="U60" i="3315"/>
  <c r="W60" i="3315"/>
  <c r="W59" i="3315"/>
  <c r="W49" i="3315"/>
  <c r="U46" i="3315"/>
  <c r="W46" i="3315"/>
  <c r="U73" i="3315"/>
  <c r="W73" i="3315"/>
  <c r="W75" i="3315"/>
  <c r="U74" i="3315"/>
  <c r="W72" i="3315"/>
  <c r="W71" i="3315"/>
  <c r="W104" i="3315"/>
  <c r="U95" i="3315"/>
  <c r="U199" i="3315"/>
  <c r="U238" i="3315"/>
  <c r="U241" i="3315"/>
  <c r="U401" i="3315"/>
  <c r="U384" i="3315"/>
  <c r="U378" i="3315"/>
  <c r="U400" i="3315"/>
  <c r="U334" i="3315"/>
  <c r="U326" i="3315"/>
  <c r="U318" i="3315"/>
  <c r="U331" i="3315"/>
  <c r="U323" i="3315"/>
  <c r="U315" i="3315"/>
  <c r="U391" i="3315"/>
  <c r="U381" i="3315"/>
  <c r="U901" i="3315"/>
  <c r="U1120" i="3315"/>
  <c r="U1087" i="3315"/>
  <c r="U1119" i="3315"/>
  <c r="U1083" i="3315"/>
  <c r="U1074" i="3315"/>
  <c r="U1058" i="3315"/>
  <c r="U1081" i="3315"/>
  <c r="U1026" i="3315"/>
  <c r="U1209" i="3315"/>
  <c r="W864" i="3315"/>
  <c r="W868" i="3315"/>
  <c r="W197" i="3315"/>
  <c r="W876" i="3315"/>
  <c r="W896" i="3315"/>
  <c r="W901" i="3315"/>
  <c r="W1058" i="3315"/>
  <c r="W1062" i="3315"/>
  <c r="W1115" i="3315"/>
  <c r="W1047" i="3315"/>
  <c r="W1190" i="3315"/>
  <c r="W913" i="3315"/>
  <c r="W1090" i="3315"/>
  <c r="W1116" i="3315"/>
  <c r="W1195" i="3315"/>
  <c r="W1207" i="3315"/>
  <c r="W199" i="3315"/>
  <c r="W867" i="3315"/>
  <c r="W874" i="3315"/>
  <c r="W878" i="3315"/>
  <c r="W899" i="3315"/>
  <c r="W922" i="3315"/>
  <c r="W1056" i="3315"/>
  <c r="W1060" i="3315"/>
  <c r="W1045" i="3315"/>
  <c r="W1049" i="3315"/>
  <c r="W1200" i="3315"/>
  <c r="W919" i="3315"/>
  <c r="W1069" i="3315"/>
  <c r="W1094" i="3315"/>
  <c r="W1102" i="3315"/>
  <c r="W1106" i="3315"/>
  <c r="W1193" i="3315"/>
  <c r="W1197" i="3315"/>
  <c r="W1203" i="3315"/>
  <c r="U1090" i="3315"/>
  <c r="U1207" i="3315"/>
  <c r="U1193" i="3315"/>
  <c r="U1190" i="3315"/>
  <c r="U1049" i="3315"/>
  <c r="U1056" i="3315"/>
  <c r="U874" i="3315"/>
  <c r="U919" i="3315"/>
  <c r="U867" i="3315"/>
  <c r="U1094" i="3315"/>
  <c r="U1102" i="3315"/>
  <c r="U1203" i="3315"/>
  <c r="U1200" i="3315"/>
  <c r="U1045" i="3315"/>
  <c r="U1060" i="3315"/>
  <c r="U1106" i="3315"/>
  <c r="U878" i="3315"/>
  <c r="U197" i="3315"/>
  <c r="X18" i="3315"/>
  <c r="AE18" i="3315" s="1"/>
  <c r="U59" i="3315"/>
  <c r="U51" i="3315"/>
  <c r="W51" i="3315"/>
  <c r="U49" i="3315"/>
  <c r="U70" i="3315"/>
  <c r="U75" i="3315"/>
  <c r="U72" i="3315"/>
  <c r="W70" i="3315"/>
  <c r="U71" i="3315"/>
  <c r="W74" i="3315"/>
  <c r="U91" i="3315"/>
  <c r="U104" i="3315"/>
  <c r="U94" i="3315"/>
  <c r="U102" i="3315"/>
  <c r="U92" i="3315"/>
  <c r="U242" i="3315"/>
  <c r="U237" i="3315"/>
  <c r="U396" i="3315"/>
  <c r="U388" i="3315"/>
  <c r="U380" i="3315"/>
  <c r="U376" i="3315"/>
  <c r="U372" i="3315"/>
  <c r="U371" i="3315"/>
  <c r="U330" i="3315"/>
  <c r="U322" i="3315"/>
  <c r="U314" i="3315"/>
  <c r="U327" i="3315"/>
  <c r="U319" i="3315"/>
  <c r="U311" i="3315"/>
  <c r="U333" i="3315"/>
  <c r="U383" i="3315"/>
  <c r="U397" i="3315"/>
  <c r="U385" i="3315"/>
  <c r="U868" i="3315"/>
  <c r="U864" i="3315"/>
  <c r="U913" i="3315"/>
  <c r="U904" i="3315"/>
  <c r="U896" i="3315"/>
  <c r="U922" i="3315"/>
  <c r="U906" i="3315"/>
  <c r="U876" i="3315"/>
  <c r="U899" i="3315"/>
  <c r="U1116" i="3315"/>
  <c r="U1099" i="3315"/>
  <c r="U1115" i="3315"/>
  <c r="U1078" i="3315"/>
  <c r="U1062" i="3315"/>
  <c r="U1084" i="3315"/>
  <c r="U1069" i="3315"/>
  <c r="U1047" i="3315"/>
  <c r="U1022" i="3315"/>
  <c r="U1067" i="3315"/>
  <c r="U1227" i="3315"/>
  <c r="U1195" i="3315"/>
  <c r="U1342" i="3315"/>
  <c r="U1347" i="3315"/>
  <c r="U1329" i="3315"/>
  <c r="W1227" i="3315"/>
  <c r="F52" i="4608"/>
  <c r="K43" i="4608"/>
  <c r="K80" i="4608"/>
  <c r="E126" i="4608"/>
  <c r="U1344" i="3315" s="1"/>
  <c r="E89" i="4608"/>
  <c r="F126" i="4608"/>
  <c r="F89" i="4608"/>
  <c r="M71" i="4608"/>
  <c r="M69" i="4608"/>
  <c r="M67" i="4608"/>
  <c r="L80" i="4608"/>
  <c r="M72" i="4608"/>
  <c r="M70" i="4608"/>
  <c r="M68" i="4608"/>
  <c r="M66" i="4608"/>
  <c r="M65" i="4608"/>
  <c r="M63" i="4608"/>
  <c r="M61" i="4608"/>
  <c r="M59" i="4608"/>
  <c r="M57" i="4608"/>
  <c r="M55" i="4608"/>
  <c r="M53" i="4608"/>
  <c r="M51" i="4608"/>
  <c r="M49" i="4608"/>
  <c r="M47" i="4608"/>
  <c r="M45" i="4608"/>
  <c r="M43" i="4608"/>
  <c r="M64" i="4608"/>
  <c r="M62" i="4608"/>
  <c r="M60" i="4608"/>
  <c r="M58" i="4608"/>
  <c r="M56" i="4608"/>
  <c r="M54" i="4608"/>
  <c r="M52" i="4608"/>
  <c r="M50" i="4608"/>
  <c r="M48" i="4608"/>
  <c r="M46" i="4608"/>
  <c r="M44" i="4608"/>
  <c r="K117" i="4608"/>
  <c r="E53" i="4608"/>
  <c r="K7" i="4608" l="1"/>
  <c r="J44" i="4608"/>
  <c r="J118" i="4608"/>
  <c r="J81" i="4608"/>
  <c r="O10" i="3079"/>
  <c r="J8" i="4608"/>
  <c r="W988" i="3315"/>
  <c r="W986" i="3315"/>
  <c r="W232" i="3315"/>
  <c r="W236" i="3315"/>
  <c r="W539" i="3315"/>
  <c r="W1068" i="3315"/>
  <c r="W990" i="3315"/>
  <c r="W90" i="3315"/>
  <c r="U986" i="3315"/>
  <c r="U990" i="3315"/>
  <c r="U1068" i="3315"/>
  <c r="U232" i="3315"/>
  <c r="U236" i="3315"/>
  <c r="U988" i="3315"/>
  <c r="U539" i="3315"/>
  <c r="U90" i="3315"/>
  <c r="W63" i="3315"/>
  <c r="W58" i="3315"/>
  <c r="W371" i="3315"/>
  <c r="W375" i="3315"/>
  <c r="W379" i="3315"/>
  <c r="W383" i="3315"/>
  <c r="W387" i="3315"/>
  <c r="W391" i="3315"/>
  <c r="W395" i="3315"/>
  <c r="W399" i="3315"/>
  <c r="W237" i="3315"/>
  <c r="W241" i="3315"/>
  <c r="W312" i="3315"/>
  <c r="W316" i="3315"/>
  <c r="W320" i="3315"/>
  <c r="W324" i="3315"/>
  <c r="W328" i="3315"/>
  <c r="W332" i="3315"/>
  <c r="W372" i="3315"/>
  <c r="W376" i="3315"/>
  <c r="W380" i="3315"/>
  <c r="W384" i="3315"/>
  <c r="W388" i="3315"/>
  <c r="W396" i="3315"/>
  <c r="W400" i="3315"/>
  <c r="W238" i="3315"/>
  <c r="W242" i="3315"/>
  <c r="W313" i="3315"/>
  <c r="W317" i="3315"/>
  <c r="W321" i="3315"/>
  <c r="W325" i="3315"/>
  <c r="W329" i="3315"/>
  <c r="W333" i="3315"/>
  <c r="W1082" i="3315"/>
  <c r="W1087" i="3315"/>
  <c r="W1099" i="3315"/>
  <c r="W1119" i="3315"/>
  <c r="W1083" i="3315"/>
  <c r="W1120" i="3315"/>
  <c r="W369" i="3315"/>
  <c r="W373" i="3315"/>
  <c r="W377" i="3315"/>
  <c r="W381" i="3315"/>
  <c r="W385" i="3315"/>
  <c r="W389" i="3315"/>
  <c r="W393" i="3315"/>
  <c r="W397" i="3315"/>
  <c r="W401" i="3315"/>
  <c r="W243" i="3315"/>
  <c r="W314" i="3315"/>
  <c r="W318" i="3315"/>
  <c r="W322" i="3315"/>
  <c r="W326" i="3315"/>
  <c r="W330" i="3315"/>
  <c r="W334" i="3315"/>
  <c r="W370" i="3315"/>
  <c r="W374" i="3315"/>
  <c r="W378" i="3315"/>
  <c r="W382" i="3315"/>
  <c r="W386" i="3315"/>
  <c r="W390" i="3315"/>
  <c r="W394" i="3315"/>
  <c r="W398" i="3315"/>
  <c r="W402" i="3315"/>
  <c r="W240" i="3315"/>
  <c r="W311" i="3315"/>
  <c r="W315" i="3315"/>
  <c r="W319" i="3315"/>
  <c r="W323" i="3315"/>
  <c r="W327" i="3315"/>
  <c r="W331" i="3315"/>
  <c r="W335" i="3315"/>
  <c r="W1080" i="3315"/>
  <c r="W1084" i="3315"/>
  <c r="W1121" i="3315"/>
  <c r="W1088" i="3315"/>
  <c r="W1081" i="3315"/>
  <c r="W95" i="3315"/>
  <c r="W92" i="3315"/>
  <c r="W91" i="3315"/>
  <c r="W102" i="3315"/>
  <c r="W94" i="3315"/>
  <c r="W234" i="3315"/>
  <c r="W1018" i="3315"/>
  <c r="W1097" i="3315"/>
  <c r="W347" i="3315"/>
  <c r="W351" i="3315"/>
  <c r="W1019" i="3315"/>
  <c r="W159" i="3315"/>
  <c r="W153" i="3315"/>
  <c r="W201" i="3315"/>
  <c r="W233" i="3315"/>
  <c r="W348" i="3315"/>
  <c r="W352" i="3315"/>
  <c r="W364" i="3315"/>
  <c r="W392" i="3315"/>
  <c r="W865" i="3315"/>
  <c r="W880" i="3315"/>
  <c r="W884" i="3315"/>
  <c r="W892" i="3315"/>
  <c r="W157" i="3315"/>
  <c r="W155" i="3315"/>
  <c r="W881" i="3315"/>
  <c r="W889" i="3315"/>
  <c r="W893" i="3315"/>
  <c r="W897" i="3315"/>
  <c r="W916" i="3315"/>
  <c r="W920" i="3315"/>
  <c r="W1066" i="3315"/>
  <c r="W1103" i="3315"/>
  <c r="W1111" i="3315"/>
  <c r="W1123" i="3315"/>
  <c r="W989" i="3315"/>
  <c r="W993" i="3315"/>
  <c r="W997" i="3315"/>
  <c r="W1001" i="3315"/>
  <c r="W1005" i="3315"/>
  <c r="W1009" i="3315"/>
  <c r="W1013" i="3315"/>
  <c r="W1017" i="3315"/>
  <c r="W1023" i="3315"/>
  <c r="W1027" i="3315"/>
  <c r="W1031" i="3315"/>
  <c r="W1035" i="3315"/>
  <c r="W1039" i="3315"/>
  <c r="W1043" i="3315"/>
  <c r="W996" i="3315"/>
  <c r="W905" i="3315"/>
  <c r="W909" i="3315"/>
  <c r="W917" i="3315"/>
  <c r="W538" i="3315"/>
  <c r="W1063" i="3315"/>
  <c r="W1075" i="3315"/>
  <c r="W1079" i="3315"/>
  <c r="W1104" i="3315"/>
  <c r="W1108" i="3315"/>
  <c r="W1112" i="3315"/>
  <c r="W994" i="3315"/>
  <c r="W1002" i="3315"/>
  <c r="W1006" i="3315"/>
  <c r="W1010" i="3315"/>
  <c r="W1014" i="3315"/>
  <c r="W1030" i="3315"/>
  <c r="W1034" i="3315"/>
  <c r="W1038" i="3315"/>
  <c r="W349" i="3315"/>
  <c r="W353" i="3315"/>
  <c r="W361" i="3315"/>
  <c r="W413" i="3315"/>
  <c r="W158" i="3315"/>
  <c r="W156" i="3315"/>
  <c r="W203" i="3315"/>
  <c r="W235" i="3315"/>
  <c r="W346" i="3315"/>
  <c r="W350" i="3315"/>
  <c r="W362" i="3315"/>
  <c r="W870" i="3315"/>
  <c r="W886" i="3315"/>
  <c r="W890" i="3315"/>
  <c r="W894" i="3315"/>
  <c r="W152" i="3315"/>
  <c r="W154" i="3315"/>
  <c r="W883" i="3315"/>
  <c r="W895" i="3315"/>
  <c r="W903" i="3315"/>
  <c r="W902" i="3315"/>
  <c r="W1072" i="3315"/>
  <c r="W1076" i="3315"/>
  <c r="W1101" i="3315"/>
  <c r="W1105" i="3315"/>
  <c r="W1109" i="3315"/>
  <c r="W1113" i="3315"/>
  <c r="W1117" i="3315"/>
  <c r="W987" i="3315"/>
  <c r="W995" i="3315"/>
  <c r="W999" i="3315"/>
  <c r="W1003" i="3315"/>
  <c r="W1007" i="3315"/>
  <c r="W1011" i="3315"/>
  <c r="W1015" i="3315"/>
  <c r="W1021" i="3315"/>
  <c r="W1025" i="3315"/>
  <c r="W1029" i="3315"/>
  <c r="W1033" i="3315"/>
  <c r="W1037" i="3315"/>
  <c r="W1041" i="3315"/>
  <c r="W992" i="3315"/>
  <c r="W1000" i="3315"/>
  <c r="W907" i="3315"/>
  <c r="W923" i="3315"/>
  <c r="W540" i="3315"/>
  <c r="W1073" i="3315"/>
  <c r="W1110" i="3315"/>
  <c r="W1114" i="3315"/>
  <c r="W1122" i="3315"/>
  <c r="W998" i="3315"/>
  <c r="W1004" i="3315"/>
  <c r="W1008" i="3315"/>
  <c r="W1012" i="3315"/>
  <c r="W1016" i="3315"/>
  <c r="W1020" i="3315"/>
  <c r="W1024" i="3315"/>
  <c r="W1028" i="3315"/>
  <c r="W1036" i="3315"/>
  <c r="W1040" i="3315"/>
  <c r="W103" i="3315"/>
  <c r="W97" i="3315"/>
  <c r="W89" i="3315"/>
  <c r="W100" i="3315"/>
  <c r="W107" i="3315"/>
  <c r="W96" i="3315"/>
  <c r="W355" i="3315"/>
  <c r="W359" i="3315"/>
  <c r="W363" i="3315"/>
  <c r="W367" i="3315"/>
  <c r="W403" i="3315"/>
  <c r="W407" i="3315"/>
  <c r="W411" i="3315"/>
  <c r="W415" i="3315"/>
  <c r="W336" i="3315"/>
  <c r="W340" i="3315"/>
  <c r="W344" i="3315"/>
  <c r="W356" i="3315"/>
  <c r="W360" i="3315"/>
  <c r="W368" i="3315"/>
  <c r="W404" i="3315"/>
  <c r="W408" i="3315"/>
  <c r="W412" i="3315"/>
  <c r="W416" i="3315"/>
  <c r="W872" i="3315"/>
  <c r="W888" i="3315"/>
  <c r="W198" i="3315"/>
  <c r="W202" i="3315"/>
  <c r="W337" i="3315"/>
  <c r="W341" i="3315"/>
  <c r="W345" i="3315"/>
  <c r="W873" i="3315"/>
  <c r="W877" i="3315"/>
  <c r="W885" i="3315"/>
  <c r="W900" i="3315"/>
  <c r="W908" i="3315"/>
  <c r="W912" i="3315"/>
  <c r="W924" i="3315"/>
  <c r="W541" i="3315"/>
  <c r="W1070" i="3315"/>
  <c r="W1091" i="3315"/>
  <c r="W1095" i="3315"/>
  <c r="W1107" i="3315"/>
  <c r="W1053" i="3315"/>
  <c r="W1194" i="3315"/>
  <c r="W1198" i="3315"/>
  <c r="W1202" i="3315"/>
  <c r="W1206" i="3315"/>
  <c r="W1210" i="3315"/>
  <c r="W1226" i="3315"/>
  <c r="W1092" i="3315"/>
  <c r="W1100" i="3315"/>
  <c r="W1201" i="3315"/>
  <c r="W921" i="3315"/>
  <c r="W1055" i="3315"/>
  <c r="W1059" i="3315"/>
  <c r="W1071" i="3315"/>
  <c r="W1098" i="3315"/>
  <c r="W1046" i="3315"/>
  <c r="W1050" i="3315"/>
  <c r="W1054" i="3315"/>
  <c r="W1199" i="3315"/>
  <c r="W869" i="3315"/>
  <c r="W357" i="3315"/>
  <c r="W365" i="3315"/>
  <c r="W405" i="3315"/>
  <c r="W409" i="3315"/>
  <c r="W862" i="3315"/>
  <c r="W866" i="3315"/>
  <c r="W338" i="3315"/>
  <c r="W342" i="3315"/>
  <c r="W354" i="3315"/>
  <c r="W358" i="3315"/>
  <c r="W366" i="3315"/>
  <c r="W406" i="3315"/>
  <c r="W410" i="3315"/>
  <c r="W414" i="3315"/>
  <c r="W863" i="3315"/>
  <c r="W882" i="3315"/>
  <c r="W898" i="3315"/>
  <c r="W200" i="3315"/>
  <c r="W339" i="3315"/>
  <c r="W343" i="3315"/>
  <c r="W871" i="3315"/>
  <c r="W875" i="3315"/>
  <c r="W879" i="3315"/>
  <c r="W887" i="3315"/>
  <c r="W891" i="3315"/>
  <c r="W910" i="3315"/>
  <c r="W914" i="3315"/>
  <c r="W918" i="3315"/>
  <c r="W1064" i="3315"/>
  <c r="W1089" i="3315"/>
  <c r="W1093" i="3315"/>
  <c r="W1051" i="3315"/>
  <c r="W1192" i="3315"/>
  <c r="W1196" i="3315"/>
  <c r="W1204" i="3315"/>
  <c r="W1208" i="3315"/>
  <c r="W1096" i="3315"/>
  <c r="W1205" i="3315"/>
  <c r="W911" i="3315"/>
  <c r="W1057" i="3315"/>
  <c r="W1061" i="3315"/>
  <c r="W1065" i="3315"/>
  <c r="W1077" i="3315"/>
  <c r="W1118" i="3315"/>
  <c r="W1044" i="3315"/>
  <c r="W1048" i="3315"/>
  <c r="W1052" i="3315"/>
  <c r="W106" i="3315"/>
  <c r="W98" i="3315"/>
  <c r="W105" i="3315"/>
  <c r="W48" i="3315"/>
  <c r="W99" i="3315"/>
  <c r="W101" i="3315"/>
  <c r="W93" i="3315"/>
  <c r="W50" i="3315"/>
  <c r="W39" i="3315"/>
  <c r="W37" i="3315"/>
  <c r="W38" i="3315"/>
  <c r="F90" i="4608"/>
  <c r="E91" i="4608"/>
  <c r="F127" i="4608"/>
  <c r="E128" i="4608"/>
  <c r="F53" i="4608"/>
  <c r="E54" i="4608"/>
  <c r="E90" i="4608"/>
  <c r="E127" i="4608"/>
  <c r="M108" i="4608"/>
  <c r="M106" i="4608"/>
  <c r="M104" i="4608"/>
  <c r="M102" i="4608"/>
  <c r="M100" i="4608"/>
  <c r="M98" i="4608"/>
  <c r="M96" i="4608"/>
  <c r="M94" i="4608"/>
  <c r="M92" i="4608"/>
  <c r="M90" i="4608"/>
  <c r="M88" i="4608"/>
  <c r="M86" i="4608"/>
  <c r="M84" i="4608"/>
  <c r="M82" i="4608"/>
  <c r="M80" i="4608"/>
  <c r="L117" i="4608"/>
  <c r="M109" i="4608"/>
  <c r="M107" i="4608"/>
  <c r="M105" i="4608"/>
  <c r="M103" i="4608"/>
  <c r="M101" i="4608"/>
  <c r="M99" i="4608"/>
  <c r="M97" i="4608"/>
  <c r="M95" i="4608"/>
  <c r="M93" i="4608"/>
  <c r="M91" i="4608"/>
  <c r="M89" i="4608"/>
  <c r="M87" i="4608"/>
  <c r="M85" i="4608"/>
  <c r="M83" i="4608"/>
  <c r="M81" i="4608"/>
  <c r="O11" i="3079" l="1"/>
  <c r="J9" i="4608"/>
  <c r="K45" i="4608"/>
  <c r="K44" i="4608"/>
  <c r="K8" i="4608"/>
  <c r="K82" i="4608"/>
  <c r="K81" i="4608"/>
  <c r="K118" i="4608"/>
  <c r="J119" i="4608"/>
  <c r="J82" i="4608"/>
  <c r="J45" i="4608"/>
  <c r="K9" i="4608"/>
  <c r="U63" i="3315"/>
  <c r="U58" i="3315"/>
  <c r="W1182" i="3315"/>
  <c r="W1186" i="3315"/>
  <c r="W1214" i="3315"/>
  <c r="W1218" i="3315"/>
  <c r="W1222" i="3315"/>
  <c r="W1183" i="3315"/>
  <c r="W1187" i="3315"/>
  <c r="W1191" i="3315"/>
  <c r="W1211" i="3315"/>
  <c r="W1215" i="3315"/>
  <c r="W1219" i="3315"/>
  <c r="W1223" i="3315"/>
  <c r="W1180" i="3315"/>
  <c r="W1184" i="3315"/>
  <c r="W1188" i="3315"/>
  <c r="W1212" i="3315"/>
  <c r="W1216" i="3315"/>
  <c r="W1220" i="3315"/>
  <c r="W1224" i="3315"/>
  <c r="W1181" i="3315"/>
  <c r="W1185" i="3315"/>
  <c r="W1189" i="3315"/>
  <c r="W1213" i="3315"/>
  <c r="W1221" i="3315"/>
  <c r="W1217" i="3315"/>
  <c r="W1225" i="3315"/>
  <c r="M145" i="4608"/>
  <c r="M143" i="4608"/>
  <c r="M141" i="4608"/>
  <c r="W1350" i="3315" s="1"/>
  <c r="M139" i="4608"/>
  <c r="M137" i="4608"/>
  <c r="M135" i="4608"/>
  <c r="M133" i="4608"/>
  <c r="M131" i="4608"/>
  <c r="M129" i="4608"/>
  <c r="M127" i="4608"/>
  <c r="M125" i="4608"/>
  <c r="M123" i="4608"/>
  <c r="M121" i="4608"/>
  <c r="M119" i="4608"/>
  <c r="M117" i="4608"/>
  <c r="M146" i="4608"/>
  <c r="M144" i="4608"/>
  <c r="M142" i="4608"/>
  <c r="M140" i="4608"/>
  <c r="M138" i="4608"/>
  <c r="M136" i="4608"/>
  <c r="M134" i="4608"/>
  <c r="W1354" i="3315" s="1"/>
  <c r="M132" i="4608"/>
  <c r="M130" i="4608"/>
  <c r="M128" i="4608"/>
  <c r="M126" i="4608"/>
  <c r="W1344" i="3315" s="1"/>
  <c r="M124" i="4608"/>
  <c r="M122" i="4608"/>
  <c r="M120" i="4608"/>
  <c r="M118" i="4608"/>
  <c r="F54" i="4608"/>
  <c r="F128" i="4608"/>
  <c r="E92" i="4608"/>
  <c r="F91" i="4608"/>
  <c r="J83" i="4608" l="1"/>
  <c r="J46" i="4608"/>
  <c r="J120" i="4608"/>
  <c r="O12" i="3079"/>
  <c r="J10" i="4608"/>
  <c r="K119" i="4608"/>
  <c r="W1331" i="3315"/>
  <c r="W1335" i="3315"/>
  <c r="W1339" i="3315"/>
  <c r="W1351" i="3315"/>
  <c r="W1333" i="3315"/>
  <c r="W1337" i="3315"/>
  <c r="W1345" i="3315"/>
  <c r="W1349" i="3315"/>
  <c r="W1353" i="3315"/>
  <c r="W1336" i="3315"/>
  <c r="W1348" i="3315"/>
  <c r="W1334" i="3315"/>
  <c r="W1338" i="3315"/>
  <c r="W1346" i="3315"/>
  <c r="W1343" i="3315"/>
  <c r="W1341" i="3315"/>
  <c r="W1332" i="3315"/>
  <c r="W1340" i="3315"/>
  <c r="W1330" i="3315"/>
  <c r="W1347" i="3315"/>
  <c r="W1329" i="3315"/>
  <c r="W1352" i="3315"/>
  <c r="W1342" i="3315"/>
  <c r="F129" i="4608"/>
  <c r="E55" i="4608"/>
  <c r="F92" i="4608"/>
  <c r="E93" i="4608"/>
  <c r="F55" i="4608"/>
  <c r="E56" i="4608"/>
  <c r="E129" i="4608"/>
  <c r="O13" i="3079" l="1"/>
  <c r="J11" i="4608"/>
  <c r="K46" i="4608"/>
  <c r="K120" i="4608"/>
  <c r="K83" i="4608"/>
  <c r="J84" i="4608"/>
  <c r="J121" i="4608"/>
  <c r="J47" i="4608"/>
  <c r="K11" i="4608"/>
  <c r="K10" i="4608"/>
  <c r="U1018" i="3315"/>
  <c r="U1097" i="3315"/>
  <c r="U234" i="3315"/>
  <c r="E57" i="4608"/>
  <c r="F56" i="4608"/>
  <c r="E131" i="4608"/>
  <c r="F130" i="4608"/>
  <c r="E130" i="4608"/>
  <c r="E94" i="4608"/>
  <c r="F93" i="4608"/>
  <c r="K121" i="4608" l="1"/>
  <c r="J48" i="4608"/>
  <c r="J122" i="4608"/>
  <c r="J85" i="4608"/>
  <c r="O14" i="3079"/>
  <c r="J12" i="4608"/>
  <c r="K47" i="4608"/>
  <c r="K84" i="4608"/>
  <c r="K48" i="4608"/>
  <c r="K122" i="4608"/>
  <c r="U1331" i="3315"/>
  <c r="U1349" i="3315"/>
  <c r="U1337" i="3315"/>
  <c r="U1336" i="3315"/>
  <c r="U1345" i="3315"/>
  <c r="U1353" i="3315"/>
  <c r="U1333" i="3315"/>
  <c r="U1348" i="3315"/>
  <c r="U1338" i="3315"/>
  <c r="U1335" i="3315"/>
  <c r="U1334" i="3315"/>
  <c r="U1351" i="3315"/>
  <c r="U1339" i="3315"/>
  <c r="U1346" i="3315"/>
  <c r="U994" i="3315"/>
  <c r="U1002" i="3315"/>
  <c r="U1031" i="3315"/>
  <c r="U1029" i="3315"/>
  <c r="U1010" i="3315"/>
  <c r="U993" i="3315"/>
  <c r="U1001" i="3315"/>
  <c r="U1009" i="3315"/>
  <c r="U1017" i="3315"/>
  <c r="U1024" i="3315"/>
  <c r="U1041" i="3315"/>
  <c r="U1079" i="3315"/>
  <c r="U1072" i="3315"/>
  <c r="U1109" i="3315"/>
  <c r="U1117" i="3315"/>
  <c r="U1101" i="3315"/>
  <c r="U1110" i="3315"/>
  <c r="U893" i="3315"/>
  <c r="U540" i="3315"/>
  <c r="U895" i="3315"/>
  <c r="U905" i="3315"/>
  <c r="U920" i="3315"/>
  <c r="U894" i="3315"/>
  <c r="U902" i="3315"/>
  <c r="U349" i="3315"/>
  <c r="U348" i="3315"/>
  <c r="U235" i="3315"/>
  <c r="U201" i="3315"/>
  <c r="U155" i="3315"/>
  <c r="U159" i="3315"/>
  <c r="U992" i="3315"/>
  <c r="U1000" i="3315"/>
  <c r="U1021" i="3315"/>
  <c r="U347" i="3315"/>
  <c r="U1019" i="3315"/>
  <c r="U998" i="3315"/>
  <c r="U1020" i="3315"/>
  <c r="U1035" i="3315"/>
  <c r="U1063" i="3315"/>
  <c r="U1006" i="3315"/>
  <c r="U1014" i="3315"/>
  <c r="U989" i="3315"/>
  <c r="U997" i="3315"/>
  <c r="U1005" i="3315"/>
  <c r="U1013" i="3315"/>
  <c r="U1038" i="3315"/>
  <c r="U1028" i="3315"/>
  <c r="U1037" i="3315"/>
  <c r="U1075" i="3315"/>
  <c r="U1076" i="3315"/>
  <c r="U1105" i="3315"/>
  <c r="U1113" i="3315"/>
  <c r="U1114" i="3315"/>
  <c r="U1122" i="3315"/>
  <c r="U897" i="3315"/>
  <c r="U903" i="3315"/>
  <c r="U870" i="3315"/>
  <c r="U881" i="3315"/>
  <c r="U916" i="3315"/>
  <c r="U890" i="3315"/>
  <c r="U907" i="3315"/>
  <c r="U923" i="3315"/>
  <c r="U865" i="3315"/>
  <c r="U364" i="3315"/>
  <c r="U352" i="3315"/>
  <c r="U203" i="3315"/>
  <c r="U152" i="3315"/>
  <c r="U157" i="3315"/>
  <c r="U996" i="3315"/>
  <c r="U1027" i="3315"/>
  <c r="U1025" i="3315"/>
  <c r="U1008" i="3315"/>
  <c r="U1016" i="3315"/>
  <c r="U999" i="3315"/>
  <c r="U1007" i="3315"/>
  <c r="U1015" i="3315"/>
  <c r="U1040" i="3315"/>
  <c r="U1030" i="3315"/>
  <c r="U1039" i="3315"/>
  <c r="U1123" i="3315"/>
  <c r="U1108" i="3315"/>
  <c r="U1104" i="3315"/>
  <c r="U889" i="3315"/>
  <c r="U884" i="3315"/>
  <c r="U362" i="3315"/>
  <c r="U350" i="3315"/>
  <c r="U413" i="3315"/>
  <c r="U154" i="3315"/>
  <c r="U156" i="3315"/>
  <c r="U103" i="3315"/>
  <c r="U96" i="3315"/>
  <c r="U89" i="3315"/>
  <c r="U1023" i="3315"/>
  <c r="U1033" i="3315"/>
  <c r="U1004" i="3315"/>
  <c r="U1012" i="3315"/>
  <c r="U987" i="3315"/>
  <c r="U995" i="3315"/>
  <c r="U1003" i="3315"/>
  <c r="U1011" i="3315"/>
  <c r="U1036" i="3315"/>
  <c r="U1034" i="3315"/>
  <c r="U1043" i="3315"/>
  <c r="U1073" i="3315"/>
  <c r="U1066" i="3315"/>
  <c r="U1111" i="3315"/>
  <c r="U1103" i="3315"/>
  <c r="U1112" i="3315"/>
  <c r="U351" i="3315"/>
  <c r="U538" i="3315"/>
  <c r="U880" i="3315"/>
  <c r="U883" i="3315"/>
  <c r="U886" i="3315"/>
  <c r="U892" i="3315"/>
  <c r="U909" i="3315"/>
  <c r="U917" i="3315"/>
  <c r="U353" i="3315"/>
  <c r="U346" i="3315"/>
  <c r="U361" i="3315"/>
  <c r="U392" i="3315"/>
  <c r="U233" i="3315"/>
  <c r="U153" i="3315"/>
  <c r="U158" i="3315"/>
  <c r="U97" i="3315"/>
  <c r="U107" i="3315"/>
  <c r="U100" i="3315"/>
  <c r="F94" i="4608"/>
  <c r="F131" i="4608"/>
  <c r="E132" i="4608"/>
  <c r="F57" i="4608"/>
  <c r="E58" i="4608"/>
  <c r="V1352" i="3315" l="1"/>
  <c r="X1352" i="3315" s="1"/>
  <c r="AE1352" i="3315" s="1"/>
  <c r="V1329" i="3315"/>
  <c r="X1329" i="3315" s="1"/>
  <c r="AE1329" i="3315" s="1"/>
  <c r="V1342" i="3315"/>
  <c r="X1342" i="3315" s="1"/>
  <c r="AE1342" i="3315" s="1"/>
  <c r="V1347" i="3315"/>
  <c r="X1347" i="3315" s="1"/>
  <c r="AE1347" i="3315" s="1"/>
  <c r="K13" i="4608"/>
  <c r="O15" i="3079"/>
  <c r="J13" i="4608"/>
  <c r="V240" i="3315"/>
  <c r="X240" i="3315" s="1"/>
  <c r="AE240" i="3315" s="1"/>
  <c r="V323" i="3315"/>
  <c r="X323" i="3315" s="1"/>
  <c r="AE323" i="3315" s="1"/>
  <c r="V371" i="3315"/>
  <c r="X371" i="3315" s="1"/>
  <c r="AE371" i="3315" s="1"/>
  <c r="V387" i="3315"/>
  <c r="X387" i="3315" s="1"/>
  <c r="AE387" i="3315" s="1"/>
  <c r="V237" i="3315"/>
  <c r="X237" i="3315" s="1"/>
  <c r="AE237" i="3315" s="1"/>
  <c r="V320" i="3315"/>
  <c r="X320" i="3315" s="1"/>
  <c r="AE320" i="3315" s="1"/>
  <c r="V1081" i="3315"/>
  <c r="X1081" i="3315" s="1"/>
  <c r="AE1081" i="3315" s="1"/>
  <c r="V384" i="3315"/>
  <c r="X384" i="3315" s="1"/>
  <c r="AE384" i="3315" s="1"/>
  <c r="V1082" i="3315"/>
  <c r="X1082" i="3315" s="1"/>
  <c r="AE1082" i="3315" s="1"/>
  <c r="V242" i="3315"/>
  <c r="X242" i="3315" s="1"/>
  <c r="AE242" i="3315" s="1"/>
  <c r="V325" i="3315"/>
  <c r="X325" i="3315" s="1"/>
  <c r="AE325" i="3315" s="1"/>
  <c r="V373" i="3315"/>
  <c r="X373" i="3315" s="1"/>
  <c r="AE373" i="3315" s="1"/>
  <c r="V389" i="3315"/>
  <c r="X389" i="3315" s="1"/>
  <c r="AE389" i="3315" s="1"/>
  <c r="V243" i="3315"/>
  <c r="X243" i="3315" s="1"/>
  <c r="AE243" i="3315" s="1"/>
  <c r="V326" i="3315"/>
  <c r="X326" i="3315" s="1"/>
  <c r="AE326" i="3315" s="1"/>
  <c r="V1088" i="3315"/>
  <c r="X1088" i="3315" s="1"/>
  <c r="AE1088" i="3315" s="1"/>
  <c r="V378" i="3315"/>
  <c r="X378" i="3315" s="1"/>
  <c r="AE378" i="3315" s="1"/>
  <c r="V394" i="3315"/>
  <c r="X394" i="3315" s="1"/>
  <c r="AE394" i="3315" s="1"/>
  <c r="V1084" i="3315"/>
  <c r="X1084" i="3315" s="1"/>
  <c r="AE1084" i="3315" s="1"/>
  <c r="V311" i="3315"/>
  <c r="X311" i="3315" s="1"/>
  <c r="AE311" i="3315" s="1"/>
  <c r="V327" i="3315"/>
  <c r="X327" i="3315" s="1"/>
  <c r="AE327" i="3315" s="1"/>
  <c r="V375" i="3315"/>
  <c r="X375" i="3315" s="1"/>
  <c r="AE375" i="3315" s="1"/>
  <c r="V391" i="3315"/>
  <c r="X391" i="3315" s="1"/>
  <c r="AE391" i="3315" s="1"/>
  <c r="V241" i="3315"/>
  <c r="X241" i="3315" s="1"/>
  <c r="AE241" i="3315" s="1"/>
  <c r="V324" i="3315"/>
  <c r="X324" i="3315" s="1"/>
  <c r="AE324" i="3315" s="1"/>
  <c r="V372" i="3315"/>
  <c r="X372" i="3315" s="1"/>
  <c r="AE372" i="3315" s="1"/>
  <c r="V388" i="3315"/>
  <c r="X388" i="3315" s="1"/>
  <c r="AE388" i="3315" s="1"/>
  <c r="V1087" i="3315"/>
  <c r="X1087" i="3315" s="1"/>
  <c r="AE1087" i="3315" s="1"/>
  <c r="V313" i="3315"/>
  <c r="X313" i="3315" s="1"/>
  <c r="AE313" i="3315" s="1"/>
  <c r="V329" i="3315"/>
  <c r="X329" i="3315" s="1"/>
  <c r="AE329" i="3315" s="1"/>
  <c r="V377" i="3315"/>
  <c r="X377" i="3315" s="1"/>
  <c r="AE377" i="3315" s="1"/>
  <c r="V393" i="3315"/>
  <c r="X393" i="3315" s="1"/>
  <c r="AE393" i="3315" s="1"/>
  <c r="V314" i="3315"/>
  <c r="X314" i="3315" s="1"/>
  <c r="AE314" i="3315" s="1"/>
  <c r="V330" i="3315"/>
  <c r="X330" i="3315" s="1"/>
  <c r="AE330" i="3315" s="1"/>
  <c r="V1120" i="3315"/>
  <c r="X1120" i="3315" s="1"/>
  <c r="AE1120" i="3315" s="1"/>
  <c r="V382" i="3315"/>
  <c r="X382" i="3315" s="1"/>
  <c r="AE382" i="3315" s="1"/>
  <c r="V331" i="3315"/>
  <c r="X331" i="3315" s="1"/>
  <c r="AE331" i="3315" s="1"/>
  <c r="V395" i="3315"/>
  <c r="X395" i="3315" s="1"/>
  <c r="AE395" i="3315" s="1"/>
  <c r="V328" i="3315"/>
  <c r="X328" i="3315" s="1"/>
  <c r="AE328" i="3315" s="1"/>
  <c r="V396" i="3315"/>
  <c r="X396" i="3315" s="1"/>
  <c r="AE396" i="3315" s="1"/>
  <c r="V317" i="3315"/>
  <c r="X317" i="3315" s="1"/>
  <c r="AE317" i="3315" s="1"/>
  <c r="V381" i="3315"/>
  <c r="X381" i="3315" s="1"/>
  <c r="AE381" i="3315" s="1"/>
  <c r="V318" i="3315"/>
  <c r="X318" i="3315" s="1"/>
  <c r="AE318" i="3315" s="1"/>
  <c r="V370" i="3315"/>
  <c r="X370" i="3315" s="1"/>
  <c r="AE370" i="3315" s="1"/>
  <c r="V398" i="3315"/>
  <c r="X398" i="3315" s="1"/>
  <c r="AE398" i="3315" s="1"/>
  <c r="V1121" i="3315"/>
  <c r="X1121" i="3315" s="1"/>
  <c r="AE1121" i="3315" s="1"/>
  <c r="V94" i="3315"/>
  <c r="X94" i="3315" s="1"/>
  <c r="AE94" i="3315" s="1"/>
  <c r="V335" i="3315"/>
  <c r="X335" i="3315" s="1"/>
  <c r="AE335" i="3315" s="1"/>
  <c r="V399" i="3315"/>
  <c r="X399" i="3315" s="1"/>
  <c r="AE399" i="3315" s="1"/>
  <c r="V332" i="3315"/>
  <c r="X332" i="3315" s="1"/>
  <c r="AE332" i="3315" s="1"/>
  <c r="V400" i="3315"/>
  <c r="X400" i="3315" s="1"/>
  <c r="AE400" i="3315" s="1"/>
  <c r="V321" i="3315"/>
  <c r="X321" i="3315" s="1"/>
  <c r="AE321" i="3315" s="1"/>
  <c r="V385" i="3315"/>
  <c r="X385" i="3315" s="1"/>
  <c r="AE385" i="3315" s="1"/>
  <c r="V322" i="3315"/>
  <c r="X322" i="3315" s="1"/>
  <c r="AE322" i="3315" s="1"/>
  <c r="V374" i="3315"/>
  <c r="X374" i="3315" s="1"/>
  <c r="AE374" i="3315" s="1"/>
  <c r="V402" i="3315"/>
  <c r="X402" i="3315" s="1"/>
  <c r="AE402" i="3315" s="1"/>
  <c r="V92" i="3315"/>
  <c r="X92" i="3315" s="1"/>
  <c r="AE92" i="3315" s="1"/>
  <c r="V91" i="3315"/>
  <c r="X91" i="3315" s="1"/>
  <c r="AE91" i="3315" s="1"/>
  <c r="V383" i="3315"/>
  <c r="X383" i="3315" s="1"/>
  <c r="AE383" i="3315" s="1"/>
  <c r="V380" i="3315"/>
  <c r="X380" i="3315" s="1"/>
  <c r="AE380" i="3315" s="1"/>
  <c r="V369" i="3315"/>
  <c r="X369" i="3315" s="1"/>
  <c r="AE369" i="3315" s="1"/>
  <c r="V1083" i="3315"/>
  <c r="X1083" i="3315" s="1"/>
  <c r="AE1083" i="3315" s="1"/>
  <c r="V1099" i="3315"/>
  <c r="X1099" i="3315" s="1"/>
  <c r="AE1099" i="3315" s="1"/>
  <c r="V312" i="3315"/>
  <c r="X312" i="3315" s="1"/>
  <c r="AE312" i="3315" s="1"/>
  <c r="V397" i="3315"/>
  <c r="X397" i="3315" s="1"/>
  <c r="AE397" i="3315" s="1"/>
  <c r="V102" i="3315"/>
  <c r="X102" i="3315" s="1"/>
  <c r="AE102" i="3315" s="1"/>
  <c r="V316" i="3315"/>
  <c r="X316" i="3315" s="1"/>
  <c r="AE316" i="3315" s="1"/>
  <c r="V401" i="3315"/>
  <c r="X401" i="3315" s="1"/>
  <c r="AE401" i="3315" s="1"/>
  <c r="V95" i="3315"/>
  <c r="X95" i="3315" s="1"/>
  <c r="AE95" i="3315" s="1"/>
  <c r="V379" i="3315"/>
  <c r="X379" i="3315" s="1"/>
  <c r="AE379" i="3315" s="1"/>
  <c r="V333" i="3315"/>
  <c r="X333" i="3315" s="1"/>
  <c r="AE333" i="3315" s="1"/>
  <c r="V1080" i="3315"/>
  <c r="X1080" i="3315" s="1"/>
  <c r="AE1080" i="3315" s="1"/>
  <c r="V315" i="3315"/>
  <c r="X315" i="3315" s="1"/>
  <c r="AE315" i="3315" s="1"/>
  <c r="V1119" i="3315"/>
  <c r="X1119" i="3315" s="1"/>
  <c r="AE1119" i="3315" s="1"/>
  <c r="V386" i="3315"/>
  <c r="X386" i="3315" s="1"/>
  <c r="AE386" i="3315" s="1"/>
  <c r="V319" i="3315"/>
  <c r="X319" i="3315" s="1"/>
  <c r="AE319" i="3315" s="1"/>
  <c r="V238" i="3315"/>
  <c r="X238" i="3315" s="1"/>
  <c r="AE238" i="3315" s="1"/>
  <c r="V390" i="3315"/>
  <c r="X390" i="3315" s="1"/>
  <c r="AE390" i="3315" s="1"/>
  <c r="V376" i="3315"/>
  <c r="X376" i="3315" s="1"/>
  <c r="AE376" i="3315" s="1"/>
  <c r="V334" i="3315"/>
  <c r="X334" i="3315" s="1"/>
  <c r="AE334" i="3315" s="1"/>
  <c r="J123" i="4608"/>
  <c r="J86" i="4608"/>
  <c r="J49" i="4608"/>
  <c r="K85" i="4608"/>
  <c r="K12" i="4608"/>
  <c r="F95" i="4608"/>
  <c r="F58" i="4608"/>
  <c r="F132" i="4608"/>
  <c r="E95" i="4608"/>
  <c r="K50" i="4608" l="1"/>
  <c r="K123" i="4608"/>
  <c r="J87" i="4608"/>
  <c r="J50" i="4608"/>
  <c r="J124" i="4608"/>
  <c r="K14" i="4608"/>
  <c r="V991" i="3315" s="1"/>
  <c r="X991" i="3315" s="1"/>
  <c r="AE991" i="3315" s="1"/>
  <c r="K86" i="4608"/>
  <c r="K49" i="4608"/>
  <c r="O16" i="3079"/>
  <c r="J14" i="4608"/>
  <c r="F59" i="4608"/>
  <c r="E59" i="4608"/>
  <c r="F133" i="4608"/>
  <c r="E133" i="4608"/>
  <c r="F96" i="4608"/>
  <c r="E96" i="4608"/>
  <c r="K88" i="4608" l="1"/>
  <c r="K87" i="4608"/>
  <c r="J88" i="4608"/>
  <c r="J125" i="4608"/>
  <c r="J51" i="4608"/>
  <c r="K124" i="4608"/>
  <c r="O17" i="3079"/>
  <c r="J15" i="4608"/>
  <c r="F97" i="4608"/>
  <c r="E97" i="4608"/>
  <c r="F134" i="4608"/>
  <c r="E134" i="4608"/>
  <c r="U1354" i="3315" s="1"/>
  <c r="F60" i="4608"/>
  <c r="E60" i="4608"/>
  <c r="J52" i="4608" l="1"/>
  <c r="K52" i="4608" s="1"/>
  <c r="J126" i="4608"/>
  <c r="K126" i="4608" s="1"/>
  <c r="V1344" i="3315" s="1"/>
  <c r="X1344" i="3315" s="1"/>
  <c r="AE1344" i="3315" s="1"/>
  <c r="J89" i="4608"/>
  <c r="K15" i="4608"/>
  <c r="O18" i="3079"/>
  <c r="J16" i="4608"/>
  <c r="K125" i="4608"/>
  <c r="K89" i="4608"/>
  <c r="K51" i="4608"/>
  <c r="F135" i="4608"/>
  <c r="E135" i="4608"/>
  <c r="F61" i="4608"/>
  <c r="E61" i="4608"/>
  <c r="F98" i="4608"/>
  <c r="E98" i="4608"/>
  <c r="J127" i="4608" l="1"/>
  <c r="K127" i="4608" s="1"/>
  <c r="J90" i="4608"/>
  <c r="K90" i="4608" s="1"/>
  <c r="J53" i="4608"/>
  <c r="K53" i="4608" s="1"/>
  <c r="K16" i="4608"/>
  <c r="O19" i="3079"/>
  <c r="J17" i="4608"/>
  <c r="F99" i="4608"/>
  <c r="E99" i="4608"/>
  <c r="F136" i="4608"/>
  <c r="E136" i="4608"/>
  <c r="F62" i="4608"/>
  <c r="E62" i="4608"/>
  <c r="V232" i="3315" l="1"/>
  <c r="X232" i="3315" s="1"/>
  <c r="AE232" i="3315" s="1"/>
  <c r="V990" i="3315"/>
  <c r="X990" i="3315" s="1"/>
  <c r="AE990" i="3315" s="1"/>
  <c r="V236" i="3315"/>
  <c r="X236" i="3315" s="1"/>
  <c r="AE236" i="3315" s="1"/>
  <c r="V539" i="3315"/>
  <c r="X539" i="3315" s="1"/>
  <c r="AE539" i="3315" s="1"/>
  <c r="V90" i="3315"/>
  <c r="X90" i="3315" s="1"/>
  <c r="AE90" i="3315" s="1"/>
  <c r="V988" i="3315"/>
  <c r="X988" i="3315" s="1"/>
  <c r="AE988" i="3315" s="1"/>
  <c r="V986" i="3315"/>
  <c r="X986" i="3315" s="1"/>
  <c r="AE986" i="3315" s="1"/>
  <c r="V1068" i="3315"/>
  <c r="X1068" i="3315" s="1"/>
  <c r="AE1068" i="3315" s="1"/>
  <c r="J91" i="4608"/>
  <c r="K91" i="4608" s="1"/>
  <c r="J54" i="4608"/>
  <c r="K54" i="4608" s="1"/>
  <c r="J128" i="4608"/>
  <c r="K128" i="4608" s="1"/>
  <c r="K17" i="4608"/>
  <c r="O20" i="3079"/>
  <c r="J18" i="4608"/>
  <c r="U1340" i="3315"/>
  <c r="U1330" i="3315"/>
  <c r="U1341" i="3315"/>
  <c r="U1343" i="3315"/>
  <c r="U1332" i="3315"/>
  <c r="F137" i="4608"/>
  <c r="E137" i="4608"/>
  <c r="F63" i="4608"/>
  <c r="E63" i="4608"/>
  <c r="F100" i="4608"/>
  <c r="E100" i="4608"/>
  <c r="J92" i="4608" l="1"/>
  <c r="K92" i="4608" s="1"/>
  <c r="J129" i="4608"/>
  <c r="K129" i="4608" s="1"/>
  <c r="J55" i="4608"/>
  <c r="K55" i="4608" s="1"/>
  <c r="K18" i="4608"/>
  <c r="V58" i="3315"/>
  <c r="X58" i="3315" s="1"/>
  <c r="AE58" i="3315" s="1"/>
  <c r="V63" i="3315"/>
  <c r="X63" i="3315" s="1"/>
  <c r="AE63" i="3315" s="1"/>
  <c r="O21" i="3079"/>
  <c r="J19" i="4608"/>
  <c r="F101" i="4608"/>
  <c r="E101" i="4608"/>
  <c r="F138" i="4608"/>
  <c r="E138" i="4608"/>
  <c r="F64" i="4608"/>
  <c r="E64" i="4608"/>
  <c r="O22" i="3079" l="1"/>
  <c r="J20" i="4608"/>
  <c r="J130" i="4608"/>
  <c r="K130" i="4608" s="1"/>
  <c r="J93" i="4608"/>
  <c r="K93" i="4608" s="1"/>
  <c r="J56" i="4608"/>
  <c r="K56" i="4608" s="1"/>
  <c r="K19" i="4608"/>
  <c r="F139" i="4608"/>
  <c r="E139" i="4608"/>
  <c r="F65" i="4608"/>
  <c r="E65" i="4608"/>
  <c r="F102" i="4608"/>
  <c r="E102" i="4608"/>
  <c r="J57" i="4608" l="1"/>
  <c r="K57" i="4608" s="1"/>
  <c r="J131" i="4608"/>
  <c r="K131" i="4608" s="1"/>
  <c r="J94" i="4608"/>
  <c r="K94" i="4608" s="1"/>
  <c r="K20" i="4608"/>
  <c r="V234" i="3315"/>
  <c r="X234" i="3315" s="1"/>
  <c r="AE234" i="3315" s="1"/>
  <c r="V1097" i="3315"/>
  <c r="X1097" i="3315" s="1"/>
  <c r="AE1097" i="3315" s="1"/>
  <c r="V1018" i="3315"/>
  <c r="X1018" i="3315" s="1"/>
  <c r="AE1018" i="3315" s="1"/>
  <c r="O23" i="3079"/>
  <c r="J21" i="4608"/>
  <c r="F103" i="4608"/>
  <c r="E103" i="4608"/>
  <c r="F66" i="4608"/>
  <c r="E66" i="4608"/>
  <c r="F140" i="4608"/>
  <c r="E140" i="4608"/>
  <c r="V1351" i="3315" l="1"/>
  <c r="X1351" i="3315" s="1"/>
  <c r="AE1351" i="3315" s="1"/>
  <c r="V1337" i="3315"/>
  <c r="X1337" i="3315" s="1"/>
  <c r="AE1337" i="3315" s="1"/>
  <c r="V1334" i="3315"/>
  <c r="X1334" i="3315" s="1"/>
  <c r="AE1334" i="3315" s="1"/>
  <c r="V1331" i="3315"/>
  <c r="X1331" i="3315" s="1"/>
  <c r="AE1331" i="3315" s="1"/>
  <c r="V1336" i="3315"/>
  <c r="X1336" i="3315" s="1"/>
  <c r="AE1336" i="3315" s="1"/>
  <c r="V1345" i="3315"/>
  <c r="X1345" i="3315" s="1"/>
  <c r="AE1345" i="3315" s="1"/>
  <c r="V1338" i="3315"/>
  <c r="X1338" i="3315" s="1"/>
  <c r="AE1338" i="3315" s="1"/>
  <c r="V1333" i="3315"/>
  <c r="X1333" i="3315" s="1"/>
  <c r="AE1333" i="3315" s="1"/>
  <c r="V1335" i="3315"/>
  <c r="X1335" i="3315" s="1"/>
  <c r="AE1335" i="3315" s="1"/>
  <c r="V1349" i="3315"/>
  <c r="X1349" i="3315" s="1"/>
  <c r="AE1349" i="3315" s="1"/>
  <c r="V1339" i="3315"/>
  <c r="X1339" i="3315" s="1"/>
  <c r="AE1339" i="3315" s="1"/>
  <c r="V1353" i="3315"/>
  <c r="X1353" i="3315" s="1"/>
  <c r="AE1353" i="3315" s="1"/>
  <c r="V1348" i="3315"/>
  <c r="X1348" i="3315" s="1"/>
  <c r="AE1348" i="3315" s="1"/>
  <c r="V1346" i="3315"/>
  <c r="X1346" i="3315" s="1"/>
  <c r="AE1346" i="3315" s="1"/>
  <c r="O24" i="3079"/>
  <c r="J22" i="4608"/>
  <c r="V59" i="3315"/>
  <c r="X59" i="3315" s="1"/>
  <c r="AE59" i="3315" s="1"/>
  <c r="V1022" i="3315"/>
  <c r="X1022" i="3315" s="1"/>
  <c r="AE1022" i="3315" s="1"/>
  <c r="V1074" i="3315"/>
  <c r="X1074" i="3315" s="1"/>
  <c r="AE1074" i="3315" s="1"/>
  <c r="V1067" i="3315"/>
  <c r="X1067" i="3315" s="1"/>
  <c r="AE1067" i="3315" s="1"/>
  <c r="V46" i="3315"/>
  <c r="X46" i="3315" s="1"/>
  <c r="AE46" i="3315" s="1"/>
  <c r="V70" i="3315"/>
  <c r="X70" i="3315" s="1"/>
  <c r="AE70" i="3315" s="1"/>
  <c r="V915" i="3315"/>
  <c r="X915" i="3315" s="1"/>
  <c r="AE915" i="3315" s="1"/>
  <c r="V904" i="3315"/>
  <c r="X904" i="3315" s="1"/>
  <c r="AE904" i="3315" s="1"/>
  <c r="V239" i="3315"/>
  <c r="X239" i="3315" s="1"/>
  <c r="AE239" i="3315" s="1"/>
  <c r="V1026" i="3315"/>
  <c r="X1026" i="3315" s="1"/>
  <c r="AE1026" i="3315" s="1"/>
  <c r="V1078" i="3315"/>
  <c r="X1078" i="3315" s="1"/>
  <c r="AE1078" i="3315" s="1"/>
  <c r="V906" i="3315"/>
  <c r="X906" i="3315" s="1"/>
  <c r="AE906" i="3315" s="1"/>
  <c r="V60" i="3315"/>
  <c r="X60" i="3315" s="1"/>
  <c r="AE60" i="3315" s="1"/>
  <c r="V1032" i="3315"/>
  <c r="X1032" i="3315" s="1"/>
  <c r="AE1032" i="3315" s="1"/>
  <c r="V1042" i="3315"/>
  <c r="X1042" i="3315" s="1"/>
  <c r="AE1042" i="3315" s="1"/>
  <c r="J95" i="4608"/>
  <c r="K95" i="4608" s="1"/>
  <c r="J58" i="4608"/>
  <c r="K58" i="4608" s="1"/>
  <c r="J132" i="4608"/>
  <c r="K132" i="4608" s="1"/>
  <c r="K21" i="4608"/>
  <c r="V152" i="3315"/>
  <c r="X152" i="3315" s="1"/>
  <c r="AE152" i="3315" s="1"/>
  <c r="V883" i="3315"/>
  <c r="X883" i="3315" s="1"/>
  <c r="AE883" i="3315" s="1"/>
  <c r="V201" i="3315"/>
  <c r="X201" i="3315" s="1"/>
  <c r="AE201" i="3315" s="1"/>
  <c r="V892" i="3315"/>
  <c r="X892" i="3315" s="1"/>
  <c r="AE892" i="3315" s="1"/>
  <c r="V540" i="3315"/>
  <c r="X540" i="3315" s="1"/>
  <c r="AE540" i="3315" s="1"/>
  <c r="V1122" i="3315"/>
  <c r="X1122" i="3315" s="1"/>
  <c r="AE1122" i="3315" s="1"/>
  <c r="V1004" i="3315"/>
  <c r="X1004" i="3315" s="1"/>
  <c r="AE1004" i="3315" s="1"/>
  <c r="V348" i="3315"/>
  <c r="X348" i="3315" s="1"/>
  <c r="AE348" i="3315" s="1"/>
  <c r="V865" i="3315"/>
  <c r="X865" i="3315" s="1"/>
  <c r="AE865" i="3315" s="1"/>
  <c r="V920" i="3315"/>
  <c r="X920" i="3315" s="1"/>
  <c r="AE920" i="3315" s="1"/>
  <c r="V1123" i="3315"/>
  <c r="X1123" i="3315" s="1"/>
  <c r="AE1123" i="3315" s="1"/>
  <c r="V1013" i="3315"/>
  <c r="X1013" i="3315" s="1"/>
  <c r="AE1013" i="3315" s="1"/>
  <c r="V1029" i="3315"/>
  <c r="X1029" i="3315" s="1"/>
  <c r="AE1029" i="3315" s="1"/>
  <c r="V1034" i="3315"/>
  <c r="X1034" i="3315" s="1"/>
  <c r="AE1034" i="3315" s="1"/>
  <c r="V157" i="3315"/>
  <c r="X157" i="3315" s="1"/>
  <c r="AE157" i="3315" s="1"/>
  <c r="V361" i="3315"/>
  <c r="X361" i="3315" s="1"/>
  <c r="AE361" i="3315" s="1"/>
  <c r="V893" i="3315"/>
  <c r="X893" i="3315" s="1"/>
  <c r="AE893" i="3315" s="1"/>
  <c r="V203" i="3315"/>
  <c r="X203" i="3315" s="1"/>
  <c r="AE203" i="3315" s="1"/>
  <c r="V886" i="3315"/>
  <c r="X886" i="3315" s="1"/>
  <c r="AE886" i="3315" s="1"/>
  <c r="V905" i="3315"/>
  <c r="X905" i="3315" s="1"/>
  <c r="AE905" i="3315" s="1"/>
  <c r="V1063" i="3315"/>
  <c r="X1063" i="3315" s="1"/>
  <c r="AE1063" i="3315" s="1"/>
  <c r="V1108" i="3315"/>
  <c r="X1108" i="3315" s="1"/>
  <c r="AE1108" i="3315" s="1"/>
  <c r="V1002" i="3315"/>
  <c r="X1002" i="3315" s="1"/>
  <c r="AE1002" i="3315" s="1"/>
  <c r="V1024" i="3315"/>
  <c r="X1024" i="3315" s="1"/>
  <c r="AE1024" i="3315" s="1"/>
  <c r="V1036" i="3315"/>
  <c r="X1036" i="3315" s="1"/>
  <c r="AE1036" i="3315" s="1"/>
  <c r="V1109" i="3315"/>
  <c r="X1109" i="3315" s="1"/>
  <c r="AE1109" i="3315" s="1"/>
  <c r="V995" i="3315"/>
  <c r="X995" i="3315" s="1"/>
  <c r="AE995" i="3315" s="1"/>
  <c r="V1015" i="3315"/>
  <c r="X1015" i="3315" s="1"/>
  <c r="AE1015" i="3315" s="1"/>
  <c r="V1031" i="3315"/>
  <c r="X1031" i="3315" s="1"/>
  <c r="AE1031" i="3315" s="1"/>
  <c r="V1030" i="3315"/>
  <c r="X1030" i="3315" s="1"/>
  <c r="AE1030" i="3315" s="1"/>
  <c r="V103" i="3315"/>
  <c r="X103" i="3315" s="1"/>
  <c r="AE103" i="3315" s="1"/>
  <c r="V107" i="3315"/>
  <c r="X107" i="3315" s="1"/>
  <c r="AE107" i="3315" s="1"/>
  <c r="V154" i="3315"/>
  <c r="X154" i="3315" s="1"/>
  <c r="AE154" i="3315" s="1"/>
  <c r="V895" i="3315"/>
  <c r="X895" i="3315" s="1"/>
  <c r="AE895" i="3315" s="1"/>
  <c r="V233" i="3315"/>
  <c r="X233" i="3315" s="1"/>
  <c r="AE233" i="3315" s="1"/>
  <c r="V903" i="3315"/>
  <c r="X903" i="3315" s="1"/>
  <c r="AE903" i="3315" s="1"/>
  <c r="V1073" i="3315"/>
  <c r="X1073" i="3315" s="1"/>
  <c r="AE1073" i="3315" s="1"/>
  <c r="V992" i="3315"/>
  <c r="X992" i="3315" s="1"/>
  <c r="AE992" i="3315" s="1"/>
  <c r="V1008" i="3315"/>
  <c r="X1008" i="3315" s="1"/>
  <c r="AE1008" i="3315" s="1"/>
  <c r="V352" i="3315"/>
  <c r="X352" i="3315" s="1"/>
  <c r="AE352" i="3315" s="1"/>
  <c r="V1020" i="3315"/>
  <c r="X1020" i="3315" s="1"/>
  <c r="AE1020" i="3315" s="1"/>
  <c r="V1066" i="3315"/>
  <c r="X1066" i="3315" s="1"/>
  <c r="AE1066" i="3315" s="1"/>
  <c r="V999" i="3315"/>
  <c r="X999" i="3315" s="1"/>
  <c r="AE999" i="3315" s="1"/>
  <c r="V1017" i="3315"/>
  <c r="X1017" i="3315" s="1"/>
  <c r="AE1017" i="3315" s="1"/>
  <c r="V1033" i="3315"/>
  <c r="X1033" i="3315" s="1"/>
  <c r="AE1033" i="3315" s="1"/>
  <c r="V1101" i="3315"/>
  <c r="X1101" i="3315" s="1"/>
  <c r="AE1101" i="3315" s="1"/>
  <c r="V155" i="3315"/>
  <c r="X155" i="3315" s="1"/>
  <c r="AE155" i="3315" s="1"/>
  <c r="V413" i="3315"/>
  <c r="X413" i="3315" s="1"/>
  <c r="AE413" i="3315" s="1"/>
  <c r="V897" i="3315"/>
  <c r="X897" i="3315" s="1"/>
  <c r="AE897" i="3315" s="1"/>
  <c r="V235" i="3315"/>
  <c r="X235" i="3315" s="1"/>
  <c r="AE235" i="3315" s="1"/>
  <c r="V890" i="3315"/>
  <c r="X890" i="3315" s="1"/>
  <c r="AE890" i="3315" s="1"/>
  <c r="V909" i="3315"/>
  <c r="X909" i="3315" s="1"/>
  <c r="AE909" i="3315" s="1"/>
  <c r="V1075" i="3315"/>
  <c r="X1075" i="3315" s="1"/>
  <c r="AE1075" i="3315" s="1"/>
  <c r="V1112" i="3315"/>
  <c r="X1112" i="3315" s="1"/>
  <c r="AE1112" i="3315" s="1"/>
  <c r="V1006" i="3315"/>
  <c r="X1006" i="3315" s="1"/>
  <c r="AE1006" i="3315" s="1"/>
  <c r="V1028" i="3315"/>
  <c r="X1028" i="3315" s="1"/>
  <c r="AE1028" i="3315" s="1"/>
  <c r="V1072" i="3315"/>
  <c r="X1072" i="3315" s="1"/>
  <c r="AE1072" i="3315" s="1"/>
  <c r="V1113" i="3315"/>
  <c r="X1113" i="3315" s="1"/>
  <c r="AE1113" i="3315" s="1"/>
  <c r="V1003" i="3315"/>
  <c r="X1003" i="3315" s="1"/>
  <c r="AE1003" i="3315" s="1"/>
  <c r="V1019" i="3315"/>
  <c r="X1019" i="3315" s="1"/>
  <c r="AE1019" i="3315" s="1"/>
  <c r="V1035" i="3315"/>
  <c r="X1035" i="3315" s="1"/>
  <c r="AE1035" i="3315" s="1"/>
  <c r="V1038" i="3315"/>
  <c r="X1038" i="3315" s="1"/>
  <c r="AE1038" i="3315" s="1"/>
  <c r="V97" i="3315"/>
  <c r="X97" i="3315" s="1"/>
  <c r="AE97" i="3315" s="1"/>
  <c r="V100" i="3315"/>
  <c r="X100" i="3315" s="1"/>
  <c r="AE100" i="3315" s="1"/>
  <c r="V153" i="3315"/>
  <c r="X153" i="3315" s="1"/>
  <c r="AE153" i="3315" s="1"/>
  <c r="V923" i="3315"/>
  <c r="X923" i="3315" s="1"/>
  <c r="AE923" i="3315" s="1"/>
  <c r="V1000" i="3315"/>
  <c r="X1000" i="3315" s="1"/>
  <c r="AE1000" i="3315" s="1"/>
  <c r="V392" i="3315"/>
  <c r="X392" i="3315" s="1"/>
  <c r="AE392" i="3315" s="1"/>
  <c r="V1111" i="3315"/>
  <c r="X1111" i="3315" s="1"/>
  <c r="AE1111" i="3315" s="1"/>
  <c r="V1025" i="3315"/>
  <c r="X1025" i="3315" s="1"/>
  <c r="AE1025" i="3315" s="1"/>
  <c r="V997" i="3315"/>
  <c r="X997" i="3315" s="1"/>
  <c r="AE997" i="3315" s="1"/>
  <c r="V889" i="3315"/>
  <c r="X889" i="3315" s="1"/>
  <c r="AE889" i="3315" s="1"/>
  <c r="V870" i="3315"/>
  <c r="X870" i="3315" s="1"/>
  <c r="AE870" i="3315" s="1"/>
  <c r="V538" i="3315"/>
  <c r="X538" i="3315" s="1"/>
  <c r="AE538" i="3315" s="1"/>
  <c r="V998" i="3315"/>
  <c r="X998" i="3315" s="1"/>
  <c r="AE998" i="3315" s="1"/>
  <c r="V362" i="3315"/>
  <c r="X362" i="3315" s="1"/>
  <c r="AE362" i="3315" s="1"/>
  <c r="V987" i="3315"/>
  <c r="X987" i="3315" s="1"/>
  <c r="AE987" i="3315" s="1"/>
  <c r="V1027" i="3315"/>
  <c r="X1027" i="3315" s="1"/>
  <c r="AE1027" i="3315" s="1"/>
  <c r="V1001" i="3315"/>
  <c r="X1001" i="3315" s="1"/>
  <c r="AE1001" i="3315" s="1"/>
  <c r="V347" i="3315"/>
  <c r="X347" i="3315" s="1"/>
  <c r="AE347" i="3315" s="1"/>
  <c r="V880" i="3315"/>
  <c r="X880" i="3315" s="1"/>
  <c r="AE880" i="3315" s="1"/>
  <c r="V1110" i="3315"/>
  <c r="X1110" i="3315" s="1"/>
  <c r="AE1110" i="3315" s="1"/>
  <c r="V1012" i="3315"/>
  <c r="X1012" i="3315" s="1"/>
  <c r="AE1012" i="3315" s="1"/>
  <c r="V1040" i="3315"/>
  <c r="X1040" i="3315" s="1"/>
  <c r="AE1040" i="3315" s="1"/>
  <c r="V1005" i="3315"/>
  <c r="X1005" i="3315" s="1"/>
  <c r="AE1005" i="3315" s="1"/>
  <c r="V1037" i="3315"/>
  <c r="X1037" i="3315" s="1"/>
  <c r="AE1037" i="3315" s="1"/>
  <c r="V349" i="3315"/>
  <c r="X349" i="3315" s="1"/>
  <c r="AE349" i="3315" s="1"/>
  <c r="V158" i="3315"/>
  <c r="X158" i="3315" s="1"/>
  <c r="AE158" i="3315" s="1"/>
  <c r="V894" i="3315"/>
  <c r="X894" i="3315" s="1"/>
  <c r="AE894" i="3315" s="1"/>
  <c r="V1079" i="3315"/>
  <c r="X1079" i="3315" s="1"/>
  <c r="AE1079" i="3315" s="1"/>
  <c r="V1010" i="3315"/>
  <c r="X1010" i="3315" s="1"/>
  <c r="AE1010" i="3315" s="1"/>
  <c r="V1076" i="3315"/>
  <c r="X1076" i="3315" s="1"/>
  <c r="AE1076" i="3315" s="1"/>
  <c r="V1007" i="3315"/>
  <c r="X1007" i="3315" s="1"/>
  <c r="AE1007" i="3315" s="1"/>
  <c r="V1039" i="3315"/>
  <c r="X1039" i="3315" s="1"/>
  <c r="AE1039" i="3315" s="1"/>
  <c r="V89" i="3315"/>
  <c r="X89" i="3315" s="1"/>
  <c r="AE89" i="3315" s="1"/>
  <c r="V39" i="3315"/>
  <c r="V351" i="3315"/>
  <c r="X351" i="3315" s="1"/>
  <c r="AE351" i="3315" s="1"/>
  <c r="V884" i="3315"/>
  <c r="X884" i="3315" s="1"/>
  <c r="AE884" i="3315" s="1"/>
  <c r="V1114" i="3315"/>
  <c r="X1114" i="3315" s="1"/>
  <c r="AE1114" i="3315" s="1"/>
  <c r="V1016" i="3315"/>
  <c r="X1016" i="3315" s="1"/>
  <c r="AE1016" i="3315" s="1"/>
  <c r="V916" i="3315"/>
  <c r="X916" i="3315" s="1"/>
  <c r="AE916" i="3315" s="1"/>
  <c r="V1009" i="3315"/>
  <c r="X1009" i="3315" s="1"/>
  <c r="AE1009" i="3315" s="1"/>
  <c r="V1041" i="3315"/>
  <c r="X1041" i="3315" s="1"/>
  <c r="AE1041" i="3315" s="1"/>
  <c r="V353" i="3315"/>
  <c r="X353" i="3315" s="1"/>
  <c r="AE353" i="3315" s="1"/>
  <c r="V156" i="3315"/>
  <c r="X156" i="3315" s="1"/>
  <c r="AE156" i="3315" s="1"/>
  <c r="V902" i="3315"/>
  <c r="X902" i="3315" s="1"/>
  <c r="AE902" i="3315" s="1"/>
  <c r="V1104" i="3315"/>
  <c r="X1104" i="3315" s="1"/>
  <c r="AE1104" i="3315" s="1"/>
  <c r="V1014" i="3315"/>
  <c r="X1014" i="3315" s="1"/>
  <c r="AE1014" i="3315" s="1"/>
  <c r="V1105" i="3315"/>
  <c r="X1105" i="3315" s="1"/>
  <c r="AE1105" i="3315" s="1"/>
  <c r="V1011" i="3315"/>
  <c r="X1011" i="3315" s="1"/>
  <c r="AE1011" i="3315" s="1"/>
  <c r="V1043" i="3315"/>
  <c r="X1043" i="3315" s="1"/>
  <c r="AE1043" i="3315" s="1"/>
  <c r="V96" i="3315"/>
  <c r="X96" i="3315" s="1"/>
  <c r="AE96" i="3315" s="1"/>
  <c r="V37" i="3315"/>
  <c r="V159" i="3315"/>
  <c r="X159" i="3315" s="1"/>
  <c r="AE159" i="3315" s="1"/>
  <c r="V907" i="3315"/>
  <c r="X907" i="3315" s="1"/>
  <c r="AE907" i="3315" s="1"/>
  <c r="V1021" i="3315"/>
  <c r="X1021" i="3315" s="1"/>
  <c r="AE1021" i="3315" s="1"/>
  <c r="V917" i="3315"/>
  <c r="X917" i="3315" s="1"/>
  <c r="AE917" i="3315" s="1"/>
  <c r="V1023" i="3315"/>
  <c r="X1023" i="3315" s="1"/>
  <c r="AE1023" i="3315" s="1"/>
  <c r="V881" i="3315"/>
  <c r="X881" i="3315" s="1"/>
  <c r="AE881" i="3315" s="1"/>
  <c r="V346" i="3315"/>
  <c r="X346" i="3315" s="1"/>
  <c r="AE346" i="3315" s="1"/>
  <c r="V996" i="3315"/>
  <c r="X996" i="3315" s="1"/>
  <c r="AE996" i="3315" s="1"/>
  <c r="V989" i="3315"/>
  <c r="X989" i="3315" s="1"/>
  <c r="AE989" i="3315" s="1"/>
  <c r="V994" i="3315"/>
  <c r="X994" i="3315" s="1"/>
  <c r="AE994" i="3315" s="1"/>
  <c r="V993" i="3315"/>
  <c r="X993" i="3315" s="1"/>
  <c r="AE993" i="3315" s="1"/>
  <c r="V364" i="3315"/>
  <c r="X364" i="3315" s="1"/>
  <c r="AE364" i="3315" s="1"/>
  <c r="V350" i="3315"/>
  <c r="X350" i="3315" s="1"/>
  <c r="AE350" i="3315" s="1"/>
  <c r="V1103" i="3315"/>
  <c r="X1103" i="3315" s="1"/>
  <c r="AE1103" i="3315" s="1"/>
  <c r="V1117" i="3315"/>
  <c r="X1117" i="3315" s="1"/>
  <c r="AE1117" i="3315" s="1"/>
  <c r="V38" i="3315"/>
  <c r="F67" i="4608"/>
  <c r="E67" i="4608"/>
  <c r="F141" i="4608"/>
  <c r="E141" i="4608"/>
  <c r="U1350" i="3315" s="1"/>
  <c r="F104" i="4608"/>
  <c r="E104" i="4608"/>
  <c r="J96" i="4608" l="1"/>
  <c r="K96" i="4608" s="1"/>
  <c r="J133" i="4608"/>
  <c r="K133" i="4608" s="1"/>
  <c r="J59" i="4608"/>
  <c r="K59" i="4608" s="1"/>
  <c r="K22" i="4608"/>
  <c r="O25" i="3079"/>
  <c r="J23" i="4608"/>
  <c r="U869" i="3315"/>
  <c r="U1098" i="3315"/>
  <c r="U1055" i="3315"/>
  <c r="U1196" i="3315"/>
  <c r="U1204" i="3315"/>
  <c r="U1059" i="3315"/>
  <c r="U1050" i="3315"/>
  <c r="U1071" i="3315"/>
  <c r="U1064" i="3315"/>
  <c r="U1093" i="3315"/>
  <c r="U1118" i="3315"/>
  <c r="U882" i="3315"/>
  <c r="U877" i="3315"/>
  <c r="U885" i="3315"/>
  <c r="U912" i="3315"/>
  <c r="U887" i="3315"/>
  <c r="U911" i="3315"/>
  <c r="U863" i="3315"/>
  <c r="U336" i="3315"/>
  <c r="U339" i="3315"/>
  <c r="U343" i="3315"/>
  <c r="U356" i="3315"/>
  <c r="U363" i="3315"/>
  <c r="U406" i="3315"/>
  <c r="U414" i="3315"/>
  <c r="U407" i="3315"/>
  <c r="U415" i="3315"/>
  <c r="U200" i="3315"/>
  <c r="U1096" i="3315"/>
  <c r="U1205" i="3315"/>
  <c r="U1061" i="3315"/>
  <c r="U1210" i="3315"/>
  <c r="U1192" i="3315"/>
  <c r="U1208" i="3315"/>
  <c r="U1226" i="3315"/>
  <c r="U1046" i="3315"/>
  <c r="U1054" i="3315"/>
  <c r="U1053" i="3315"/>
  <c r="U1089" i="3315"/>
  <c r="U541" i="3315"/>
  <c r="U873" i="3315"/>
  <c r="U908" i="3315"/>
  <c r="U924" i="3315"/>
  <c r="U898" i="3315"/>
  <c r="U355" i="3315"/>
  <c r="U357" i="3315"/>
  <c r="U341" i="3315"/>
  <c r="U345" i="3315"/>
  <c r="U360" i="3315"/>
  <c r="U367" i="3315"/>
  <c r="U410" i="3315"/>
  <c r="U403" i="3315"/>
  <c r="U411" i="3315"/>
  <c r="U1092" i="3315"/>
  <c r="U1100" i="3315"/>
  <c r="U1201" i="3315"/>
  <c r="U1198" i="3315"/>
  <c r="U1206" i="3315"/>
  <c r="U1065" i="3315"/>
  <c r="U1048" i="3315"/>
  <c r="U1077" i="3315"/>
  <c r="U1070" i="3315"/>
  <c r="U1107" i="3315"/>
  <c r="U1091" i="3315"/>
  <c r="U871" i="3315"/>
  <c r="U879" i="3315"/>
  <c r="U914" i="3315"/>
  <c r="U888" i="3315"/>
  <c r="U921" i="3315"/>
  <c r="U340" i="3315"/>
  <c r="U344" i="3315"/>
  <c r="U358" i="3315"/>
  <c r="U365" i="3315"/>
  <c r="U404" i="3315"/>
  <c r="U412" i="3315"/>
  <c r="U405" i="3315"/>
  <c r="U202" i="3315"/>
  <c r="U101" i="3315"/>
  <c r="U48" i="3315"/>
  <c r="U1199" i="3315"/>
  <c r="U1194" i="3315"/>
  <c r="U1202" i="3315"/>
  <c r="U1057" i="3315"/>
  <c r="U1044" i="3315"/>
  <c r="U1052" i="3315"/>
  <c r="U1051" i="3315"/>
  <c r="U1095" i="3315"/>
  <c r="U891" i="3315"/>
  <c r="U872" i="3315"/>
  <c r="U875" i="3315"/>
  <c r="U910" i="3315"/>
  <c r="U918" i="3315"/>
  <c r="U900" i="3315"/>
  <c r="U862" i="3315"/>
  <c r="U866" i="3315"/>
  <c r="U359" i="3315"/>
  <c r="U337" i="3315"/>
  <c r="U366" i="3315"/>
  <c r="U338" i="3315"/>
  <c r="U342" i="3315"/>
  <c r="U354" i="3315"/>
  <c r="U368" i="3315"/>
  <c r="U408" i="3315"/>
  <c r="U416" i="3315"/>
  <c r="U409" i="3315"/>
  <c r="U198" i="3315"/>
  <c r="U105" i="3315"/>
  <c r="U106" i="3315"/>
  <c r="U99" i="3315"/>
  <c r="U93" i="3315"/>
  <c r="U98" i="3315"/>
  <c r="U50" i="3315"/>
  <c r="U1213" i="3315"/>
  <c r="U1221" i="3315"/>
  <c r="U1182" i="3315"/>
  <c r="U1186" i="3315"/>
  <c r="U1214" i="3315"/>
  <c r="U1222" i="3315"/>
  <c r="U1217" i="3315"/>
  <c r="U1225" i="3315"/>
  <c r="U1180" i="3315"/>
  <c r="U1184" i="3315"/>
  <c r="U1188" i="3315"/>
  <c r="U1218" i="3315"/>
  <c r="U1211" i="3315"/>
  <c r="U1219" i="3315"/>
  <c r="U1183" i="3315"/>
  <c r="U1187" i="3315"/>
  <c r="U1191" i="3315"/>
  <c r="U1216" i="3315"/>
  <c r="U1224" i="3315"/>
  <c r="U1215" i="3315"/>
  <c r="U1223" i="3315"/>
  <c r="U1181" i="3315"/>
  <c r="U1185" i="3315"/>
  <c r="U1189" i="3315"/>
  <c r="U1212" i="3315"/>
  <c r="U1220" i="3315"/>
  <c r="F105" i="4608"/>
  <c r="E105" i="4608"/>
  <c r="F68" i="4608"/>
  <c r="E68" i="4608"/>
  <c r="F142" i="4608"/>
  <c r="E142" i="4608"/>
  <c r="J60" i="4608" l="1"/>
  <c r="K60" i="4608" s="1"/>
  <c r="J134" i="4608"/>
  <c r="K134" i="4608" s="1"/>
  <c r="V1354" i="3315" s="1"/>
  <c r="X1354" i="3315" s="1"/>
  <c r="AE1354" i="3315" s="1"/>
  <c r="J97" i="4608"/>
  <c r="K97" i="4608" s="1"/>
  <c r="K23" i="4608"/>
  <c r="O26" i="3079"/>
  <c r="J24" i="4608"/>
  <c r="F69" i="4608"/>
  <c r="E69" i="4608"/>
  <c r="F143" i="4608"/>
  <c r="E143" i="4608"/>
  <c r="F106" i="4608"/>
  <c r="E106" i="4608"/>
  <c r="J135" i="4608" l="1"/>
  <c r="K135" i="4608" s="1"/>
  <c r="J98" i="4608"/>
  <c r="K98" i="4608" s="1"/>
  <c r="J61" i="4608"/>
  <c r="K61" i="4608" s="1"/>
  <c r="K24" i="4608"/>
  <c r="O27" i="3079"/>
  <c r="J25" i="4608"/>
  <c r="F107" i="4608"/>
  <c r="E107" i="4608"/>
  <c r="F70" i="4608"/>
  <c r="E70" i="4608"/>
  <c r="F144" i="4608"/>
  <c r="E144" i="4608"/>
  <c r="J99" i="4608" l="1"/>
  <c r="K99" i="4608" s="1"/>
  <c r="J62" i="4608"/>
  <c r="K62" i="4608" s="1"/>
  <c r="J136" i="4608"/>
  <c r="K136" i="4608" s="1"/>
  <c r="K25" i="4608"/>
  <c r="V61" i="3315" s="1"/>
  <c r="X61" i="3315" s="1"/>
  <c r="AE61" i="3315" s="1"/>
  <c r="O28" i="3079"/>
  <c r="J26" i="4608"/>
  <c r="F71" i="4608"/>
  <c r="E71" i="4608"/>
  <c r="F145" i="4608"/>
  <c r="E145" i="4608"/>
  <c r="F108" i="4608"/>
  <c r="E108" i="4608"/>
  <c r="V1340" i="3315" l="1"/>
  <c r="X1340" i="3315" s="1"/>
  <c r="AE1340" i="3315" s="1"/>
  <c r="V1341" i="3315"/>
  <c r="X1341" i="3315" s="1"/>
  <c r="AE1341" i="3315" s="1"/>
  <c r="V1343" i="3315"/>
  <c r="X1343" i="3315" s="1"/>
  <c r="AE1343" i="3315" s="1"/>
  <c r="V1332" i="3315"/>
  <c r="X1332" i="3315" s="1"/>
  <c r="AE1332" i="3315" s="1"/>
  <c r="V1330" i="3315"/>
  <c r="X1330" i="3315" s="1"/>
  <c r="AE1330" i="3315" s="1"/>
  <c r="J100" i="4608"/>
  <c r="K100" i="4608" s="1"/>
  <c r="J137" i="4608"/>
  <c r="K137" i="4608" s="1"/>
  <c r="J63" i="4608"/>
  <c r="K63" i="4608" s="1"/>
  <c r="K26" i="4608"/>
  <c r="O29" i="3079"/>
  <c r="J27" i="4608"/>
  <c r="F109" i="4608"/>
  <c r="E109" i="4608"/>
  <c r="F72" i="4608"/>
  <c r="E72" i="4608"/>
  <c r="F146" i="4608"/>
  <c r="E146" i="4608"/>
  <c r="O30" i="3079" l="1"/>
  <c r="J28" i="4608"/>
  <c r="J64" i="4608"/>
  <c r="K64" i="4608" s="1"/>
  <c r="J138" i="4608"/>
  <c r="K138" i="4608" s="1"/>
  <c r="J101" i="4608"/>
  <c r="K101" i="4608" s="1"/>
  <c r="K27" i="4608"/>
  <c r="U39" i="3315"/>
  <c r="X39" i="3315" s="1"/>
  <c r="AE39" i="3315" s="1"/>
  <c r="U38" i="3315"/>
  <c r="X38" i="3315" s="1"/>
  <c r="AE38" i="3315" s="1"/>
  <c r="U37" i="3315"/>
  <c r="X37" i="3315" s="1"/>
  <c r="AE37" i="3315" s="1"/>
  <c r="J65" i="4608" l="1"/>
  <c r="K65" i="4608" s="1"/>
  <c r="J139" i="4608"/>
  <c r="K139" i="4608" s="1"/>
  <c r="J102" i="4608"/>
  <c r="K102" i="4608" s="1"/>
  <c r="K28" i="4608"/>
  <c r="O31" i="3079"/>
  <c r="J29" i="4608"/>
  <c r="J103" i="4608" l="1"/>
  <c r="K103" i="4608" s="1"/>
  <c r="J66" i="4608"/>
  <c r="K66" i="4608" s="1"/>
  <c r="J140" i="4608"/>
  <c r="K140" i="4608" s="1"/>
  <c r="K29" i="4608"/>
  <c r="O32" i="3079"/>
  <c r="J30" i="4608"/>
  <c r="J104" i="4608" l="1"/>
  <c r="K104" i="4608" s="1"/>
  <c r="J141" i="4608"/>
  <c r="K141" i="4608" s="1"/>
  <c r="V1350" i="3315" s="1"/>
  <c r="X1350" i="3315" s="1"/>
  <c r="AE1350" i="3315" s="1"/>
  <c r="J67" i="4608"/>
  <c r="K67" i="4608" s="1"/>
  <c r="K30" i="4608"/>
  <c r="O33" i="3079"/>
  <c r="J31" i="4608"/>
  <c r="J1392" i="3315"/>
  <c r="N1392" i="3315"/>
  <c r="R1392" i="3315"/>
  <c r="AD1392" i="3315"/>
  <c r="J1393" i="3315"/>
  <c r="N1393" i="3315"/>
  <c r="R1393" i="3315"/>
  <c r="AD1393" i="3315"/>
  <c r="J68" i="4608" l="1"/>
  <c r="K68" i="4608" s="1"/>
  <c r="J142" i="4608"/>
  <c r="K142" i="4608" s="1"/>
  <c r="J105" i="4608"/>
  <c r="K105" i="4608" s="1"/>
  <c r="K31" i="4608"/>
  <c r="V864" i="3315"/>
  <c r="X864" i="3315" s="1"/>
  <c r="AE864" i="3315" s="1"/>
  <c r="V896" i="3315"/>
  <c r="X896" i="3315" s="1"/>
  <c r="AE896" i="3315" s="1"/>
  <c r="V1090" i="3315"/>
  <c r="X1090" i="3315" s="1"/>
  <c r="AE1090" i="3315" s="1"/>
  <c r="V1058" i="3315"/>
  <c r="X1058" i="3315" s="1"/>
  <c r="AE1058" i="3315" s="1"/>
  <c r="V1049" i="3315"/>
  <c r="X1049" i="3315" s="1"/>
  <c r="AE1049" i="3315" s="1"/>
  <c r="V1207" i="3315"/>
  <c r="X1207" i="3315" s="1"/>
  <c r="AE1207" i="3315" s="1"/>
  <c r="V878" i="3315"/>
  <c r="X878" i="3315" s="1"/>
  <c r="AE878" i="3315" s="1"/>
  <c r="V867" i="3315"/>
  <c r="X867" i="3315" s="1"/>
  <c r="AE867" i="3315" s="1"/>
  <c r="V1047" i="3315"/>
  <c r="X1047" i="3315" s="1"/>
  <c r="AE1047" i="3315" s="1"/>
  <c r="V1209" i="3315"/>
  <c r="X1209" i="3315" s="1"/>
  <c r="AE1209" i="3315" s="1"/>
  <c r="V899" i="3315"/>
  <c r="X899" i="3315" s="1"/>
  <c r="AE899" i="3315" s="1"/>
  <c r="V1062" i="3315"/>
  <c r="X1062" i="3315" s="1"/>
  <c r="AE1062" i="3315" s="1"/>
  <c r="V1227" i="3315"/>
  <c r="X1227" i="3315" s="1"/>
  <c r="AE1227" i="3315" s="1"/>
  <c r="V922" i="3315"/>
  <c r="X922" i="3315" s="1"/>
  <c r="AE922" i="3315" s="1"/>
  <c r="V75" i="3315"/>
  <c r="X75" i="3315" s="1"/>
  <c r="AE75" i="3315" s="1"/>
  <c r="V197" i="3315"/>
  <c r="X197" i="3315" s="1"/>
  <c r="AE197" i="3315" s="1"/>
  <c r="V1102" i="3315"/>
  <c r="X1102" i="3315" s="1"/>
  <c r="AE1102" i="3315" s="1"/>
  <c r="V876" i="3315"/>
  <c r="X876" i="3315" s="1"/>
  <c r="AE876" i="3315" s="1"/>
  <c r="V1069" i="3315"/>
  <c r="X1069" i="3315" s="1"/>
  <c r="AE1069" i="3315" s="1"/>
  <c r="V1106" i="3315"/>
  <c r="X1106" i="3315" s="1"/>
  <c r="AE1106" i="3315" s="1"/>
  <c r="V1045" i="3315"/>
  <c r="X1045" i="3315" s="1"/>
  <c r="AE1045" i="3315" s="1"/>
  <c r="V1203" i="3315"/>
  <c r="X1203" i="3315" s="1"/>
  <c r="AE1203" i="3315" s="1"/>
  <c r="V874" i="3315"/>
  <c r="X874" i="3315" s="1"/>
  <c r="AE874" i="3315" s="1"/>
  <c r="V1116" i="3315"/>
  <c r="X1116" i="3315" s="1"/>
  <c r="AE1116" i="3315" s="1"/>
  <c r="V1060" i="3315"/>
  <c r="X1060" i="3315" s="1"/>
  <c r="AE1060" i="3315" s="1"/>
  <c r="V1197" i="3315"/>
  <c r="X1197" i="3315" s="1"/>
  <c r="AE1197" i="3315" s="1"/>
  <c r="V74" i="3315"/>
  <c r="X74" i="3315" s="1"/>
  <c r="AE74" i="3315" s="1"/>
  <c r="V72" i="3315"/>
  <c r="X72" i="3315" s="1"/>
  <c r="AE72" i="3315" s="1"/>
  <c r="V868" i="3315"/>
  <c r="X868" i="3315" s="1"/>
  <c r="AE868" i="3315" s="1"/>
  <c r="V1094" i="3315"/>
  <c r="X1094" i="3315" s="1"/>
  <c r="AE1094" i="3315" s="1"/>
  <c r="V1190" i="3315"/>
  <c r="X1190" i="3315" s="1"/>
  <c r="AE1190" i="3315" s="1"/>
  <c r="V901" i="3315"/>
  <c r="X901" i="3315" s="1"/>
  <c r="AE901" i="3315" s="1"/>
  <c r="V1200" i="3315"/>
  <c r="X1200" i="3315" s="1"/>
  <c r="AE1200" i="3315" s="1"/>
  <c r="V104" i="3315"/>
  <c r="X104" i="3315" s="1"/>
  <c r="AE104" i="3315" s="1"/>
  <c r="V919" i="3315"/>
  <c r="X919" i="3315" s="1"/>
  <c r="AE919" i="3315" s="1"/>
  <c r="V913" i="3315"/>
  <c r="X913" i="3315" s="1"/>
  <c r="AE913" i="3315" s="1"/>
  <c r="V49" i="3315"/>
  <c r="X49" i="3315" s="1"/>
  <c r="AE49" i="3315" s="1"/>
  <c r="V1193" i="3315"/>
  <c r="X1193" i="3315" s="1"/>
  <c r="AE1193" i="3315" s="1"/>
  <c r="V71" i="3315"/>
  <c r="X71" i="3315" s="1"/>
  <c r="AE71" i="3315" s="1"/>
  <c r="V1115" i="3315"/>
  <c r="X1115" i="3315" s="1"/>
  <c r="AE1115" i="3315" s="1"/>
  <c r="V1056" i="3315"/>
  <c r="X1056" i="3315" s="1"/>
  <c r="AE1056" i="3315" s="1"/>
  <c r="V1195" i="3315"/>
  <c r="X1195" i="3315" s="1"/>
  <c r="AE1195" i="3315" s="1"/>
  <c r="V199" i="3315"/>
  <c r="X199" i="3315" s="1"/>
  <c r="AE199" i="3315" s="1"/>
  <c r="V51" i="3315"/>
  <c r="X51" i="3315" s="1"/>
  <c r="AE51" i="3315" s="1"/>
  <c r="V73" i="3315"/>
  <c r="X73" i="3315" s="1"/>
  <c r="AE73" i="3315" s="1"/>
  <c r="V343" i="3315"/>
  <c r="X343" i="3315" s="1"/>
  <c r="AE343" i="3315" s="1"/>
  <c r="V367" i="3315"/>
  <c r="X367" i="3315" s="1"/>
  <c r="AE367" i="3315" s="1"/>
  <c r="V415" i="3315"/>
  <c r="X415" i="3315" s="1"/>
  <c r="AE415" i="3315" s="1"/>
  <c r="V887" i="3315"/>
  <c r="X887" i="3315" s="1"/>
  <c r="AE887" i="3315" s="1"/>
  <c r="V344" i="3315"/>
  <c r="X344" i="3315" s="1"/>
  <c r="AE344" i="3315" s="1"/>
  <c r="V911" i="3315"/>
  <c r="X911" i="3315" s="1"/>
  <c r="AE911" i="3315" s="1"/>
  <c r="V1077" i="3315"/>
  <c r="X1077" i="3315" s="1"/>
  <c r="AE1077" i="3315" s="1"/>
  <c r="V360" i="3315"/>
  <c r="X360" i="3315" s="1"/>
  <c r="AE360" i="3315" s="1"/>
  <c r="V412" i="3315"/>
  <c r="X412" i="3315" s="1"/>
  <c r="AE412" i="3315" s="1"/>
  <c r="V908" i="3315"/>
  <c r="X908" i="3315" s="1"/>
  <c r="AE908" i="3315" s="1"/>
  <c r="V1070" i="3315"/>
  <c r="X1070" i="3315" s="1"/>
  <c r="AE1070" i="3315" s="1"/>
  <c r="V1194" i="3315"/>
  <c r="X1194" i="3315" s="1"/>
  <c r="AE1194" i="3315" s="1"/>
  <c r="V1226" i="3315"/>
  <c r="X1226" i="3315" s="1"/>
  <c r="AE1226" i="3315" s="1"/>
  <c r="V1093" i="3315"/>
  <c r="X1093" i="3315" s="1"/>
  <c r="AE1093" i="3315" s="1"/>
  <c r="V337" i="3315"/>
  <c r="X337" i="3315" s="1"/>
  <c r="AE337" i="3315" s="1"/>
  <c r="V365" i="3315"/>
  <c r="X365" i="3315" s="1"/>
  <c r="AE365" i="3315" s="1"/>
  <c r="V866" i="3315"/>
  <c r="X866" i="3315" s="1"/>
  <c r="AE866" i="3315" s="1"/>
  <c r="V338" i="3315"/>
  <c r="X338" i="3315" s="1"/>
  <c r="AE338" i="3315" s="1"/>
  <c r="V921" i="3315"/>
  <c r="X921" i="3315" s="1"/>
  <c r="AE921" i="3315" s="1"/>
  <c r="V1092" i="3315"/>
  <c r="X1092" i="3315" s="1"/>
  <c r="AE1092" i="3315" s="1"/>
  <c r="V358" i="3315"/>
  <c r="X358" i="3315" s="1"/>
  <c r="AE358" i="3315" s="1"/>
  <c r="V414" i="3315"/>
  <c r="X414" i="3315" s="1"/>
  <c r="AE414" i="3315" s="1"/>
  <c r="V914" i="3315"/>
  <c r="X914" i="3315" s="1"/>
  <c r="AE914" i="3315" s="1"/>
  <c r="V1051" i="3315"/>
  <c r="X1051" i="3315" s="1"/>
  <c r="AE1051" i="3315" s="1"/>
  <c r="V1046" i="3315"/>
  <c r="X1046" i="3315" s="1"/>
  <c r="AE1046" i="3315" s="1"/>
  <c r="V1089" i="3315"/>
  <c r="X1089" i="3315" s="1"/>
  <c r="AE1089" i="3315" s="1"/>
  <c r="V50" i="3315"/>
  <c r="X50" i="3315" s="1"/>
  <c r="AE50" i="3315" s="1"/>
  <c r="V93" i="3315"/>
  <c r="X93" i="3315" s="1"/>
  <c r="AE93" i="3315" s="1"/>
  <c r="V355" i="3315"/>
  <c r="X355" i="3315" s="1"/>
  <c r="AE355" i="3315" s="1"/>
  <c r="V403" i="3315"/>
  <c r="X403" i="3315" s="1"/>
  <c r="AE403" i="3315" s="1"/>
  <c r="V871" i="3315"/>
  <c r="X871" i="3315" s="1"/>
  <c r="AE871" i="3315" s="1"/>
  <c r="V891" i="3315"/>
  <c r="X891" i="3315" s="1"/>
  <c r="AE891" i="3315" s="1"/>
  <c r="V872" i="3315"/>
  <c r="X872" i="3315" s="1"/>
  <c r="AE872" i="3315" s="1"/>
  <c r="V1057" i="3315"/>
  <c r="X1057" i="3315" s="1"/>
  <c r="AE1057" i="3315" s="1"/>
  <c r="V1098" i="3315"/>
  <c r="X1098" i="3315" s="1"/>
  <c r="AE1098" i="3315" s="1"/>
  <c r="V368" i="3315"/>
  <c r="X368" i="3315" s="1"/>
  <c r="AE368" i="3315" s="1"/>
  <c r="V416" i="3315"/>
  <c r="X416" i="3315" s="1"/>
  <c r="AE416" i="3315" s="1"/>
  <c r="V912" i="3315"/>
  <c r="X912" i="3315" s="1"/>
  <c r="AE912" i="3315" s="1"/>
  <c r="V1095" i="3315"/>
  <c r="X1095" i="3315" s="1"/>
  <c r="AE1095" i="3315" s="1"/>
  <c r="V1198" i="3315"/>
  <c r="X1198" i="3315" s="1"/>
  <c r="AE1198" i="3315" s="1"/>
  <c r="V1050" i="3315"/>
  <c r="X1050" i="3315" s="1"/>
  <c r="AE1050" i="3315" s="1"/>
  <c r="V1202" i="3315"/>
  <c r="X1202" i="3315" s="1"/>
  <c r="AE1202" i="3315" s="1"/>
  <c r="V341" i="3315"/>
  <c r="X341" i="3315" s="1"/>
  <c r="AE341" i="3315" s="1"/>
  <c r="V405" i="3315"/>
  <c r="X405" i="3315" s="1"/>
  <c r="AE405" i="3315" s="1"/>
  <c r="V873" i="3315"/>
  <c r="X873" i="3315" s="1"/>
  <c r="AE873" i="3315" s="1"/>
  <c r="V342" i="3315"/>
  <c r="X342" i="3315" s="1"/>
  <c r="AE342" i="3315" s="1"/>
  <c r="V1055" i="3315"/>
  <c r="X1055" i="3315" s="1"/>
  <c r="AE1055" i="3315" s="1"/>
  <c r="V1096" i="3315"/>
  <c r="X1096" i="3315" s="1"/>
  <c r="AE1096" i="3315" s="1"/>
  <c r="V366" i="3315"/>
  <c r="X366" i="3315" s="1"/>
  <c r="AE366" i="3315" s="1"/>
  <c r="V863" i="3315"/>
  <c r="X863" i="3315" s="1"/>
  <c r="AE863" i="3315" s="1"/>
  <c r="V918" i="3315"/>
  <c r="X918" i="3315" s="1"/>
  <c r="AE918" i="3315" s="1"/>
  <c r="V1192" i="3315"/>
  <c r="X1192" i="3315" s="1"/>
  <c r="AE1192" i="3315" s="1"/>
  <c r="V1052" i="3315"/>
  <c r="X1052" i="3315" s="1"/>
  <c r="AE1052" i="3315" s="1"/>
  <c r="V1206" i="3315"/>
  <c r="X1206" i="3315" s="1"/>
  <c r="AE1206" i="3315" s="1"/>
  <c r="V99" i="3315"/>
  <c r="X99" i="3315" s="1"/>
  <c r="AE99" i="3315" s="1"/>
  <c r="V48" i="3315"/>
  <c r="X48" i="3315" s="1"/>
  <c r="AE48" i="3315" s="1"/>
  <c r="V339" i="3315"/>
  <c r="X339" i="3315" s="1"/>
  <c r="AE339" i="3315" s="1"/>
  <c r="V411" i="3315"/>
  <c r="X411" i="3315" s="1"/>
  <c r="AE411" i="3315" s="1"/>
  <c r="V340" i="3315"/>
  <c r="X340" i="3315" s="1"/>
  <c r="AE340" i="3315" s="1"/>
  <c r="V1065" i="3315"/>
  <c r="X1065" i="3315" s="1"/>
  <c r="AE1065" i="3315" s="1"/>
  <c r="V408" i="3315"/>
  <c r="X408" i="3315" s="1"/>
  <c r="AE408" i="3315" s="1"/>
  <c r="V541" i="3315"/>
  <c r="X541" i="3315" s="1"/>
  <c r="AE541" i="3315" s="1"/>
  <c r="V1210" i="3315"/>
  <c r="X1210" i="3315" s="1"/>
  <c r="AE1210" i="3315" s="1"/>
  <c r="V202" i="3315"/>
  <c r="X202" i="3315" s="1"/>
  <c r="AE202" i="3315" s="1"/>
  <c r="V862" i="3315"/>
  <c r="X862" i="3315" s="1"/>
  <c r="AE862" i="3315" s="1"/>
  <c r="V898" i="3315"/>
  <c r="X898" i="3315" s="1"/>
  <c r="AE898" i="3315" s="1"/>
  <c r="V354" i="3315"/>
  <c r="X354" i="3315" s="1"/>
  <c r="AE354" i="3315" s="1"/>
  <c r="V910" i="3315"/>
  <c r="X910" i="3315" s="1"/>
  <c r="AE910" i="3315" s="1"/>
  <c r="V1208" i="3315"/>
  <c r="X1208" i="3315" s="1"/>
  <c r="AE1208" i="3315" s="1"/>
  <c r="V105" i="3315"/>
  <c r="X105" i="3315" s="1"/>
  <c r="AE105" i="3315" s="1"/>
  <c r="V875" i="3315"/>
  <c r="X875" i="3315" s="1"/>
  <c r="AE875" i="3315" s="1"/>
  <c r="V1118" i="3315"/>
  <c r="X1118" i="3315" s="1"/>
  <c r="AE1118" i="3315" s="1"/>
  <c r="V1107" i="3315"/>
  <c r="X1107" i="3315" s="1"/>
  <c r="AE1107" i="3315" s="1"/>
  <c r="V345" i="3315"/>
  <c r="X345" i="3315" s="1"/>
  <c r="AE345" i="3315" s="1"/>
  <c r="V1059" i="3315"/>
  <c r="X1059" i="3315" s="1"/>
  <c r="AE1059" i="3315" s="1"/>
  <c r="V1064" i="3315"/>
  <c r="X1064" i="3315" s="1"/>
  <c r="AE1064" i="3315" s="1"/>
  <c r="V98" i="3315"/>
  <c r="X98" i="3315" s="1"/>
  <c r="AE98" i="3315" s="1"/>
  <c r="V879" i="3315"/>
  <c r="X879" i="3315" s="1"/>
  <c r="AE879" i="3315" s="1"/>
  <c r="V356" i="3315"/>
  <c r="X356" i="3315" s="1"/>
  <c r="AE356" i="3315" s="1"/>
  <c r="V1053" i="3315"/>
  <c r="X1053" i="3315" s="1"/>
  <c r="AE1053" i="3315" s="1"/>
  <c r="V357" i="3315"/>
  <c r="X357" i="3315" s="1"/>
  <c r="AE357" i="3315" s="1"/>
  <c r="V1071" i="3315"/>
  <c r="X1071" i="3315" s="1"/>
  <c r="AE1071" i="3315" s="1"/>
  <c r="V1091" i="3315"/>
  <c r="X1091" i="3315" s="1"/>
  <c r="AE1091" i="3315" s="1"/>
  <c r="V101" i="3315"/>
  <c r="X101" i="3315" s="1"/>
  <c r="AE101" i="3315" s="1"/>
  <c r="V407" i="3315"/>
  <c r="X407" i="3315" s="1"/>
  <c r="AE407" i="3315" s="1"/>
  <c r="V1061" i="3315"/>
  <c r="X1061" i="3315" s="1"/>
  <c r="AE1061" i="3315" s="1"/>
  <c r="V924" i="3315"/>
  <c r="X924" i="3315" s="1"/>
  <c r="AE924" i="3315" s="1"/>
  <c r="V198" i="3315"/>
  <c r="X198" i="3315" s="1"/>
  <c r="AE198" i="3315" s="1"/>
  <c r="V882" i="3315"/>
  <c r="X882" i="3315" s="1"/>
  <c r="AE882" i="3315" s="1"/>
  <c r="V1044" i="3315"/>
  <c r="X1044" i="3315" s="1"/>
  <c r="AE1044" i="3315" s="1"/>
  <c r="V106" i="3315"/>
  <c r="X106" i="3315" s="1"/>
  <c r="AE106" i="3315" s="1"/>
  <c r="V359" i="3315"/>
  <c r="X359" i="3315" s="1"/>
  <c r="AE359" i="3315" s="1"/>
  <c r="V888" i="3315"/>
  <c r="X888" i="3315" s="1"/>
  <c r="AE888" i="3315" s="1"/>
  <c r="V869" i="3315"/>
  <c r="X869" i="3315" s="1"/>
  <c r="AE869" i="3315" s="1"/>
  <c r="V1054" i="3315"/>
  <c r="X1054" i="3315" s="1"/>
  <c r="AE1054" i="3315" s="1"/>
  <c r="V877" i="3315"/>
  <c r="X877" i="3315" s="1"/>
  <c r="AE877" i="3315" s="1"/>
  <c r="V406" i="3315"/>
  <c r="X406" i="3315" s="1"/>
  <c r="AE406" i="3315" s="1"/>
  <c r="V1201" i="3315"/>
  <c r="X1201" i="3315" s="1"/>
  <c r="AE1201" i="3315" s="1"/>
  <c r="V363" i="3315"/>
  <c r="X363" i="3315" s="1"/>
  <c r="AE363" i="3315" s="1"/>
  <c r="V900" i="3315"/>
  <c r="X900" i="3315" s="1"/>
  <c r="AE900" i="3315" s="1"/>
  <c r="V1048" i="3315"/>
  <c r="X1048" i="3315" s="1"/>
  <c r="AE1048" i="3315" s="1"/>
  <c r="V1199" i="3315"/>
  <c r="X1199" i="3315" s="1"/>
  <c r="AE1199" i="3315" s="1"/>
  <c r="V885" i="3315"/>
  <c r="X885" i="3315" s="1"/>
  <c r="AE885" i="3315" s="1"/>
  <c r="V410" i="3315"/>
  <c r="X410" i="3315" s="1"/>
  <c r="AE410" i="3315" s="1"/>
  <c r="V1205" i="3315"/>
  <c r="X1205" i="3315" s="1"/>
  <c r="AE1205" i="3315" s="1"/>
  <c r="V200" i="3315"/>
  <c r="X200" i="3315" s="1"/>
  <c r="AE200" i="3315" s="1"/>
  <c r="V336" i="3315"/>
  <c r="X336" i="3315" s="1"/>
  <c r="AE336" i="3315" s="1"/>
  <c r="V404" i="3315"/>
  <c r="X404" i="3315" s="1"/>
  <c r="AE404" i="3315" s="1"/>
  <c r="V1204" i="3315"/>
  <c r="X1204" i="3315" s="1"/>
  <c r="AE1204" i="3315" s="1"/>
  <c r="V409" i="3315"/>
  <c r="X409" i="3315" s="1"/>
  <c r="AE409" i="3315" s="1"/>
  <c r="V1100" i="3315"/>
  <c r="X1100" i="3315" s="1"/>
  <c r="AE1100" i="3315" s="1"/>
  <c r="V1196" i="3315"/>
  <c r="X1196" i="3315" s="1"/>
  <c r="AE1196" i="3315" s="1"/>
  <c r="O34" i="3079"/>
  <c r="J32" i="4608"/>
  <c r="V1182" i="3315"/>
  <c r="X1182" i="3315" s="1"/>
  <c r="AE1182" i="3315" s="1"/>
  <c r="V1222" i="3315"/>
  <c r="X1222" i="3315" s="1"/>
  <c r="AE1222" i="3315" s="1"/>
  <c r="V1211" i="3315"/>
  <c r="X1211" i="3315" s="1"/>
  <c r="AE1211" i="3315" s="1"/>
  <c r="V1180" i="3315"/>
  <c r="X1180" i="3315" s="1"/>
  <c r="AE1180" i="3315" s="1"/>
  <c r="V1216" i="3315"/>
  <c r="X1216" i="3315" s="1"/>
  <c r="AE1216" i="3315" s="1"/>
  <c r="V1185" i="3315"/>
  <c r="X1185" i="3315" s="1"/>
  <c r="AE1185" i="3315" s="1"/>
  <c r="V1221" i="3315"/>
  <c r="X1221" i="3315" s="1"/>
  <c r="AE1221" i="3315" s="1"/>
  <c r="V1186" i="3315"/>
  <c r="X1186" i="3315" s="1"/>
  <c r="AE1186" i="3315" s="1"/>
  <c r="V1183" i="3315"/>
  <c r="X1183" i="3315" s="1"/>
  <c r="AE1183" i="3315" s="1"/>
  <c r="V1215" i="3315"/>
  <c r="X1215" i="3315" s="1"/>
  <c r="AE1215" i="3315" s="1"/>
  <c r="V1184" i="3315"/>
  <c r="X1184" i="3315" s="1"/>
  <c r="AE1184" i="3315" s="1"/>
  <c r="V1220" i="3315"/>
  <c r="X1220" i="3315" s="1"/>
  <c r="AE1220" i="3315" s="1"/>
  <c r="V1189" i="3315"/>
  <c r="X1189" i="3315" s="1"/>
  <c r="AE1189" i="3315" s="1"/>
  <c r="V1225" i="3315"/>
  <c r="X1225" i="3315" s="1"/>
  <c r="AE1225" i="3315" s="1"/>
  <c r="V1214" i="3315"/>
  <c r="X1214" i="3315" s="1"/>
  <c r="AE1214" i="3315" s="1"/>
  <c r="V1219" i="3315"/>
  <c r="X1219" i="3315" s="1"/>
  <c r="AE1219" i="3315" s="1"/>
  <c r="V1224" i="3315"/>
  <c r="X1224" i="3315" s="1"/>
  <c r="AE1224" i="3315" s="1"/>
  <c r="V1218" i="3315"/>
  <c r="X1218" i="3315" s="1"/>
  <c r="AE1218" i="3315" s="1"/>
  <c r="V1223" i="3315"/>
  <c r="X1223" i="3315" s="1"/>
  <c r="AE1223" i="3315" s="1"/>
  <c r="V1181" i="3315"/>
  <c r="X1181" i="3315" s="1"/>
  <c r="AE1181" i="3315" s="1"/>
  <c r="V1191" i="3315"/>
  <c r="X1191" i="3315" s="1"/>
  <c r="AE1191" i="3315" s="1"/>
  <c r="V1217" i="3315"/>
  <c r="X1217" i="3315" s="1"/>
  <c r="AE1217" i="3315" s="1"/>
  <c r="V1187" i="3315"/>
  <c r="X1187" i="3315" s="1"/>
  <c r="AE1187" i="3315" s="1"/>
  <c r="V1188" i="3315"/>
  <c r="X1188" i="3315" s="1"/>
  <c r="AE1188" i="3315" s="1"/>
  <c r="V1212" i="3315"/>
  <c r="X1212" i="3315" s="1"/>
  <c r="AE1212" i="3315" s="1"/>
  <c r="V1213" i="3315"/>
  <c r="X1213" i="3315" s="1"/>
  <c r="AE1213" i="3315" s="1"/>
  <c r="AC1421" i="3315"/>
  <c r="AC1420" i="3315"/>
  <c r="J1235" i="3315"/>
  <c r="N1235" i="3315"/>
  <c r="R1235" i="3315"/>
  <c r="Z1235" i="3315"/>
  <c r="AD1235" i="3315" s="1"/>
  <c r="J1236" i="3315"/>
  <c r="N1236" i="3315"/>
  <c r="R1236" i="3315"/>
  <c r="Z1236" i="3315"/>
  <c r="AD1236" i="3315" s="1"/>
  <c r="J1237" i="3315"/>
  <c r="N1237" i="3315"/>
  <c r="R1237" i="3315"/>
  <c r="Z1237" i="3315"/>
  <c r="AD1237" i="3315" s="1"/>
  <c r="J1238" i="3315"/>
  <c r="N1238" i="3315"/>
  <c r="R1238" i="3315"/>
  <c r="Z1238" i="3315"/>
  <c r="AD1238" i="3315" s="1"/>
  <c r="J1239" i="3315"/>
  <c r="N1239" i="3315"/>
  <c r="R1239" i="3315"/>
  <c r="Z1239" i="3315"/>
  <c r="AD1239" i="3315" s="1"/>
  <c r="J1240" i="3315"/>
  <c r="N1240" i="3315"/>
  <c r="R1240" i="3315"/>
  <c r="Z1240" i="3315"/>
  <c r="AD1240" i="3315" s="1"/>
  <c r="J1241" i="3315"/>
  <c r="N1241" i="3315"/>
  <c r="R1241" i="3315"/>
  <c r="Z1241" i="3315"/>
  <c r="AD1241" i="3315" s="1"/>
  <c r="J1242" i="3315"/>
  <c r="N1242" i="3315"/>
  <c r="R1242" i="3315"/>
  <c r="Z1242" i="3315"/>
  <c r="AD1242" i="3315" s="1"/>
  <c r="J1243" i="3315"/>
  <c r="N1243" i="3315"/>
  <c r="R1243" i="3315"/>
  <c r="Z1243" i="3315"/>
  <c r="AD1243" i="3315" s="1"/>
  <c r="J1244" i="3315"/>
  <c r="N1244" i="3315"/>
  <c r="R1244" i="3315"/>
  <c r="Z1244" i="3315"/>
  <c r="AD1244" i="3315" s="1"/>
  <c r="J1245" i="3315"/>
  <c r="N1245" i="3315"/>
  <c r="R1245" i="3315"/>
  <c r="Z1245" i="3315"/>
  <c r="AD1245" i="3315" s="1"/>
  <c r="J1246" i="3315"/>
  <c r="N1246" i="3315"/>
  <c r="R1246" i="3315"/>
  <c r="Z1246" i="3315"/>
  <c r="AD1246" i="3315" s="1"/>
  <c r="J1247" i="3315"/>
  <c r="N1247" i="3315"/>
  <c r="R1247" i="3315"/>
  <c r="Z1247" i="3315"/>
  <c r="AD1247" i="3315" s="1"/>
  <c r="J1228" i="3315"/>
  <c r="N1228" i="3315"/>
  <c r="R1228" i="3315"/>
  <c r="Z1228" i="3315"/>
  <c r="AD1228" i="3315" s="1"/>
  <c r="J1229" i="3315"/>
  <c r="N1229" i="3315"/>
  <c r="R1229" i="3315"/>
  <c r="Z1229" i="3315"/>
  <c r="AD1229" i="3315" s="1"/>
  <c r="J1230" i="3315"/>
  <c r="N1230" i="3315"/>
  <c r="R1230" i="3315"/>
  <c r="Z1230" i="3315"/>
  <c r="AD1230" i="3315" s="1"/>
  <c r="J1231" i="3315"/>
  <c r="N1231" i="3315"/>
  <c r="R1231" i="3315"/>
  <c r="Z1231" i="3315"/>
  <c r="AD1231" i="3315" s="1"/>
  <c r="J1232" i="3315"/>
  <c r="N1232" i="3315"/>
  <c r="R1232" i="3315"/>
  <c r="Z1232" i="3315"/>
  <c r="AD1232" i="3315" s="1"/>
  <c r="J1233" i="3315"/>
  <c r="N1233" i="3315"/>
  <c r="R1233" i="3315"/>
  <c r="Z1233" i="3315"/>
  <c r="AD1233" i="3315" s="1"/>
  <c r="J1234" i="3315"/>
  <c r="N1234" i="3315"/>
  <c r="R1234" i="3315"/>
  <c r="Z1234" i="3315"/>
  <c r="AD1234" i="3315" s="1"/>
  <c r="J1248" i="3315"/>
  <c r="N1248" i="3315"/>
  <c r="R1248" i="3315"/>
  <c r="Z1248" i="3315"/>
  <c r="AD1248" i="3315" s="1"/>
  <c r="J1249" i="3315"/>
  <c r="N1249" i="3315"/>
  <c r="R1249" i="3315"/>
  <c r="Z1249" i="3315"/>
  <c r="AD1249" i="3315" s="1"/>
  <c r="J1250" i="3315"/>
  <c r="N1250" i="3315"/>
  <c r="R1250" i="3315"/>
  <c r="Z1250" i="3315"/>
  <c r="AD1250" i="3315" s="1"/>
  <c r="J1251" i="3315"/>
  <c r="N1251" i="3315"/>
  <c r="R1251" i="3315"/>
  <c r="Z1251" i="3315"/>
  <c r="AD1251" i="3315" s="1"/>
  <c r="J1252" i="3315"/>
  <c r="N1252" i="3315"/>
  <c r="R1252" i="3315"/>
  <c r="Z1252" i="3315"/>
  <c r="AD1252" i="3315" s="1"/>
  <c r="J1253" i="3315"/>
  <c r="N1253" i="3315"/>
  <c r="R1253" i="3315"/>
  <c r="Z1253" i="3315"/>
  <c r="AD1253" i="3315" s="1"/>
  <c r="J1254" i="3315"/>
  <c r="N1254" i="3315"/>
  <c r="R1254" i="3315"/>
  <c r="Z1254" i="3315"/>
  <c r="AD1254" i="3315" s="1"/>
  <c r="O35" i="3079" l="1"/>
  <c r="J33" i="4608"/>
  <c r="J69" i="4608"/>
  <c r="K69" i="4608" s="1"/>
  <c r="J106" i="4608"/>
  <c r="K106" i="4608" s="1"/>
  <c r="J143" i="4608"/>
  <c r="K143" i="4608" s="1"/>
  <c r="K32" i="4608"/>
  <c r="J166" i="3315"/>
  <c r="N166" i="3315"/>
  <c r="R166" i="3315"/>
  <c r="Z166" i="3315"/>
  <c r="AD166" i="3315" s="1"/>
  <c r="J167" i="3315"/>
  <c r="N167" i="3315"/>
  <c r="R167" i="3315"/>
  <c r="Z167" i="3315"/>
  <c r="AD167" i="3315" s="1"/>
  <c r="J168" i="3315"/>
  <c r="N168" i="3315"/>
  <c r="R168" i="3315"/>
  <c r="Z168" i="3315"/>
  <c r="AD168" i="3315" s="1"/>
  <c r="J169" i="3315"/>
  <c r="N169" i="3315"/>
  <c r="R169" i="3315"/>
  <c r="Z169" i="3315"/>
  <c r="AD169" i="3315"/>
  <c r="J170" i="3315"/>
  <c r="N170" i="3315"/>
  <c r="R170" i="3315"/>
  <c r="Z170" i="3315"/>
  <c r="AD170" i="3315" s="1"/>
  <c r="J171" i="3315"/>
  <c r="N171" i="3315"/>
  <c r="R171" i="3315"/>
  <c r="Z171" i="3315"/>
  <c r="AD171" i="3315" s="1"/>
  <c r="J172" i="3315"/>
  <c r="N172" i="3315"/>
  <c r="R172" i="3315"/>
  <c r="Z172" i="3315"/>
  <c r="AD172" i="3315" s="1"/>
  <c r="J173" i="3315"/>
  <c r="N173" i="3315"/>
  <c r="R173" i="3315"/>
  <c r="Z173" i="3315"/>
  <c r="AD173" i="3315" s="1"/>
  <c r="J174" i="3315"/>
  <c r="N174" i="3315"/>
  <c r="R174" i="3315"/>
  <c r="Z174" i="3315"/>
  <c r="AD174" i="3315" s="1"/>
  <c r="J175" i="3315"/>
  <c r="N175" i="3315"/>
  <c r="R175" i="3315"/>
  <c r="Z175" i="3315"/>
  <c r="AD175" i="3315" s="1"/>
  <c r="J144" i="4608" l="1"/>
  <c r="K144" i="4608" s="1"/>
  <c r="J107" i="4608"/>
  <c r="K107" i="4608" s="1"/>
  <c r="J70" i="4608"/>
  <c r="K70" i="4608" s="1"/>
  <c r="K33" i="4608"/>
  <c r="O36" i="3079"/>
  <c r="J35" i="4608" s="1"/>
  <c r="J34" i="4608"/>
  <c r="J189" i="3315"/>
  <c r="N189" i="3315"/>
  <c r="R189" i="3315"/>
  <c r="Z189" i="3315"/>
  <c r="AD189" i="3315" s="1"/>
  <c r="J190" i="3315"/>
  <c r="N190" i="3315"/>
  <c r="R190" i="3315"/>
  <c r="Z190" i="3315"/>
  <c r="AD190" i="3315" s="1"/>
  <c r="J191" i="3315"/>
  <c r="N191" i="3315"/>
  <c r="R191" i="3315"/>
  <c r="Z191" i="3315"/>
  <c r="AD191" i="3315" s="1"/>
  <c r="J192" i="3315"/>
  <c r="N192" i="3315"/>
  <c r="R192" i="3315"/>
  <c r="Z192" i="3315"/>
  <c r="AD192" i="3315" s="1"/>
  <c r="J193" i="3315"/>
  <c r="N193" i="3315"/>
  <c r="R193" i="3315"/>
  <c r="Z193" i="3315"/>
  <c r="AD193" i="3315" s="1"/>
  <c r="J194" i="3315"/>
  <c r="N194" i="3315"/>
  <c r="R194" i="3315"/>
  <c r="Z194" i="3315"/>
  <c r="AD194" i="3315" s="1"/>
  <c r="J195" i="3315"/>
  <c r="N195" i="3315"/>
  <c r="R195" i="3315"/>
  <c r="Z195" i="3315"/>
  <c r="AD195" i="3315" s="1"/>
  <c r="J196" i="3315"/>
  <c r="N196" i="3315"/>
  <c r="R196" i="3315"/>
  <c r="Z196" i="3315"/>
  <c r="AD196" i="3315" s="1"/>
  <c r="J204" i="3315"/>
  <c r="N204" i="3315"/>
  <c r="R204" i="3315"/>
  <c r="Z204" i="3315"/>
  <c r="AD204" i="3315" s="1"/>
  <c r="J205" i="3315"/>
  <c r="N205" i="3315"/>
  <c r="R205" i="3315"/>
  <c r="Z205" i="3315"/>
  <c r="AD205" i="3315" s="1"/>
  <c r="J206" i="3315"/>
  <c r="N206" i="3315"/>
  <c r="R206" i="3315"/>
  <c r="Z206" i="3315"/>
  <c r="AD206" i="3315" s="1"/>
  <c r="J207" i="3315"/>
  <c r="N207" i="3315"/>
  <c r="R207" i="3315"/>
  <c r="Z207" i="3315"/>
  <c r="AD207" i="3315" s="1"/>
  <c r="J208" i="3315"/>
  <c r="N208" i="3315"/>
  <c r="R208" i="3315"/>
  <c r="Z208" i="3315"/>
  <c r="AD208" i="3315" s="1"/>
  <c r="J209" i="3315"/>
  <c r="N209" i="3315"/>
  <c r="R209" i="3315"/>
  <c r="Z209" i="3315"/>
  <c r="AD209" i="3315" s="1"/>
  <c r="J210" i="3315"/>
  <c r="N210" i="3315"/>
  <c r="R210" i="3315"/>
  <c r="Z210" i="3315"/>
  <c r="AD210" i="3315" s="1"/>
  <c r="J211" i="3315"/>
  <c r="N211" i="3315"/>
  <c r="R211" i="3315"/>
  <c r="Z211" i="3315"/>
  <c r="AD211" i="3315" s="1"/>
  <c r="J71" i="4608" l="1"/>
  <c r="K71" i="4608" s="1"/>
  <c r="J145" i="4608"/>
  <c r="K145" i="4608" s="1"/>
  <c r="J108" i="4608"/>
  <c r="K108" i="4608" s="1"/>
  <c r="K34" i="4608"/>
  <c r="J146" i="4608"/>
  <c r="K146" i="4608" s="1"/>
  <c r="J109" i="4608"/>
  <c r="J72" i="4608"/>
  <c r="K72" i="4608" s="1"/>
  <c r="K35" i="4608"/>
  <c r="H14" i="3315"/>
  <c r="L13" i="3315"/>
  <c r="H12" i="3315"/>
  <c r="K109" i="4608" l="1"/>
  <c r="H11" i="3315"/>
  <c r="L14" i="3315"/>
  <c r="P12" i="3315"/>
  <c r="P14" i="3315"/>
  <c r="AC12" i="3315"/>
  <c r="AC14" i="3315"/>
  <c r="J12" i="3315"/>
  <c r="L11" i="3315"/>
  <c r="N13" i="3315"/>
  <c r="P13" i="3315"/>
  <c r="Z11" i="3315"/>
  <c r="AD11" i="3315" s="1"/>
  <c r="Z13" i="3315"/>
  <c r="AD13" i="3315" s="1"/>
  <c r="AC11" i="3315"/>
  <c r="AC13" i="3315"/>
  <c r="J13" i="3315"/>
  <c r="J11" i="3315"/>
  <c r="N12" i="3315"/>
  <c r="Z12" i="3315"/>
  <c r="AD12" i="3315" s="1"/>
  <c r="Z14" i="3315"/>
  <c r="AD14" i="3315" s="1"/>
  <c r="H13" i="3315"/>
  <c r="L12" i="3315"/>
  <c r="N11" i="3315"/>
  <c r="R12" i="3315"/>
  <c r="R11" i="3315"/>
  <c r="R13" i="3315"/>
  <c r="P11" i="3315"/>
  <c r="R14" i="3315"/>
  <c r="N14" i="3315"/>
  <c r="J14" i="3315"/>
  <c r="L1173" i="3315"/>
  <c r="N1173" i="3315" l="1"/>
  <c r="J1132" i="3315"/>
  <c r="N1132" i="3315"/>
  <c r="R1132" i="3315"/>
  <c r="Z1132" i="3315"/>
  <c r="AD1132" i="3315"/>
  <c r="J1133" i="3315"/>
  <c r="N1133" i="3315"/>
  <c r="R1133" i="3315"/>
  <c r="Z1133" i="3315"/>
  <c r="AD1133" i="3315" s="1"/>
  <c r="J1134" i="3315"/>
  <c r="N1134" i="3315"/>
  <c r="R1134" i="3315"/>
  <c r="Z1134" i="3315"/>
  <c r="AD1134" i="3315" s="1"/>
  <c r="J1135" i="3315"/>
  <c r="N1135" i="3315"/>
  <c r="R1135" i="3315"/>
  <c r="Z1135" i="3315"/>
  <c r="AD1135" i="3315" s="1"/>
  <c r="J1136" i="3315"/>
  <c r="N1136" i="3315"/>
  <c r="R1136" i="3315"/>
  <c r="Z1136" i="3315"/>
  <c r="AD1136" i="3315" s="1"/>
  <c r="J1137" i="3315"/>
  <c r="N1137" i="3315"/>
  <c r="R1137" i="3315"/>
  <c r="Z1137" i="3315"/>
  <c r="AD1137" i="3315" s="1"/>
  <c r="J1138" i="3315"/>
  <c r="N1138" i="3315"/>
  <c r="R1138" i="3315"/>
  <c r="Z1138" i="3315"/>
  <c r="AD1138" i="3315" s="1"/>
  <c r="J1139" i="3315"/>
  <c r="N1139" i="3315"/>
  <c r="R1139" i="3315"/>
  <c r="Z1139" i="3315"/>
  <c r="AD1139" i="3315" s="1"/>
  <c r="J1140" i="3315"/>
  <c r="N1140" i="3315"/>
  <c r="R1140" i="3315"/>
  <c r="Z1140" i="3315"/>
  <c r="AD1140" i="3315" s="1"/>
  <c r="J1141" i="3315"/>
  <c r="N1141" i="3315"/>
  <c r="R1141" i="3315"/>
  <c r="Z1141" i="3315"/>
  <c r="AD1141" i="3315" s="1"/>
  <c r="J1142" i="3315"/>
  <c r="N1142" i="3315"/>
  <c r="R1142" i="3315"/>
  <c r="Z1142" i="3315"/>
  <c r="AD1142" i="3315" s="1"/>
  <c r="J1143" i="3315"/>
  <c r="N1143" i="3315"/>
  <c r="R1143" i="3315"/>
  <c r="Z1143" i="3315"/>
  <c r="AD1143" i="3315" s="1"/>
  <c r="J1144" i="3315"/>
  <c r="N1144" i="3315"/>
  <c r="R1144" i="3315"/>
  <c r="Z1144" i="3315"/>
  <c r="AD1144" i="3315" s="1"/>
  <c r="J1145" i="3315"/>
  <c r="N1145" i="3315"/>
  <c r="R1145" i="3315"/>
  <c r="Z1145" i="3315"/>
  <c r="AD1145" i="3315" s="1"/>
  <c r="J1146" i="3315"/>
  <c r="N1146" i="3315"/>
  <c r="R1146" i="3315"/>
  <c r="Z1146" i="3315"/>
  <c r="AD1146" i="3315"/>
  <c r="J1147" i="3315"/>
  <c r="N1147" i="3315"/>
  <c r="R1147" i="3315"/>
  <c r="Z1147" i="3315"/>
  <c r="AD1147" i="3315" s="1"/>
  <c r="J1148" i="3315"/>
  <c r="N1148" i="3315"/>
  <c r="R1148" i="3315"/>
  <c r="Z1148" i="3315"/>
  <c r="AD1148" i="3315"/>
  <c r="J1149" i="3315"/>
  <c r="N1149" i="3315"/>
  <c r="R1149" i="3315"/>
  <c r="Z1149" i="3315"/>
  <c r="AD1149" i="3315" s="1"/>
  <c r="J1150" i="3315"/>
  <c r="N1150" i="3315"/>
  <c r="R1150" i="3315"/>
  <c r="Z1150" i="3315"/>
  <c r="AD1150" i="3315" s="1"/>
  <c r="J1151" i="3315"/>
  <c r="N1151" i="3315"/>
  <c r="R1151" i="3315"/>
  <c r="Z1151" i="3315"/>
  <c r="AD1151" i="3315" s="1"/>
  <c r="J1152" i="3315"/>
  <c r="N1152" i="3315"/>
  <c r="R1152" i="3315"/>
  <c r="Z1152" i="3315"/>
  <c r="AD1152" i="3315" s="1"/>
  <c r="J1153" i="3315"/>
  <c r="N1153" i="3315"/>
  <c r="R1153" i="3315"/>
  <c r="Z1153" i="3315"/>
  <c r="AD1153" i="3315" s="1"/>
  <c r="J1154" i="3315"/>
  <c r="N1154" i="3315"/>
  <c r="R1154" i="3315"/>
  <c r="Z1154" i="3315"/>
  <c r="AD1154" i="3315" s="1"/>
  <c r="J1155" i="3315"/>
  <c r="N1155" i="3315"/>
  <c r="R1155" i="3315"/>
  <c r="Z1155" i="3315"/>
  <c r="AD1155" i="3315" s="1"/>
  <c r="J1156" i="3315"/>
  <c r="N1156" i="3315"/>
  <c r="R1156" i="3315"/>
  <c r="Z1156" i="3315"/>
  <c r="AD1156" i="3315" s="1"/>
  <c r="J1157" i="3315"/>
  <c r="N1157" i="3315"/>
  <c r="R1157" i="3315"/>
  <c r="Z1157" i="3315"/>
  <c r="AD1157" i="3315" s="1"/>
  <c r="J1158" i="3315"/>
  <c r="N1158" i="3315"/>
  <c r="R1158" i="3315"/>
  <c r="Z1158" i="3315"/>
  <c r="AD1158" i="3315" s="1"/>
  <c r="J1159" i="3315"/>
  <c r="N1159" i="3315"/>
  <c r="R1159" i="3315"/>
  <c r="Z1159" i="3315"/>
  <c r="AD1159" i="3315" s="1"/>
  <c r="J1160" i="3315"/>
  <c r="N1160" i="3315"/>
  <c r="R1160" i="3315"/>
  <c r="Z1160" i="3315"/>
  <c r="AD1160" i="3315" s="1"/>
  <c r="J1161" i="3315"/>
  <c r="N1161" i="3315"/>
  <c r="R1161" i="3315"/>
  <c r="Z1161" i="3315"/>
  <c r="AD1161" i="3315" s="1"/>
  <c r="J1162" i="3315"/>
  <c r="N1162" i="3315"/>
  <c r="R1162" i="3315"/>
  <c r="Z1162" i="3315"/>
  <c r="AD1162" i="3315" s="1"/>
  <c r="J1163" i="3315"/>
  <c r="N1163" i="3315"/>
  <c r="R1163" i="3315"/>
  <c r="Z1163" i="3315"/>
  <c r="AD1163" i="3315" s="1"/>
  <c r="J1164" i="3315"/>
  <c r="N1164" i="3315"/>
  <c r="R1164" i="3315"/>
  <c r="Z1164" i="3315"/>
  <c r="AD1164" i="3315" s="1"/>
  <c r="J1165" i="3315"/>
  <c r="N1165" i="3315"/>
  <c r="R1165" i="3315"/>
  <c r="Z1165" i="3315"/>
  <c r="AD1165" i="3315" s="1"/>
  <c r="J1166" i="3315"/>
  <c r="N1166" i="3315"/>
  <c r="R1166" i="3315"/>
  <c r="Z1166" i="3315"/>
  <c r="AD1166" i="3315" s="1"/>
  <c r="J1167" i="3315"/>
  <c r="N1167" i="3315"/>
  <c r="R1167" i="3315"/>
  <c r="Z1167" i="3315"/>
  <c r="AD1167" i="3315" s="1"/>
  <c r="J1124" i="3315"/>
  <c r="N1124" i="3315"/>
  <c r="R1124" i="3315"/>
  <c r="Z1124" i="3315"/>
  <c r="AD1124" i="3315" s="1"/>
  <c r="J1125" i="3315"/>
  <c r="N1125" i="3315"/>
  <c r="R1125" i="3315"/>
  <c r="Z1125" i="3315"/>
  <c r="AD1125" i="3315" s="1"/>
  <c r="J1126" i="3315"/>
  <c r="N1126" i="3315"/>
  <c r="R1126" i="3315"/>
  <c r="Z1126" i="3315"/>
  <c r="AD1126" i="3315" s="1"/>
  <c r="J1127" i="3315"/>
  <c r="N1127" i="3315"/>
  <c r="R1127" i="3315"/>
  <c r="Z1127" i="3315"/>
  <c r="AD1127" i="3315" s="1"/>
  <c r="J1128" i="3315"/>
  <c r="N1128" i="3315"/>
  <c r="R1128" i="3315"/>
  <c r="Z1128" i="3315"/>
  <c r="AD1128" i="3315" s="1"/>
  <c r="J1129" i="3315"/>
  <c r="N1129" i="3315"/>
  <c r="R1129" i="3315"/>
  <c r="Z1129" i="3315"/>
  <c r="AD1129" i="3315" s="1"/>
  <c r="J1130" i="3315"/>
  <c r="N1130" i="3315"/>
  <c r="R1130" i="3315"/>
  <c r="Z1130" i="3315"/>
  <c r="AD1130" i="3315" s="1"/>
  <c r="J1131" i="3315"/>
  <c r="N1131" i="3315"/>
  <c r="R1131" i="3315"/>
  <c r="Z1131" i="3315"/>
  <c r="AD1131" i="3315" s="1"/>
  <c r="J1168" i="3315"/>
  <c r="N1168" i="3315"/>
  <c r="R1168" i="3315"/>
  <c r="Z1168" i="3315"/>
  <c r="AD1168" i="3315" s="1"/>
  <c r="J270" i="3315"/>
  <c r="N270" i="3315"/>
  <c r="R270" i="3315"/>
  <c r="Z270" i="3315"/>
  <c r="AD270" i="3315" s="1"/>
  <c r="J271" i="3315"/>
  <c r="N271" i="3315"/>
  <c r="R271" i="3315"/>
  <c r="Z271" i="3315"/>
  <c r="AD271" i="3315" s="1"/>
  <c r="J230" i="3315"/>
  <c r="N230" i="3315"/>
  <c r="R230" i="3315"/>
  <c r="Z230" i="3315"/>
  <c r="AD230" i="3315" s="1"/>
  <c r="J231" i="3315"/>
  <c r="N231" i="3315"/>
  <c r="R231" i="3315"/>
  <c r="Z231" i="3315"/>
  <c r="AD231" i="3315" s="1"/>
  <c r="J244" i="3315"/>
  <c r="N244" i="3315"/>
  <c r="R244" i="3315"/>
  <c r="Z244" i="3315"/>
  <c r="AD244" i="3315" s="1"/>
  <c r="Z504" i="3315"/>
  <c r="AD504" i="3315" s="1"/>
  <c r="Z505" i="3315"/>
  <c r="AD505" i="3315" s="1"/>
  <c r="Z506" i="3315"/>
  <c r="AD506" i="3315" s="1"/>
  <c r="Z507" i="3315"/>
  <c r="AD507" i="3315" s="1"/>
  <c r="Z508" i="3315"/>
  <c r="AD508" i="3315" s="1"/>
  <c r="Z509" i="3315"/>
  <c r="AD509" i="3315" s="1"/>
  <c r="Z510" i="3315"/>
  <c r="AD510" i="3315" s="1"/>
  <c r="Z511" i="3315"/>
  <c r="AD511" i="3315" s="1"/>
  <c r="Z512" i="3315"/>
  <c r="AD512" i="3315" s="1"/>
  <c r="Z513" i="3315"/>
  <c r="AD513" i="3315" s="1"/>
  <c r="Z514" i="3315"/>
  <c r="AD514" i="3315" s="1"/>
  <c r="Z515" i="3315"/>
  <c r="AD515" i="3315" s="1"/>
  <c r="Z516" i="3315"/>
  <c r="AD516" i="3315" s="1"/>
  <c r="Z517" i="3315"/>
  <c r="AD517" i="3315" s="1"/>
  <c r="Q504" i="3315"/>
  <c r="R504" i="3315" s="1"/>
  <c r="R505" i="3315"/>
  <c r="R506" i="3315"/>
  <c r="R507" i="3315"/>
  <c r="R508" i="3315"/>
  <c r="R509" i="3315"/>
  <c r="R510" i="3315"/>
  <c r="R511" i="3315"/>
  <c r="R512" i="3315"/>
  <c r="R513" i="3315"/>
  <c r="R514" i="3315"/>
  <c r="R515" i="3315"/>
  <c r="R516" i="3315"/>
  <c r="R517" i="3315"/>
  <c r="M504" i="3315"/>
  <c r="N504" i="3315" s="1"/>
  <c r="N505" i="3315"/>
  <c r="N506" i="3315"/>
  <c r="N507" i="3315"/>
  <c r="N508" i="3315"/>
  <c r="N509" i="3315"/>
  <c r="N510" i="3315"/>
  <c r="N511" i="3315"/>
  <c r="N512" i="3315"/>
  <c r="N513" i="3315"/>
  <c r="N514" i="3315"/>
  <c r="N515" i="3315"/>
  <c r="N516" i="3315"/>
  <c r="N517" i="3315"/>
  <c r="I504" i="3315"/>
  <c r="J504" i="3315" s="1"/>
  <c r="J505" i="3315"/>
  <c r="J506" i="3315"/>
  <c r="J507" i="3315"/>
  <c r="J508" i="3315"/>
  <c r="J509" i="3315"/>
  <c r="J510" i="3315"/>
  <c r="J511" i="3315"/>
  <c r="J512" i="3315"/>
  <c r="J513" i="3315"/>
  <c r="J514" i="3315"/>
  <c r="J515" i="3315"/>
  <c r="J516" i="3315"/>
  <c r="J517" i="3315"/>
  <c r="M229" i="3315"/>
  <c r="I229" i="3315"/>
  <c r="M1260" i="3315"/>
  <c r="I1260" i="3315"/>
  <c r="AA1176" i="3315" l="1"/>
  <c r="AB1176" i="3315"/>
  <c r="N1172" i="3315"/>
  <c r="L1172" i="3315"/>
  <c r="L1171" i="3315"/>
  <c r="N1171" i="3315"/>
  <c r="L41" i="3315"/>
  <c r="AC41" i="3315"/>
  <c r="R41" i="3315"/>
  <c r="P41" i="3315"/>
  <c r="N41" i="3315"/>
  <c r="H41" i="3315"/>
  <c r="AC40" i="3315" l="1"/>
  <c r="H40" i="3315"/>
  <c r="L40" i="3315"/>
  <c r="N40" i="3315"/>
  <c r="P40" i="3315"/>
  <c r="R40" i="3315"/>
  <c r="Z41" i="3315"/>
  <c r="AD41" i="3315" s="1"/>
  <c r="Z40" i="3315"/>
  <c r="AD40" i="3315" s="1"/>
  <c r="H45" i="3315" l="1"/>
  <c r="U1234" i="3315" l="1"/>
  <c r="U1145" i="3315"/>
  <c r="U1136" i="3315"/>
  <c r="U1135" i="3315"/>
  <c r="U1231" i="3315"/>
  <c r="H10" i="3315"/>
  <c r="Z19" i="3315"/>
  <c r="J19" i="3315"/>
  <c r="R19" i="3315"/>
  <c r="R20" i="3315" s="1"/>
  <c r="L19" i="3315"/>
  <c r="L20" i="3315" s="1"/>
  <c r="AC19" i="3315"/>
  <c r="AC20" i="3315" s="1"/>
  <c r="P19" i="3315"/>
  <c r="P20" i="3315" s="1"/>
  <c r="N19" i="3315"/>
  <c r="N20" i="3315" s="1"/>
  <c r="H19" i="3315"/>
  <c r="H20" i="3315" s="1"/>
  <c r="W41" i="3315"/>
  <c r="W204" i="3315"/>
  <c r="W14" i="3315"/>
  <c r="W206" i="3315"/>
  <c r="U206" i="3315"/>
  <c r="U14" i="3315"/>
  <c r="U204" i="3315"/>
  <c r="U1134" i="3315"/>
  <c r="V1134" i="3315"/>
  <c r="W1134" i="3315"/>
  <c r="J20" i="3315" l="1"/>
  <c r="AD19" i="3315"/>
  <c r="AD20" i="3315" s="1"/>
  <c r="Z20" i="3315"/>
  <c r="U167" i="3315"/>
  <c r="U193" i="3315"/>
  <c r="U189" i="3315"/>
  <c r="U207" i="3315"/>
  <c r="U1127" i="3315"/>
  <c r="U1125" i="3315"/>
  <c r="U1124" i="3315"/>
  <c r="U1147" i="3315"/>
  <c r="U1144" i="3315"/>
  <c r="U1142" i="3315"/>
  <c r="U1140" i="3315"/>
  <c r="U1133" i="3315"/>
  <c r="W1239" i="3315"/>
  <c r="W208" i="3315"/>
  <c r="W195" i="3315"/>
  <c r="W1129" i="3315"/>
  <c r="W1138" i="3315"/>
  <c r="W509" i="3315"/>
  <c r="W270" i="3315"/>
  <c r="W40" i="3315"/>
  <c r="U1239" i="3315"/>
  <c r="U195" i="3315"/>
  <c r="U208" i="3315"/>
  <c r="U270" i="3315"/>
  <c r="U1129" i="3315"/>
  <c r="U1138" i="3315"/>
  <c r="U509" i="3315"/>
  <c r="U40" i="3315"/>
  <c r="V13" i="3315"/>
  <c r="V11" i="3315"/>
  <c r="V12" i="3315"/>
  <c r="V516" i="3315"/>
  <c r="W1130" i="3315"/>
  <c r="U1130" i="3315"/>
  <c r="V1126" i="3315"/>
  <c r="V1146" i="3315"/>
  <c r="W167" i="3315"/>
  <c r="W207" i="3315"/>
  <c r="W193" i="3315"/>
  <c r="W189" i="3315"/>
  <c r="W1127" i="3315"/>
  <c r="W1125" i="3315"/>
  <c r="W1124" i="3315"/>
  <c r="W1147" i="3315"/>
  <c r="W1144" i="3315"/>
  <c r="W1142" i="3315"/>
  <c r="W1140" i="3315"/>
  <c r="W1133" i="3315"/>
  <c r="W1241" i="3315"/>
  <c r="W1240" i="3315"/>
  <c r="W171" i="3315"/>
  <c r="W174" i="3315"/>
  <c r="W173" i="3315"/>
  <c r="W170" i="3315"/>
  <c r="W169" i="3315"/>
  <c r="W168" i="3315"/>
  <c r="W166" i="3315"/>
  <c r="W175" i="3315"/>
  <c r="W172" i="3315"/>
  <c r="W205" i="3315"/>
  <c r="W210" i="3315"/>
  <c r="W196" i="3315"/>
  <c r="W194" i="3315"/>
  <c r="W211" i="3315"/>
  <c r="W513" i="3315"/>
  <c r="W1168" i="3315"/>
  <c r="W1131" i="3315"/>
  <c r="W1128" i="3315"/>
  <c r="W1167" i="3315"/>
  <c r="W1166" i="3315"/>
  <c r="W1165" i="3315"/>
  <c r="W1164" i="3315"/>
  <c r="W1163" i="3315"/>
  <c r="W1162" i="3315"/>
  <c r="W1161" i="3315"/>
  <c r="W1160" i="3315"/>
  <c r="W1159" i="3315"/>
  <c r="W1158" i="3315"/>
  <c r="W1157" i="3315"/>
  <c r="W1156" i="3315"/>
  <c r="W1155" i="3315"/>
  <c r="W1154" i="3315"/>
  <c r="W1153" i="3315"/>
  <c r="W1152" i="3315"/>
  <c r="W1151" i="3315"/>
  <c r="W1150" i="3315"/>
  <c r="W1149" i="3315"/>
  <c r="W1148" i="3315"/>
  <c r="W1143" i="3315"/>
  <c r="W1141" i="3315"/>
  <c r="W1139" i="3315"/>
  <c r="W506" i="3315"/>
  <c r="W244" i="3315"/>
  <c r="W231" i="3315"/>
  <c r="W230" i="3315"/>
  <c r="W517" i="3315"/>
  <c r="W510" i="3315"/>
  <c r="W505" i="3315"/>
  <c r="W508" i="3315"/>
  <c r="W514" i="3315"/>
  <c r="W504" i="3315"/>
  <c r="X1134" i="3315"/>
  <c r="AE1134" i="3315" s="1"/>
  <c r="V1239" i="3315"/>
  <c r="V208" i="3315"/>
  <c r="V195" i="3315"/>
  <c r="V270" i="3315"/>
  <c r="V1129" i="3315"/>
  <c r="V509" i="3315"/>
  <c r="V1138" i="3315"/>
  <c r="V40" i="3315"/>
  <c r="W13" i="3315"/>
  <c r="W11" i="3315"/>
  <c r="W12" i="3315"/>
  <c r="W516" i="3315"/>
  <c r="U11" i="3315"/>
  <c r="U12" i="3315"/>
  <c r="U13" i="3315"/>
  <c r="U516" i="3315"/>
  <c r="V1130" i="3315"/>
  <c r="W1126" i="3315"/>
  <c r="W1146" i="3315"/>
  <c r="U1126" i="3315"/>
  <c r="U1146" i="3315"/>
  <c r="W1234" i="3315"/>
  <c r="W1145" i="3315"/>
  <c r="W1136" i="3315"/>
  <c r="W1135" i="3315"/>
  <c r="W1253" i="3315"/>
  <c r="W1237" i="3315"/>
  <c r="W1246" i="3315"/>
  <c r="W1248" i="3315"/>
  <c r="W1242" i="3315"/>
  <c r="W209" i="3315"/>
  <c r="W192" i="3315"/>
  <c r="W191" i="3315"/>
  <c r="W190" i="3315"/>
  <c r="W507" i="3315"/>
  <c r="W1137" i="3315"/>
  <c r="W1132" i="3315"/>
  <c r="W512" i="3315"/>
  <c r="W515" i="3315"/>
  <c r="W511" i="3315"/>
  <c r="W271" i="3315"/>
  <c r="W19" i="3315"/>
  <c r="W20" i="3315" s="1"/>
  <c r="V19" i="3315"/>
  <c r="V20" i="3315" s="1"/>
  <c r="V41" i="3315"/>
  <c r="V204" i="3315"/>
  <c r="X204" i="3315" s="1"/>
  <c r="AE204" i="3315" s="1"/>
  <c r="V14" i="3315"/>
  <c r="X14" i="3315" s="1"/>
  <c r="AE14" i="3315" s="1"/>
  <c r="V206" i="3315"/>
  <c r="X206" i="3315" s="1"/>
  <c r="AE206" i="3315" s="1"/>
  <c r="V1231" i="3315"/>
  <c r="U1392" i="3315"/>
  <c r="V1393" i="3315"/>
  <c r="V1392" i="3315"/>
  <c r="W1231" i="3315"/>
  <c r="X1126" i="3315" l="1"/>
  <c r="AE1126" i="3315" s="1"/>
  <c r="X1146" i="3315"/>
  <c r="AE1146" i="3315" s="1"/>
  <c r="X13" i="3315"/>
  <c r="AE13" i="3315" s="1"/>
  <c r="X516" i="3315"/>
  <c r="AE516" i="3315" s="1"/>
  <c r="X11" i="3315"/>
  <c r="AE11" i="3315" s="1"/>
  <c r="X1231" i="3315"/>
  <c r="AE1231" i="3315" s="1"/>
  <c r="V1234" i="3315"/>
  <c r="X1234" i="3315" s="1"/>
  <c r="AE1234" i="3315" s="1"/>
  <c r="V1145" i="3315"/>
  <c r="X1145" i="3315" s="1"/>
  <c r="AE1145" i="3315" s="1"/>
  <c r="V1135" i="3315"/>
  <c r="X1135" i="3315" s="1"/>
  <c r="AE1135" i="3315" s="1"/>
  <c r="V1136" i="3315"/>
  <c r="X1136" i="3315" s="1"/>
  <c r="AE1136" i="3315" s="1"/>
  <c r="X1138" i="3315"/>
  <c r="AE1138" i="3315" s="1"/>
  <c r="X208" i="3315"/>
  <c r="AE208" i="3315" s="1"/>
  <c r="X1239" i="3315"/>
  <c r="AE1239" i="3315" s="1"/>
  <c r="W1228" i="3315"/>
  <c r="W1252" i="3315"/>
  <c r="W1233" i="3315"/>
  <c r="W1247" i="3315"/>
  <c r="W1244" i="3315"/>
  <c r="W1254" i="3315"/>
  <c r="W1251" i="3315"/>
  <c r="W1232" i="3315"/>
  <c r="W1230" i="3315"/>
  <c r="W1243" i="3315"/>
  <c r="W1236" i="3315"/>
  <c r="W1250" i="3315"/>
  <c r="W1249" i="3315"/>
  <c r="W1229" i="3315"/>
  <c r="W1245" i="3315"/>
  <c r="W1238" i="3315"/>
  <c r="W1235" i="3315"/>
  <c r="V1252" i="3315"/>
  <c r="V1249" i="3315"/>
  <c r="V1233" i="3315"/>
  <c r="V1247" i="3315"/>
  <c r="V1244" i="3315"/>
  <c r="V1254" i="3315"/>
  <c r="V1251" i="3315"/>
  <c r="V1232" i="3315"/>
  <c r="V1230" i="3315"/>
  <c r="V1243" i="3315"/>
  <c r="V1236" i="3315"/>
  <c r="V1250" i="3315"/>
  <c r="V1229" i="3315"/>
  <c r="V1245" i="3315"/>
  <c r="V1238" i="3315"/>
  <c r="V1235" i="3315"/>
  <c r="V1228" i="3315"/>
  <c r="V167" i="3315"/>
  <c r="X167" i="3315" s="1"/>
  <c r="AE167" i="3315" s="1"/>
  <c r="V207" i="3315"/>
  <c r="X207" i="3315" s="1"/>
  <c r="AE207" i="3315" s="1"/>
  <c r="V193" i="3315"/>
  <c r="X193" i="3315" s="1"/>
  <c r="AE193" i="3315" s="1"/>
  <c r="V189" i="3315"/>
  <c r="X189" i="3315" s="1"/>
  <c r="AE189" i="3315" s="1"/>
  <c r="V1127" i="3315"/>
  <c r="X1127" i="3315" s="1"/>
  <c r="AE1127" i="3315" s="1"/>
  <c r="V1125" i="3315"/>
  <c r="X1125" i="3315" s="1"/>
  <c r="AE1125" i="3315" s="1"/>
  <c r="V1147" i="3315"/>
  <c r="V1133" i="3315"/>
  <c r="X1133" i="3315" s="1"/>
  <c r="AE1133" i="3315" s="1"/>
  <c r="V1124" i="3315"/>
  <c r="X1124" i="3315" s="1"/>
  <c r="AE1124" i="3315" s="1"/>
  <c r="V1144" i="3315"/>
  <c r="X1144" i="3315" s="1"/>
  <c r="AE1144" i="3315" s="1"/>
  <c r="V1142" i="3315"/>
  <c r="X1142" i="3315" s="1"/>
  <c r="AE1142" i="3315" s="1"/>
  <c r="V1140" i="3315"/>
  <c r="X1140" i="3315" s="1"/>
  <c r="AE1140" i="3315" s="1"/>
  <c r="V1240" i="3315"/>
  <c r="V1241" i="3315"/>
  <c r="V173" i="3315"/>
  <c r="V174" i="3315"/>
  <c r="V172" i="3315"/>
  <c r="V170" i="3315"/>
  <c r="V168" i="3315"/>
  <c r="V166" i="3315"/>
  <c r="V175" i="3315"/>
  <c r="V171" i="3315"/>
  <c r="V169" i="3315"/>
  <c r="V210" i="3315"/>
  <c r="V196" i="3315"/>
  <c r="V194" i="3315"/>
  <c r="V211" i="3315"/>
  <c r="V205" i="3315"/>
  <c r="V506" i="3315"/>
  <c r="V244" i="3315"/>
  <c r="V230" i="3315"/>
  <c r="V504" i="3315"/>
  <c r="V508" i="3315"/>
  <c r="V505" i="3315"/>
  <c r="V1131" i="3315"/>
  <c r="V1167" i="3315"/>
  <c r="V1165" i="3315"/>
  <c r="V1163" i="3315"/>
  <c r="V1161" i="3315"/>
  <c r="V1159" i="3315"/>
  <c r="V1157" i="3315"/>
  <c r="V1155" i="3315"/>
  <c r="V1153" i="3315"/>
  <c r="V1151" i="3315"/>
  <c r="V1149" i="3315"/>
  <c r="V1143" i="3315"/>
  <c r="V1141" i="3315"/>
  <c r="V1139" i="3315"/>
  <c r="V231" i="3315"/>
  <c r="V514" i="3315"/>
  <c r="V517" i="3315"/>
  <c r="V513" i="3315"/>
  <c r="V510" i="3315"/>
  <c r="V1168" i="3315"/>
  <c r="V1128" i="3315"/>
  <c r="V1166" i="3315"/>
  <c r="V1164" i="3315"/>
  <c r="V1162" i="3315"/>
  <c r="V1160" i="3315"/>
  <c r="V1158" i="3315"/>
  <c r="V1156" i="3315"/>
  <c r="V1154" i="3315"/>
  <c r="V1152" i="3315"/>
  <c r="V1150" i="3315"/>
  <c r="V1148" i="3315"/>
  <c r="V1246" i="3315"/>
  <c r="V1248" i="3315"/>
  <c r="V1242" i="3315"/>
  <c r="V1253" i="3315"/>
  <c r="V1237" i="3315"/>
  <c r="V209" i="3315"/>
  <c r="V192" i="3315"/>
  <c r="V190" i="3315"/>
  <c r="V191" i="3315"/>
  <c r="V512" i="3315"/>
  <c r="V511" i="3315"/>
  <c r="V515" i="3315"/>
  <c r="V1137" i="3315"/>
  <c r="V271" i="3315"/>
  <c r="V507" i="3315"/>
  <c r="V1132" i="3315"/>
  <c r="X12" i="3315"/>
  <c r="AE12" i="3315" s="1"/>
  <c r="X1130" i="3315"/>
  <c r="AE1130" i="3315" s="1"/>
  <c r="X40" i="3315"/>
  <c r="AE40" i="3315" s="1"/>
  <c r="X509" i="3315"/>
  <c r="AE509" i="3315" s="1"/>
  <c r="X1129" i="3315"/>
  <c r="AE1129" i="3315" s="1"/>
  <c r="X270" i="3315"/>
  <c r="AE270" i="3315" s="1"/>
  <c r="X195" i="3315"/>
  <c r="AE195" i="3315" s="1"/>
  <c r="X1147" i="3315"/>
  <c r="AE1147" i="3315" s="1"/>
  <c r="W1393" i="3315"/>
  <c r="W1392" i="3315"/>
  <c r="X1392" i="3315" s="1"/>
  <c r="AE1392" i="3315" s="1"/>
  <c r="U1241" i="3315" l="1"/>
  <c r="X1241" i="3315" s="1"/>
  <c r="AE1241" i="3315" s="1"/>
  <c r="U1240" i="3315"/>
  <c r="X1240" i="3315" s="1"/>
  <c r="AE1240" i="3315" s="1"/>
  <c r="U171" i="3315"/>
  <c r="X171" i="3315" s="1"/>
  <c r="AE171" i="3315" s="1"/>
  <c r="U170" i="3315"/>
  <c r="X170" i="3315" s="1"/>
  <c r="AE170" i="3315" s="1"/>
  <c r="U169" i="3315"/>
  <c r="X169" i="3315" s="1"/>
  <c r="AE169" i="3315" s="1"/>
  <c r="U168" i="3315"/>
  <c r="X168" i="3315" s="1"/>
  <c r="AE168" i="3315" s="1"/>
  <c r="U166" i="3315"/>
  <c r="X166" i="3315" s="1"/>
  <c r="AE166" i="3315" s="1"/>
  <c r="U175" i="3315"/>
  <c r="X175" i="3315" s="1"/>
  <c r="AE175" i="3315" s="1"/>
  <c r="U172" i="3315"/>
  <c r="X172" i="3315" s="1"/>
  <c r="AE172" i="3315" s="1"/>
  <c r="U174" i="3315"/>
  <c r="X174" i="3315" s="1"/>
  <c r="AE174" i="3315" s="1"/>
  <c r="U173" i="3315"/>
  <c r="X173" i="3315" s="1"/>
  <c r="AE173" i="3315" s="1"/>
  <c r="U205" i="3315"/>
  <c r="X205" i="3315" s="1"/>
  <c r="AE205" i="3315" s="1"/>
  <c r="U196" i="3315"/>
  <c r="X196" i="3315" s="1"/>
  <c r="AE196" i="3315" s="1"/>
  <c r="U194" i="3315"/>
  <c r="X194" i="3315" s="1"/>
  <c r="AE194" i="3315" s="1"/>
  <c r="U211" i="3315"/>
  <c r="X211" i="3315" s="1"/>
  <c r="AE211" i="3315" s="1"/>
  <c r="U210" i="3315"/>
  <c r="X210" i="3315" s="1"/>
  <c r="AE210" i="3315" s="1"/>
  <c r="U505" i="3315"/>
  <c r="X505" i="3315" s="1"/>
  <c r="AE505" i="3315" s="1"/>
  <c r="U517" i="3315"/>
  <c r="X517" i="3315" s="1"/>
  <c r="AE517" i="3315" s="1"/>
  <c r="U510" i="3315"/>
  <c r="X510" i="3315" s="1"/>
  <c r="AE510" i="3315" s="1"/>
  <c r="U514" i="3315"/>
  <c r="X514" i="3315" s="1"/>
  <c r="AE514" i="3315" s="1"/>
  <c r="U504" i="3315"/>
  <c r="X504" i="3315" s="1"/>
  <c r="AE504" i="3315" s="1"/>
  <c r="U508" i="3315"/>
  <c r="X508" i="3315" s="1"/>
  <c r="AE508" i="3315" s="1"/>
  <c r="U1168" i="3315"/>
  <c r="X1168" i="3315" s="1"/>
  <c r="AE1168" i="3315" s="1"/>
  <c r="U1131" i="3315"/>
  <c r="X1131" i="3315" s="1"/>
  <c r="AE1131" i="3315" s="1"/>
  <c r="U1128" i="3315"/>
  <c r="X1128" i="3315" s="1"/>
  <c r="AE1128" i="3315" s="1"/>
  <c r="U1167" i="3315"/>
  <c r="X1167" i="3315" s="1"/>
  <c r="AE1167" i="3315" s="1"/>
  <c r="U1166" i="3315"/>
  <c r="X1166" i="3315" s="1"/>
  <c r="AE1166" i="3315" s="1"/>
  <c r="U1165" i="3315"/>
  <c r="X1165" i="3315" s="1"/>
  <c r="AE1165" i="3315" s="1"/>
  <c r="U1164" i="3315"/>
  <c r="X1164" i="3315" s="1"/>
  <c r="AE1164" i="3315" s="1"/>
  <c r="U1163" i="3315"/>
  <c r="X1163" i="3315" s="1"/>
  <c r="AE1163" i="3315" s="1"/>
  <c r="U1162" i="3315"/>
  <c r="X1162" i="3315" s="1"/>
  <c r="AE1162" i="3315" s="1"/>
  <c r="U1161" i="3315"/>
  <c r="X1161" i="3315" s="1"/>
  <c r="AE1161" i="3315" s="1"/>
  <c r="U1160" i="3315"/>
  <c r="X1160" i="3315" s="1"/>
  <c r="AE1160" i="3315" s="1"/>
  <c r="U1159" i="3315"/>
  <c r="X1159" i="3315" s="1"/>
  <c r="AE1159" i="3315" s="1"/>
  <c r="U1158" i="3315"/>
  <c r="X1158" i="3315" s="1"/>
  <c r="AE1158" i="3315" s="1"/>
  <c r="U1157" i="3315"/>
  <c r="X1157" i="3315" s="1"/>
  <c r="AE1157" i="3315" s="1"/>
  <c r="U1156" i="3315"/>
  <c r="X1156" i="3315" s="1"/>
  <c r="AE1156" i="3315" s="1"/>
  <c r="U1155" i="3315"/>
  <c r="X1155" i="3315" s="1"/>
  <c r="AE1155" i="3315" s="1"/>
  <c r="U1154" i="3315"/>
  <c r="X1154" i="3315" s="1"/>
  <c r="AE1154" i="3315" s="1"/>
  <c r="U1153" i="3315"/>
  <c r="X1153" i="3315" s="1"/>
  <c r="AE1153" i="3315" s="1"/>
  <c r="U1152" i="3315"/>
  <c r="X1152" i="3315" s="1"/>
  <c r="AE1152" i="3315" s="1"/>
  <c r="U1151" i="3315"/>
  <c r="X1151" i="3315" s="1"/>
  <c r="AE1151" i="3315" s="1"/>
  <c r="U1150" i="3315"/>
  <c r="X1150" i="3315" s="1"/>
  <c r="AE1150" i="3315" s="1"/>
  <c r="U1149" i="3315"/>
  <c r="X1149" i="3315" s="1"/>
  <c r="AE1149" i="3315" s="1"/>
  <c r="U1148" i="3315"/>
  <c r="X1148" i="3315" s="1"/>
  <c r="AE1148" i="3315" s="1"/>
  <c r="U1143" i="3315"/>
  <c r="X1143" i="3315" s="1"/>
  <c r="AE1143" i="3315" s="1"/>
  <c r="U1141" i="3315"/>
  <c r="X1141" i="3315" s="1"/>
  <c r="AE1141" i="3315" s="1"/>
  <c r="U1139" i="3315"/>
  <c r="X1139" i="3315" s="1"/>
  <c r="AE1139" i="3315" s="1"/>
  <c r="U513" i="3315"/>
  <c r="X513" i="3315" s="1"/>
  <c r="AE513" i="3315" s="1"/>
  <c r="U506" i="3315"/>
  <c r="X506" i="3315" s="1"/>
  <c r="AE506" i="3315" s="1"/>
  <c r="U244" i="3315"/>
  <c r="X244" i="3315" s="1"/>
  <c r="AE244" i="3315" s="1"/>
  <c r="U231" i="3315"/>
  <c r="X231" i="3315" s="1"/>
  <c r="AE231" i="3315" s="1"/>
  <c r="U230" i="3315"/>
  <c r="X230" i="3315" s="1"/>
  <c r="AE230" i="3315" s="1"/>
  <c r="U1393" i="3315"/>
  <c r="X1393" i="3315" s="1"/>
  <c r="AE1393" i="3315" s="1"/>
  <c r="U41" i="3315" l="1"/>
  <c r="X41" i="3315" s="1"/>
  <c r="AE41" i="3315" s="1"/>
  <c r="U1246" i="3315" l="1"/>
  <c r="X1246" i="3315" s="1"/>
  <c r="AE1246" i="3315" s="1"/>
  <c r="U1248" i="3315"/>
  <c r="X1248" i="3315" s="1"/>
  <c r="AE1248" i="3315" s="1"/>
  <c r="U1242" i="3315"/>
  <c r="X1242" i="3315" s="1"/>
  <c r="AE1242" i="3315" s="1"/>
  <c r="U1253" i="3315"/>
  <c r="X1253" i="3315" s="1"/>
  <c r="AE1253" i="3315" s="1"/>
  <c r="U1237" i="3315"/>
  <c r="X1237" i="3315" s="1"/>
  <c r="AE1237" i="3315" s="1"/>
  <c r="U192" i="3315"/>
  <c r="X192" i="3315" s="1"/>
  <c r="AE192" i="3315" s="1"/>
  <c r="U191" i="3315"/>
  <c r="X191" i="3315" s="1"/>
  <c r="AE191" i="3315" s="1"/>
  <c r="U190" i="3315"/>
  <c r="X190" i="3315" s="1"/>
  <c r="AE190" i="3315" s="1"/>
  <c r="U209" i="3315"/>
  <c r="X209" i="3315" s="1"/>
  <c r="AE209" i="3315" s="1"/>
  <c r="U511" i="3315"/>
  <c r="X511" i="3315" s="1"/>
  <c r="AE511" i="3315" s="1"/>
  <c r="U271" i="3315"/>
  <c r="X271" i="3315" s="1"/>
  <c r="AE271" i="3315" s="1"/>
  <c r="U515" i="3315"/>
  <c r="X515" i="3315" s="1"/>
  <c r="AE515" i="3315" s="1"/>
  <c r="U1137" i="3315"/>
  <c r="X1137" i="3315" s="1"/>
  <c r="AE1137" i="3315" s="1"/>
  <c r="U1132" i="3315"/>
  <c r="X1132" i="3315" s="1"/>
  <c r="AE1132" i="3315" s="1"/>
  <c r="U507" i="3315"/>
  <c r="X507" i="3315" s="1"/>
  <c r="AE507" i="3315" s="1"/>
  <c r="U512" i="3315"/>
  <c r="X512" i="3315" s="1"/>
  <c r="AE512" i="3315" s="1"/>
  <c r="U19" i="3315"/>
  <c r="X19" i="3315" l="1"/>
  <c r="U20" i="3315"/>
  <c r="U1254" i="3315"/>
  <c r="X1254" i="3315" s="1"/>
  <c r="AE1254" i="3315" s="1"/>
  <c r="U1251" i="3315"/>
  <c r="X1251" i="3315" s="1"/>
  <c r="AE1251" i="3315" s="1"/>
  <c r="U1232" i="3315"/>
  <c r="X1232" i="3315" s="1"/>
  <c r="AE1232" i="3315" s="1"/>
  <c r="U1230" i="3315"/>
  <c r="X1230" i="3315" s="1"/>
  <c r="AE1230" i="3315" s="1"/>
  <c r="U1243" i="3315"/>
  <c r="X1243" i="3315" s="1"/>
  <c r="AE1243" i="3315" s="1"/>
  <c r="U1236" i="3315"/>
  <c r="X1236" i="3315" s="1"/>
  <c r="AE1236" i="3315" s="1"/>
  <c r="U1250" i="3315"/>
  <c r="X1250" i="3315" s="1"/>
  <c r="AE1250" i="3315" s="1"/>
  <c r="U1249" i="3315"/>
  <c r="X1249" i="3315" s="1"/>
  <c r="AE1249" i="3315" s="1"/>
  <c r="U1229" i="3315"/>
  <c r="X1229" i="3315" s="1"/>
  <c r="AE1229" i="3315" s="1"/>
  <c r="U1245" i="3315"/>
  <c r="X1245" i="3315" s="1"/>
  <c r="AE1245" i="3315" s="1"/>
  <c r="U1238" i="3315"/>
  <c r="X1238" i="3315" s="1"/>
  <c r="AE1238" i="3315" s="1"/>
  <c r="U1235" i="3315"/>
  <c r="X1235" i="3315" s="1"/>
  <c r="AE1235" i="3315" s="1"/>
  <c r="U1228" i="3315"/>
  <c r="X1228" i="3315" s="1"/>
  <c r="AE1228" i="3315" s="1"/>
  <c r="U1252" i="3315"/>
  <c r="X1252" i="3315" s="1"/>
  <c r="AE1252" i="3315" s="1"/>
  <c r="U1233" i="3315"/>
  <c r="X1233" i="3315" s="1"/>
  <c r="AE1233" i="3315" s="1"/>
  <c r="U1247" i="3315"/>
  <c r="X1247" i="3315" s="1"/>
  <c r="AE1247" i="3315" s="1"/>
  <c r="U1244" i="3315"/>
  <c r="X1244" i="3315" s="1"/>
  <c r="AE1244" i="3315" s="1"/>
  <c r="AE19" i="3315" l="1"/>
  <c r="X20" i="3315"/>
  <c r="AE20" i="3315" l="1"/>
  <c r="N1179" i="3315"/>
  <c r="J1179" i="3315"/>
  <c r="Z6" i="3315"/>
  <c r="AD6" i="3315" s="1"/>
  <c r="Z8" i="3315"/>
  <c r="AD8" i="3315" s="1"/>
  <c r="N52" i="3315"/>
  <c r="N54" i="3315"/>
  <c r="Z54" i="3315"/>
  <c r="AD54" i="3315" s="1"/>
  <c r="R55" i="3315"/>
  <c r="R56" i="3315"/>
  <c r="Z56" i="3315"/>
  <c r="AD56" i="3315" s="1"/>
  <c r="R57" i="3315"/>
  <c r="W57" i="3315" s="1"/>
  <c r="R62" i="3315"/>
  <c r="R64" i="3315"/>
  <c r="J229" i="3315"/>
  <c r="N229" i="3315"/>
  <c r="J246" i="3315"/>
  <c r="J85" i="3315"/>
  <c r="N85" i="3315"/>
  <c r="J86" i="3315"/>
  <c r="U86" i="3315" s="1"/>
  <c r="J136" i="3315"/>
  <c r="N136" i="3315"/>
  <c r="J137" i="3315"/>
  <c r="N137" i="3315"/>
  <c r="J138" i="3315"/>
  <c r="N79" i="3315"/>
  <c r="N80" i="3315"/>
  <c r="J531" i="3315"/>
  <c r="N531" i="3315"/>
  <c r="J532" i="3315"/>
  <c r="U532" i="3315" s="1"/>
  <c r="N532" i="3315"/>
  <c r="J582" i="3315"/>
  <c r="J583" i="3315"/>
  <c r="J607" i="3315"/>
  <c r="U607" i="3315" s="1"/>
  <c r="J608" i="3315"/>
  <c r="N608" i="3315"/>
  <c r="J609" i="3315"/>
  <c r="J610" i="3315"/>
  <c r="U610" i="3315" s="1"/>
  <c r="J648" i="3315"/>
  <c r="J700" i="3315"/>
  <c r="N700" i="3315"/>
  <c r="J701" i="3315"/>
  <c r="U701" i="3315" s="1"/>
  <c r="J724" i="3315"/>
  <c r="N724" i="3315"/>
  <c r="J755" i="3315"/>
  <c r="J956" i="3315"/>
  <c r="U956" i="3315" s="1"/>
  <c r="J980" i="3315"/>
  <c r="J981" i="3315"/>
  <c r="U981" i="3315" s="1"/>
  <c r="Z777" i="3315"/>
  <c r="AD777" i="3315" s="1"/>
  <c r="J1391" i="3315"/>
  <c r="J1266" i="3315"/>
  <c r="J1272" i="3315"/>
  <c r="N1272" i="3315"/>
  <c r="R1272" i="3315"/>
  <c r="J1273" i="3315"/>
  <c r="J1274" i="3315"/>
  <c r="J1275" i="3315"/>
  <c r="J1276" i="3315"/>
  <c r="N1276" i="3315"/>
  <c r="J1296" i="3315"/>
  <c r="R1296" i="3315"/>
  <c r="J1312" i="3315"/>
  <c r="N1312" i="3315"/>
  <c r="J1320" i="3315"/>
  <c r="N1320" i="3315"/>
  <c r="J1322" i="3315"/>
  <c r="J1327" i="3315"/>
  <c r="N1327" i="3315"/>
  <c r="J1355" i="3315"/>
  <c r="J1356" i="3315"/>
  <c r="N1356" i="3315"/>
  <c r="R1356" i="3315"/>
  <c r="J1370" i="3315"/>
  <c r="R1370" i="3315"/>
  <c r="J1373" i="3315"/>
  <c r="R1373" i="3315"/>
  <c r="J1374" i="3315"/>
  <c r="R1374" i="3315"/>
  <c r="J1378" i="3315"/>
  <c r="J1379" i="3315"/>
  <c r="N1379" i="3315"/>
  <c r="Z932" i="3315"/>
  <c r="AD932" i="3315" s="1"/>
  <c r="Z859" i="3315"/>
  <c r="AD859" i="3315" s="1"/>
  <c r="M65" i="3315"/>
  <c r="R1173" i="3315"/>
  <c r="R1172" i="3315"/>
  <c r="R1171" i="3315"/>
  <c r="M1174" i="3315"/>
  <c r="H1404" i="3315"/>
  <c r="J181" i="3315"/>
  <c r="J1171" i="3315"/>
  <c r="J1172" i="3315"/>
  <c r="J1173" i="3315"/>
  <c r="Z527" i="3315"/>
  <c r="AD527" i="3315" s="1"/>
  <c r="Z528" i="3315"/>
  <c r="AD528" i="3315" s="1"/>
  <c r="Z529" i="3315"/>
  <c r="AD529" i="3315" s="1"/>
  <c r="Z530" i="3315"/>
  <c r="AD530" i="3315" s="1"/>
  <c r="Z531" i="3315"/>
  <c r="AD531" i="3315" s="1"/>
  <c r="Z532" i="3315"/>
  <c r="AD532" i="3315" s="1"/>
  <c r="Z533" i="3315"/>
  <c r="AD533" i="3315" s="1"/>
  <c r="Z534" i="3315"/>
  <c r="AD534" i="3315" s="1"/>
  <c r="Z535" i="3315"/>
  <c r="AD535" i="3315" s="1"/>
  <c r="Z536" i="3315"/>
  <c r="AD536" i="3315" s="1"/>
  <c r="Z537" i="3315"/>
  <c r="AD537" i="3315" s="1"/>
  <c r="Z542" i="3315"/>
  <c r="AD542" i="3315" s="1"/>
  <c r="Z543" i="3315"/>
  <c r="AD543" i="3315" s="1"/>
  <c r="Z544" i="3315"/>
  <c r="AD544" i="3315" s="1"/>
  <c r="Z545" i="3315"/>
  <c r="AD545" i="3315" s="1"/>
  <c r="Z546" i="3315"/>
  <c r="AD546" i="3315" s="1"/>
  <c r="Z547" i="3315"/>
  <c r="AD547" i="3315" s="1"/>
  <c r="Z548" i="3315"/>
  <c r="AD548" i="3315" s="1"/>
  <c r="Z549" i="3315"/>
  <c r="AD549" i="3315" s="1"/>
  <c r="Z550" i="3315"/>
  <c r="AD550" i="3315" s="1"/>
  <c r="Z551" i="3315"/>
  <c r="AD551" i="3315" s="1"/>
  <c r="Z552" i="3315"/>
  <c r="AD552" i="3315" s="1"/>
  <c r="Z553" i="3315"/>
  <c r="AD553" i="3315" s="1"/>
  <c r="Z554" i="3315"/>
  <c r="AD554" i="3315" s="1"/>
  <c r="Z555" i="3315"/>
  <c r="AD555" i="3315" s="1"/>
  <c r="Z556" i="3315"/>
  <c r="AD556" i="3315" s="1"/>
  <c r="Z557" i="3315"/>
  <c r="AD557" i="3315" s="1"/>
  <c r="Z558" i="3315"/>
  <c r="AD558" i="3315" s="1"/>
  <c r="Z559" i="3315"/>
  <c r="AD559" i="3315" s="1"/>
  <c r="Z560" i="3315"/>
  <c r="AD560" i="3315" s="1"/>
  <c r="Z561" i="3315"/>
  <c r="AD561" i="3315" s="1"/>
  <c r="Z562" i="3315"/>
  <c r="AD562" i="3315" s="1"/>
  <c r="Z563" i="3315"/>
  <c r="AD563" i="3315" s="1"/>
  <c r="Z564" i="3315"/>
  <c r="AD564" i="3315" s="1"/>
  <c r="Z565" i="3315"/>
  <c r="AD565" i="3315" s="1"/>
  <c r="Z566" i="3315"/>
  <c r="AD566" i="3315" s="1"/>
  <c r="Z567" i="3315"/>
  <c r="AD567" i="3315" s="1"/>
  <c r="Z568" i="3315"/>
  <c r="AD568" i="3315" s="1"/>
  <c r="Z569" i="3315"/>
  <c r="AD569" i="3315" s="1"/>
  <c r="Z570" i="3315"/>
  <c r="AD570" i="3315" s="1"/>
  <c r="Z571" i="3315"/>
  <c r="AD571" i="3315" s="1"/>
  <c r="Z572" i="3315"/>
  <c r="AD572" i="3315" s="1"/>
  <c r="Z573" i="3315"/>
  <c r="AD573" i="3315" s="1"/>
  <c r="Z574" i="3315"/>
  <c r="AD574" i="3315" s="1"/>
  <c r="Z575" i="3315"/>
  <c r="AD575" i="3315" s="1"/>
  <c r="Z576" i="3315"/>
  <c r="AD576" i="3315" s="1"/>
  <c r="Z577" i="3315"/>
  <c r="AD577" i="3315" s="1"/>
  <c r="Z578" i="3315"/>
  <c r="AD578" i="3315" s="1"/>
  <c r="Z579" i="3315"/>
  <c r="AD579" i="3315" s="1"/>
  <c r="Z580" i="3315"/>
  <c r="AD580" i="3315" s="1"/>
  <c r="Z581" i="3315"/>
  <c r="AD581" i="3315" s="1"/>
  <c r="Z582" i="3315"/>
  <c r="AD582" i="3315" s="1"/>
  <c r="Z583" i="3315"/>
  <c r="AD583" i="3315" s="1"/>
  <c r="Z584" i="3315"/>
  <c r="AD584" i="3315" s="1"/>
  <c r="Z585" i="3315"/>
  <c r="AD585" i="3315" s="1"/>
  <c r="Z586" i="3315"/>
  <c r="AD586" i="3315" s="1"/>
  <c r="Z587" i="3315"/>
  <c r="AD587" i="3315" s="1"/>
  <c r="Z588" i="3315"/>
  <c r="AD588" i="3315" s="1"/>
  <c r="Z589" i="3315"/>
  <c r="AD589" i="3315" s="1"/>
  <c r="Z590" i="3315"/>
  <c r="AD590" i="3315" s="1"/>
  <c r="Z591" i="3315"/>
  <c r="AD591" i="3315" s="1"/>
  <c r="Z592" i="3315"/>
  <c r="AD592" i="3315" s="1"/>
  <c r="Z593" i="3315"/>
  <c r="AD593" i="3315" s="1"/>
  <c r="Z594" i="3315"/>
  <c r="AD594" i="3315" s="1"/>
  <c r="Z595" i="3315"/>
  <c r="AD595" i="3315" s="1"/>
  <c r="Z596" i="3315"/>
  <c r="AD596" i="3315" s="1"/>
  <c r="Z597" i="3315"/>
  <c r="AD597" i="3315" s="1"/>
  <c r="Z598" i="3315"/>
  <c r="AD598" i="3315" s="1"/>
  <c r="Z599" i="3315"/>
  <c r="AD599" i="3315" s="1"/>
  <c r="Z600" i="3315"/>
  <c r="AD600" i="3315" s="1"/>
  <c r="Z601" i="3315"/>
  <c r="AD601" i="3315" s="1"/>
  <c r="Z602" i="3315"/>
  <c r="AD602" i="3315" s="1"/>
  <c r="Z603" i="3315"/>
  <c r="AD603" i="3315" s="1"/>
  <c r="Z604" i="3315"/>
  <c r="AD604" i="3315" s="1"/>
  <c r="Z605" i="3315"/>
  <c r="AD605" i="3315" s="1"/>
  <c r="Z606" i="3315"/>
  <c r="AD606" i="3315" s="1"/>
  <c r="Z607" i="3315"/>
  <c r="AD607" i="3315" s="1"/>
  <c r="Z608" i="3315"/>
  <c r="AD608" i="3315" s="1"/>
  <c r="Z609" i="3315"/>
  <c r="AD609" i="3315" s="1"/>
  <c r="Z610" i="3315"/>
  <c r="AD610" i="3315" s="1"/>
  <c r="Z611" i="3315"/>
  <c r="AD611" i="3315" s="1"/>
  <c r="Z612" i="3315"/>
  <c r="AD612" i="3315" s="1"/>
  <c r="Z613" i="3315"/>
  <c r="AD613" i="3315" s="1"/>
  <c r="Z614" i="3315"/>
  <c r="AD614" i="3315" s="1"/>
  <c r="Z615" i="3315"/>
  <c r="AD615" i="3315" s="1"/>
  <c r="Z616" i="3315"/>
  <c r="AD616" i="3315" s="1"/>
  <c r="Z617" i="3315"/>
  <c r="AD617" i="3315" s="1"/>
  <c r="Z618" i="3315"/>
  <c r="AD618" i="3315" s="1"/>
  <c r="Z619" i="3315"/>
  <c r="AD619" i="3315" s="1"/>
  <c r="Z620" i="3315"/>
  <c r="AD620" i="3315" s="1"/>
  <c r="Z621" i="3315"/>
  <c r="AD621" i="3315" s="1"/>
  <c r="Z622" i="3315"/>
  <c r="AD622" i="3315" s="1"/>
  <c r="Z623" i="3315"/>
  <c r="AD623" i="3315" s="1"/>
  <c r="Z624" i="3315"/>
  <c r="AD624" i="3315" s="1"/>
  <c r="Z625" i="3315"/>
  <c r="AD625" i="3315" s="1"/>
  <c r="Z626" i="3315"/>
  <c r="AD626" i="3315" s="1"/>
  <c r="Z627" i="3315"/>
  <c r="AD627" i="3315" s="1"/>
  <c r="Z628" i="3315"/>
  <c r="AD628" i="3315" s="1"/>
  <c r="Z629" i="3315"/>
  <c r="AD629" i="3315" s="1"/>
  <c r="Z630" i="3315"/>
  <c r="AD630" i="3315" s="1"/>
  <c r="Z631" i="3315"/>
  <c r="AD631" i="3315" s="1"/>
  <c r="Z632" i="3315"/>
  <c r="AD632" i="3315" s="1"/>
  <c r="Z633" i="3315"/>
  <c r="AD633" i="3315" s="1"/>
  <c r="Z634" i="3315"/>
  <c r="AD634" i="3315" s="1"/>
  <c r="Z635" i="3315"/>
  <c r="AD635" i="3315" s="1"/>
  <c r="Z636" i="3315"/>
  <c r="AD636" i="3315" s="1"/>
  <c r="Z637" i="3315"/>
  <c r="AD637" i="3315" s="1"/>
  <c r="Z638" i="3315"/>
  <c r="AD638" i="3315" s="1"/>
  <c r="Z639" i="3315"/>
  <c r="AD639" i="3315" s="1"/>
  <c r="Z640" i="3315"/>
  <c r="AD640" i="3315" s="1"/>
  <c r="Z641" i="3315"/>
  <c r="AD641" i="3315" s="1"/>
  <c r="Z642" i="3315"/>
  <c r="AD642" i="3315" s="1"/>
  <c r="Z643" i="3315"/>
  <c r="AD643" i="3315" s="1"/>
  <c r="Z644" i="3315"/>
  <c r="AD644" i="3315" s="1"/>
  <c r="Z645" i="3315"/>
  <c r="AD645" i="3315" s="1"/>
  <c r="Z646" i="3315"/>
  <c r="AD646" i="3315" s="1"/>
  <c r="Z647" i="3315"/>
  <c r="AD647" i="3315" s="1"/>
  <c r="Z648" i="3315"/>
  <c r="AD648" i="3315" s="1"/>
  <c r="Z649" i="3315"/>
  <c r="AD649" i="3315" s="1"/>
  <c r="Z650" i="3315"/>
  <c r="AD650" i="3315" s="1"/>
  <c r="Z651" i="3315"/>
  <c r="AD651" i="3315" s="1"/>
  <c r="Z652" i="3315"/>
  <c r="AD652" i="3315" s="1"/>
  <c r="Z653" i="3315"/>
  <c r="AD653" i="3315" s="1"/>
  <c r="Z654" i="3315"/>
  <c r="AD654" i="3315" s="1"/>
  <c r="Z655" i="3315"/>
  <c r="AD655" i="3315" s="1"/>
  <c r="Z656" i="3315"/>
  <c r="AD656" i="3315" s="1"/>
  <c r="Z657" i="3315"/>
  <c r="AD657" i="3315" s="1"/>
  <c r="Z658" i="3315"/>
  <c r="AD658" i="3315" s="1"/>
  <c r="Z659" i="3315"/>
  <c r="AD659" i="3315" s="1"/>
  <c r="Z660" i="3315"/>
  <c r="AD660" i="3315" s="1"/>
  <c r="Z661" i="3315"/>
  <c r="AD661" i="3315" s="1"/>
  <c r="Z662" i="3315"/>
  <c r="AD662" i="3315" s="1"/>
  <c r="Z663" i="3315"/>
  <c r="AD663" i="3315" s="1"/>
  <c r="Z664" i="3315"/>
  <c r="AD664" i="3315" s="1"/>
  <c r="Z665" i="3315"/>
  <c r="AD665" i="3315" s="1"/>
  <c r="Z666" i="3315"/>
  <c r="AD666" i="3315" s="1"/>
  <c r="Z667" i="3315"/>
  <c r="AD667" i="3315" s="1"/>
  <c r="Z668" i="3315"/>
  <c r="AD668" i="3315" s="1"/>
  <c r="Z669" i="3315"/>
  <c r="Z670" i="3315"/>
  <c r="AD670" i="3315" s="1"/>
  <c r="Z671" i="3315"/>
  <c r="AD671" i="3315" s="1"/>
  <c r="Z672" i="3315"/>
  <c r="AD672" i="3315" s="1"/>
  <c r="Z673" i="3315"/>
  <c r="AD673" i="3315" s="1"/>
  <c r="Z674" i="3315"/>
  <c r="AD674" i="3315" s="1"/>
  <c r="Z675" i="3315"/>
  <c r="AD675" i="3315" s="1"/>
  <c r="Z676" i="3315"/>
  <c r="AD676" i="3315" s="1"/>
  <c r="Z677" i="3315"/>
  <c r="AD677" i="3315" s="1"/>
  <c r="Z678" i="3315"/>
  <c r="AD678" i="3315" s="1"/>
  <c r="Z679" i="3315"/>
  <c r="AD679" i="3315" s="1"/>
  <c r="Z680" i="3315"/>
  <c r="AD680" i="3315" s="1"/>
  <c r="Z681" i="3315"/>
  <c r="AD681" i="3315" s="1"/>
  <c r="Z682" i="3315"/>
  <c r="AD682" i="3315" s="1"/>
  <c r="Z683" i="3315"/>
  <c r="AD683" i="3315" s="1"/>
  <c r="Z684" i="3315"/>
  <c r="AD684" i="3315" s="1"/>
  <c r="Z685" i="3315"/>
  <c r="AD685" i="3315" s="1"/>
  <c r="Z686" i="3315"/>
  <c r="AD686" i="3315" s="1"/>
  <c r="Z687" i="3315"/>
  <c r="AD687" i="3315" s="1"/>
  <c r="Z688" i="3315"/>
  <c r="AD688" i="3315" s="1"/>
  <c r="Z689" i="3315"/>
  <c r="AD689" i="3315" s="1"/>
  <c r="Z690" i="3315"/>
  <c r="AD690" i="3315" s="1"/>
  <c r="Z691" i="3315"/>
  <c r="AD691" i="3315" s="1"/>
  <c r="Z692" i="3315"/>
  <c r="AD692" i="3315" s="1"/>
  <c r="Z693" i="3315"/>
  <c r="AD693" i="3315" s="1"/>
  <c r="Z694" i="3315"/>
  <c r="AD694" i="3315" s="1"/>
  <c r="Z695" i="3315"/>
  <c r="AD695" i="3315" s="1"/>
  <c r="Z696" i="3315"/>
  <c r="AD696" i="3315" s="1"/>
  <c r="Z697" i="3315"/>
  <c r="AD697" i="3315" s="1"/>
  <c r="Z698" i="3315"/>
  <c r="AD698" i="3315" s="1"/>
  <c r="Z699" i="3315"/>
  <c r="AD699" i="3315" s="1"/>
  <c r="Z700" i="3315"/>
  <c r="AD700" i="3315" s="1"/>
  <c r="Z701" i="3315"/>
  <c r="AD701" i="3315" s="1"/>
  <c r="Z702" i="3315"/>
  <c r="AD702" i="3315" s="1"/>
  <c r="Z703" i="3315"/>
  <c r="AD703" i="3315" s="1"/>
  <c r="Z704" i="3315"/>
  <c r="AD704" i="3315" s="1"/>
  <c r="Z705" i="3315"/>
  <c r="AD705" i="3315" s="1"/>
  <c r="Z706" i="3315"/>
  <c r="AD706" i="3315" s="1"/>
  <c r="Z707" i="3315"/>
  <c r="AD707" i="3315" s="1"/>
  <c r="Z708" i="3315"/>
  <c r="AD708" i="3315" s="1"/>
  <c r="Z709" i="3315"/>
  <c r="AD709" i="3315" s="1"/>
  <c r="Z710" i="3315"/>
  <c r="AD710" i="3315" s="1"/>
  <c r="Z711" i="3315"/>
  <c r="AD711" i="3315" s="1"/>
  <c r="Z712" i="3315"/>
  <c r="AD712" i="3315" s="1"/>
  <c r="Z713" i="3315"/>
  <c r="AD713" i="3315" s="1"/>
  <c r="Z714" i="3315"/>
  <c r="AD714" i="3315" s="1"/>
  <c r="Z715" i="3315"/>
  <c r="AD715" i="3315" s="1"/>
  <c r="Z716" i="3315"/>
  <c r="AD716" i="3315" s="1"/>
  <c r="Z717" i="3315"/>
  <c r="AD717" i="3315" s="1"/>
  <c r="Z718" i="3315"/>
  <c r="AD718" i="3315" s="1"/>
  <c r="Z719" i="3315"/>
  <c r="AD719" i="3315" s="1"/>
  <c r="Z720" i="3315"/>
  <c r="AD720" i="3315" s="1"/>
  <c r="Z721" i="3315"/>
  <c r="AD721" i="3315" s="1"/>
  <c r="Z722" i="3315"/>
  <c r="AD722" i="3315" s="1"/>
  <c r="Z723" i="3315"/>
  <c r="AD723" i="3315" s="1"/>
  <c r="Z724" i="3315"/>
  <c r="AD724" i="3315" s="1"/>
  <c r="Z725" i="3315"/>
  <c r="AD725" i="3315" s="1"/>
  <c r="Z726" i="3315"/>
  <c r="AD726" i="3315" s="1"/>
  <c r="Z727" i="3315"/>
  <c r="AD727" i="3315" s="1"/>
  <c r="Z728" i="3315"/>
  <c r="AD728" i="3315" s="1"/>
  <c r="Z729" i="3315"/>
  <c r="AD729" i="3315" s="1"/>
  <c r="Z730" i="3315"/>
  <c r="AD730" i="3315" s="1"/>
  <c r="Z731" i="3315"/>
  <c r="AD731" i="3315" s="1"/>
  <c r="Z732" i="3315"/>
  <c r="AD732" i="3315" s="1"/>
  <c r="Z733" i="3315"/>
  <c r="AD733" i="3315" s="1"/>
  <c r="Z734" i="3315"/>
  <c r="AD734" i="3315" s="1"/>
  <c r="Z735" i="3315"/>
  <c r="AD735" i="3315" s="1"/>
  <c r="Z736" i="3315"/>
  <c r="AD736" i="3315" s="1"/>
  <c r="Z737" i="3315"/>
  <c r="AD737" i="3315" s="1"/>
  <c r="Z738" i="3315"/>
  <c r="AD738" i="3315" s="1"/>
  <c r="Z739" i="3315"/>
  <c r="AD739" i="3315" s="1"/>
  <c r="Z740" i="3315"/>
  <c r="AD740" i="3315" s="1"/>
  <c r="Z741" i="3315"/>
  <c r="AD741" i="3315" s="1"/>
  <c r="Z742" i="3315"/>
  <c r="AD742" i="3315" s="1"/>
  <c r="Z743" i="3315"/>
  <c r="AD743" i="3315" s="1"/>
  <c r="Z744" i="3315"/>
  <c r="AD744" i="3315" s="1"/>
  <c r="Z745" i="3315"/>
  <c r="AD745" i="3315" s="1"/>
  <c r="Z746" i="3315"/>
  <c r="AD746" i="3315" s="1"/>
  <c r="Z747" i="3315"/>
  <c r="AD747" i="3315" s="1"/>
  <c r="Z748" i="3315"/>
  <c r="AD748" i="3315" s="1"/>
  <c r="Z749" i="3315"/>
  <c r="AD749" i="3315" s="1"/>
  <c r="Z750" i="3315"/>
  <c r="AD750" i="3315" s="1"/>
  <c r="Z751" i="3315"/>
  <c r="AD751" i="3315" s="1"/>
  <c r="Z752" i="3315"/>
  <c r="AD752" i="3315" s="1"/>
  <c r="Z753" i="3315"/>
  <c r="AD753" i="3315" s="1"/>
  <c r="Z754" i="3315"/>
  <c r="AD754" i="3315" s="1"/>
  <c r="Z755" i="3315"/>
  <c r="AD755" i="3315" s="1"/>
  <c r="Z756" i="3315"/>
  <c r="AD756" i="3315" s="1"/>
  <c r="Z757" i="3315"/>
  <c r="AD757" i="3315" s="1"/>
  <c r="Z758" i="3315"/>
  <c r="AD758" i="3315" s="1"/>
  <c r="Z759" i="3315"/>
  <c r="AD759" i="3315" s="1"/>
  <c r="Z760" i="3315"/>
  <c r="AD760" i="3315" s="1"/>
  <c r="Z761" i="3315"/>
  <c r="AD761" i="3315" s="1"/>
  <c r="Z762" i="3315"/>
  <c r="AD762" i="3315" s="1"/>
  <c r="Z763" i="3315"/>
  <c r="AD763" i="3315" s="1"/>
  <c r="Z764" i="3315"/>
  <c r="AD764" i="3315" s="1"/>
  <c r="Z765" i="3315"/>
  <c r="AD765" i="3315" s="1"/>
  <c r="Z766" i="3315"/>
  <c r="AD766" i="3315" s="1"/>
  <c r="Z767" i="3315"/>
  <c r="AD767" i="3315" s="1"/>
  <c r="Z768" i="3315"/>
  <c r="AD768" i="3315" s="1"/>
  <c r="Z769" i="3315"/>
  <c r="AD769" i="3315" s="1"/>
  <c r="Z770" i="3315"/>
  <c r="AD770" i="3315" s="1"/>
  <c r="Z771" i="3315"/>
  <c r="AD771" i="3315" s="1"/>
  <c r="Z772" i="3315"/>
  <c r="AD772" i="3315" s="1"/>
  <c r="Z773" i="3315"/>
  <c r="AD773" i="3315" s="1"/>
  <c r="Z774" i="3315"/>
  <c r="AD774" i="3315" s="1"/>
  <c r="Z775" i="3315"/>
  <c r="AD775" i="3315" s="1"/>
  <c r="Z776" i="3315"/>
  <c r="AD776" i="3315" s="1"/>
  <c r="Z778" i="3315"/>
  <c r="AD778" i="3315" s="1"/>
  <c r="Z779" i="3315"/>
  <c r="AD779" i="3315" s="1"/>
  <c r="Z780" i="3315"/>
  <c r="AD780" i="3315" s="1"/>
  <c r="Z781" i="3315"/>
  <c r="AD781" i="3315" s="1"/>
  <c r="Z782" i="3315"/>
  <c r="AD782" i="3315" s="1"/>
  <c r="Z783" i="3315"/>
  <c r="AD783" i="3315" s="1"/>
  <c r="Z784" i="3315"/>
  <c r="AD784" i="3315" s="1"/>
  <c r="Z785" i="3315"/>
  <c r="AD785" i="3315" s="1"/>
  <c r="Z786" i="3315"/>
  <c r="AD786" i="3315" s="1"/>
  <c r="Z787" i="3315"/>
  <c r="AD787" i="3315" s="1"/>
  <c r="Z788" i="3315"/>
  <c r="AD788" i="3315" s="1"/>
  <c r="Z789" i="3315"/>
  <c r="AD789" i="3315" s="1"/>
  <c r="Z790" i="3315"/>
  <c r="AD790" i="3315" s="1"/>
  <c r="Z791" i="3315"/>
  <c r="AD791" i="3315" s="1"/>
  <c r="Z792" i="3315"/>
  <c r="AD792" i="3315" s="1"/>
  <c r="Z793" i="3315"/>
  <c r="AD793" i="3315" s="1"/>
  <c r="Z794" i="3315"/>
  <c r="AD794" i="3315" s="1"/>
  <c r="Z795" i="3315"/>
  <c r="AD795" i="3315" s="1"/>
  <c r="Z796" i="3315"/>
  <c r="AD796" i="3315" s="1"/>
  <c r="Z797" i="3315"/>
  <c r="AD797" i="3315" s="1"/>
  <c r="Z798" i="3315"/>
  <c r="AD798" i="3315" s="1"/>
  <c r="Z799" i="3315"/>
  <c r="AD799" i="3315" s="1"/>
  <c r="Z800" i="3315"/>
  <c r="AD800" i="3315" s="1"/>
  <c r="Z801" i="3315"/>
  <c r="AD801" i="3315" s="1"/>
  <c r="Z802" i="3315"/>
  <c r="AD802" i="3315" s="1"/>
  <c r="Z803" i="3315"/>
  <c r="AD803" i="3315" s="1"/>
  <c r="Z804" i="3315"/>
  <c r="AD804" i="3315" s="1"/>
  <c r="Z805" i="3315"/>
  <c r="AD805" i="3315" s="1"/>
  <c r="Z806" i="3315"/>
  <c r="AD806" i="3315" s="1"/>
  <c r="Z807" i="3315"/>
  <c r="AD807" i="3315" s="1"/>
  <c r="Z808" i="3315"/>
  <c r="AD808" i="3315" s="1"/>
  <c r="Z809" i="3315"/>
  <c r="AD809" i="3315" s="1"/>
  <c r="Z810" i="3315"/>
  <c r="AD810" i="3315" s="1"/>
  <c r="Z811" i="3315"/>
  <c r="AD811" i="3315" s="1"/>
  <c r="Z812" i="3315"/>
  <c r="AD812" i="3315" s="1"/>
  <c r="Z813" i="3315"/>
  <c r="Z814" i="3315"/>
  <c r="AD814" i="3315" s="1"/>
  <c r="Z815" i="3315"/>
  <c r="AD815" i="3315" s="1"/>
  <c r="Z816" i="3315"/>
  <c r="AD816" i="3315" s="1"/>
  <c r="Z817" i="3315"/>
  <c r="AD817" i="3315" s="1"/>
  <c r="Z818" i="3315"/>
  <c r="AD818" i="3315" s="1"/>
  <c r="Z819" i="3315"/>
  <c r="AD819" i="3315" s="1"/>
  <c r="Z820" i="3315"/>
  <c r="AD820" i="3315" s="1"/>
  <c r="Z821" i="3315"/>
  <c r="AD821" i="3315" s="1"/>
  <c r="Z822" i="3315"/>
  <c r="AD822" i="3315" s="1"/>
  <c r="Z823" i="3315"/>
  <c r="AD823" i="3315" s="1"/>
  <c r="Z824" i="3315"/>
  <c r="AD824" i="3315" s="1"/>
  <c r="Z825" i="3315"/>
  <c r="AD825" i="3315" s="1"/>
  <c r="Z826" i="3315"/>
  <c r="AD826" i="3315" s="1"/>
  <c r="Z827" i="3315"/>
  <c r="AD827" i="3315" s="1"/>
  <c r="Z828" i="3315"/>
  <c r="AD828" i="3315" s="1"/>
  <c r="Z829" i="3315"/>
  <c r="Z830" i="3315"/>
  <c r="AD830" i="3315" s="1"/>
  <c r="Z831" i="3315"/>
  <c r="AD831" i="3315" s="1"/>
  <c r="Z832" i="3315"/>
  <c r="AD832" i="3315" s="1"/>
  <c r="Z833" i="3315"/>
  <c r="AD833" i="3315" s="1"/>
  <c r="Z834" i="3315"/>
  <c r="AD834" i="3315" s="1"/>
  <c r="Z835" i="3315"/>
  <c r="AD835" i="3315" s="1"/>
  <c r="Z836" i="3315"/>
  <c r="AD836" i="3315" s="1"/>
  <c r="Z837" i="3315"/>
  <c r="AD837" i="3315" s="1"/>
  <c r="Z838" i="3315"/>
  <c r="AD838" i="3315" s="1"/>
  <c r="Z839" i="3315"/>
  <c r="AD839" i="3315" s="1"/>
  <c r="Z840" i="3315"/>
  <c r="AD840" i="3315" s="1"/>
  <c r="Z841" i="3315"/>
  <c r="AD841" i="3315" s="1"/>
  <c r="Z842" i="3315"/>
  <c r="AD842" i="3315" s="1"/>
  <c r="Z843" i="3315"/>
  <c r="AD843" i="3315" s="1"/>
  <c r="Z844" i="3315"/>
  <c r="AD844" i="3315" s="1"/>
  <c r="Z845" i="3315"/>
  <c r="AD845" i="3315" s="1"/>
  <c r="Z846" i="3315"/>
  <c r="AD846" i="3315" s="1"/>
  <c r="Z847" i="3315"/>
  <c r="AD847" i="3315" s="1"/>
  <c r="Z848" i="3315"/>
  <c r="AD848" i="3315" s="1"/>
  <c r="Z849" i="3315"/>
  <c r="AD849" i="3315" s="1"/>
  <c r="Z850" i="3315"/>
  <c r="AD850" i="3315" s="1"/>
  <c r="Z851" i="3315"/>
  <c r="AD851" i="3315" s="1"/>
  <c r="Z852" i="3315"/>
  <c r="AD852" i="3315" s="1"/>
  <c r="Z853" i="3315"/>
  <c r="AD853" i="3315" s="1"/>
  <c r="Z854" i="3315"/>
  <c r="AD854" i="3315" s="1"/>
  <c r="Z855" i="3315"/>
  <c r="AD855" i="3315" s="1"/>
  <c r="Z856" i="3315"/>
  <c r="AD856" i="3315" s="1"/>
  <c r="Z857" i="3315"/>
  <c r="AD857" i="3315" s="1"/>
  <c r="Z858" i="3315"/>
  <c r="AD858" i="3315" s="1"/>
  <c r="Z860" i="3315"/>
  <c r="AD860" i="3315" s="1"/>
  <c r="Z861" i="3315"/>
  <c r="AD861" i="3315" s="1"/>
  <c r="Z925" i="3315"/>
  <c r="AD925" i="3315" s="1"/>
  <c r="Z926" i="3315"/>
  <c r="AD926" i="3315" s="1"/>
  <c r="Z927" i="3315"/>
  <c r="AD927" i="3315" s="1"/>
  <c r="Z928" i="3315"/>
  <c r="AD928" i="3315" s="1"/>
  <c r="Z929" i="3315"/>
  <c r="AD929" i="3315" s="1"/>
  <c r="Z930" i="3315"/>
  <c r="AD930" i="3315" s="1"/>
  <c r="Z931" i="3315"/>
  <c r="AD931" i="3315" s="1"/>
  <c r="Z933" i="3315"/>
  <c r="AD933" i="3315" s="1"/>
  <c r="Z934" i="3315"/>
  <c r="AD934" i="3315" s="1"/>
  <c r="Z935" i="3315"/>
  <c r="AD935" i="3315" s="1"/>
  <c r="Z936" i="3315"/>
  <c r="AD936" i="3315" s="1"/>
  <c r="Z937" i="3315"/>
  <c r="AD937" i="3315" s="1"/>
  <c r="Z938" i="3315"/>
  <c r="AD938" i="3315" s="1"/>
  <c r="Z939" i="3315"/>
  <c r="AD939" i="3315" s="1"/>
  <c r="Z940" i="3315"/>
  <c r="AD940" i="3315" s="1"/>
  <c r="Z941" i="3315"/>
  <c r="AD941" i="3315" s="1"/>
  <c r="Z942" i="3315"/>
  <c r="AD942" i="3315" s="1"/>
  <c r="Z943" i="3315"/>
  <c r="AD943" i="3315" s="1"/>
  <c r="Z944" i="3315"/>
  <c r="AD944" i="3315" s="1"/>
  <c r="Z945" i="3315"/>
  <c r="AD945" i="3315" s="1"/>
  <c r="Z946" i="3315"/>
  <c r="AD946" i="3315" s="1"/>
  <c r="Z947" i="3315"/>
  <c r="AD947" i="3315" s="1"/>
  <c r="Z948" i="3315"/>
  <c r="AD948" i="3315" s="1"/>
  <c r="Z949" i="3315"/>
  <c r="AD949" i="3315" s="1"/>
  <c r="Z950" i="3315"/>
  <c r="AD950" i="3315" s="1"/>
  <c r="Z951" i="3315"/>
  <c r="AD951" i="3315" s="1"/>
  <c r="Z952" i="3315"/>
  <c r="AD952" i="3315" s="1"/>
  <c r="Z953" i="3315"/>
  <c r="AD953" i="3315" s="1"/>
  <c r="Z954" i="3315"/>
  <c r="AD954" i="3315" s="1"/>
  <c r="Z955" i="3315"/>
  <c r="AD955" i="3315" s="1"/>
  <c r="Z956" i="3315"/>
  <c r="AD956" i="3315" s="1"/>
  <c r="Z957" i="3315"/>
  <c r="AD957" i="3315" s="1"/>
  <c r="Z958" i="3315"/>
  <c r="AD958" i="3315" s="1"/>
  <c r="Z959" i="3315"/>
  <c r="AD959" i="3315" s="1"/>
  <c r="Z960" i="3315"/>
  <c r="AD960" i="3315" s="1"/>
  <c r="Z961" i="3315"/>
  <c r="AD961" i="3315" s="1"/>
  <c r="Z962" i="3315"/>
  <c r="AD962" i="3315" s="1"/>
  <c r="Z963" i="3315"/>
  <c r="AD963" i="3315" s="1"/>
  <c r="Z964" i="3315"/>
  <c r="AD964" i="3315" s="1"/>
  <c r="Z965" i="3315"/>
  <c r="AD965" i="3315" s="1"/>
  <c r="Z966" i="3315"/>
  <c r="AD966" i="3315" s="1"/>
  <c r="Z967" i="3315"/>
  <c r="AD967" i="3315" s="1"/>
  <c r="Z968" i="3315"/>
  <c r="AD968" i="3315" s="1"/>
  <c r="Z969" i="3315"/>
  <c r="AD969" i="3315" s="1"/>
  <c r="Z970" i="3315"/>
  <c r="AD970" i="3315" s="1"/>
  <c r="Z971" i="3315"/>
  <c r="AD971" i="3315" s="1"/>
  <c r="Z972" i="3315"/>
  <c r="AD972" i="3315" s="1"/>
  <c r="Z973" i="3315"/>
  <c r="AD973" i="3315" s="1"/>
  <c r="Z974" i="3315"/>
  <c r="AD974" i="3315" s="1"/>
  <c r="Z975" i="3315"/>
  <c r="AD975" i="3315" s="1"/>
  <c r="Z976" i="3315"/>
  <c r="AD976" i="3315" s="1"/>
  <c r="Z977" i="3315"/>
  <c r="AD977" i="3315" s="1"/>
  <c r="Z978" i="3315"/>
  <c r="AD978" i="3315" s="1"/>
  <c r="Z979" i="3315"/>
  <c r="AD979" i="3315" s="1"/>
  <c r="Z980" i="3315"/>
  <c r="AD980" i="3315" s="1"/>
  <c r="Z981" i="3315"/>
  <c r="AD981" i="3315" s="1"/>
  <c r="Z1171" i="3315"/>
  <c r="AD1171" i="3315" s="1"/>
  <c r="Z1172" i="3315"/>
  <c r="AD1172" i="3315" s="1"/>
  <c r="Z1173" i="3315"/>
  <c r="AD1173" i="3315" s="1"/>
  <c r="N1174" i="3315"/>
  <c r="Z985" i="3315"/>
  <c r="AD985" i="3315" s="1"/>
  <c r="AD1388" i="3315"/>
  <c r="AD1390" i="3315"/>
  <c r="AD1391" i="3315"/>
  <c r="AD1394" i="3315"/>
  <c r="AD1395" i="3315"/>
  <c r="AD1396" i="3315"/>
  <c r="AD1397" i="3315"/>
  <c r="AD1398" i="3315"/>
  <c r="AD1399" i="3315"/>
  <c r="AD1400" i="3315"/>
  <c r="AD1401" i="3315"/>
  <c r="AD1402" i="3315"/>
  <c r="AD1403" i="3315"/>
  <c r="Z1260" i="3315"/>
  <c r="AD1260" i="3315" s="1"/>
  <c r="Z1261" i="3315"/>
  <c r="AD1261" i="3315" s="1"/>
  <c r="Z1262" i="3315"/>
  <c r="AD1262" i="3315" s="1"/>
  <c r="Z1263" i="3315"/>
  <c r="AD1263" i="3315" s="1"/>
  <c r="Z1264" i="3315"/>
  <c r="AD1264" i="3315" s="1"/>
  <c r="Z1265" i="3315"/>
  <c r="AD1265" i="3315" s="1"/>
  <c r="Z1266" i="3315"/>
  <c r="AD1266" i="3315" s="1"/>
  <c r="Z1267" i="3315"/>
  <c r="AD1267" i="3315" s="1"/>
  <c r="Z1268" i="3315"/>
  <c r="AD1268" i="3315" s="1"/>
  <c r="Z1269" i="3315"/>
  <c r="AD1269" i="3315" s="1"/>
  <c r="Z1270" i="3315"/>
  <c r="AD1270" i="3315" s="1"/>
  <c r="Z1271" i="3315"/>
  <c r="AD1271" i="3315" s="1"/>
  <c r="Z1272" i="3315"/>
  <c r="AD1272" i="3315" s="1"/>
  <c r="Z1273" i="3315"/>
  <c r="AD1273" i="3315" s="1"/>
  <c r="Z1274" i="3315"/>
  <c r="AD1274" i="3315" s="1"/>
  <c r="Z1275" i="3315"/>
  <c r="AD1275" i="3315" s="1"/>
  <c r="Z1276" i="3315"/>
  <c r="AD1276" i="3315" s="1"/>
  <c r="Z1277" i="3315"/>
  <c r="AD1277" i="3315" s="1"/>
  <c r="Z1278" i="3315"/>
  <c r="AD1278" i="3315" s="1"/>
  <c r="Z1279" i="3315"/>
  <c r="AD1279" i="3315" s="1"/>
  <c r="Z1280" i="3315"/>
  <c r="AD1280" i="3315" s="1"/>
  <c r="Z1281" i="3315"/>
  <c r="AD1281" i="3315" s="1"/>
  <c r="Z1282" i="3315"/>
  <c r="AD1282" i="3315" s="1"/>
  <c r="Z1283" i="3315"/>
  <c r="AD1283" i="3315" s="1"/>
  <c r="Z1284" i="3315"/>
  <c r="AD1284" i="3315" s="1"/>
  <c r="Z1285" i="3315"/>
  <c r="AD1285" i="3315" s="1"/>
  <c r="Z1286" i="3315"/>
  <c r="AD1286" i="3315" s="1"/>
  <c r="Z1287" i="3315"/>
  <c r="AD1287" i="3315" s="1"/>
  <c r="Z1288" i="3315"/>
  <c r="AD1288" i="3315" s="1"/>
  <c r="Z1289" i="3315"/>
  <c r="AD1289" i="3315" s="1"/>
  <c r="Z1290" i="3315"/>
  <c r="AD1290" i="3315" s="1"/>
  <c r="Z1291" i="3315"/>
  <c r="AD1291" i="3315" s="1"/>
  <c r="Z1292" i="3315"/>
  <c r="AD1292" i="3315" s="1"/>
  <c r="Z1293" i="3315"/>
  <c r="Z1294" i="3315"/>
  <c r="AD1294" i="3315" s="1"/>
  <c r="Z1295" i="3315"/>
  <c r="AD1295" i="3315" s="1"/>
  <c r="Z1296" i="3315"/>
  <c r="AD1296" i="3315" s="1"/>
  <c r="Z1297" i="3315"/>
  <c r="AD1297" i="3315" s="1"/>
  <c r="Z1298" i="3315"/>
  <c r="AD1298" i="3315" s="1"/>
  <c r="Z1299" i="3315"/>
  <c r="AD1299" i="3315" s="1"/>
  <c r="Z1300" i="3315"/>
  <c r="AD1300" i="3315" s="1"/>
  <c r="Z1301" i="3315"/>
  <c r="Z1302" i="3315"/>
  <c r="AD1302" i="3315" s="1"/>
  <c r="Z1303" i="3315"/>
  <c r="AD1303" i="3315" s="1"/>
  <c r="Z1304" i="3315"/>
  <c r="AD1304" i="3315" s="1"/>
  <c r="Z1305" i="3315"/>
  <c r="AD1305" i="3315" s="1"/>
  <c r="Z1306" i="3315"/>
  <c r="AD1306" i="3315" s="1"/>
  <c r="Z1307" i="3315"/>
  <c r="AD1307" i="3315" s="1"/>
  <c r="Z1308" i="3315"/>
  <c r="AD1308" i="3315" s="1"/>
  <c r="Z1309" i="3315"/>
  <c r="AD1309" i="3315" s="1"/>
  <c r="Z1310" i="3315"/>
  <c r="AD1310" i="3315" s="1"/>
  <c r="Z1311" i="3315"/>
  <c r="AD1311" i="3315" s="1"/>
  <c r="Z1312" i="3315"/>
  <c r="AD1312" i="3315" s="1"/>
  <c r="Z1313" i="3315"/>
  <c r="AD1313" i="3315" s="1"/>
  <c r="Z1314" i="3315"/>
  <c r="AD1314" i="3315" s="1"/>
  <c r="Z1315" i="3315"/>
  <c r="AD1315" i="3315" s="1"/>
  <c r="Z1316" i="3315"/>
  <c r="AD1316" i="3315" s="1"/>
  <c r="Z1317" i="3315"/>
  <c r="AD1317" i="3315" s="1"/>
  <c r="Z1318" i="3315"/>
  <c r="AD1318" i="3315" s="1"/>
  <c r="Z1319" i="3315"/>
  <c r="AD1319" i="3315" s="1"/>
  <c r="Z1320" i="3315"/>
  <c r="AD1320" i="3315" s="1"/>
  <c r="Z1321" i="3315"/>
  <c r="AD1321" i="3315" s="1"/>
  <c r="Z1322" i="3315"/>
  <c r="AD1322" i="3315" s="1"/>
  <c r="Z1323" i="3315"/>
  <c r="AD1323" i="3315" s="1"/>
  <c r="Z1324" i="3315"/>
  <c r="AD1324" i="3315" s="1"/>
  <c r="Z1325" i="3315"/>
  <c r="AD1325" i="3315" s="1"/>
  <c r="Z1326" i="3315"/>
  <c r="AD1326" i="3315" s="1"/>
  <c r="Z1327" i="3315"/>
  <c r="AD1327" i="3315" s="1"/>
  <c r="Z1328" i="3315"/>
  <c r="AD1328" i="3315" s="1"/>
  <c r="Z1355" i="3315"/>
  <c r="AD1355" i="3315" s="1"/>
  <c r="Z1356" i="3315"/>
  <c r="AD1356" i="3315" s="1"/>
  <c r="Z1357" i="3315"/>
  <c r="AD1357" i="3315" s="1"/>
  <c r="Z1358" i="3315"/>
  <c r="AD1358" i="3315" s="1"/>
  <c r="Z1359" i="3315"/>
  <c r="AD1359" i="3315" s="1"/>
  <c r="Z1360" i="3315"/>
  <c r="AD1360" i="3315" s="1"/>
  <c r="Z1361" i="3315"/>
  <c r="AD1361" i="3315" s="1"/>
  <c r="Z1362" i="3315"/>
  <c r="AD1362" i="3315" s="1"/>
  <c r="Z1363" i="3315"/>
  <c r="AD1363" i="3315" s="1"/>
  <c r="Z1364" i="3315"/>
  <c r="AD1364" i="3315" s="1"/>
  <c r="Z1365" i="3315"/>
  <c r="AD1365" i="3315" s="1"/>
  <c r="Z1366" i="3315"/>
  <c r="AD1366" i="3315" s="1"/>
  <c r="Z1367" i="3315"/>
  <c r="AD1367" i="3315" s="1"/>
  <c r="Z1368" i="3315"/>
  <c r="AD1368" i="3315" s="1"/>
  <c r="Z1369" i="3315"/>
  <c r="AD1369" i="3315" s="1"/>
  <c r="Z1370" i="3315"/>
  <c r="AD1370" i="3315" s="1"/>
  <c r="Z1371" i="3315"/>
  <c r="AD1371" i="3315" s="1"/>
  <c r="Z1372" i="3315"/>
  <c r="AD1372" i="3315" s="1"/>
  <c r="Z1373" i="3315"/>
  <c r="AD1373" i="3315" s="1"/>
  <c r="Z1374" i="3315"/>
  <c r="AD1374" i="3315" s="1"/>
  <c r="Z1375" i="3315"/>
  <c r="AD1375" i="3315" s="1"/>
  <c r="Z1376" i="3315"/>
  <c r="AD1376" i="3315" s="1"/>
  <c r="Z1377" i="3315"/>
  <c r="AD1377" i="3315" s="1"/>
  <c r="Z1378" i="3315"/>
  <c r="AD1378" i="3315" s="1"/>
  <c r="Z1379" i="3315"/>
  <c r="AD1379" i="3315" s="1"/>
  <c r="Z1380" i="3315"/>
  <c r="AD1380" i="3315" s="1"/>
  <c r="Z1381" i="3315"/>
  <c r="AD1381" i="3315" s="1"/>
  <c r="Z1382" i="3315"/>
  <c r="AD1382" i="3315" s="1"/>
  <c r="Z1383" i="3315"/>
  <c r="AD1383" i="3315" s="1"/>
  <c r="Z1384" i="3315"/>
  <c r="AD1384" i="3315" s="1"/>
  <c r="Z1179" i="3315"/>
  <c r="Z1255" i="3315"/>
  <c r="AD1255" i="3315" s="1"/>
  <c r="Z1256" i="3315"/>
  <c r="AD1256" i="3315" s="1"/>
  <c r="Z229" i="3315"/>
  <c r="AD229" i="3315" s="1"/>
  <c r="Z245" i="3315"/>
  <c r="AD245" i="3315" s="1"/>
  <c r="Z246" i="3315"/>
  <c r="AD246" i="3315" s="1"/>
  <c r="Z247" i="3315"/>
  <c r="AD247" i="3315" s="1"/>
  <c r="Z248" i="3315"/>
  <c r="AD248" i="3315" s="1"/>
  <c r="Z249" i="3315"/>
  <c r="AD249" i="3315" s="1"/>
  <c r="Z250" i="3315"/>
  <c r="AD250" i="3315" s="1"/>
  <c r="Z251" i="3315"/>
  <c r="AD251" i="3315" s="1"/>
  <c r="Z252" i="3315"/>
  <c r="AD252" i="3315" s="1"/>
  <c r="Z253" i="3315"/>
  <c r="AD253" i="3315" s="1"/>
  <c r="Z254" i="3315"/>
  <c r="AD254" i="3315" s="1"/>
  <c r="Z255" i="3315"/>
  <c r="AD255" i="3315" s="1"/>
  <c r="Z256" i="3315"/>
  <c r="AD256" i="3315" s="1"/>
  <c r="Z257" i="3315"/>
  <c r="AD257" i="3315" s="1"/>
  <c r="Z258" i="3315"/>
  <c r="AD258" i="3315" s="1"/>
  <c r="Z259" i="3315"/>
  <c r="Z260" i="3315"/>
  <c r="AD260" i="3315" s="1"/>
  <c r="Z261" i="3315"/>
  <c r="AD261" i="3315" s="1"/>
  <c r="Z262" i="3315"/>
  <c r="AD262" i="3315" s="1"/>
  <c r="Z263" i="3315"/>
  <c r="AD263" i="3315" s="1"/>
  <c r="Z264" i="3315"/>
  <c r="AD264" i="3315" s="1"/>
  <c r="Z265" i="3315"/>
  <c r="AD265" i="3315" s="1"/>
  <c r="Z69" i="3315"/>
  <c r="AD69" i="3315" s="1"/>
  <c r="Z76" i="3315"/>
  <c r="AD76" i="3315" s="1"/>
  <c r="Z77" i="3315"/>
  <c r="AD77" i="3315" s="1"/>
  <c r="Z78" i="3315"/>
  <c r="AD78" i="3315" s="1"/>
  <c r="Z79" i="3315"/>
  <c r="AD79" i="3315" s="1"/>
  <c r="Z80" i="3315"/>
  <c r="AD80" i="3315" s="1"/>
  <c r="Z269" i="3315"/>
  <c r="AD269" i="3315" s="1"/>
  <c r="Z275" i="3315"/>
  <c r="AD275" i="3315" s="1"/>
  <c r="Z276" i="3315"/>
  <c r="AD276" i="3315" s="1"/>
  <c r="Z277" i="3315"/>
  <c r="AD277" i="3315" s="1"/>
  <c r="Z278" i="3315"/>
  <c r="AD278" i="3315" s="1"/>
  <c r="Z279" i="3315"/>
  <c r="AD279" i="3315" s="1"/>
  <c r="Z280" i="3315"/>
  <c r="AD280" i="3315" s="1"/>
  <c r="Z281" i="3315"/>
  <c r="AD281" i="3315" s="1"/>
  <c r="Z282" i="3315"/>
  <c r="AD282" i="3315" s="1"/>
  <c r="Z283" i="3315"/>
  <c r="AD283" i="3315" s="1"/>
  <c r="Z284" i="3315"/>
  <c r="AD284" i="3315" s="1"/>
  <c r="Z285" i="3315"/>
  <c r="AD285" i="3315" s="1"/>
  <c r="Z286" i="3315"/>
  <c r="AD286" i="3315" s="1"/>
  <c r="Z287" i="3315"/>
  <c r="AD287" i="3315" s="1"/>
  <c r="Z288" i="3315"/>
  <c r="AD288" i="3315" s="1"/>
  <c r="Z289" i="3315"/>
  <c r="AD289" i="3315" s="1"/>
  <c r="Z290" i="3315"/>
  <c r="AD290" i="3315" s="1"/>
  <c r="Z291" i="3315"/>
  <c r="AD291" i="3315" s="1"/>
  <c r="Z292" i="3315"/>
  <c r="AD292" i="3315" s="1"/>
  <c r="Z293" i="3315"/>
  <c r="AD293" i="3315" s="1"/>
  <c r="Z294" i="3315"/>
  <c r="AD294" i="3315" s="1"/>
  <c r="Z295" i="3315"/>
  <c r="AD295" i="3315" s="1"/>
  <c r="Z296" i="3315"/>
  <c r="AD296" i="3315" s="1"/>
  <c r="Z297" i="3315"/>
  <c r="AD297" i="3315" s="1"/>
  <c r="Z298" i="3315"/>
  <c r="AD298" i="3315" s="1"/>
  <c r="Z299" i="3315"/>
  <c r="AD299" i="3315" s="1"/>
  <c r="Z300" i="3315"/>
  <c r="AD300" i="3315" s="1"/>
  <c r="Z301" i="3315"/>
  <c r="AD301" i="3315" s="1"/>
  <c r="Z302" i="3315"/>
  <c r="AD302" i="3315" s="1"/>
  <c r="Z303" i="3315"/>
  <c r="AD303" i="3315" s="1"/>
  <c r="Z304" i="3315"/>
  <c r="AD304" i="3315" s="1"/>
  <c r="Z305" i="3315"/>
  <c r="AD305" i="3315" s="1"/>
  <c r="Z306" i="3315"/>
  <c r="AD306" i="3315" s="1"/>
  <c r="Z84" i="3315"/>
  <c r="AD84" i="3315" s="1"/>
  <c r="Z85" i="3315"/>
  <c r="AD85" i="3315" s="1"/>
  <c r="Z86" i="3315"/>
  <c r="AD86" i="3315" s="1"/>
  <c r="Z87" i="3315"/>
  <c r="AD87" i="3315" s="1"/>
  <c r="Z88" i="3315"/>
  <c r="AD88" i="3315" s="1"/>
  <c r="Z108" i="3315"/>
  <c r="AD108" i="3315" s="1"/>
  <c r="Z109" i="3315"/>
  <c r="AD109" i="3315" s="1"/>
  <c r="Z110" i="3315"/>
  <c r="AD110" i="3315" s="1"/>
  <c r="Z111" i="3315"/>
  <c r="AD111" i="3315" s="1"/>
  <c r="Z112" i="3315"/>
  <c r="AD112" i="3315" s="1"/>
  <c r="Z113" i="3315"/>
  <c r="AD113" i="3315" s="1"/>
  <c r="Z114" i="3315"/>
  <c r="AD114" i="3315" s="1"/>
  <c r="Z115" i="3315"/>
  <c r="AD115" i="3315" s="1"/>
  <c r="Z116" i="3315"/>
  <c r="AD116" i="3315" s="1"/>
  <c r="Z117" i="3315"/>
  <c r="AD117" i="3315" s="1"/>
  <c r="Z118" i="3315"/>
  <c r="AD118" i="3315" s="1"/>
  <c r="Z119" i="3315"/>
  <c r="AD119" i="3315" s="1"/>
  <c r="Z120" i="3315"/>
  <c r="AD120" i="3315" s="1"/>
  <c r="Z121" i="3315"/>
  <c r="AD121" i="3315" s="1"/>
  <c r="Z122" i="3315"/>
  <c r="AD122" i="3315" s="1"/>
  <c r="Z123" i="3315"/>
  <c r="AD123" i="3315" s="1"/>
  <c r="Z124" i="3315"/>
  <c r="AD124" i="3315" s="1"/>
  <c r="Z125" i="3315"/>
  <c r="AD125" i="3315" s="1"/>
  <c r="Z126" i="3315"/>
  <c r="AD126" i="3315" s="1"/>
  <c r="Z127" i="3315"/>
  <c r="AD127" i="3315" s="1"/>
  <c r="Z128" i="3315"/>
  <c r="AD128" i="3315" s="1"/>
  <c r="Z129" i="3315"/>
  <c r="AD129" i="3315" s="1"/>
  <c r="Z130" i="3315"/>
  <c r="AD130" i="3315" s="1"/>
  <c r="Z131" i="3315"/>
  <c r="AD131" i="3315" s="1"/>
  <c r="Z132" i="3315"/>
  <c r="AD132" i="3315" s="1"/>
  <c r="Z133" i="3315"/>
  <c r="AD133" i="3315" s="1"/>
  <c r="Z134" i="3315"/>
  <c r="AD134" i="3315" s="1"/>
  <c r="Z135" i="3315"/>
  <c r="AD135" i="3315" s="1"/>
  <c r="Z136" i="3315"/>
  <c r="AD136" i="3315" s="1"/>
  <c r="Z137" i="3315"/>
  <c r="AD137" i="3315" s="1"/>
  <c r="Z138" i="3315"/>
  <c r="AD138" i="3315" s="1"/>
  <c r="Z139" i="3315"/>
  <c r="AD139" i="3315" s="1"/>
  <c r="Z140" i="3315"/>
  <c r="AD140" i="3315" s="1"/>
  <c r="Z141" i="3315"/>
  <c r="AD141" i="3315" s="1"/>
  <c r="Z142" i="3315"/>
  <c r="AD142" i="3315" s="1"/>
  <c r="Z143" i="3315"/>
  <c r="AD143" i="3315" s="1"/>
  <c r="Z144" i="3315"/>
  <c r="AD144" i="3315" s="1"/>
  <c r="Z145" i="3315"/>
  <c r="AD145" i="3315" s="1"/>
  <c r="Z146" i="3315"/>
  <c r="AD146" i="3315" s="1"/>
  <c r="Z147" i="3315"/>
  <c r="AD147" i="3315" s="1"/>
  <c r="Z188" i="3315"/>
  <c r="AD188" i="3315" s="1"/>
  <c r="Z212" i="3315"/>
  <c r="AD212" i="3315" s="1"/>
  <c r="Z213" i="3315"/>
  <c r="AD213" i="3315" s="1"/>
  <c r="Z214" i="3315"/>
  <c r="AD214" i="3315" s="1"/>
  <c r="Z215" i="3315"/>
  <c r="AD215" i="3315" s="1"/>
  <c r="Z216" i="3315"/>
  <c r="AD216" i="3315" s="1"/>
  <c r="Z217" i="3315"/>
  <c r="AD217" i="3315" s="1"/>
  <c r="Z218" i="3315"/>
  <c r="AD218" i="3315" s="1"/>
  <c r="Z219" i="3315"/>
  <c r="AD219" i="3315" s="1"/>
  <c r="Z220" i="3315"/>
  <c r="AD220" i="3315" s="1"/>
  <c r="Z221" i="3315"/>
  <c r="AD221" i="3315" s="1"/>
  <c r="Z222" i="3315"/>
  <c r="AD222" i="3315" s="1"/>
  <c r="Z223" i="3315"/>
  <c r="AD223" i="3315" s="1"/>
  <c r="Z224" i="3315"/>
  <c r="AD224" i="3315" s="1"/>
  <c r="Z225" i="3315"/>
  <c r="AD225" i="3315" s="1"/>
  <c r="Z151" i="3315"/>
  <c r="AD151" i="3315" s="1"/>
  <c r="Z160" i="3315"/>
  <c r="AD160" i="3315" s="1"/>
  <c r="Z161" i="3315"/>
  <c r="AD161" i="3315" s="1"/>
  <c r="Z310" i="3315"/>
  <c r="AD310" i="3315" s="1"/>
  <c r="Z417" i="3315"/>
  <c r="AD417" i="3315" s="1"/>
  <c r="Z418" i="3315"/>
  <c r="AD418" i="3315" s="1"/>
  <c r="Z419" i="3315"/>
  <c r="AD419" i="3315" s="1"/>
  <c r="Z420" i="3315"/>
  <c r="AD420" i="3315" s="1"/>
  <c r="Z421" i="3315"/>
  <c r="AD421" i="3315" s="1"/>
  <c r="Z422" i="3315"/>
  <c r="AD422" i="3315" s="1"/>
  <c r="Z423" i="3315"/>
  <c r="AD423" i="3315" s="1"/>
  <c r="Z424" i="3315"/>
  <c r="AD424" i="3315" s="1"/>
  <c r="Z425" i="3315"/>
  <c r="AD425" i="3315" s="1"/>
  <c r="Z426" i="3315"/>
  <c r="AD426" i="3315" s="1"/>
  <c r="Z427" i="3315"/>
  <c r="AD427" i="3315" s="1"/>
  <c r="Z428" i="3315"/>
  <c r="AD428" i="3315" s="1"/>
  <c r="Z429" i="3315"/>
  <c r="AD429" i="3315" s="1"/>
  <c r="Z430" i="3315"/>
  <c r="AD430" i="3315" s="1"/>
  <c r="Z431" i="3315"/>
  <c r="AD431" i="3315" s="1"/>
  <c r="Z432" i="3315"/>
  <c r="AD432" i="3315" s="1"/>
  <c r="Z433" i="3315"/>
  <c r="AD433" i="3315" s="1"/>
  <c r="Z434" i="3315"/>
  <c r="AD434" i="3315" s="1"/>
  <c r="Z435" i="3315"/>
  <c r="AD435" i="3315" s="1"/>
  <c r="Z436" i="3315"/>
  <c r="AD436" i="3315" s="1"/>
  <c r="Z437" i="3315"/>
  <c r="AD437" i="3315" s="1"/>
  <c r="Z438" i="3315"/>
  <c r="AD438" i="3315" s="1"/>
  <c r="Z439" i="3315"/>
  <c r="AD439" i="3315" s="1"/>
  <c r="Z440" i="3315"/>
  <c r="AD440" i="3315" s="1"/>
  <c r="Z441" i="3315"/>
  <c r="AD441" i="3315" s="1"/>
  <c r="Z442" i="3315"/>
  <c r="AD442" i="3315" s="1"/>
  <c r="Z443" i="3315"/>
  <c r="AD443" i="3315" s="1"/>
  <c r="Z444" i="3315"/>
  <c r="AD444" i="3315" s="1"/>
  <c r="Z445" i="3315"/>
  <c r="AD445" i="3315" s="1"/>
  <c r="Z446" i="3315"/>
  <c r="AD446" i="3315" s="1"/>
  <c r="Z447" i="3315"/>
  <c r="AD447" i="3315" s="1"/>
  <c r="Z448" i="3315"/>
  <c r="AD448" i="3315" s="1"/>
  <c r="Z449" i="3315"/>
  <c r="AD449" i="3315" s="1"/>
  <c r="Z450" i="3315"/>
  <c r="AD450" i="3315" s="1"/>
  <c r="Z451" i="3315"/>
  <c r="AD451" i="3315" s="1"/>
  <c r="Z452" i="3315"/>
  <c r="AD452" i="3315" s="1"/>
  <c r="Z453" i="3315"/>
  <c r="AD453" i="3315" s="1"/>
  <c r="Z454" i="3315"/>
  <c r="AD454" i="3315" s="1"/>
  <c r="Z455" i="3315"/>
  <c r="AD455" i="3315" s="1"/>
  <c r="Z456" i="3315"/>
  <c r="AD456" i="3315" s="1"/>
  <c r="Z457" i="3315"/>
  <c r="AD457" i="3315" s="1"/>
  <c r="Z458" i="3315"/>
  <c r="AD458" i="3315" s="1"/>
  <c r="Z459" i="3315"/>
  <c r="AD459" i="3315" s="1"/>
  <c r="Z460" i="3315"/>
  <c r="AD460" i="3315" s="1"/>
  <c r="Z461" i="3315"/>
  <c r="AD461" i="3315" s="1"/>
  <c r="Z462" i="3315"/>
  <c r="AD462" i="3315" s="1"/>
  <c r="Z463" i="3315"/>
  <c r="AD463" i="3315" s="1"/>
  <c r="Z464" i="3315"/>
  <c r="AD464" i="3315" s="1"/>
  <c r="Z465" i="3315"/>
  <c r="AD465" i="3315" s="1"/>
  <c r="Z466" i="3315"/>
  <c r="AD466" i="3315" s="1"/>
  <c r="Z467" i="3315"/>
  <c r="AD467" i="3315" s="1"/>
  <c r="Z468" i="3315"/>
  <c r="AD468" i="3315" s="1"/>
  <c r="Z469" i="3315"/>
  <c r="AD469" i="3315" s="1"/>
  <c r="Z470" i="3315"/>
  <c r="AD470" i="3315" s="1"/>
  <c r="Z471" i="3315"/>
  <c r="AD471" i="3315" s="1"/>
  <c r="Z472" i="3315"/>
  <c r="AD472" i="3315" s="1"/>
  <c r="Z473" i="3315"/>
  <c r="AD473" i="3315" s="1"/>
  <c r="Z474" i="3315"/>
  <c r="AD474" i="3315" s="1"/>
  <c r="Z475" i="3315"/>
  <c r="AD475" i="3315" s="1"/>
  <c r="Z476" i="3315"/>
  <c r="AD476" i="3315" s="1"/>
  <c r="Z477" i="3315"/>
  <c r="AD477" i="3315" s="1"/>
  <c r="Z478" i="3315"/>
  <c r="AD478" i="3315" s="1"/>
  <c r="Z479" i="3315"/>
  <c r="AD479" i="3315" s="1"/>
  <c r="Z480" i="3315"/>
  <c r="AD480" i="3315" s="1"/>
  <c r="Z481" i="3315"/>
  <c r="AD481" i="3315" s="1"/>
  <c r="Z482" i="3315"/>
  <c r="AD482" i="3315" s="1"/>
  <c r="Z483" i="3315"/>
  <c r="AD483" i="3315" s="1"/>
  <c r="Z484" i="3315"/>
  <c r="AD484" i="3315" s="1"/>
  <c r="Z485" i="3315"/>
  <c r="AD485" i="3315" s="1"/>
  <c r="Z486" i="3315"/>
  <c r="AD486" i="3315" s="1"/>
  <c r="Z487" i="3315"/>
  <c r="AD487" i="3315" s="1"/>
  <c r="Z488" i="3315"/>
  <c r="AD488" i="3315" s="1"/>
  <c r="Z489" i="3315"/>
  <c r="AD489" i="3315" s="1"/>
  <c r="Z490" i="3315"/>
  <c r="AD490" i="3315" s="1"/>
  <c r="Z491" i="3315"/>
  <c r="AD491" i="3315" s="1"/>
  <c r="Z492" i="3315"/>
  <c r="AD492" i="3315" s="1"/>
  <c r="Z493" i="3315"/>
  <c r="AD493" i="3315" s="1"/>
  <c r="Z494" i="3315"/>
  <c r="AD494" i="3315" s="1"/>
  <c r="Z495" i="3315"/>
  <c r="AD495" i="3315" s="1"/>
  <c r="Z496" i="3315"/>
  <c r="AD496" i="3315" s="1"/>
  <c r="Z497" i="3315"/>
  <c r="AD497" i="3315" s="1"/>
  <c r="Z498" i="3315"/>
  <c r="AD498" i="3315" s="1"/>
  <c r="Z499" i="3315"/>
  <c r="AD499" i="3315" s="1"/>
  <c r="Z500" i="3315"/>
  <c r="AD500" i="3315" s="1"/>
  <c r="Z165" i="3315"/>
  <c r="AD165" i="3315" s="1"/>
  <c r="Z176" i="3315"/>
  <c r="AD176" i="3315" s="1"/>
  <c r="Z177" i="3315"/>
  <c r="AD177" i="3315" s="1"/>
  <c r="Z178" i="3315"/>
  <c r="AD178" i="3315" s="1"/>
  <c r="Z179" i="3315"/>
  <c r="AD179" i="3315" s="1"/>
  <c r="Z180" i="3315"/>
  <c r="AD180" i="3315" s="1"/>
  <c r="Z181" i="3315"/>
  <c r="Z182" i="3315"/>
  <c r="AD182" i="3315" s="1"/>
  <c r="Z183" i="3315"/>
  <c r="AD183" i="3315" s="1"/>
  <c r="Z184" i="3315"/>
  <c r="AD184" i="3315" s="1"/>
  <c r="D1169" i="3315"/>
  <c r="D1404" i="3315"/>
  <c r="D1257" i="3315"/>
  <c r="D266" i="3315"/>
  <c r="D272" i="3315"/>
  <c r="D307" i="3315"/>
  <c r="D148" i="3315"/>
  <c r="D226" i="3315"/>
  <c r="D501" i="3315"/>
  <c r="D518" i="3315"/>
  <c r="D185" i="3315"/>
  <c r="AC1404" i="3315"/>
  <c r="AD1389" i="3315"/>
  <c r="AC1385" i="3315"/>
  <c r="AD1293" i="3315"/>
  <c r="AD1301" i="3315"/>
  <c r="AC1257" i="3315"/>
  <c r="AC1169" i="3315"/>
  <c r="AC982" i="3315"/>
  <c r="AD669" i="3315"/>
  <c r="AD813" i="3315"/>
  <c r="AD829" i="3315"/>
  <c r="AC518" i="3315"/>
  <c r="AC501" i="3315"/>
  <c r="AC307" i="3315"/>
  <c r="AC272" i="3315"/>
  <c r="AC266" i="3315"/>
  <c r="AD259" i="3315"/>
  <c r="AC226" i="3315"/>
  <c r="AC185" i="3315"/>
  <c r="AD181" i="3315"/>
  <c r="AC162" i="3315"/>
  <c r="AC148" i="3315"/>
  <c r="AC81" i="3315"/>
  <c r="Z53" i="3315"/>
  <c r="AD53" i="3315" s="1"/>
  <c r="AC1171" i="3315"/>
  <c r="AC1172" i="3315"/>
  <c r="AC1173" i="3315"/>
  <c r="AC36" i="3315"/>
  <c r="AC42" i="3315"/>
  <c r="AC43" i="3315"/>
  <c r="AC44" i="3315"/>
  <c r="AC45" i="3315"/>
  <c r="AC47" i="3315"/>
  <c r="AC52" i="3315"/>
  <c r="AC53" i="3315"/>
  <c r="AC54" i="3315"/>
  <c r="AC55" i="3315"/>
  <c r="AC56" i="3315"/>
  <c r="AC57" i="3315"/>
  <c r="AC62" i="3315"/>
  <c r="AC64" i="3315"/>
  <c r="AC23" i="3315"/>
  <c r="AC24" i="3315"/>
  <c r="AC25" i="3315"/>
  <c r="AC26" i="3315"/>
  <c r="AC27" i="3315"/>
  <c r="AC28" i="3315"/>
  <c r="AC29" i="3315"/>
  <c r="AC6" i="3315"/>
  <c r="AC7" i="3315"/>
  <c r="AC8" i="3315"/>
  <c r="AC9" i="3315"/>
  <c r="AC10" i="3315"/>
  <c r="AC1429" i="3315"/>
  <c r="AC1436" i="3315"/>
  <c r="AC1442" i="3315"/>
  <c r="AD1429" i="3315"/>
  <c r="AE1429" i="3315" s="1"/>
  <c r="AD1436" i="3315"/>
  <c r="AE1436" i="3315" s="1"/>
  <c r="AD1442" i="3315"/>
  <c r="AE1442" i="3315" s="1"/>
  <c r="D1174" i="3315"/>
  <c r="D65" i="3315"/>
  <c r="H148" i="3315"/>
  <c r="L148" i="3315"/>
  <c r="P148" i="3315"/>
  <c r="H518" i="3315"/>
  <c r="Z45" i="3315"/>
  <c r="AD45" i="3315" s="1"/>
  <c r="Z52" i="3315"/>
  <c r="AD52" i="3315" s="1"/>
  <c r="R29" i="3315"/>
  <c r="N7" i="3315"/>
  <c r="N9" i="3315"/>
  <c r="N8" i="3315"/>
  <c r="N26" i="3315"/>
  <c r="N25" i="3315"/>
  <c r="H28" i="3315"/>
  <c r="L28" i="3315"/>
  <c r="P28" i="3315"/>
  <c r="H27" i="3315"/>
  <c r="L27" i="3315"/>
  <c r="P27" i="3315"/>
  <c r="L10" i="3315"/>
  <c r="P10" i="3315"/>
  <c r="H24" i="3315"/>
  <c r="H25" i="3315"/>
  <c r="H26" i="3315"/>
  <c r="H29" i="3315"/>
  <c r="P36" i="3315"/>
  <c r="P42" i="3315"/>
  <c r="P43" i="3315"/>
  <c r="P44" i="3315"/>
  <c r="P45" i="3315"/>
  <c r="P47" i="3315"/>
  <c r="P52" i="3315"/>
  <c r="P53" i="3315"/>
  <c r="P54" i="3315"/>
  <c r="P55" i="3315"/>
  <c r="P56" i="3315"/>
  <c r="P57" i="3315"/>
  <c r="P62" i="3315"/>
  <c r="P64" i="3315"/>
  <c r="L36" i="3315"/>
  <c r="L42" i="3315"/>
  <c r="L43" i="3315"/>
  <c r="L44" i="3315"/>
  <c r="L45" i="3315"/>
  <c r="L47" i="3315"/>
  <c r="L52" i="3315"/>
  <c r="L53" i="3315"/>
  <c r="L54" i="3315"/>
  <c r="L55" i="3315"/>
  <c r="L56" i="3315"/>
  <c r="L57" i="3315"/>
  <c r="L62" i="3315"/>
  <c r="L64" i="3315"/>
  <c r="H36" i="3315"/>
  <c r="H42" i="3315"/>
  <c r="H43" i="3315"/>
  <c r="H44" i="3315"/>
  <c r="H47" i="3315"/>
  <c r="H52" i="3315"/>
  <c r="H53" i="3315"/>
  <c r="H54" i="3315"/>
  <c r="H55" i="3315"/>
  <c r="H56" i="3315"/>
  <c r="H57" i="3315"/>
  <c r="H62" i="3315"/>
  <c r="H64" i="3315"/>
  <c r="AB1430" i="3315"/>
  <c r="AB1432" i="3315" s="1"/>
  <c r="P1173" i="3315"/>
  <c r="Q1173" i="3315" s="1"/>
  <c r="P1172" i="3315"/>
  <c r="Q1172" i="3315" s="1"/>
  <c r="P1171" i="3315"/>
  <c r="Q1171" i="3315" s="1"/>
  <c r="I1171" i="3315"/>
  <c r="I1172" i="3315"/>
  <c r="I1173" i="3315"/>
  <c r="P6" i="3315"/>
  <c r="P7" i="3315"/>
  <c r="P8" i="3315"/>
  <c r="P9" i="3315"/>
  <c r="L6" i="3315"/>
  <c r="L7" i="3315"/>
  <c r="L8" i="3315"/>
  <c r="L9" i="3315"/>
  <c r="H6" i="3315"/>
  <c r="H7" i="3315"/>
  <c r="H8" i="3315"/>
  <c r="H9" i="3315"/>
  <c r="D15" i="3315"/>
  <c r="D30" i="3315"/>
  <c r="H1169" i="3315"/>
  <c r="P1385" i="3315"/>
  <c r="P1404" i="3315"/>
  <c r="L1385" i="3315"/>
  <c r="L1404" i="3315"/>
  <c r="AB65" i="3315"/>
  <c r="AA65" i="3315"/>
  <c r="AA1412" i="3315"/>
  <c r="P226" i="3315"/>
  <c r="P185" i="3315"/>
  <c r="P81" i="3315"/>
  <c r="P518" i="3315"/>
  <c r="P501" i="3315"/>
  <c r="P307" i="3315"/>
  <c r="P272" i="3315"/>
  <c r="P266" i="3315"/>
  <c r="P1169" i="3315"/>
  <c r="P982" i="3315"/>
  <c r="P1257" i="3315"/>
  <c r="L226" i="3315"/>
  <c r="L185" i="3315"/>
  <c r="L518" i="3315"/>
  <c r="L501" i="3315"/>
  <c r="L307" i="3315"/>
  <c r="L272" i="3315"/>
  <c r="L266" i="3315"/>
  <c r="L1174" i="3315"/>
  <c r="L1169" i="3315"/>
  <c r="L982" i="3315"/>
  <c r="L1257" i="3315"/>
  <c r="H226" i="3315"/>
  <c r="H185" i="3315"/>
  <c r="H501" i="3315"/>
  <c r="H307" i="3315"/>
  <c r="H272" i="3315"/>
  <c r="H266" i="3315"/>
  <c r="H1257" i="3315"/>
  <c r="AB30" i="3315"/>
  <c r="AB33" i="3315" s="1"/>
  <c r="AB1437" i="3315"/>
  <c r="AB1439" i="3315" s="1"/>
  <c r="AB1422" i="3315"/>
  <c r="AB1425" i="3315" s="1"/>
  <c r="AA30" i="3315"/>
  <c r="AA33" i="3315" s="1"/>
  <c r="P29" i="3315"/>
  <c r="P26" i="3315"/>
  <c r="P25" i="3315"/>
  <c r="P24" i="3315"/>
  <c r="P23" i="3315"/>
  <c r="L29" i="3315"/>
  <c r="L26" i="3315"/>
  <c r="L25" i="3315"/>
  <c r="L24" i="3315"/>
  <c r="L23" i="3315"/>
  <c r="H23" i="3315"/>
  <c r="N56" i="3315"/>
  <c r="Z55" i="3315"/>
  <c r="AD55" i="3315" s="1"/>
  <c r="J55" i="3315"/>
  <c r="N53" i="3315"/>
  <c r="J52" i="3315"/>
  <c r="N47" i="3315"/>
  <c r="V47" i="3315" s="1"/>
  <c r="N45" i="3315"/>
  <c r="Z44" i="3315"/>
  <c r="AD44" i="3315" s="1"/>
  <c r="Z43" i="3315"/>
  <c r="AD43" i="3315" s="1"/>
  <c r="Z42" i="3315"/>
  <c r="AD42" i="3315" s="1"/>
  <c r="Z9" i="3315"/>
  <c r="AD9" i="3315" s="1"/>
  <c r="Z7" i="3315"/>
  <c r="AD7" i="3315" s="1"/>
  <c r="N36" i="3315"/>
  <c r="J29" i="3315"/>
  <c r="J777" i="3315"/>
  <c r="U777" i="3315" s="1"/>
  <c r="J932" i="3315"/>
  <c r="J1256" i="3315"/>
  <c r="J1255" i="3315"/>
  <c r="I985" i="3315"/>
  <c r="J985" i="3315" s="1"/>
  <c r="J979" i="3315"/>
  <c r="J978" i="3315"/>
  <c r="J977" i="3315"/>
  <c r="J976" i="3315"/>
  <c r="J975" i="3315"/>
  <c r="J974" i="3315"/>
  <c r="J973" i="3315"/>
  <c r="J972" i="3315"/>
  <c r="J971" i="3315"/>
  <c r="U971" i="3315" s="1"/>
  <c r="J970" i="3315"/>
  <c r="U970" i="3315" s="1"/>
  <c r="J969" i="3315"/>
  <c r="J968" i="3315"/>
  <c r="U968" i="3315" s="1"/>
  <c r="J967" i="3315"/>
  <c r="J966" i="3315"/>
  <c r="J965" i="3315"/>
  <c r="J964" i="3315"/>
  <c r="J963" i="3315"/>
  <c r="J962" i="3315"/>
  <c r="J961" i="3315"/>
  <c r="J960" i="3315"/>
  <c r="J959" i="3315"/>
  <c r="J958" i="3315"/>
  <c r="J957" i="3315"/>
  <c r="J955" i="3315"/>
  <c r="U955" i="3315" s="1"/>
  <c r="J954" i="3315"/>
  <c r="J953" i="3315"/>
  <c r="J952" i="3315"/>
  <c r="J951" i="3315"/>
  <c r="J950" i="3315"/>
  <c r="J949" i="3315"/>
  <c r="U949" i="3315" s="1"/>
  <c r="J948" i="3315"/>
  <c r="J947" i="3315"/>
  <c r="J946" i="3315"/>
  <c r="J945" i="3315"/>
  <c r="J944" i="3315"/>
  <c r="J943" i="3315"/>
  <c r="J942" i="3315"/>
  <c r="J941" i="3315"/>
  <c r="J940" i="3315"/>
  <c r="J939" i="3315"/>
  <c r="J938" i="3315"/>
  <c r="U938" i="3315" s="1"/>
  <c r="J937" i="3315"/>
  <c r="J936" i="3315"/>
  <c r="U936" i="3315" s="1"/>
  <c r="J935" i="3315"/>
  <c r="J934" i="3315"/>
  <c r="J933" i="3315"/>
  <c r="J931" i="3315"/>
  <c r="J930" i="3315"/>
  <c r="J929" i="3315"/>
  <c r="U929" i="3315" s="1"/>
  <c r="J928" i="3315"/>
  <c r="J927" i="3315"/>
  <c r="J926" i="3315"/>
  <c r="J925" i="3315"/>
  <c r="J861" i="3315"/>
  <c r="J860" i="3315"/>
  <c r="U860" i="3315" s="1"/>
  <c r="J859" i="3315"/>
  <c r="J858" i="3315"/>
  <c r="J857" i="3315"/>
  <c r="J856" i="3315"/>
  <c r="J855" i="3315"/>
  <c r="U855" i="3315" s="1"/>
  <c r="J854" i="3315"/>
  <c r="J853" i="3315"/>
  <c r="J852" i="3315"/>
  <c r="J851" i="3315"/>
  <c r="J850" i="3315"/>
  <c r="U850" i="3315" s="1"/>
  <c r="J849" i="3315"/>
  <c r="J848" i="3315"/>
  <c r="J847" i="3315"/>
  <c r="J846" i="3315"/>
  <c r="J845" i="3315"/>
  <c r="J844" i="3315"/>
  <c r="J843" i="3315"/>
  <c r="J842" i="3315"/>
  <c r="J841" i="3315"/>
  <c r="J840" i="3315"/>
  <c r="J839" i="3315"/>
  <c r="J838" i="3315"/>
  <c r="J837" i="3315"/>
  <c r="J836" i="3315"/>
  <c r="J835" i="3315"/>
  <c r="J834" i="3315"/>
  <c r="J833" i="3315"/>
  <c r="J832" i="3315"/>
  <c r="J831" i="3315"/>
  <c r="J830" i="3315"/>
  <c r="U830" i="3315" s="1"/>
  <c r="J829" i="3315"/>
  <c r="J828" i="3315"/>
  <c r="J827" i="3315"/>
  <c r="J826" i="3315"/>
  <c r="U826" i="3315" s="1"/>
  <c r="J825" i="3315"/>
  <c r="J824" i="3315"/>
  <c r="U824" i="3315" s="1"/>
  <c r="J823" i="3315"/>
  <c r="J822" i="3315"/>
  <c r="J821" i="3315"/>
  <c r="J820" i="3315"/>
  <c r="J819" i="3315"/>
  <c r="J818" i="3315"/>
  <c r="J817" i="3315"/>
  <c r="J816" i="3315"/>
  <c r="J815" i="3315"/>
  <c r="J814" i="3315"/>
  <c r="J813" i="3315"/>
  <c r="J812" i="3315"/>
  <c r="J811" i="3315"/>
  <c r="J810" i="3315"/>
  <c r="J809" i="3315"/>
  <c r="J808" i="3315"/>
  <c r="J807" i="3315"/>
  <c r="J806" i="3315"/>
  <c r="U806" i="3315" s="1"/>
  <c r="J805" i="3315"/>
  <c r="J804" i="3315"/>
  <c r="J803" i="3315"/>
  <c r="J802" i="3315"/>
  <c r="J801" i="3315"/>
  <c r="J800" i="3315"/>
  <c r="U800" i="3315" s="1"/>
  <c r="J799" i="3315"/>
  <c r="J798" i="3315"/>
  <c r="J797" i="3315"/>
  <c r="J796" i="3315"/>
  <c r="J795" i="3315"/>
  <c r="J794" i="3315"/>
  <c r="J793" i="3315"/>
  <c r="J792" i="3315"/>
  <c r="J791" i="3315"/>
  <c r="J790" i="3315"/>
  <c r="J789" i="3315"/>
  <c r="J788" i="3315"/>
  <c r="J787" i="3315"/>
  <c r="J786" i="3315"/>
  <c r="J785" i="3315"/>
  <c r="J784" i="3315"/>
  <c r="U784" i="3315" s="1"/>
  <c r="J783" i="3315"/>
  <c r="J782" i="3315"/>
  <c r="J781" i="3315"/>
  <c r="J780" i="3315"/>
  <c r="J779" i="3315"/>
  <c r="J778" i="3315"/>
  <c r="U778" i="3315" s="1"/>
  <c r="J776" i="3315"/>
  <c r="J775" i="3315"/>
  <c r="J774" i="3315"/>
  <c r="J773" i="3315"/>
  <c r="U773" i="3315" s="1"/>
  <c r="J772" i="3315"/>
  <c r="J771" i="3315"/>
  <c r="J770" i="3315"/>
  <c r="J769" i="3315"/>
  <c r="J768" i="3315"/>
  <c r="J767" i="3315"/>
  <c r="J766" i="3315"/>
  <c r="J765" i="3315"/>
  <c r="J764" i="3315"/>
  <c r="J763" i="3315"/>
  <c r="J762" i="3315"/>
  <c r="J761" i="3315"/>
  <c r="J760" i="3315"/>
  <c r="J759" i="3315"/>
  <c r="J758" i="3315"/>
  <c r="J757" i="3315"/>
  <c r="J756" i="3315"/>
  <c r="U756" i="3315" s="1"/>
  <c r="J754" i="3315"/>
  <c r="J753" i="3315"/>
  <c r="J752" i="3315"/>
  <c r="J751" i="3315"/>
  <c r="J750" i="3315"/>
  <c r="J749" i="3315"/>
  <c r="J748" i="3315"/>
  <c r="J747" i="3315"/>
  <c r="J746" i="3315"/>
  <c r="J745" i="3315"/>
  <c r="J744" i="3315"/>
  <c r="J743" i="3315"/>
  <c r="U743" i="3315" s="1"/>
  <c r="J742" i="3315"/>
  <c r="J741" i="3315"/>
  <c r="J740" i="3315"/>
  <c r="J739" i="3315"/>
  <c r="U739" i="3315" s="1"/>
  <c r="J738" i="3315"/>
  <c r="J737" i="3315"/>
  <c r="U737" i="3315" s="1"/>
  <c r="J736" i="3315"/>
  <c r="U736" i="3315" s="1"/>
  <c r="J735" i="3315"/>
  <c r="J734" i="3315"/>
  <c r="J733" i="3315"/>
  <c r="U733" i="3315" s="1"/>
  <c r="J732" i="3315"/>
  <c r="J731" i="3315"/>
  <c r="J730" i="3315"/>
  <c r="J729" i="3315"/>
  <c r="J728" i="3315"/>
  <c r="J727" i="3315"/>
  <c r="J726" i="3315"/>
  <c r="J725" i="3315"/>
  <c r="J723" i="3315"/>
  <c r="J722" i="3315"/>
  <c r="U722" i="3315" s="1"/>
  <c r="J721" i="3315"/>
  <c r="J720" i="3315"/>
  <c r="J719" i="3315"/>
  <c r="J718" i="3315"/>
  <c r="J717" i="3315"/>
  <c r="J716" i="3315"/>
  <c r="J715" i="3315"/>
  <c r="J714" i="3315"/>
  <c r="J713" i="3315"/>
  <c r="J712" i="3315"/>
  <c r="J711" i="3315"/>
  <c r="J710" i="3315"/>
  <c r="J709" i="3315"/>
  <c r="J708" i="3315"/>
  <c r="J707" i="3315"/>
  <c r="J706" i="3315"/>
  <c r="J705" i="3315"/>
  <c r="J704" i="3315"/>
  <c r="J703" i="3315"/>
  <c r="J702" i="3315"/>
  <c r="J699" i="3315"/>
  <c r="J698" i="3315"/>
  <c r="J697" i="3315"/>
  <c r="J696" i="3315"/>
  <c r="J695" i="3315"/>
  <c r="J694" i="3315"/>
  <c r="U694" i="3315" s="1"/>
  <c r="J693" i="3315"/>
  <c r="J692" i="3315"/>
  <c r="J691" i="3315"/>
  <c r="J690" i="3315"/>
  <c r="J689" i="3315"/>
  <c r="J688" i="3315"/>
  <c r="U688" i="3315" s="1"/>
  <c r="J687" i="3315"/>
  <c r="J686" i="3315"/>
  <c r="J685" i="3315"/>
  <c r="J684" i="3315"/>
  <c r="J683" i="3315"/>
  <c r="J682" i="3315"/>
  <c r="J681" i="3315"/>
  <c r="J680" i="3315"/>
  <c r="J679" i="3315"/>
  <c r="J678" i="3315"/>
  <c r="J677" i="3315"/>
  <c r="J676" i="3315"/>
  <c r="U676" i="3315" s="1"/>
  <c r="J675" i="3315"/>
  <c r="J674" i="3315"/>
  <c r="J673" i="3315"/>
  <c r="J672" i="3315"/>
  <c r="J671" i="3315"/>
  <c r="J670" i="3315"/>
  <c r="J669" i="3315"/>
  <c r="J668" i="3315"/>
  <c r="J667" i="3315"/>
  <c r="J666" i="3315"/>
  <c r="J665" i="3315"/>
  <c r="J664" i="3315"/>
  <c r="J663" i="3315"/>
  <c r="J662" i="3315"/>
  <c r="J661" i="3315"/>
  <c r="J660" i="3315"/>
  <c r="J659" i="3315"/>
  <c r="J658" i="3315"/>
  <c r="J657" i="3315"/>
  <c r="J656" i="3315"/>
  <c r="J655" i="3315"/>
  <c r="J654" i="3315"/>
  <c r="J653" i="3315"/>
  <c r="J652" i="3315"/>
  <c r="J651" i="3315"/>
  <c r="J650" i="3315"/>
  <c r="J649" i="3315"/>
  <c r="J647" i="3315"/>
  <c r="J646" i="3315"/>
  <c r="J645" i="3315"/>
  <c r="U645" i="3315" s="1"/>
  <c r="J644" i="3315"/>
  <c r="J643" i="3315"/>
  <c r="U643" i="3315" s="1"/>
  <c r="J642" i="3315"/>
  <c r="J641" i="3315"/>
  <c r="J640" i="3315"/>
  <c r="J639" i="3315"/>
  <c r="J638" i="3315"/>
  <c r="U638" i="3315" s="1"/>
  <c r="J637" i="3315"/>
  <c r="J636" i="3315"/>
  <c r="U636" i="3315" s="1"/>
  <c r="J635" i="3315"/>
  <c r="J634" i="3315"/>
  <c r="J633" i="3315"/>
  <c r="J632" i="3315"/>
  <c r="J631" i="3315"/>
  <c r="J630" i="3315"/>
  <c r="U630" i="3315" s="1"/>
  <c r="J629" i="3315"/>
  <c r="J628" i="3315"/>
  <c r="J627" i="3315"/>
  <c r="J626" i="3315"/>
  <c r="J625" i="3315"/>
  <c r="J624" i="3315"/>
  <c r="J623" i="3315"/>
  <c r="J622" i="3315"/>
  <c r="J621" i="3315"/>
  <c r="J620" i="3315"/>
  <c r="J619" i="3315"/>
  <c r="J618" i="3315"/>
  <c r="J617" i="3315"/>
  <c r="J616" i="3315"/>
  <c r="U616" i="3315" s="1"/>
  <c r="J615" i="3315"/>
  <c r="J614" i="3315"/>
  <c r="J613" i="3315"/>
  <c r="J612" i="3315"/>
  <c r="U612" i="3315" s="1"/>
  <c r="J611" i="3315"/>
  <c r="J606" i="3315"/>
  <c r="U606" i="3315" s="1"/>
  <c r="J605" i="3315"/>
  <c r="J604" i="3315"/>
  <c r="J603" i="3315"/>
  <c r="J602" i="3315"/>
  <c r="J601" i="3315"/>
  <c r="J600" i="3315"/>
  <c r="U600" i="3315" s="1"/>
  <c r="J599" i="3315"/>
  <c r="J598" i="3315"/>
  <c r="J597" i="3315"/>
  <c r="J596" i="3315"/>
  <c r="J595" i="3315"/>
  <c r="J594" i="3315"/>
  <c r="U594" i="3315" s="1"/>
  <c r="J593" i="3315"/>
  <c r="J592" i="3315"/>
  <c r="J591" i="3315"/>
  <c r="J590" i="3315"/>
  <c r="J589" i="3315"/>
  <c r="J588" i="3315"/>
  <c r="J587" i="3315"/>
  <c r="J586" i="3315"/>
  <c r="J585" i="3315"/>
  <c r="J584" i="3315"/>
  <c r="J581" i="3315"/>
  <c r="J580" i="3315"/>
  <c r="J579" i="3315"/>
  <c r="J578" i="3315"/>
  <c r="J577" i="3315"/>
  <c r="J576" i="3315"/>
  <c r="U576" i="3315" s="1"/>
  <c r="J575" i="3315"/>
  <c r="J574" i="3315"/>
  <c r="U574" i="3315" s="1"/>
  <c r="J573" i="3315"/>
  <c r="J572" i="3315"/>
  <c r="J571" i="3315"/>
  <c r="J570" i="3315"/>
  <c r="J569" i="3315"/>
  <c r="J568" i="3315"/>
  <c r="U568" i="3315" s="1"/>
  <c r="J567" i="3315"/>
  <c r="J566" i="3315"/>
  <c r="J565" i="3315"/>
  <c r="J564" i="3315"/>
  <c r="U564" i="3315" s="1"/>
  <c r="J563" i="3315"/>
  <c r="J562" i="3315"/>
  <c r="J561" i="3315"/>
  <c r="J560" i="3315"/>
  <c r="J559" i="3315"/>
  <c r="J558" i="3315"/>
  <c r="J557" i="3315"/>
  <c r="J556" i="3315"/>
  <c r="J555" i="3315"/>
  <c r="J554" i="3315"/>
  <c r="U554" i="3315" s="1"/>
  <c r="J553" i="3315"/>
  <c r="J552" i="3315"/>
  <c r="U552" i="3315" s="1"/>
  <c r="J551" i="3315"/>
  <c r="J550" i="3315"/>
  <c r="U550" i="3315" s="1"/>
  <c r="J549" i="3315"/>
  <c r="J548" i="3315"/>
  <c r="U548" i="3315" s="1"/>
  <c r="J547" i="3315"/>
  <c r="J546" i="3315"/>
  <c r="J545" i="3315"/>
  <c r="J544" i="3315"/>
  <c r="J543" i="3315"/>
  <c r="J542" i="3315"/>
  <c r="J537" i="3315"/>
  <c r="J536" i="3315"/>
  <c r="J535" i="3315"/>
  <c r="J534" i="3315"/>
  <c r="J533" i="3315"/>
  <c r="J530" i="3315"/>
  <c r="U530" i="3315" s="1"/>
  <c r="J529" i="3315"/>
  <c r="J528" i="3315"/>
  <c r="I527" i="3315"/>
  <c r="I982" i="3315" s="1"/>
  <c r="I518" i="3315"/>
  <c r="J500" i="3315"/>
  <c r="J499" i="3315"/>
  <c r="J497" i="3315"/>
  <c r="J496" i="3315"/>
  <c r="J495" i="3315"/>
  <c r="J494" i="3315"/>
  <c r="J493" i="3315"/>
  <c r="J492" i="3315"/>
  <c r="J491" i="3315"/>
  <c r="J490" i="3315"/>
  <c r="J489" i="3315"/>
  <c r="J488" i="3315"/>
  <c r="J487" i="3315"/>
  <c r="J483" i="3315"/>
  <c r="J482" i="3315"/>
  <c r="J481" i="3315"/>
  <c r="J480" i="3315"/>
  <c r="J479" i="3315"/>
  <c r="J478" i="3315"/>
  <c r="J477" i="3315"/>
  <c r="J473" i="3315"/>
  <c r="J472" i="3315"/>
  <c r="J471" i="3315"/>
  <c r="J470" i="3315"/>
  <c r="J469" i="3315"/>
  <c r="J468" i="3315"/>
  <c r="J467" i="3315"/>
  <c r="J466" i="3315"/>
  <c r="J465" i="3315"/>
  <c r="J464" i="3315"/>
  <c r="J463" i="3315"/>
  <c r="J439" i="3315"/>
  <c r="J433" i="3315"/>
  <c r="J432" i="3315"/>
  <c r="J431" i="3315"/>
  <c r="J430" i="3315"/>
  <c r="J429" i="3315"/>
  <c r="J428" i="3315"/>
  <c r="J427" i="3315"/>
  <c r="J426" i="3315"/>
  <c r="J425" i="3315"/>
  <c r="J423" i="3315"/>
  <c r="J422" i="3315"/>
  <c r="J421" i="3315"/>
  <c r="J420" i="3315"/>
  <c r="J418" i="3315"/>
  <c r="J417" i="3315"/>
  <c r="R777" i="3315"/>
  <c r="R1403" i="3315"/>
  <c r="R1402" i="3315"/>
  <c r="R1401" i="3315"/>
  <c r="R1400" i="3315"/>
  <c r="R1399" i="3315"/>
  <c r="R1398" i="3315"/>
  <c r="R1397" i="3315"/>
  <c r="R1396" i="3315"/>
  <c r="R1395" i="3315"/>
  <c r="R1394" i="3315"/>
  <c r="R1391" i="3315"/>
  <c r="R1390" i="3315"/>
  <c r="R1389" i="3315"/>
  <c r="R1388" i="3315"/>
  <c r="R1384" i="3315"/>
  <c r="R1383" i="3315"/>
  <c r="R1382" i="3315"/>
  <c r="R1381" i="3315"/>
  <c r="R1380" i="3315"/>
  <c r="R1379" i="3315"/>
  <c r="R1378" i="3315"/>
  <c r="R1377" i="3315"/>
  <c r="R1376" i="3315"/>
  <c r="R1375" i="3315"/>
  <c r="R1372" i="3315"/>
  <c r="R1371" i="3315"/>
  <c r="R1369" i="3315"/>
  <c r="R1368" i="3315"/>
  <c r="R1367" i="3315"/>
  <c r="R1366" i="3315"/>
  <c r="R1365" i="3315"/>
  <c r="R1364" i="3315"/>
  <c r="R1363" i="3315"/>
  <c r="R1362" i="3315"/>
  <c r="R1361" i="3315"/>
  <c r="R1360" i="3315"/>
  <c r="R1359" i="3315"/>
  <c r="R1358" i="3315"/>
  <c r="R1357" i="3315"/>
  <c r="R1355" i="3315"/>
  <c r="R1328" i="3315"/>
  <c r="R1327" i="3315"/>
  <c r="R1326" i="3315"/>
  <c r="R1325" i="3315"/>
  <c r="R1324" i="3315"/>
  <c r="R1323" i="3315"/>
  <c r="R1322" i="3315"/>
  <c r="R1321" i="3315"/>
  <c r="R1320" i="3315"/>
  <c r="R1319" i="3315"/>
  <c r="R1318" i="3315"/>
  <c r="R1317" i="3315"/>
  <c r="R1316" i="3315"/>
  <c r="R1315" i="3315"/>
  <c r="R1314" i="3315"/>
  <c r="R1313" i="3315"/>
  <c r="R1312" i="3315"/>
  <c r="R1311" i="3315"/>
  <c r="R1310" i="3315"/>
  <c r="R1309" i="3315"/>
  <c r="R1308" i="3315"/>
  <c r="R1307" i="3315"/>
  <c r="R1306" i="3315"/>
  <c r="R1305" i="3315"/>
  <c r="R1304" i="3315"/>
  <c r="R1303" i="3315"/>
  <c r="R1302" i="3315"/>
  <c r="R1301" i="3315"/>
  <c r="R1300" i="3315"/>
  <c r="R1299" i="3315"/>
  <c r="R1298" i="3315"/>
  <c r="R1297" i="3315"/>
  <c r="R1295" i="3315"/>
  <c r="R1294" i="3315"/>
  <c r="R1293" i="3315"/>
  <c r="R1292" i="3315"/>
  <c r="R1291" i="3315"/>
  <c r="R1290" i="3315"/>
  <c r="R1289" i="3315"/>
  <c r="R1288" i="3315"/>
  <c r="R1287" i="3315"/>
  <c r="R1286" i="3315"/>
  <c r="R1285" i="3315"/>
  <c r="R1284" i="3315"/>
  <c r="R1283" i="3315"/>
  <c r="R1282" i="3315"/>
  <c r="R1281" i="3315"/>
  <c r="R1280" i="3315"/>
  <c r="R1279" i="3315"/>
  <c r="R1278" i="3315"/>
  <c r="R1277" i="3315"/>
  <c r="R1276" i="3315"/>
  <c r="R1275" i="3315"/>
  <c r="R1274" i="3315"/>
  <c r="R1273" i="3315"/>
  <c r="R1271" i="3315"/>
  <c r="R1270" i="3315"/>
  <c r="R1269" i="3315"/>
  <c r="R1268" i="3315"/>
  <c r="R1267" i="3315"/>
  <c r="R1266" i="3315"/>
  <c r="R1265" i="3315"/>
  <c r="R1264" i="3315"/>
  <c r="R1263" i="3315"/>
  <c r="R1262" i="3315"/>
  <c r="R1261" i="3315"/>
  <c r="R1260" i="3315"/>
  <c r="R1256" i="3315"/>
  <c r="R1255" i="3315"/>
  <c r="Q1179" i="3315"/>
  <c r="R1179" i="3315" s="1"/>
  <c r="Q69" i="3315"/>
  <c r="R69" i="3315" s="1"/>
  <c r="Q985" i="3315"/>
  <c r="R985" i="3315" s="1"/>
  <c r="R1169" i="3315" s="1"/>
  <c r="R981" i="3315"/>
  <c r="R980" i="3315"/>
  <c r="R979" i="3315"/>
  <c r="R978" i="3315"/>
  <c r="R977" i="3315"/>
  <c r="R976" i="3315"/>
  <c r="R975" i="3315"/>
  <c r="R974" i="3315"/>
  <c r="R973" i="3315"/>
  <c r="R972" i="3315"/>
  <c r="R971" i="3315"/>
  <c r="R970" i="3315"/>
  <c r="R969" i="3315"/>
  <c r="R968" i="3315"/>
  <c r="R967" i="3315"/>
  <c r="R966" i="3315"/>
  <c r="R965" i="3315"/>
  <c r="R964" i="3315"/>
  <c r="R963" i="3315"/>
  <c r="R962" i="3315"/>
  <c r="R961" i="3315"/>
  <c r="R960" i="3315"/>
  <c r="R959" i="3315"/>
  <c r="R958" i="3315"/>
  <c r="R957" i="3315"/>
  <c r="R956" i="3315"/>
  <c r="R955" i="3315"/>
  <c r="R954" i="3315"/>
  <c r="R953" i="3315"/>
  <c r="R952" i="3315"/>
  <c r="R951" i="3315"/>
  <c r="R950" i="3315"/>
  <c r="R949" i="3315"/>
  <c r="R948" i="3315"/>
  <c r="R947" i="3315"/>
  <c r="R946" i="3315"/>
  <c r="R945" i="3315"/>
  <c r="R944" i="3315"/>
  <c r="R943" i="3315"/>
  <c r="R942" i="3315"/>
  <c r="R941" i="3315"/>
  <c r="R940" i="3315"/>
  <c r="R939" i="3315"/>
  <c r="R938" i="3315"/>
  <c r="R937" i="3315"/>
  <c r="R936" i="3315"/>
  <c r="R935" i="3315"/>
  <c r="R934" i="3315"/>
  <c r="R933" i="3315"/>
  <c r="R932" i="3315"/>
  <c r="R931" i="3315"/>
  <c r="R930" i="3315"/>
  <c r="R929" i="3315"/>
  <c r="R928" i="3315"/>
  <c r="R927" i="3315"/>
  <c r="R926" i="3315"/>
  <c r="R925" i="3315"/>
  <c r="R861" i="3315"/>
  <c r="R860" i="3315"/>
  <c r="R859" i="3315"/>
  <c r="R858" i="3315"/>
  <c r="R857" i="3315"/>
  <c r="R856" i="3315"/>
  <c r="R855" i="3315"/>
  <c r="R854" i="3315"/>
  <c r="R853" i="3315"/>
  <c r="R852" i="3315"/>
  <c r="R851" i="3315"/>
  <c r="R850" i="3315"/>
  <c r="R849" i="3315"/>
  <c r="W849" i="3315" s="1"/>
  <c r="R848" i="3315"/>
  <c r="R847" i="3315"/>
  <c r="R846" i="3315"/>
  <c r="R845" i="3315"/>
  <c r="R844" i="3315"/>
  <c r="R843" i="3315"/>
  <c r="R842" i="3315"/>
  <c r="R841" i="3315"/>
  <c r="R840" i="3315"/>
  <c r="R839" i="3315"/>
  <c r="R838" i="3315"/>
  <c r="R837" i="3315"/>
  <c r="R835" i="3315"/>
  <c r="R833" i="3315"/>
  <c r="R831" i="3315"/>
  <c r="R829" i="3315"/>
  <c r="R827" i="3315"/>
  <c r="R825" i="3315"/>
  <c r="R823" i="3315"/>
  <c r="R821" i="3315"/>
  <c r="R819" i="3315"/>
  <c r="R817" i="3315"/>
  <c r="R815" i="3315"/>
  <c r="R813" i="3315"/>
  <c r="R811" i="3315"/>
  <c r="R809" i="3315"/>
  <c r="R807" i="3315"/>
  <c r="R805" i="3315"/>
  <c r="R803" i="3315"/>
  <c r="R801" i="3315"/>
  <c r="R799" i="3315"/>
  <c r="R797" i="3315"/>
  <c r="R795" i="3315"/>
  <c r="R793" i="3315"/>
  <c r="R791" i="3315"/>
  <c r="R789" i="3315"/>
  <c r="R787" i="3315"/>
  <c r="R785" i="3315"/>
  <c r="R783" i="3315"/>
  <c r="R781" i="3315"/>
  <c r="R779" i="3315"/>
  <c r="R776" i="3315"/>
  <c r="R774" i="3315"/>
  <c r="R772" i="3315"/>
  <c r="R770" i="3315"/>
  <c r="R769" i="3315"/>
  <c r="R767" i="3315"/>
  <c r="R765" i="3315"/>
  <c r="R762" i="3315"/>
  <c r="R761" i="3315"/>
  <c r="R759" i="3315"/>
  <c r="R757" i="3315"/>
  <c r="R756" i="3315"/>
  <c r="R755" i="3315"/>
  <c r="R754" i="3315"/>
  <c r="R753" i="3315"/>
  <c r="R752" i="3315"/>
  <c r="R751" i="3315"/>
  <c r="R750" i="3315"/>
  <c r="R749" i="3315"/>
  <c r="R748" i="3315"/>
  <c r="R747" i="3315"/>
  <c r="R746" i="3315"/>
  <c r="R745" i="3315"/>
  <c r="R744" i="3315"/>
  <c r="R743" i="3315"/>
  <c r="R742" i="3315"/>
  <c r="R741" i="3315"/>
  <c r="R740" i="3315"/>
  <c r="R739" i="3315"/>
  <c r="R738" i="3315"/>
  <c r="R737" i="3315"/>
  <c r="R736" i="3315"/>
  <c r="R735" i="3315"/>
  <c r="R734" i="3315"/>
  <c r="R733" i="3315"/>
  <c r="R732" i="3315"/>
  <c r="R731" i="3315"/>
  <c r="R730" i="3315"/>
  <c r="R729" i="3315"/>
  <c r="R728" i="3315"/>
  <c r="R727" i="3315"/>
  <c r="R726" i="3315"/>
  <c r="R725" i="3315"/>
  <c r="R724" i="3315"/>
  <c r="R723" i="3315"/>
  <c r="R722" i="3315"/>
  <c r="R721" i="3315"/>
  <c r="R720" i="3315"/>
  <c r="R719" i="3315"/>
  <c r="R718" i="3315"/>
  <c r="R717" i="3315"/>
  <c r="R716" i="3315"/>
  <c r="R715" i="3315"/>
  <c r="R714" i="3315"/>
  <c r="R713" i="3315"/>
  <c r="R712" i="3315"/>
  <c r="R711" i="3315"/>
  <c r="R710" i="3315"/>
  <c r="R709" i="3315"/>
  <c r="R708" i="3315"/>
  <c r="R707" i="3315"/>
  <c r="R706" i="3315"/>
  <c r="R705" i="3315"/>
  <c r="R704" i="3315"/>
  <c r="R703" i="3315"/>
  <c r="R702" i="3315"/>
  <c r="R701" i="3315"/>
  <c r="R700" i="3315"/>
  <c r="R699" i="3315"/>
  <c r="R698" i="3315"/>
  <c r="R697" i="3315"/>
  <c r="R696" i="3315"/>
  <c r="R695" i="3315"/>
  <c r="R694" i="3315"/>
  <c r="R693" i="3315"/>
  <c r="R692" i="3315"/>
  <c r="R691" i="3315"/>
  <c r="R690" i="3315"/>
  <c r="R689" i="3315"/>
  <c r="R688" i="3315"/>
  <c r="R687" i="3315"/>
  <c r="R686" i="3315"/>
  <c r="R685" i="3315"/>
  <c r="R684" i="3315"/>
  <c r="R683" i="3315"/>
  <c r="R682" i="3315"/>
  <c r="R681" i="3315"/>
  <c r="R680" i="3315"/>
  <c r="R679" i="3315"/>
  <c r="R678" i="3315"/>
  <c r="R677" i="3315"/>
  <c r="R676" i="3315"/>
  <c r="R675" i="3315"/>
  <c r="R674" i="3315"/>
  <c r="R673" i="3315"/>
  <c r="R672" i="3315"/>
  <c r="R671" i="3315"/>
  <c r="R670" i="3315"/>
  <c r="R669" i="3315"/>
  <c r="R668" i="3315"/>
  <c r="R667" i="3315"/>
  <c r="R666" i="3315"/>
  <c r="R665" i="3315"/>
  <c r="R664" i="3315"/>
  <c r="R663" i="3315"/>
  <c r="R662" i="3315"/>
  <c r="R661" i="3315"/>
  <c r="R660" i="3315"/>
  <c r="R659" i="3315"/>
  <c r="R658" i="3315"/>
  <c r="R657" i="3315"/>
  <c r="R656" i="3315"/>
  <c r="R655" i="3315"/>
  <c r="R654" i="3315"/>
  <c r="R653" i="3315"/>
  <c r="R652" i="3315"/>
  <c r="R651" i="3315"/>
  <c r="R650" i="3315"/>
  <c r="R649" i="3315"/>
  <c r="R648" i="3315"/>
  <c r="R647" i="3315"/>
  <c r="R646" i="3315"/>
  <c r="R645" i="3315"/>
  <c r="R644" i="3315"/>
  <c r="R643" i="3315"/>
  <c r="R642" i="3315"/>
  <c r="R641" i="3315"/>
  <c r="R640" i="3315"/>
  <c r="R639" i="3315"/>
  <c r="R638" i="3315"/>
  <c r="R637" i="3315"/>
  <c r="R636" i="3315"/>
  <c r="R635" i="3315"/>
  <c r="R634" i="3315"/>
  <c r="R633" i="3315"/>
  <c r="R632" i="3315"/>
  <c r="R631" i="3315"/>
  <c r="R630" i="3315"/>
  <c r="R629" i="3315"/>
  <c r="R628" i="3315"/>
  <c r="R627" i="3315"/>
  <c r="R626" i="3315"/>
  <c r="R625" i="3315"/>
  <c r="R624" i="3315"/>
  <c r="R623" i="3315"/>
  <c r="R622" i="3315"/>
  <c r="R621" i="3315"/>
  <c r="R620" i="3315"/>
  <c r="R619" i="3315"/>
  <c r="R618" i="3315"/>
  <c r="R617" i="3315"/>
  <c r="R616" i="3315"/>
  <c r="R615" i="3315"/>
  <c r="R614" i="3315"/>
  <c r="R613" i="3315"/>
  <c r="R612" i="3315"/>
  <c r="R611" i="3315"/>
  <c r="R610" i="3315"/>
  <c r="R609" i="3315"/>
  <c r="R608" i="3315"/>
  <c r="R607" i="3315"/>
  <c r="R606" i="3315"/>
  <c r="R605" i="3315"/>
  <c r="R604" i="3315"/>
  <c r="R603" i="3315"/>
  <c r="R602" i="3315"/>
  <c r="R601" i="3315"/>
  <c r="R600" i="3315"/>
  <c r="R599" i="3315"/>
  <c r="R598" i="3315"/>
  <c r="R597" i="3315"/>
  <c r="R596" i="3315"/>
  <c r="R595" i="3315"/>
  <c r="R594" i="3315"/>
  <c r="R593" i="3315"/>
  <c r="R592" i="3315"/>
  <c r="R591" i="3315"/>
  <c r="R590" i="3315"/>
  <c r="R589" i="3315"/>
  <c r="R588" i="3315"/>
  <c r="R587" i="3315"/>
  <c r="R586" i="3315"/>
  <c r="R585" i="3315"/>
  <c r="R584" i="3315"/>
  <c r="R583" i="3315"/>
  <c r="R582" i="3315"/>
  <c r="R581" i="3315"/>
  <c r="R580" i="3315"/>
  <c r="R579" i="3315"/>
  <c r="R578" i="3315"/>
  <c r="R577" i="3315"/>
  <c r="R576" i="3315"/>
  <c r="R575" i="3315"/>
  <c r="R574" i="3315"/>
  <c r="R573" i="3315"/>
  <c r="R572" i="3315"/>
  <c r="R571" i="3315"/>
  <c r="R570" i="3315"/>
  <c r="R569" i="3315"/>
  <c r="R568" i="3315"/>
  <c r="R567" i="3315"/>
  <c r="R566" i="3315"/>
  <c r="R565" i="3315"/>
  <c r="R564" i="3315"/>
  <c r="R563" i="3315"/>
  <c r="R562" i="3315"/>
  <c r="R561" i="3315"/>
  <c r="R560" i="3315"/>
  <c r="R559" i="3315"/>
  <c r="R558" i="3315"/>
  <c r="R557" i="3315"/>
  <c r="R556" i="3315"/>
  <c r="R555" i="3315"/>
  <c r="R554" i="3315"/>
  <c r="R553" i="3315"/>
  <c r="R552" i="3315"/>
  <c r="R551" i="3315"/>
  <c r="R550" i="3315"/>
  <c r="R549" i="3315"/>
  <c r="R548" i="3315"/>
  <c r="R547" i="3315"/>
  <c r="R546" i="3315"/>
  <c r="R545" i="3315"/>
  <c r="R544" i="3315"/>
  <c r="R543" i="3315"/>
  <c r="R542" i="3315"/>
  <c r="R537" i="3315"/>
  <c r="R536" i="3315"/>
  <c r="R535" i="3315"/>
  <c r="R534" i="3315"/>
  <c r="R533" i="3315"/>
  <c r="R532" i="3315"/>
  <c r="R531" i="3315"/>
  <c r="R530" i="3315"/>
  <c r="R529" i="3315"/>
  <c r="R528" i="3315"/>
  <c r="Q527" i="3315"/>
  <c r="R527" i="3315" s="1"/>
  <c r="R500" i="3315"/>
  <c r="R499" i="3315"/>
  <c r="R498" i="3315"/>
  <c r="R497" i="3315"/>
  <c r="R496" i="3315"/>
  <c r="R495" i="3315"/>
  <c r="R494" i="3315"/>
  <c r="R493" i="3315"/>
  <c r="R492" i="3315"/>
  <c r="R491" i="3315"/>
  <c r="R490" i="3315"/>
  <c r="R489" i="3315"/>
  <c r="R488" i="3315"/>
  <c r="R487" i="3315"/>
  <c r="R486" i="3315"/>
  <c r="R485" i="3315"/>
  <c r="R484" i="3315"/>
  <c r="R483" i="3315"/>
  <c r="R482" i="3315"/>
  <c r="R481" i="3315"/>
  <c r="R480" i="3315"/>
  <c r="R479" i="3315"/>
  <c r="R478" i="3315"/>
  <c r="R477" i="3315"/>
  <c r="R476" i="3315"/>
  <c r="R475" i="3315"/>
  <c r="R474" i="3315"/>
  <c r="R473" i="3315"/>
  <c r="R472" i="3315"/>
  <c r="R471" i="3315"/>
  <c r="R470" i="3315"/>
  <c r="R469" i="3315"/>
  <c r="R468" i="3315"/>
  <c r="R467" i="3315"/>
  <c r="R466" i="3315"/>
  <c r="R465" i="3315"/>
  <c r="R464" i="3315"/>
  <c r="R463" i="3315"/>
  <c r="R462" i="3315"/>
  <c r="W462" i="3315" s="1"/>
  <c r="R461" i="3315"/>
  <c r="R460" i="3315"/>
  <c r="R459" i="3315"/>
  <c r="R458" i="3315"/>
  <c r="R457" i="3315"/>
  <c r="R456" i="3315"/>
  <c r="R455" i="3315"/>
  <c r="R454" i="3315"/>
  <c r="R453" i="3315"/>
  <c r="R452" i="3315"/>
  <c r="R451" i="3315"/>
  <c r="R450" i="3315"/>
  <c r="R449" i="3315"/>
  <c r="R448" i="3315"/>
  <c r="R447" i="3315"/>
  <c r="R446" i="3315"/>
  <c r="R445" i="3315"/>
  <c r="R444" i="3315"/>
  <c r="R443" i="3315"/>
  <c r="R442" i="3315"/>
  <c r="R441" i="3315"/>
  <c r="R440" i="3315"/>
  <c r="R439" i="3315"/>
  <c r="R438" i="3315"/>
  <c r="R437" i="3315"/>
  <c r="R436" i="3315"/>
  <c r="R435" i="3315"/>
  <c r="R434" i="3315"/>
  <c r="R433" i="3315"/>
  <c r="R432" i="3315"/>
  <c r="R431" i="3315"/>
  <c r="R430" i="3315"/>
  <c r="R429" i="3315"/>
  <c r="R428" i="3315"/>
  <c r="R427" i="3315"/>
  <c r="R426" i="3315"/>
  <c r="R425" i="3315"/>
  <c r="R424" i="3315"/>
  <c r="W424" i="3315" s="1"/>
  <c r="R423" i="3315"/>
  <c r="R422" i="3315"/>
  <c r="R421" i="3315"/>
  <c r="R420" i="3315"/>
  <c r="R419" i="3315"/>
  <c r="W419" i="3315" s="1"/>
  <c r="R418" i="3315"/>
  <c r="R417" i="3315"/>
  <c r="Q310" i="3315"/>
  <c r="R310" i="3315" s="1"/>
  <c r="R306" i="3315"/>
  <c r="R305" i="3315"/>
  <c r="R304" i="3315"/>
  <c r="R303" i="3315"/>
  <c r="R302" i="3315"/>
  <c r="R301" i="3315"/>
  <c r="R300" i="3315"/>
  <c r="R299" i="3315"/>
  <c r="R298" i="3315"/>
  <c r="R297" i="3315"/>
  <c r="R296" i="3315"/>
  <c r="R295" i="3315"/>
  <c r="R294" i="3315"/>
  <c r="R293" i="3315"/>
  <c r="R292" i="3315"/>
  <c r="R291" i="3315"/>
  <c r="R290" i="3315"/>
  <c r="R289" i="3315"/>
  <c r="R288" i="3315"/>
  <c r="R287" i="3315"/>
  <c r="R286" i="3315"/>
  <c r="R285" i="3315"/>
  <c r="R284" i="3315"/>
  <c r="R283" i="3315"/>
  <c r="R282" i="3315"/>
  <c r="R281" i="3315"/>
  <c r="R280" i="3315"/>
  <c r="R279" i="3315"/>
  <c r="R278" i="3315"/>
  <c r="R277" i="3315"/>
  <c r="R276" i="3315"/>
  <c r="Q275" i="3315"/>
  <c r="R275" i="3315" s="1"/>
  <c r="Q269" i="3315"/>
  <c r="R269" i="3315" s="1"/>
  <c r="R265" i="3315"/>
  <c r="R264" i="3315"/>
  <c r="R263" i="3315"/>
  <c r="R262" i="3315"/>
  <c r="R261" i="3315"/>
  <c r="R260" i="3315"/>
  <c r="R259" i="3315"/>
  <c r="R258" i="3315"/>
  <c r="R257" i="3315"/>
  <c r="R256" i="3315"/>
  <c r="R255" i="3315"/>
  <c r="R254" i="3315"/>
  <c r="R253" i="3315"/>
  <c r="R252" i="3315"/>
  <c r="R251" i="3315"/>
  <c r="R250" i="3315"/>
  <c r="R249" i="3315"/>
  <c r="R248" i="3315"/>
  <c r="R247" i="3315"/>
  <c r="R246" i="3315"/>
  <c r="R245" i="3315"/>
  <c r="Q229" i="3315"/>
  <c r="R229" i="3315" s="1"/>
  <c r="R225" i="3315"/>
  <c r="R224" i="3315"/>
  <c r="R223" i="3315"/>
  <c r="R222" i="3315"/>
  <c r="W222" i="3315" s="1"/>
  <c r="R221" i="3315"/>
  <c r="R220" i="3315"/>
  <c r="R219" i="3315"/>
  <c r="R218" i="3315"/>
  <c r="R217" i="3315"/>
  <c r="R216" i="3315"/>
  <c r="R215" i="3315"/>
  <c r="R214" i="3315"/>
  <c r="R213" i="3315"/>
  <c r="R212" i="3315"/>
  <c r="Q188" i="3315"/>
  <c r="R188" i="3315" s="1"/>
  <c r="R184" i="3315"/>
  <c r="R183" i="3315"/>
  <c r="R182" i="3315"/>
  <c r="R181" i="3315"/>
  <c r="R180" i="3315"/>
  <c r="R179" i="3315"/>
  <c r="R178" i="3315"/>
  <c r="R177" i="3315"/>
  <c r="R176" i="3315"/>
  <c r="Q165" i="3315"/>
  <c r="R165" i="3315" s="1"/>
  <c r="R161" i="3315"/>
  <c r="R160" i="3315"/>
  <c r="Q151" i="3315"/>
  <c r="R151" i="3315" s="1"/>
  <c r="R147" i="3315"/>
  <c r="R146" i="3315"/>
  <c r="R145" i="3315"/>
  <c r="R144" i="3315"/>
  <c r="R143" i="3315"/>
  <c r="R142" i="3315"/>
  <c r="R141" i="3315"/>
  <c r="R140" i="3315"/>
  <c r="R139" i="3315"/>
  <c r="R138" i="3315"/>
  <c r="R137" i="3315"/>
  <c r="R136" i="3315"/>
  <c r="R135" i="3315"/>
  <c r="R134" i="3315"/>
  <c r="R133" i="3315"/>
  <c r="R132" i="3315"/>
  <c r="R131" i="3315"/>
  <c r="R130" i="3315"/>
  <c r="R129" i="3315"/>
  <c r="R128" i="3315"/>
  <c r="R127" i="3315"/>
  <c r="R126" i="3315"/>
  <c r="W126" i="3315" s="1"/>
  <c r="R125" i="3315"/>
  <c r="R124" i="3315"/>
  <c r="R123" i="3315"/>
  <c r="R122" i="3315"/>
  <c r="R121" i="3315"/>
  <c r="R120" i="3315"/>
  <c r="R119" i="3315"/>
  <c r="R118" i="3315"/>
  <c r="R117" i="3315"/>
  <c r="R116" i="3315"/>
  <c r="R115" i="3315"/>
  <c r="R114" i="3315"/>
  <c r="W114" i="3315" s="1"/>
  <c r="R113" i="3315"/>
  <c r="R112" i="3315"/>
  <c r="R111" i="3315"/>
  <c r="R110" i="3315"/>
  <c r="R109" i="3315"/>
  <c r="R108" i="3315"/>
  <c r="R88" i="3315"/>
  <c r="R87" i="3315"/>
  <c r="R86" i="3315"/>
  <c r="R85" i="3315"/>
  <c r="R84" i="3315"/>
  <c r="R80" i="3315"/>
  <c r="R79" i="3315"/>
  <c r="R78" i="3315"/>
  <c r="R77" i="3315"/>
  <c r="W77" i="3315" s="1"/>
  <c r="R76" i="3315"/>
  <c r="R836" i="3315"/>
  <c r="R834" i="3315"/>
  <c r="R832" i="3315"/>
  <c r="R830" i="3315"/>
  <c r="R828" i="3315"/>
  <c r="R826" i="3315"/>
  <c r="R824" i="3315"/>
  <c r="R822" i="3315"/>
  <c r="R820" i="3315"/>
  <c r="R818" i="3315"/>
  <c r="R816" i="3315"/>
  <c r="W816" i="3315" s="1"/>
  <c r="R814" i="3315"/>
  <c r="R812" i="3315"/>
  <c r="R810" i="3315"/>
  <c r="R808" i="3315"/>
  <c r="R806" i="3315"/>
  <c r="R804" i="3315"/>
  <c r="R802" i="3315"/>
  <c r="R800" i="3315"/>
  <c r="R798" i="3315"/>
  <c r="R796" i="3315"/>
  <c r="R794" i="3315"/>
  <c r="R792" i="3315"/>
  <c r="R790" i="3315"/>
  <c r="R788" i="3315"/>
  <c r="R786" i="3315"/>
  <c r="R784" i="3315"/>
  <c r="R782" i="3315"/>
  <c r="R780" i="3315"/>
  <c r="R778" i="3315"/>
  <c r="R775" i="3315"/>
  <c r="R773" i="3315"/>
  <c r="R771" i="3315"/>
  <c r="R768" i="3315"/>
  <c r="R766" i="3315"/>
  <c r="R764" i="3315"/>
  <c r="R763" i="3315"/>
  <c r="R760" i="3315"/>
  <c r="R758" i="3315"/>
  <c r="N1403" i="3315"/>
  <c r="N1402" i="3315"/>
  <c r="N1401" i="3315"/>
  <c r="N1400" i="3315"/>
  <c r="N1399" i="3315"/>
  <c r="N1398" i="3315"/>
  <c r="N1397" i="3315"/>
  <c r="N1396" i="3315"/>
  <c r="N1395" i="3315"/>
  <c r="N1394" i="3315"/>
  <c r="N1391" i="3315"/>
  <c r="N1390" i="3315"/>
  <c r="N1389" i="3315"/>
  <c r="M1388" i="3315"/>
  <c r="N1388" i="3315" s="1"/>
  <c r="N1384" i="3315"/>
  <c r="N1383" i="3315"/>
  <c r="N1382" i="3315"/>
  <c r="N1381" i="3315"/>
  <c r="N1380" i="3315"/>
  <c r="N1378" i="3315"/>
  <c r="N1377" i="3315"/>
  <c r="N1376" i="3315"/>
  <c r="N1375" i="3315"/>
  <c r="N1374" i="3315"/>
  <c r="N1373" i="3315"/>
  <c r="N1372" i="3315"/>
  <c r="N1371" i="3315"/>
  <c r="N1370" i="3315"/>
  <c r="N1369" i="3315"/>
  <c r="N1368" i="3315"/>
  <c r="N1367" i="3315"/>
  <c r="N1366" i="3315"/>
  <c r="N1365" i="3315"/>
  <c r="N1364" i="3315"/>
  <c r="N1363" i="3315"/>
  <c r="N1362" i="3315"/>
  <c r="N1361" i="3315"/>
  <c r="N1360" i="3315"/>
  <c r="N1359" i="3315"/>
  <c r="N1358" i="3315"/>
  <c r="N1357" i="3315"/>
  <c r="N1355" i="3315"/>
  <c r="N1328" i="3315"/>
  <c r="N1326" i="3315"/>
  <c r="N1325" i="3315"/>
  <c r="N1324" i="3315"/>
  <c r="N1323" i="3315"/>
  <c r="N1322" i="3315"/>
  <c r="N1321" i="3315"/>
  <c r="N1319" i="3315"/>
  <c r="N1318" i="3315"/>
  <c r="N1317" i="3315"/>
  <c r="N1316" i="3315"/>
  <c r="N1315" i="3315"/>
  <c r="N1314" i="3315"/>
  <c r="N1313" i="3315"/>
  <c r="N1311" i="3315"/>
  <c r="N1310" i="3315"/>
  <c r="N1309" i="3315"/>
  <c r="N1308" i="3315"/>
  <c r="N1307" i="3315"/>
  <c r="N1306" i="3315"/>
  <c r="N1305" i="3315"/>
  <c r="N1304" i="3315"/>
  <c r="N1303" i="3315"/>
  <c r="N1302" i="3315"/>
  <c r="N1301" i="3315"/>
  <c r="N1300" i="3315"/>
  <c r="N1299" i="3315"/>
  <c r="N1298" i="3315"/>
  <c r="N1297" i="3315"/>
  <c r="N1296" i="3315"/>
  <c r="N1295" i="3315"/>
  <c r="N1294" i="3315"/>
  <c r="N1293" i="3315"/>
  <c r="N1292" i="3315"/>
  <c r="N1291" i="3315"/>
  <c r="N1290" i="3315"/>
  <c r="N1289" i="3315"/>
  <c r="N1288" i="3315"/>
  <c r="N1287" i="3315"/>
  <c r="N1286" i="3315"/>
  <c r="N1285" i="3315"/>
  <c r="N1284" i="3315"/>
  <c r="N1283" i="3315"/>
  <c r="N1282" i="3315"/>
  <c r="N1281" i="3315"/>
  <c r="N1280" i="3315"/>
  <c r="N1279" i="3315"/>
  <c r="N1278" i="3315"/>
  <c r="N1277" i="3315"/>
  <c r="N1275" i="3315"/>
  <c r="N1274" i="3315"/>
  <c r="N1273" i="3315"/>
  <c r="N1271" i="3315"/>
  <c r="N1270" i="3315"/>
  <c r="N1269" i="3315"/>
  <c r="N1268" i="3315"/>
  <c r="N1267" i="3315"/>
  <c r="N1266" i="3315"/>
  <c r="N1265" i="3315"/>
  <c r="N1264" i="3315"/>
  <c r="N1263" i="3315"/>
  <c r="N1262" i="3315"/>
  <c r="N1261" i="3315"/>
  <c r="N1260" i="3315"/>
  <c r="I69" i="3315"/>
  <c r="J69" i="3315" s="1"/>
  <c r="J87" i="3315"/>
  <c r="J108" i="3315"/>
  <c r="J111" i="3315"/>
  <c r="J113" i="3315"/>
  <c r="J115" i="3315"/>
  <c r="J117" i="3315"/>
  <c r="J119" i="3315"/>
  <c r="J121" i="3315"/>
  <c r="J123" i="3315"/>
  <c r="J125" i="3315"/>
  <c r="J127" i="3315"/>
  <c r="J128" i="3315"/>
  <c r="J130" i="3315"/>
  <c r="J132" i="3315"/>
  <c r="J134" i="3315"/>
  <c r="J140" i="3315"/>
  <c r="J142" i="3315"/>
  <c r="J144" i="3315"/>
  <c r="J146" i="3315"/>
  <c r="I151" i="3315"/>
  <c r="J151" i="3315" s="1"/>
  <c r="J161" i="3315"/>
  <c r="J176" i="3315"/>
  <c r="J178" i="3315"/>
  <c r="J180" i="3315"/>
  <c r="J182" i="3315"/>
  <c r="J184" i="3315"/>
  <c r="J212" i="3315"/>
  <c r="J213" i="3315"/>
  <c r="J215" i="3315"/>
  <c r="J217" i="3315"/>
  <c r="J218" i="3315"/>
  <c r="J220" i="3315"/>
  <c r="J222" i="3315"/>
  <c r="J224" i="3315"/>
  <c r="J248" i="3315"/>
  <c r="J250" i="3315"/>
  <c r="J252" i="3315"/>
  <c r="J254" i="3315"/>
  <c r="J257" i="3315"/>
  <c r="J259" i="3315"/>
  <c r="J261" i="3315"/>
  <c r="J264" i="3315"/>
  <c r="J276" i="3315"/>
  <c r="J278" i="3315"/>
  <c r="J280" i="3315"/>
  <c r="J282" i="3315"/>
  <c r="J284" i="3315"/>
  <c r="J286" i="3315"/>
  <c r="J288" i="3315"/>
  <c r="J290" i="3315"/>
  <c r="J292" i="3315"/>
  <c r="J294" i="3315"/>
  <c r="J296" i="3315"/>
  <c r="J298" i="3315"/>
  <c r="J300" i="3315"/>
  <c r="J302" i="3315"/>
  <c r="J304" i="3315"/>
  <c r="J306" i="3315"/>
  <c r="N777" i="3315"/>
  <c r="N932" i="3315"/>
  <c r="N1256" i="3315"/>
  <c r="N1255" i="3315"/>
  <c r="M985" i="3315"/>
  <c r="N985" i="3315" s="1"/>
  <c r="N981" i="3315"/>
  <c r="N980" i="3315"/>
  <c r="N979" i="3315"/>
  <c r="N978" i="3315"/>
  <c r="N977" i="3315"/>
  <c r="N976" i="3315"/>
  <c r="N975" i="3315"/>
  <c r="N974" i="3315"/>
  <c r="N973" i="3315"/>
  <c r="N972" i="3315"/>
  <c r="N971" i="3315"/>
  <c r="N970" i="3315"/>
  <c r="N969" i="3315"/>
  <c r="N968" i="3315"/>
  <c r="N967" i="3315"/>
  <c r="N966" i="3315"/>
  <c r="N965" i="3315"/>
  <c r="N964" i="3315"/>
  <c r="N963" i="3315"/>
  <c r="N962" i="3315"/>
  <c r="N961" i="3315"/>
  <c r="N960" i="3315"/>
  <c r="N959" i="3315"/>
  <c r="N958" i="3315"/>
  <c r="N957" i="3315"/>
  <c r="N956" i="3315"/>
  <c r="N955" i="3315"/>
  <c r="N954" i="3315"/>
  <c r="N953" i="3315"/>
  <c r="N952" i="3315"/>
  <c r="N951" i="3315"/>
  <c r="N950" i="3315"/>
  <c r="N949" i="3315"/>
  <c r="N948" i="3315"/>
  <c r="N947" i="3315"/>
  <c r="N946" i="3315"/>
  <c r="N945" i="3315"/>
  <c r="N944" i="3315"/>
  <c r="N943" i="3315"/>
  <c r="N942" i="3315"/>
  <c r="N941" i="3315"/>
  <c r="N940" i="3315"/>
  <c r="N939" i="3315"/>
  <c r="N938" i="3315"/>
  <c r="N937" i="3315"/>
  <c r="N936" i="3315"/>
  <c r="N935" i="3315"/>
  <c r="N934" i="3315"/>
  <c r="N933" i="3315"/>
  <c r="N931" i="3315"/>
  <c r="N930" i="3315"/>
  <c r="N929" i="3315"/>
  <c r="N928" i="3315"/>
  <c r="N927" i="3315"/>
  <c r="N926" i="3315"/>
  <c r="N925" i="3315"/>
  <c r="N861" i="3315"/>
  <c r="N860" i="3315"/>
  <c r="N859" i="3315"/>
  <c r="N858" i="3315"/>
  <c r="N857" i="3315"/>
  <c r="N856" i="3315"/>
  <c r="N855" i="3315"/>
  <c r="N854" i="3315"/>
  <c r="N853" i="3315"/>
  <c r="N852" i="3315"/>
  <c r="N851" i="3315"/>
  <c r="N850" i="3315"/>
  <c r="N849" i="3315"/>
  <c r="V849" i="3315" s="1"/>
  <c r="N848" i="3315"/>
  <c r="N847" i="3315"/>
  <c r="N846" i="3315"/>
  <c r="N845" i="3315"/>
  <c r="N844" i="3315"/>
  <c r="N843" i="3315"/>
  <c r="N842" i="3315"/>
  <c r="N841" i="3315"/>
  <c r="N840" i="3315"/>
  <c r="N839" i="3315"/>
  <c r="N838" i="3315"/>
  <c r="N837" i="3315"/>
  <c r="N836" i="3315"/>
  <c r="N835" i="3315"/>
  <c r="N834" i="3315"/>
  <c r="N833" i="3315"/>
  <c r="N832" i="3315"/>
  <c r="N831" i="3315"/>
  <c r="N830" i="3315"/>
  <c r="N829" i="3315"/>
  <c r="N828" i="3315"/>
  <c r="N827" i="3315"/>
  <c r="N826" i="3315"/>
  <c r="N825" i="3315"/>
  <c r="N824" i="3315"/>
  <c r="N823" i="3315"/>
  <c r="N822" i="3315"/>
  <c r="N821" i="3315"/>
  <c r="N820" i="3315"/>
  <c r="N819" i="3315"/>
  <c r="N818" i="3315"/>
  <c r="N817" i="3315"/>
  <c r="N816" i="3315"/>
  <c r="N815" i="3315"/>
  <c r="N814" i="3315"/>
  <c r="N813" i="3315"/>
  <c r="N812" i="3315"/>
  <c r="N811" i="3315"/>
  <c r="N810" i="3315"/>
  <c r="N809" i="3315"/>
  <c r="N808" i="3315"/>
  <c r="N807" i="3315"/>
  <c r="N806" i="3315"/>
  <c r="N805" i="3315"/>
  <c r="N804" i="3315"/>
  <c r="N803" i="3315"/>
  <c r="N802" i="3315"/>
  <c r="N801" i="3315"/>
  <c r="N800" i="3315"/>
  <c r="N799" i="3315"/>
  <c r="N798" i="3315"/>
  <c r="N797" i="3315"/>
  <c r="N796" i="3315"/>
  <c r="N795" i="3315"/>
  <c r="N794" i="3315"/>
  <c r="N793" i="3315"/>
  <c r="N792" i="3315"/>
  <c r="N791" i="3315"/>
  <c r="N790" i="3315"/>
  <c r="N789" i="3315"/>
  <c r="N788" i="3315"/>
  <c r="N787" i="3315"/>
  <c r="N786" i="3315"/>
  <c r="N785" i="3315"/>
  <c r="N784" i="3315"/>
  <c r="N783" i="3315"/>
  <c r="N782" i="3315"/>
  <c r="N781" i="3315"/>
  <c r="N780" i="3315"/>
  <c r="N779" i="3315"/>
  <c r="N778" i="3315"/>
  <c r="N776" i="3315"/>
  <c r="N775" i="3315"/>
  <c r="N774" i="3315"/>
  <c r="N773" i="3315"/>
  <c r="N772" i="3315"/>
  <c r="N771" i="3315"/>
  <c r="N770" i="3315"/>
  <c r="N769" i="3315"/>
  <c r="N768" i="3315"/>
  <c r="N767" i="3315"/>
  <c r="N766" i="3315"/>
  <c r="N765" i="3315"/>
  <c r="N764" i="3315"/>
  <c r="N763" i="3315"/>
  <c r="N762" i="3315"/>
  <c r="N761" i="3315"/>
  <c r="N760" i="3315"/>
  <c r="N759" i="3315"/>
  <c r="N758" i="3315"/>
  <c r="N757" i="3315"/>
  <c r="N756" i="3315"/>
  <c r="N755" i="3315"/>
  <c r="N754" i="3315"/>
  <c r="N753" i="3315"/>
  <c r="N752" i="3315"/>
  <c r="N751" i="3315"/>
  <c r="N750" i="3315"/>
  <c r="N749" i="3315"/>
  <c r="N748" i="3315"/>
  <c r="N747" i="3315"/>
  <c r="N746" i="3315"/>
  <c r="N745" i="3315"/>
  <c r="N744" i="3315"/>
  <c r="N743" i="3315"/>
  <c r="N742" i="3315"/>
  <c r="N741" i="3315"/>
  <c r="N740" i="3315"/>
  <c r="N739" i="3315"/>
  <c r="N738" i="3315"/>
  <c r="N737" i="3315"/>
  <c r="N736" i="3315"/>
  <c r="N735" i="3315"/>
  <c r="N734" i="3315"/>
  <c r="N733" i="3315"/>
  <c r="N732" i="3315"/>
  <c r="N731" i="3315"/>
  <c r="N730" i="3315"/>
  <c r="N729" i="3315"/>
  <c r="N728" i="3315"/>
  <c r="N727" i="3315"/>
  <c r="N726" i="3315"/>
  <c r="N725" i="3315"/>
  <c r="N723" i="3315"/>
  <c r="N722" i="3315"/>
  <c r="N721" i="3315"/>
  <c r="N720" i="3315"/>
  <c r="N719" i="3315"/>
  <c r="N718" i="3315"/>
  <c r="N717" i="3315"/>
  <c r="N716" i="3315"/>
  <c r="N715" i="3315"/>
  <c r="N714" i="3315"/>
  <c r="N713" i="3315"/>
  <c r="N712" i="3315"/>
  <c r="N711" i="3315"/>
  <c r="N710" i="3315"/>
  <c r="N709" i="3315"/>
  <c r="N708" i="3315"/>
  <c r="N707" i="3315"/>
  <c r="N706" i="3315"/>
  <c r="N705" i="3315"/>
  <c r="N704" i="3315"/>
  <c r="N703" i="3315"/>
  <c r="N702" i="3315"/>
  <c r="N701" i="3315"/>
  <c r="N699" i="3315"/>
  <c r="N698" i="3315"/>
  <c r="N697" i="3315"/>
  <c r="N696" i="3315"/>
  <c r="N695" i="3315"/>
  <c r="N694" i="3315"/>
  <c r="N693" i="3315"/>
  <c r="N692" i="3315"/>
  <c r="N691" i="3315"/>
  <c r="N690" i="3315"/>
  <c r="N689" i="3315"/>
  <c r="N688" i="3315"/>
  <c r="N687" i="3315"/>
  <c r="N686" i="3315"/>
  <c r="N685" i="3315"/>
  <c r="N684" i="3315"/>
  <c r="N683" i="3315"/>
  <c r="N682" i="3315"/>
  <c r="N681" i="3315"/>
  <c r="N680" i="3315"/>
  <c r="N679" i="3315"/>
  <c r="N678" i="3315"/>
  <c r="N677" i="3315"/>
  <c r="N676" i="3315"/>
  <c r="N675" i="3315"/>
  <c r="N674" i="3315"/>
  <c r="N673" i="3315"/>
  <c r="N672" i="3315"/>
  <c r="N671" i="3315"/>
  <c r="N670" i="3315"/>
  <c r="N669" i="3315"/>
  <c r="N668" i="3315"/>
  <c r="N667" i="3315"/>
  <c r="N666" i="3315"/>
  <c r="N665" i="3315"/>
  <c r="N664" i="3315"/>
  <c r="N663" i="3315"/>
  <c r="N662" i="3315"/>
  <c r="N661" i="3315"/>
  <c r="N660" i="3315"/>
  <c r="N659" i="3315"/>
  <c r="N658" i="3315"/>
  <c r="N657" i="3315"/>
  <c r="N656" i="3315"/>
  <c r="N655" i="3315"/>
  <c r="N654" i="3315"/>
  <c r="N653" i="3315"/>
  <c r="N652" i="3315"/>
  <c r="N651" i="3315"/>
  <c r="N650" i="3315"/>
  <c r="N649" i="3315"/>
  <c r="N648" i="3315"/>
  <c r="N647" i="3315"/>
  <c r="N646" i="3315"/>
  <c r="N645" i="3315"/>
  <c r="N644" i="3315"/>
  <c r="N643" i="3315"/>
  <c r="N642" i="3315"/>
  <c r="N641" i="3315"/>
  <c r="N640" i="3315"/>
  <c r="N639" i="3315"/>
  <c r="N638" i="3315"/>
  <c r="N637" i="3315"/>
  <c r="N636" i="3315"/>
  <c r="N635" i="3315"/>
  <c r="N634" i="3315"/>
  <c r="N633" i="3315"/>
  <c r="N632" i="3315"/>
  <c r="N631" i="3315"/>
  <c r="N630" i="3315"/>
  <c r="N629" i="3315"/>
  <c r="N628" i="3315"/>
  <c r="N627" i="3315"/>
  <c r="N626" i="3315"/>
  <c r="N625" i="3315"/>
  <c r="N624" i="3315"/>
  <c r="N623" i="3315"/>
  <c r="N622" i="3315"/>
  <c r="N621" i="3315"/>
  <c r="N620" i="3315"/>
  <c r="N619" i="3315"/>
  <c r="N618" i="3315"/>
  <c r="N617" i="3315"/>
  <c r="N616" i="3315"/>
  <c r="N615" i="3315"/>
  <c r="N614" i="3315"/>
  <c r="N613" i="3315"/>
  <c r="N612" i="3315"/>
  <c r="N611" i="3315"/>
  <c r="N610" i="3315"/>
  <c r="N609" i="3315"/>
  <c r="N607" i="3315"/>
  <c r="N606" i="3315"/>
  <c r="N605" i="3315"/>
  <c r="N604" i="3315"/>
  <c r="N603" i="3315"/>
  <c r="N602" i="3315"/>
  <c r="N601" i="3315"/>
  <c r="N600" i="3315"/>
  <c r="N599" i="3315"/>
  <c r="N598" i="3315"/>
  <c r="N597" i="3315"/>
  <c r="N596" i="3315"/>
  <c r="N595" i="3315"/>
  <c r="N594" i="3315"/>
  <c r="N593" i="3315"/>
  <c r="N592" i="3315"/>
  <c r="N591" i="3315"/>
  <c r="N590" i="3315"/>
  <c r="N589" i="3315"/>
  <c r="N588" i="3315"/>
  <c r="N587" i="3315"/>
  <c r="N586" i="3315"/>
  <c r="N585" i="3315"/>
  <c r="N584" i="3315"/>
  <c r="N583" i="3315"/>
  <c r="N582" i="3315"/>
  <c r="N581" i="3315"/>
  <c r="N580" i="3315"/>
  <c r="N579" i="3315"/>
  <c r="N578" i="3315"/>
  <c r="N577" i="3315"/>
  <c r="N576" i="3315"/>
  <c r="N575" i="3315"/>
  <c r="N574" i="3315"/>
  <c r="N573" i="3315"/>
  <c r="N572" i="3315"/>
  <c r="N571" i="3315"/>
  <c r="N570" i="3315"/>
  <c r="N569" i="3315"/>
  <c r="N568" i="3315"/>
  <c r="N567" i="3315"/>
  <c r="N566" i="3315"/>
  <c r="N565" i="3315"/>
  <c r="N564" i="3315"/>
  <c r="N563" i="3315"/>
  <c r="N562" i="3315"/>
  <c r="N561" i="3315"/>
  <c r="N560" i="3315"/>
  <c r="N559" i="3315"/>
  <c r="N558" i="3315"/>
  <c r="N557" i="3315"/>
  <c r="N556" i="3315"/>
  <c r="N555" i="3315"/>
  <c r="N554" i="3315"/>
  <c r="N553" i="3315"/>
  <c r="N552" i="3315"/>
  <c r="N551" i="3315"/>
  <c r="N550" i="3315"/>
  <c r="N549" i="3315"/>
  <c r="N548" i="3315"/>
  <c r="N547" i="3315"/>
  <c r="N546" i="3315"/>
  <c r="N545" i="3315"/>
  <c r="N544" i="3315"/>
  <c r="N543" i="3315"/>
  <c r="N542" i="3315"/>
  <c r="N537" i="3315"/>
  <c r="N536" i="3315"/>
  <c r="N535" i="3315"/>
  <c r="N534" i="3315"/>
  <c r="N533" i="3315"/>
  <c r="N530" i="3315"/>
  <c r="N529" i="3315"/>
  <c r="N528" i="3315"/>
  <c r="M527" i="3315"/>
  <c r="N527" i="3315" s="1"/>
  <c r="N500" i="3315"/>
  <c r="N499" i="3315"/>
  <c r="N498" i="3315"/>
  <c r="N497" i="3315"/>
  <c r="N496" i="3315"/>
  <c r="N495" i="3315"/>
  <c r="N494" i="3315"/>
  <c r="N493" i="3315"/>
  <c r="N492" i="3315"/>
  <c r="N491" i="3315"/>
  <c r="N490" i="3315"/>
  <c r="N489" i="3315"/>
  <c r="N488" i="3315"/>
  <c r="N487" i="3315"/>
  <c r="N486" i="3315"/>
  <c r="N485" i="3315"/>
  <c r="N484" i="3315"/>
  <c r="N483" i="3315"/>
  <c r="N482" i="3315"/>
  <c r="N481" i="3315"/>
  <c r="N480" i="3315"/>
  <c r="N479" i="3315"/>
  <c r="N478" i="3315"/>
  <c r="N477" i="3315"/>
  <c r="N476" i="3315"/>
  <c r="N475" i="3315"/>
  <c r="N474" i="3315"/>
  <c r="N473" i="3315"/>
  <c r="N472" i="3315"/>
  <c r="N471" i="3315"/>
  <c r="N470" i="3315"/>
  <c r="N469" i="3315"/>
  <c r="N468" i="3315"/>
  <c r="N467" i="3315"/>
  <c r="N466" i="3315"/>
  <c r="N465" i="3315"/>
  <c r="N464" i="3315"/>
  <c r="N463" i="3315"/>
  <c r="N462" i="3315"/>
  <c r="N461" i="3315"/>
  <c r="N460" i="3315"/>
  <c r="N459" i="3315"/>
  <c r="N458" i="3315"/>
  <c r="N457" i="3315"/>
  <c r="N456" i="3315"/>
  <c r="N455" i="3315"/>
  <c r="N454" i="3315"/>
  <c r="N453" i="3315"/>
  <c r="N452" i="3315"/>
  <c r="N451" i="3315"/>
  <c r="N450" i="3315"/>
  <c r="N449" i="3315"/>
  <c r="N448" i="3315"/>
  <c r="N447" i="3315"/>
  <c r="N446" i="3315"/>
  <c r="N445" i="3315"/>
  <c r="N444" i="3315"/>
  <c r="N443" i="3315"/>
  <c r="N442" i="3315"/>
  <c r="N441" i="3315"/>
  <c r="N440" i="3315"/>
  <c r="N439" i="3315"/>
  <c r="N438" i="3315"/>
  <c r="N437" i="3315"/>
  <c r="N436" i="3315"/>
  <c r="N435" i="3315"/>
  <c r="N434" i="3315"/>
  <c r="N433" i="3315"/>
  <c r="N432" i="3315"/>
  <c r="N431" i="3315"/>
  <c r="N430" i="3315"/>
  <c r="N429" i="3315"/>
  <c r="N428" i="3315"/>
  <c r="N427" i="3315"/>
  <c r="N426" i="3315"/>
  <c r="N425" i="3315"/>
  <c r="N424" i="3315"/>
  <c r="V424" i="3315" s="1"/>
  <c r="N423" i="3315"/>
  <c r="N422" i="3315"/>
  <c r="N421" i="3315"/>
  <c r="N420" i="3315"/>
  <c r="N419" i="3315"/>
  <c r="V419" i="3315" s="1"/>
  <c r="N418" i="3315"/>
  <c r="N417" i="3315"/>
  <c r="M310" i="3315"/>
  <c r="N310" i="3315" s="1"/>
  <c r="N306" i="3315"/>
  <c r="N305" i="3315"/>
  <c r="N304" i="3315"/>
  <c r="N303" i="3315"/>
  <c r="N302" i="3315"/>
  <c r="N301" i="3315"/>
  <c r="N300" i="3315"/>
  <c r="N299" i="3315"/>
  <c r="N298" i="3315"/>
  <c r="N297" i="3315"/>
  <c r="N296" i="3315"/>
  <c r="N295" i="3315"/>
  <c r="N294" i="3315"/>
  <c r="N293" i="3315"/>
  <c r="N292" i="3315"/>
  <c r="N291" i="3315"/>
  <c r="N290" i="3315"/>
  <c r="N289" i="3315"/>
  <c r="N288" i="3315"/>
  <c r="N287" i="3315"/>
  <c r="N286" i="3315"/>
  <c r="N285" i="3315"/>
  <c r="N284" i="3315"/>
  <c r="N283" i="3315"/>
  <c r="N282" i="3315"/>
  <c r="N281" i="3315"/>
  <c r="N280" i="3315"/>
  <c r="N279" i="3315"/>
  <c r="N278" i="3315"/>
  <c r="N277" i="3315"/>
  <c r="N276" i="3315"/>
  <c r="M275" i="3315"/>
  <c r="N275" i="3315" s="1"/>
  <c r="M269" i="3315"/>
  <c r="N269" i="3315" s="1"/>
  <c r="N265" i="3315"/>
  <c r="N264" i="3315"/>
  <c r="N263" i="3315"/>
  <c r="N262" i="3315"/>
  <c r="N261" i="3315"/>
  <c r="N260" i="3315"/>
  <c r="N259" i="3315"/>
  <c r="N258" i="3315"/>
  <c r="N257" i="3315"/>
  <c r="N256" i="3315"/>
  <c r="N255" i="3315"/>
  <c r="N254" i="3315"/>
  <c r="N253" i="3315"/>
  <c r="N252" i="3315"/>
  <c r="N251" i="3315"/>
  <c r="N250" i="3315"/>
  <c r="N249" i="3315"/>
  <c r="N248" i="3315"/>
  <c r="N247" i="3315"/>
  <c r="N246" i="3315"/>
  <c r="N225" i="3315"/>
  <c r="N224" i="3315"/>
  <c r="N223" i="3315"/>
  <c r="N222" i="3315"/>
  <c r="V222" i="3315" s="1"/>
  <c r="N221" i="3315"/>
  <c r="N220" i="3315"/>
  <c r="N219" i="3315"/>
  <c r="N218" i="3315"/>
  <c r="N217" i="3315"/>
  <c r="N216" i="3315"/>
  <c r="N215" i="3315"/>
  <c r="N214" i="3315"/>
  <c r="N213" i="3315"/>
  <c r="N212" i="3315"/>
  <c r="M188" i="3315"/>
  <c r="N188" i="3315" s="1"/>
  <c r="N184" i="3315"/>
  <c r="N183" i="3315"/>
  <c r="N182" i="3315"/>
  <c r="N181" i="3315"/>
  <c r="N180" i="3315"/>
  <c r="N179" i="3315"/>
  <c r="N178" i="3315"/>
  <c r="N177" i="3315"/>
  <c r="N176" i="3315"/>
  <c r="M165" i="3315"/>
  <c r="N165" i="3315" s="1"/>
  <c r="N161" i="3315"/>
  <c r="N160" i="3315"/>
  <c r="M151" i="3315"/>
  <c r="N151" i="3315" s="1"/>
  <c r="N147" i="3315"/>
  <c r="N146" i="3315"/>
  <c r="N145" i="3315"/>
  <c r="N144" i="3315"/>
  <c r="N143" i="3315"/>
  <c r="N142" i="3315"/>
  <c r="N141" i="3315"/>
  <c r="N140" i="3315"/>
  <c r="N139" i="3315"/>
  <c r="N138" i="3315"/>
  <c r="N135" i="3315"/>
  <c r="N134" i="3315"/>
  <c r="N133" i="3315"/>
  <c r="N132" i="3315"/>
  <c r="N131" i="3315"/>
  <c r="N130" i="3315"/>
  <c r="N129" i="3315"/>
  <c r="N128" i="3315"/>
  <c r="N127" i="3315"/>
  <c r="V127" i="3315" s="1"/>
  <c r="N126" i="3315"/>
  <c r="N125" i="3315"/>
  <c r="N124" i="3315"/>
  <c r="N123" i="3315"/>
  <c r="N122" i="3315"/>
  <c r="N121" i="3315"/>
  <c r="N120" i="3315"/>
  <c r="N119" i="3315"/>
  <c r="N118" i="3315"/>
  <c r="N117" i="3315"/>
  <c r="N116" i="3315"/>
  <c r="N115" i="3315"/>
  <c r="N114" i="3315"/>
  <c r="N113" i="3315"/>
  <c r="N112" i="3315"/>
  <c r="N111" i="3315"/>
  <c r="N110" i="3315"/>
  <c r="N109" i="3315"/>
  <c r="N108" i="3315"/>
  <c r="N88" i="3315"/>
  <c r="N87" i="3315"/>
  <c r="N86" i="3315"/>
  <c r="M84" i="3315"/>
  <c r="N84" i="3315" s="1"/>
  <c r="N78" i="3315"/>
  <c r="N77" i="3315"/>
  <c r="N76" i="3315"/>
  <c r="M69" i="3315"/>
  <c r="N69" i="3315" s="1"/>
  <c r="J1403" i="3315"/>
  <c r="J1402" i="3315"/>
  <c r="J1401" i="3315"/>
  <c r="J1400" i="3315"/>
  <c r="J1399" i="3315"/>
  <c r="J1398" i="3315"/>
  <c r="J1397" i="3315"/>
  <c r="J1396" i="3315"/>
  <c r="J1395" i="3315"/>
  <c r="J1394" i="3315"/>
  <c r="J1390" i="3315"/>
  <c r="J1389" i="3315"/>
  <c r="I1388" i="3315"/>
  <c r="J1388" i="3315" s="1"/>
  <c r="J1384" i="3315"/>
  <c r="J1383" i="3315"/>
  <c r="J1382" i="3315"/>
  <c r="J1381" i="3315"/>
  <c r="J1380" i="3315"/>
  <c r="J1377" i="3315"/>
  <c r="J1376" i="3315"/>
  <c r="J1375" i="3315"/>
  <c r="J1372" i="3315"/>
  <c r="J1371" i="3315"/>
  <c r="J1369" i="3315"/>
  <c r="J1368" i="3315"/>
  <c r="J1367" i="3315"/>
  <c r="J1366" i="3315"/>
  <c r="J1365" i="3315"/>
  <c r="J1364" i="3315"/>
  <c r="J1363" i="3315"/>
  <c r="J1362" i="3315"/>
  <c r="J1361" i="3315"/>
  <c r="J1360" i="3315"/>
  <c r="J1359" i="3315"/>
  <c r="J1358" i="3315"/>
  <c r="J1357" i="3315"/>
  <c r="J1328" i="3315"/>
  <c r="J1326" i="3315"/>
  <c r="J1325" i="3315"/>
  <c r="J1324" i="3315"/>
  <c r="J1323" i="3315"/>
  <c r="J1321" i="3315"/>
  <c r="J1319" i="3315"/>
  <c r="J1318" i="3315"/>
  <c r="J1317" i="3315"/>
  <c r="J1316" i="3315"/>
  <c r="J1315" i="3315"/>
  <c r="J1314" i="3315"/>
  <c r="J1313" i="3315"/>
  <c r="J1311" i="3315"/>
  <c r="J1310" i="3315"/>
  <c r="J1309" i="3315"/>
  <c r="J1308" i="3315"/>
  <c r="J1307" i="3315"/>
  <c r="J1306" i="3315"/>
  <c r="J1305" i="3315"/>
  <c r="J1304" i="3315"/>
  <c r="J1303" i="3315"/>
  <c r="J1302" i="3315"/>
  <c r="J1301" i="3315"/>
  <c r="J1300" i="3315"/>
  <c r="J1299" i="3315"/>
  <c r="J1298" i="3315"/>
  <c r="J1297" i="3315"/>
  <c r="J1295" i="3315"/>
  <c r="J1294" i="3315"/>
  <c r="J1293" i="3315"/>
  <c r="J1292" i="3315"/>
  <c r="J1291" i="3315"/>
  <c r="J1290" i="3315"/>
  <c r="J1289" i="3315"/>
  <c r="J1288" i="3315"/>
  <c r="J1287" i="3315"/>
  <c r="J1286" i="3315"/>
  <c r="J1285" i="3315"/>
  <c r="J1284" i="3315"/>
  <c r="J1283" i="3315"/>
  <c r="J1282" i="3315"/>
  <c r="J1281" i="3315"/>
  <c r="J1280" i="3315"/>
  <c r="J1279" i="3315"/>
  <c r="J1278" i="3315"/>
  <c r="J1277" i="3315"/>
  <c r="J1271" i="3315"/>
  <c r="J1270" i="3315"/>
  <c r="J1269" i="3315"/>
  <c r="J1268" i="3315"/>
  <c r="J1267" i="3315"/>
  <c r="J1265" i="3315"/>
  <c r="J1264" i="3315"/>
  <c r="J1263" i="3315"/>
  <c r="J1262" i="3315"/>
  <c r="J1261" i="3315"/>
  <c r="J1260" i="3315"/>
  <c r="J219" i="3315"/>
  <c r="J221" i="3315"/>
  <c r="J223" i="3315"/>
  <c r="J225" i="3315"/>
  <c r="J247" i="3315"/>
  <c r="J249" i="3315"/>
  <c r="J251" i="3315"/>
  <c r="J253" i="3315"/>
  <c r="J255" i="3315"/>
  <c r="J256" i="3315"/>
  <c r="J258" i="3315"/>
  <c r="J260" i="3315"/>
  <c r="J262" i="3315"/>
  <c r="J263" i="3315"/>
  <c r="J265" i="3315"/>
  <c r="I269" i="3315"/>
  <c r="J269" i="3315" s="1"/>
  <c r="I275" i="3315"/>
  <c r="J275" i="3315" s="1"/>
  <c r="J277" i="3315"/>
  <c r="J279" i="3315"/>
  <c r="J281" i="3315"/>
  <c r="J283" i="3315"/>
  <c r="J285" i="3315"/>
  <c r="J287" i="3315"/>
  <c r="J289" i="3315"/>
  <c r="J291" i="3315"/>
  <c r="J293" i="3315"/>
  <c r="J295" i="3315"/>
  <c r="J297" i="3315"/>
  <c r="J299" i="3315"/>
  <c r="J301" i="3315"/>
  <c r="J303" i="3315"/>
  <c r="J305" i="3315"/>
  <c r="U246" i="3315"/>
  <c r="N29" i="3315"/>
  <c r="N28" i="3315"/>
  <c r="J26" i="3315"/>
  <c r="R25" i="3315"/>
  <c r="N24" i="3315"/>
  <c r="N23" i="3315"/>
  <c r="R9" i="3315"/>
  <c r="J8" i="3315"/>
  <c r="R7" i="3315"/>
  <c r="N6" i="3315"/>
  <c r="J6" i="3315"/>
  <c r="J45" i="3315"/>
  <c r="N44" i="3315"/>
  <c r="N43" i="3315"/>
  <c r="N42" i="3315"/>
  <c r="R26" i="3315"/>
  <c r="J25" i="3315"/>
  <c r="J9" i="3315"/>
  <c r="R8" i="3315"/>
  <c r="J7" i="3315"/>
  <c r="R6" i="3315"/>
  <c r="Q1385" i="3315"/>
  <c r="J310" i="3315"/>
  <c r="J527" i="3315"/>
  <c r="U807" i="3315"/>
  <c r="M266" i="3315"/>
  <c r="N245" i="3315"/>
  <c r="J245" i="3315"/>
  <c r="U666" i="3315"/>
  <c r="U766" i="3315"/>
  <c r="U966" i="3315"/>
  <c r="U138" i="3315"/>
  <c r="U583" i="3315"/>
  <c r="U755" i="3315"/>
  <c r="R162" i="3315" l="1"/>
  <c r="AC1412" i="3315"/>
  <c r="AC523" i="3315"/>
  <c r="U286" i="3315"/>
  <c r="D523" i="3315"/>
  <c r="P523" i="3315"/>
  <c r="H523" i="3315"/>
  <c r="L523" i="3315"/>
  <c r="Q1257" i="3315"/>
  <c r="I1257" i="3315"/>
  <c r="I1169" i="3315"/>
  <c r="M1385" i="3315"/>
  <c r="U939" i="3315"/>
  <c r="U829" i="3315"/>
  <c r="U709" i="3315"/>
  <c r="R1404" i="3315"/>
  <c r="M518" i="3315"/>
  <c r="U582" i="3315"/>
  <c r="Z982" i="3315"/>
  <c r="AD982" i="3315" s="1"/>
  <c r="J1174" i="3315"/>
  <c r="U985" i="3315"/>
  <c r="U1285" i="3315"/>
  <c r="U1357" i="3315"/>
  <c r="U224" i="3315"/>
  <c r="U161" i="3315"/>
  <c r="U146" i="3315"/>
  <c r="U142" i="3315"/>
  <c r="U121" i="3315"/>
  <c r="U117" i="3315"/>
  <c r="U87" i="3315"/>
  <c r="U553" i="3315"/>
  <c r="U601" i="3315"/>
  <c r="U625" i="3315"/>
  <c r="U631" i="3315"/>
  <c r="U644" i="3315"/>
  <c r="U649" i="3315"/>
  <c r="U655" i="3315"/>
  <c r="U661" i="3315"/>
  <c r="U665" i="3315"/>
  <c r="U683" i="3315"/>
  <c r="U689" i="3315"/>
  <c r="U723" i="3315"/>
  <c r="U728" i="3315"/>
  <c r="U738" i="3315"/>
  <c r="U744" i="3315"/>
  <c r="U767" i="3315"/>
  <c r="U783" i="3315"/>
  <c r="U791" i="3315"/>
  <c r="U797" i="3315"/>
  <c r="U827" i="3315"/>
  <c r="U843" i="3315"/>
  <c r="U847" i="3315"/>
  <c r="U849" i="3315"/>
  <c r="X849" i="3315" s="1"/>
  <c r="AE849" i="3315" s="1"/>
  <c r="U851" i="3315"/>
  <c r="U853" i="3315"/>
  <c r="U857" i="3315"/>
  <c r="U937" i="3315"/>
  <c r="U967" i="3315"/>
  <c r="U609" i="3315"/>
  <c r="U137" i="3315"/>
  <c r="U289" i="3315"/>
  <c r="U265" i="3315"/>
  <c r="U256" i="3315"/>
  <c r="U253" i="3315"/>
  <c r="U249" i="3315"/>
  <c r="U1284" i="3315"/>
  <c r="U1286" i="3315"/>
  <c r="U288" i="3315"/>
  <c r="U264" i="3315"/>
  <c r="U248" i="3315"/>
  <c r="U222" i="3315"/>
  <c r="X222" i="3315" s="1"/>
  <c r="AE222" i="3315" s="1"/>
  <c r="U127" i="3315"/>
  <c r="U77" i="3315"/>
  <c r="U528" i="3315"/>
  <c r="U534" i="3315"/>
  <c r="U566" i="3315"/>
  <c r="U570" i="3315"/>
  <c r="U604" i="3315"/>
  <c r="U628" i="3315"/>
  <c r="U634" i="3315"/>
  <c r="U672" i="3315"/>
  <c r="U684" i="3315"/>
  <c r="U686" i="3315"/>
  <c r="U690" i="3315"/>
  <c r="U731" i="3315"/>
  <c r="U764" i="3315"/>
  <c r="U782" i="3315"/>
  <c r="U786" i="3315"/>
  <c r="U792" i="3315"/>
  <c r="U794" i="3315"/>
  <c r="U798" i="3315"/>
  <c r="U816" i="3315"/>
  <c r="U822" i="3315"/>
  <c r="U828" i="3315"/>
  <c r="R272" i="3315"/>
  <c r="D33" i="3315"/>
  <c r="AA1414" i="3315"/>
  <c r="AA1416" i="3315" s="1"/>
  <c r="AB1414" i="3315"/>
  <c r="AB1416" i="3315" s="1"/>
  <c r="M272" i="3315"/>
  <c r="M162" i="3315"/>
  <c r="N1257" i="3315"/>
  <c r="Q518" i="3315"/>
  <c r="D1412" i="3315"/>
  <c r="M982" i="3315"/>
  <c r="Q272" i="3315"/>
  <c r="Q307" i="3315"/>
  <c r="H1412" i="3315"/>
  <c r="L1176" i="3315"/>
  <c r="R1385" i="3315"/>
  <c r="Q1404" i="3315"/>
  <c r="Q1412" i="3315" s="1"/>
  <c r="Q185" i="3315"/>
  <c r="Q226" i="3315"/>
  <c r="Z1174" i="3315"/>
  <c r="D1176" i="3315"/>
  <c r="N266" i="3315"/>
  <c r="R81" i="3315"/>
  <c r="L15" i="3315"/>
  <c r="I1174" i="3315"/>
  <c r="R1257" i="3315"/>
  <c r="Q1169" i="3315"/>
  <c r="Q501" i="3315"/>
  <c r="M307" i="3315"/>
  <c r="Q148" i="3315"/>
  <c r="M185" i="3315"/>
  <c r="M1257" i="3315"/>
  <c r="M1404" i="3315"/>
  <c r="H30" i="3315"/>
  <c r="Q162" i="3315"/>
  <c r="Q266" i="3315"/>
  <c r="P15" i="3315"/>
  <c r="R1174" i="3315"/>
  <c r="J1257" i="3315"/>
  <c r="M1169" i="3315"/>
  <c r="Q81" i="3315"/>
  <c r="I81" i="3315"/>
  <c r="N272" i="3315"/>
  <c r="H15" i="3315"/>
  <c r="J1169" i="3315"/>
  <c r="R226" i="3315"/>
  <c r="I307" i="3315"/>
  <c r="M226" i="3315"/>
  <c r="P1174" i="3315"/>
  <c r="P1176" i="3315" s="1"/>
  <c r="AD1437" i="3315"/>
  <c r="AD1439" i="3315" s="1"/>
  <c r="AE1439" i="3315" s="1"/>
  <c r="AA1422" i="3315"/>
  <c r="AA1425" i="3315" s="1"/>
  <c r="H65" i="3315"/>
  <c r="L65" i="3315"/>
  <c r="P65" i="3315"/>
  <c r="J81" i="3315"/>
  <c r="Z501" i="3315"/>
  <c r="AD501" i="3315" s="1"/>
  <c r="Q1174" i="3315"/>
  <c r="J518" i="3315"/>
  <c r="AC1174" i="3315"/>
  <c r="N1169" i="3315"/>
  <c r="Q982" i="3315"/>
  <c r="N162" i="3315"/>
  <c r="N226" i="3315"/>
  <c r="M501" i="3315"/>
  <c r="R52" i="3315"/>
  <c r="P1412" i="3315"/>
  <c r="U785" i="3315"/>
  <c r="J982" i="3315"/>
  <c r="I272" i="3315"/>
  <c r="L1412" i="3315"/>
  <c r="H1174" i="3315"/>
  <c r="H1176" i="3315" s="1"/>
  <c r="Z307" i="3315"/>
  <c r="AD307" i="3315" s="1"/>
  <c r="Z272" i="3315"/>
  <c r="AD272" i="3315" s="1"/>
  <c r="Z81" i="3315"/>
  <c r="AD81" i="3315" s="1"/>
  <c r="Z266" i="3315"/>
  <c r="AD266" i="3315" s="1"/>
  <c r="Z1385" i="3315"/>
  <c r="AD1385" i="3315" s="1"/>
  <c r="Z1404" i="3315"/>
  <c r="AD1404" i="3315" s="1"/>
  <c r="J177" i="3315"/>
  <c r="Z26" i="3315"/>
  <c r="AD26" i="3315" s="1"/>
  <c r="Z23" i="3315"/>
  <c r="AD23" i="3315" s="1"/>
  <c r="J498" i="3315"/>
  <c r="J486" i="3315"/>
  <c r="J484" i="3315"/>
  <c r="J476" i="3315"/>
  <c r="J474" i="3315"/>
  <c r="J462" i="3315"/>
  <c r="J460" i="3315"/>
  <c r="J458" i="3315"/>
  <c r="J456" i="3315"/>
  <c r="J454" i="3315"/>
  <c r="J452" i="3315"/>
  <c r="J450" i="3315"/>
  <c r="J448" i="3315"/>
  <c r="J446" i="3315"/>
  <c r="J444" i="3315"/>
  <c r="J442" i="3315"/>
  <c r="J440" i="3315"/>
  <c r="J438" i="3315"/>
  <c r="J436" i="3315"/>
  <c r="J434" i="3315"/>
  <c r="J424" i="3315"/>
  <c r="J485" i="3315"/>
  <c r="J475" i="3315"/>
  <c r="J461" i="3315"/>
  <c r="J459" i="3315"/>
  <c r="J457" i="3315"/>
  <c r="J455" i="3315"/>
  <c r="J453" i="3315"/>
  <c r="J451" i="3315"/>
  <c r="J449" i="3315"/>
  <c r="J447" i="3315"/>
  <c r="J445" i="3315"/>
  <c r="J443" i="3315"/>
  <c r="J441" i="3315"/>
  <c r="J437" i="3315"/>
  <c r="J435" i="3315"/>
  <c r="P30" i="3315"/>
  <c r="I165" i="3315"/>
  <c r="J179" i="3315"/>
  <c r="J183" i="3315"/>
  <c r="I266" i="3315"/>
  <c r="M148" i="3315"/>
  <c r="M81" i="3315"/>
  <c r="I1404" i="3315"/>
  <c r="N307" i="3315"/>
  <c r="AD1174" i="3315"/>
  <c r="R982" i="3315"/>
  <c r="Z162" i="3315"/>
  <c r="AD162" i="3315" s="1"/>
  <c r="Z226" i="3315"/>
  <c r="Z148" i="3315"/>
  <c r="AD148" i="3315" s="1"/>
  <c r="R518" i="3315"/>
  <c r="AD1430" i="3315"/>
  <c r="Z185" i="3315"/>
  <c r="AD185" i="3315" s="1"/>
  <c r="Z1169" i="3315"/>
  <c r="U823" i="3315"/>
  <c r="U799" i="3315"/>
  <c r="U793" i="3315"/>
  <c r="U787" i="3315"/>
  <c r="U769" i="3315"/>
  <c r="U752" i="3315"/>
  <c r="U740" i="3315"/>
  <c r="U734" i="3315"/>
  <c r="U717" i="3315"/>
  <c r="U681" i="3315"/>
  <c r="U585" i="3315"/>
  <c r="U278" i="3315"/>
  <c r="R45" i="3315"/>
  <c r="U657" i="3315"/>
  <c r="U621" i="3315"/>
  <c r="U535" i="3315"/>
  <c r="U115" i="3315"/>
  <c r="W689" i="3315"/>
  <c r="W566" i="3315"/>
  <c r="W723" i="3315"/>
  <c r="W822" i="3315"/>
  <c r="W828" i="3315"/>
  <c r="U730" i="3315"/>
  <c r="U726" i="3315"/>
  <c r="U713" i="3315"/>
  <c r="U695" i="3315"/>
  <c r="U673" i="3315"/>
  <c r="U651" i="3315"/>
  <c r="U633" i="3315"/>
  <c r="U603" i="3315"/>
  <c r="U573" i="3315"/>
  <c r="U529" i="3315"/>
  <c r="U76" i="3315"/>
  <c r="R42" i="3315"/>
  <c r="Z27" i="3315"/>
  <c r="AD27" i="3315" s="1"/>
  <c r="N501" i="3315"/>
  <c r="AE1437" i="3315"/>
  <c r="AE1430" i="3315"/>
  <c r="AC1437" i="3315"/>
  <c r="AC1439" i="3315" s="1"/>
  <c r="AC1430" i="3315"/>
  <c r="AC1432" i="3315" s="1"/>
  <c r="N1385" i="3315"/>
  <c r="N1404" i="3315"/>
  <c r="I1385" i="3315"/>
  <c r="J1404" i="3315"/>
  <c r="W127" i="3315"/>
  <c r="R148" i="3315"/>
  <c r="R266" i="3315"/>
  <c r="R307" i="3315"/>
  <c r="V816" i="3315"/>
  <c r="N982" i="3315"/>
  <c r="N518" i="3315"/>
  <c r="R185" i="3315"/>
  <c r="R501" i="3315"/>
  <c r="U223" i="3315"/>
  <c r="V56" i="3315"/>
  <c r="V54" i="3315"/>
  <c r="Z47" i="3315"/>
  <c r="AD47" i="3315" s="1"/>
  <c r="R44" i="3315"/>
  <c r="R43" i="3315"/>
  <c r="Z29" i="3315"/>
  <c r="AD29" i="3315" s="1"/>
  <c r="Z25" i="3315"/>
  <c r="AD25" i="3315" s="1"/>
  <c r="Z24" i="3315"/>
  <c r="AD24" i="3315" s="1"/>
  <c r="W985" i="3315"/>
  <c r="W661" i="3315"/>
  <c r="W582" i="3315"/>
  <c r="W528" i="3315"/>
  <c r="W785" i="3315"/>
  <c r="W601" i="3315"/>
  <c r="W224" i="3315"/>
  <c r="W767" i="3315"/>
  <c r="W655" i="3315"/>
  <c r="W216" i="3315"/>
  <c r="W782" i="3315"/>
  <c r="W631" i="3315"/>
  <c r="W56" i="3315"/>
  <c r="L30" i="3315"/>
  <c r="J36" i="3315"/>
  <c r="V137" i="3315"/>
  <c r="V448" i="3315"/>
  <c r="V486" i="3315"/>
  <c r="V277" i="3315"/>
  <c r="V449" i="3315"/>
  <c r="V485" i="3315"/>
  <c r="V248" i="3315"/>
  <c r="V458" i="3315"/>
  <c r="V455" i="3315"/>
  <c r="V436" i="3315"/>
  <c r="V460" i="3315"/>
  <c r="V249" i="3315"/>
  <c r="V256" i="3315"/>
  <c r="V437" i="3315"/>
  <c r="V445" i="3315"/>
  <c r="V453" i="3315"/>
  <c r="V461" i="3315"/>
  <c r="V264" i="3315"/>
  <c r="V446" i="3315"/>
  <c r="V454" i="3315"/>
  <c r="V476" i="3315"/>
  <c r="V609" i="3315"/>
  <c r="V443" i="3315"/>
  <c r="V451" i="3315"/>
  <c r="V459" i="3315"/>
  <c r="V438" i="3315"/>
  <c r="V484" i="3315"/>
  <c r="V447" i="3315"/>
  <c r="V165" i="3315"/>
  <c r="W303" i="3315"/>
  <c r="W295" i="3315"/>
  <c r="W285" i="3315"/>
  <c r="W8" i="3315"/>
  <c r="W296" i="3315"/>
  <c r="W282" i="3315"/>
  <c r="W474" i="3315"/>
  <c r="W25" i="3315"/>
  <c r="W306" i="3315"/>
  <c r="W294" i="3315"/>
  <c r="W280" i="3315"/>
  <c r="W26" i="3315"/>
  <c r="W1173" i="3315"/>
  <c r="W183" i="3315"/>
  <c r="W665" i="3315"/>
  <c r="W649" i="3315"/>
  <c r="W634" i="3315"/>
  <c r="W570" i="3315"/>
  <c r="W534" i="3315"/>
  <c r="W843" i="3315"/>
  <c r="W684" i="3315"/>
  <c r="W625" i="3315"/>
  <c r="W553" i="3315"/>
  <c r="W288" i="3315"/>
  <c r="W764" i="3315"/>
  <c r="W937" i="3315"/>
  <c r="W731" i="3315"/>
  <c r="W683" i="3315"/>
  <c r="W628" i="3315"/>
  <c r="W289" i="3315"/>
  <c r="W87" i="3315"/>
  <c r="W798" i="3315"/>
  <c r="W851" i="3315"/>
  <c r="W686" i="3315"/>
  <c r="U705" i="3315"/>
  <c r="U685" i="3315"/>
  <c r="U679" i="3315"/>
  <c r="U663" i="3315"/>
  <c r="U653" i="3315"/>
  <c r="U646" i="3315"/>
  <c r="U641" i="3315"/>
  <c r="U627" i="3315"/>
  <c r="U619" i="3315"/>
  <c r="U599" i="3315"/>
  <c r="U577" i="3315"/>
  <c r="U549" i="3315"/>
  <c r="U533" i="3315"/>
  <c r="U108" i="3315"/>
  <c r="U119" i="3315"/>
  <c r="U220" i="3315"/>
  <c r="U219" i="3315"/>
  <c r="Z10" i="3315"/>
  <c r="AD10" i="3315" s="1"/>
  <c r="R47" i="3315"/>
  <c r="W47" i="3315" s="1"/>
  <c r="R36" i="3315"/>
  <c r="Z28" i="3315"/>
  <c r="AD28" i="3315" s="1"/>
  <c r="J266" i="3315"/>
  <c r="N185" i="3315"/>
  <c r="U277" i="3315"/>
  <c r="J307" i="3315"/>
  <c r="J272" i="3315"/>
  <c r="J1385" i="3315"/>
  <c r="U1270" i="3315"/>
  <c r="N81" i="3315"/>
  <c r="V77" i="3315"/>
  <c r="V114" i="3315"/>
  <c r="N148" i="3315"/>
  <c r="W618" i="3315"/>
  <c r="W825" i="3315"/>
  <c r="W720" i="3315"/>
  <c r="W300" i="3315"/>
  <c r="W691" i="3315"/>
  <c r="W620" i="3315"/>
  <c r="W293" i="3315"/>
  <c r="W130" i="3315"/>
  <c r="W710" i="3315"/>
  <c r="W706" i="3315"/>
  <c r="W674" i="3315"/>
  <c r="U140" i="3315"/>
  <c r="J10" i="3315"/>
  <c r="R10" i="3315"/>
  <c r="W10" i="3315" s="1"/>
  <c r="N10" i="3315"/>
  <c r="N15" i="3315" s="1"/>
  <c r="J23" i="3315"/>
  <c r="R23" i="3315"/>
  <c r="AC65" i="3315"/>
  <c r="N27" i="3315"/>
  <c r="J27" i="3315"/>
  <c r="R27" i="3315"/>
  <c r="W27" i="3315" s="1"/>
  <c r="J28" i="3315"/>
  <c r="R28" i="3315"/>
  <c r="W28" i="3315" s="1"/>
  <c r="J24" i="3315"/>
  <c r="R24" i="3315"/>
  <c r="W24" i="3315" s="1"/>
  <c r="AC15" i="3315"/>
  <c r="AC1422" i="3315"/>
  <c r="N57" i="3315"/>
  <c r="V57" i="3315" s="1"/>
  <c r="J57" i="3315"/>
  <c r="R53" i="3315"/>
  <c r="J53" i="3315"/>
  <c r="Z518" i="3315"/>
  <c r="J43" i="3315"/>
  <c r="Z1257" i="3315"/>
  <c r="AD1257" i="3315" s="1"/>
  <c r="AD1179" i="3315"/>
  <c r="R54" i="3315"/>
  <c r="W54" i="3315" s="1"/>
  <c r="I84" i="3315"/>
  <c r="J88" i="3315"/>
  <c r="J109" i="3315"/>
  <c r="J110" i="3315"/>
  <c r="J112" i="3315"/>
  <c r="J114" i="3315"/>
  <c r="J116" i="3315"/>
  <c r="J118" i="3315"/>
  <c r="J120" i="3315"/>
  <c r="J122" i="3315"/>
  <c r="J124" i="3315"/>
  <c r="J126" i="3315"/>
  <c r="J129" i="3315"/>
  <c r="J131" i="3315"/>
  <c r="J133" i="3315"/>
  <c r="J135" i="3315"/>
  <c r="J139" i="3315"/>
  <c r="J141" i="3315"/>
  <c r="J143" i="3315"/>
  <c r="J145" i="3315"/>
  <c r="J147" i="3315"/>
  <c r="I188" i="3315"/>
  <c r="J214" i="3315"/>
  <c r="J216" i="3315"/>
  <c r="Z64" i="3315"/>
  <c r="AD64" i="3315" s="1"/>
  <c r="N64" i="3315"/>
  <c r="J64" i="3315"/>
  <c r="Z62" i="3315"/>
  <c r="AD62" i="3315" s="1"/>
  <c r="N62" i="3315"/>
  <c r="J62" i="3315"/>
  <c r="Z57" i="3315"/>
  <c r="AD57" i="3315" s="1"/>
  <c r="J56" i="3315"/>
  <c r="N55" i="3315"/>
  <c r="J54" i="3315"/>
  <c r="J44" i="3315"/>
  <c r="J42" i="3315"/>
  <c r="Z36" i="3315"/>
  <c r="AD36" i="3315" s="1"/>
  <c r="W1357" i="3315"/>
  <c r="W1285" i="3315"/>
  <c r="W1270" i="3315"/>
  <c r="W1286" i="3315"/>
  <c r="W1284" i="3315"/>
  <c r="U1382" i="3315"/>
  <c r="U282" i="3315"/>
  <c r="U294" i="3315"/>
  <c r="U306" i="3315"/>
  <c r="U1173" i="3315"/>
  <c r="U283" i="3315"/>
  <c r="U291" i="3315"/>
  <c r="U295" i="3315"/>
  <c r="U299" i="3315"/>
  <c r="U7" i="3315"/>
  <c r="U474" i="3315"/>
  <c r="U144" i="3315"/>
  <c r="U280" i="3315"/>
  <c r="U284" i="3315"/>
  <c r="U296" i="3315"/>
  <c r="U302" i="3315"/>
  <c r="U1171" i="3315"/>
  <c r="U281" i="3315"/>
  <c r="U285" i="3315"/>
  <c r="U303" i="3315"/>
  <c r="AC30" i="3315"/>
  <c r="J47" i="3315"/>
  <c r="M1412" i="3315" l="1"/>
  <c r="R1412" i="3315"/>
  <c r="I1176" i="3315"/>
  <c r="AD1412" i="3315"/>
  <c r="AA1444" i="3315"/>
  <c r="AA1445" i="3315" s="1"/>
  <c r="AA1448" i="3315" s="1"/>
  <c r="M523" i="3315"/>
  <c r="Z523" i="3315"/>
  <c r="N523" i="3315"/>
  <c r="Q523" i="3315"/>
  <c r="R523" i="3315"/>
  <c r="X77" i="3315"/>
  <c r="AE77" i="3315" s="1"/>
  <c r="AC33" i="3315"/>
  <c r="L33" i="3315"/>
  <c r="X816" i="3315"/>
  <c r="AE816" i="3315" s="1"/>
  <c r="X127" i="3315"/>
  <c r="AE127" i="3315" s="1"/>
  <c r="U214" i="3315"/>
  <c r="U143" i="3315"/>
  <c r="U139" i="3315"/>
  <c r="U129" i="3315"/>
  <c r="U126" i="3315"/>
  <c r="U114" i="3315"/>
  <c r="X114" i="3315" s="1"/>
  <c r="AE114" i="3315" s="1"/>
  <c r="U441" i="3315"/>
  <c r="U445" i="3315"/>
  <c r="U449" i="3315"/>
  <c r="U453" i="3315"/>
  <c r="U457" i="3315"/>
  <c r="U461" i="3315"/>
  <c r="U485" i="3315"/>
  <c r="U438" i="3315"/>
  <c r="U446" i="3315"/>
  <c r="U450" i="3315"/>
  <c r="U454" i="3315"/>
  <c r="U458" i="3315"/>
  <c r="U462" i="3315"/>
  <c r="U476" i="3315"/>
  <c r="U486" i="3315"/>
  <c r="U216" i="3315"/>
  <c r="U145" i="3315"/>
  <c r="U141" i="3315"/>
  <c r="U135" i="3315"/>
  <c r="U183" i="3315"/>
  <c r="U437" i="3315"/>
  <c r="U443" i="3315"/>
  <c r="U447" i="3315"/>
  <c r="U451" i="3315"/>
  <c r="U455" i="3315"/>
  <c r="U459" i="3315"/>
  <c r="U424" i="3315"/>
  <c r="X424" i="3315" s="1"/>
  <c r="AE424" i="3315" s="1"/>
  <c r="U436" i="3315"/>
  <c r="U448" i="3315"/>
  <c r="U452" i="3315"/>
  <c r="U456" i="3315"/>
  <c r="U460" i="3315"/>
  <c r="U484" i="3315"/>
  <c r="P33" i="3315"/>
  <c r="H33" i="3315"/>
  <c r="I1412" i="3315"/>
  <c r="L1414" i="3315"/>
  <c r="P1414" i="3315"/>
  <c r="H1414" i="3315"/>
  <c r="D1414" i="3315"/>
  <c r="D1416" i="3315" s="1"/>
  <c r="AC1425" i="3315"/>
  <c r="U47" i="3315"/>
  <c r="X47" i="3315" s="1"/>
  <c r="AE47" i="3315" s="1"/>
  <c r="U54" i="3315"/>
  <c r="X54" i="3315" s="1"/>
  <c r="AE54" i="3315" s="1"/>
  <c r="U56" i="3315"/>
  <c r="X56" i="3315" s="1"/>
  <c r="AE56" i="3315" s="1"/>
  <c r="U23" i="3315"/>
  <c r="U57" i="3315"/>
  <c r="X57" i="3315" s="1"/>
  <c r="AE57" i="3315" s="1"/>
  <c r="U24" i="3315"/>
  <c r="U28" i="3315"/>
  <c r="U27" i="3315"/>
  <c r="AD1432" i="3315"/>
  <c r="AE1432" i="3315" s="1"/>
  <c r="AD226" i="3315"/>
  <c r="M1176" i="3315"/>
  <c r="Z1412" i="3315"/>
  <c r="AD30" i="3315"/>
  <c r="N1176" i="3315"/>
  <c r="J1176" i="3315"/>
  <c r="AC1176" i="3315"/>
  <c r="Q1176" i="3315"/>
  <c r="R1176" i="3315"/>
  <c r="Z1176" i="3315"/>
  <c r="Z30" i="3315"/>
  <c r="AD15" i="3315"/>
  <c r="R15" i="3315"/>
  <c r="R65" i="3315"/>
  <c r="Z65" i="3315"/>
  <c r="J30" i="3315"/>
  <c r="Z15" i="3315"/>
  <c r="AB1444" i="3315"/>
  <c r="AB1445" i="3315" s="1"/>
  <c r="J165" i="3315"/>
  <c r="I185" i="3315"/>
  <c r="I501" i="3315"/>
  <c r="J419" i="3315"/>
  <c r="AD1169" i="3315"/>
  <c r="AD1176" i="3315" s="1"/>
  <c r="U55" i="3315"/>
  <c r="W55" i="3315"/>
  <c r="W607" i="3315"/>
  <c r="W604" i="3315"/>
  <c r="W672" i="3315"/>
  <c r="W738" i="3315"/>
  <c r="W214" i="3315"/>
  <c r="U1172" i="3315"/>
  <c r="V452" i="3315"/>
  <c r="V246" i="3315"/>
  <c r="V265" i="3315"/>
  <c r="V450" i="3315"/>
  <c r="V457" i="3315"/>
  <c r="V441" i="3315"/>
  <c r="V253" i="3315"/>
  <c r="V456" i="3315"/>
  <c r="N1412" i="3315"/>
  <c r="W1171" i="3315"/>
  <c r="W6" i="3315"/>
  <c r="W284" i="3315"/>
  <c r="W7" i="3315"/>
  <c r="W144" i="3315"/>
  <c r="W281" i="3315"/>
  <c r="W299" i="3315"/>
  <c r="W1172" i="3315"/>
  <c r="W9" i="3315"/>
  <c r="W302" i="3315"/>
  <c r="W283" i="3315"/>
  <c r="W291" i="3315"/>
  <c r="U131" i="3315"/>
  <c r="U120" i="3315"/>
  <c r="W575" i="3315"/>
  <c r="W702" i="3315"/>
  <c r="W846" i="3315"/>
  <c r="W128" i="3315"/>
  <c r="W682" i="3315"/>
  <c r="W714" i="3315"/>
  <c r="W297" i="3315"/>
  <c r="W572" i="3315"/>
  <c r="W719" i="3315"/>
  <c r="W589" i="3315"/>
  <c r="W965" i="3315"/>
  <c r="W677" i="3315"/>
  <c r="W859" i="3315"/>
  <c r="W596" i="3315"/>
  <c r="W680" i="3315"/>
  <c r="W954" i="3315"/>
  <c r="U133" i="3315"/>
  <c r="U122" i="3315"/>
  <c r="U8" i="3315"/>
  <c r="U9" i="3315"/>
  <c r="U25" i="3315"/>
  <c r="U6" i="3315"/>
  <c r="U26" i="3315"/>
  <c r="J188" i="3315"/>
  <c r="I226" i="3315"/>
  <c r="I148" i="3315"/>
  <c r="J84" i="3315"/>
  <c r="U132" i="3315"/>
  <c r="U250" i="3315"/>
  <c r="U134" i="3315"/>
  <c r="U279" i="3315"/>
  <c r="U965" i="3315"/>
  <c r="U859" i="3315"/>
  <c r="U714" i="3315"/>
  <c r="U706" i="3315"/>
  <c r="U674" i="3315"/>
  <c r="U618" i="3315"/>
  <c r="U589" i="3315"/>
  <c r="U572" i="3315"/>
  <c r="U720" i="3315"/>
  <c r="U691" i="3315"/>
  <c r="U680" i="3315"/>
  <c r="U300" i="3315"/>
  <c r="U293" i="3315"/>
  <c r="N65" i="3315"/>
  <c r="V55" i="3315"/>
  <c r="J160" i="3315"/>
  <c r="I162" i="3315"/>
  <c r="AD518" i="3315"/>
  <c r="N30" i="3315"/>
  <c r="N33" i="3315" s="1"/>
  <c r="R30" i="3315"/>
  <c r="W23" i="3315"/>
  <c r="J15" i="3315"/>
  <c r="U10" i="3315"/>
  <c r="U954" i="3315"/>
  <c r="U825" i="3315"/>
  <c r="U710" i="3315"/>
  <c r="U702" i="3315"/>
  <c r="U620" i="3315"/>
  <c r="U596" i="3315"/>
  <c r="U575" i="3315"/>
  <c r="U846" i="3315"/>
  <c r="U719" i="3315"/>
  <c r="U682" i="3315"/>
  <c r="U677" i="3315"/>
  <c r="U128" i="3315"/>
  <c r="U130" i="3315"/>
  <c r="V462" i="3315"/>
  <c r="V126" i="3315"/>
  <c r="U297" i="3315"/>
  <c r="J1412" i="3315"/>
  <c r="AD65" i="3315"/>
  <c r="W246" i="3315"/>
  <c r="W437" i="3315"/>
  <c r="W445" i="3315"/>
  <c r="W453" i="3315"/>
  <c r="W461" i="3315"/>
  <c r="W137" i="3315"/>
  <c r="X137" i="3315" s="1"/>
  <c r="AE137" i="3315" s="1"/>
  <c r="W436" i="3315"/>
  <c r="W452" i="3315"/>
  <c r="W460" i="3315"/>
  <c r="W248" i="3315"/>
  <c r="X248" i="3315" s="1"/>
  <c r="AE248" i="3315" s="1"/>
  <c r="W443" i="3315"/>
  <c r="W451" i="3315"/>
  <c r="W459" i="3315"/>
  <c r="W249" i="3315"/>
  <c r="X249" i="3315" s="1"/>
  <c r="AE249" i="3315" s="1"/>
  <c r="W256" i="3315"/>
  <c r="X256" i="3315" s="1"/>
  <c r="AE256" i="3315" s="1"/>
  <c r="W438" i="3315"/>
  <c r="W450" i="3315"/>
  <c r="W458" i="3315"/>
  <c r="W484" i="3315"/>
  <c r="W165" i="3315"/>
  <c r="W441" i="3315"/>
  <c r="W449" i="3315"/>
  <c r="W457" i="3315"/>
  <c r="W485" i="3315"/>
  <c r="W265" i="3315"/>
  <c r="W448" i="3315"/>
  <c r="W456" i="3315"/>
  <c r="W486" i="3315"/>
  <c r="W264" i="3315"/>
  <c r="X264" i="3315" s="1"/>
  <c r="AE264" i="3315" s="1"/>
  <c r="W447" i="3315"/>
  <c r="W455" i="3315"/>
  <c r="W609" i="3315"/>
  <c r="X609" i="3315" s="1"/>
  <c r="AE609" i="3315" s="1"/>
  <c r="W253" i="3315"/>
  <c r="W277" i="3315"/>
  <c r="W446" i="3315"/>
  <c r="X446" i="3315" s="1"/>
  <c r="AE446" i="3315" s="1"/>
  <c r="W454" i="3315"/>
  <c r="W476" i="3315"/>
  <c r="X476" i="3315" s="1"/>
  <c r="AE476" i="3315" s="1"/>
  <c r="U1400" i="3315"/>
  <c r="U1363" i="3315"/>
  <c r="U1395" i="3315"/>
  <c r="U1403" i="3315"/>
  <c r="U1266" i="3315"/>
  <c r="U1390" i="3315"/>
  <c r="U1391" i="3315"/>
  <c r="U1264" i="3315"/>
  <c r="U1394" i="3315"/>
  <c r="U1265" i="3315"/>
  <c r="U1401" i="3315"/>
  <c r="U1263" i="3315"/>
  <c r="U1271" i="3315"/>
  <c r="U1398" i="3315"/>
  <c r="J65" i="3315"/>
  <c r="X461" i="3315" l="1"/>
  <c r="AE461" i="3315" s="1"/>
  <c r="X445" i="3315"/>
  <c r="AE445" i="3315" s="1"/>
  <c r="X438" i="3315"/>
  <c r="AE438" i="3315" s="1"/>
  <c r="X455" i="3315"/>
  <c r="AE455" i="3315" s="1"/>
  <c r="X453" i="3315"/>
  <c r="AE453" i="3315" s="1"/>
  <c r="X449" i="3315"/>
  <c r="AE449" i="3315" s="1"/>
  <c r="X458" i="3315"/>
  <c r="AE458" i="3315" s="1"/>
  <c r="AD523" i="3315"/>
  <c r="AD1414" i="3315" s="1"/>
  <c r="AB1448" i="3315"/>
  <c r="X126" i="3315"/>
  <c r="AE126" i="3315" s="1"/>
  <c r="I523" i="3315"/>
  <c r="I1414" i="3315" s="1"/>
  <c r="I1416" i="3315" s="1"/>
  <c r="X441" i="3315"/>
  <c r="AE441" i="3315" s="1"/>
  <c r="X451" i="3315"/>
  <c r="AE451" i="3315" s="1"/>
  <c r="X454" i="3315"/>
  <c r="AE454" i="3315" s="1"/>
  <c r="X447" i="3315"/>
  <c r="AE447" i="3315" s="1"/>
  <c r="X486" i="3315"/>
  <c r="AE486" i="3315" s="1"/>
  <c r="X448" i="3315"/>
  <c r="AE448" i="3315" s="1"/>
  <c r="X485" i="3315"/>
  <c r="AE485" i="3315" s="1"/>
  <c r="X484" i="3315"/>
  <c r="AE484" i="3315" s="1"/>
  <c r="X459" i="3315"/>
  <c r="AE459" i="3315" s="1"/>
  <c r="X443" i="3315"/>
  <c r="AE443" i="3315" s="1"/>
  <c r="X460" i="3315"/>
  <c r="AE460" i="3315" s="1"/>
  <c r="X436" i="3315"/>
  <c r="AE436" i="3315" s="1"/>
  <c r="X437" i="3315"/>
  <c r="AE437" i="3315" s="1"/>
  <c r="X462" i="3315"/>
  <c r="AE462" i="3315" s="1"/>
  <c r="J226" i="3315"/>
  <c r="R33" i="3315"/>
  <c r="J33" i="3315"/>
  <c r="AD33" i="3315"/>
  <c r="Z33" i="3315"/>
  <c r="X450" i="3315"/>
  <c r="AE450" i="3315" s="1"/>
  <c r="X253" i="3315"/>
  <c r="AE253" i="3315" s="1"/>
  <c r="X457" i="3315"/>
  <c r="AE457" i="3315" s="1"/>
  <c r="X452" i="3315"/>
  <c r="AE452" i="3315" s="1"/>
  <c r="Q1414" i="3315"/>
  <c r="Q1416" i="3315" s="1"/>
  <c r="AC1414" i="3315"/>
  <c r="AC1416" i="3315" s="1"/>
  <c r="AC1444" i="3315" s="1"/>
  <c r="AC1445" i="3315" s="1"/>
  <c r="AC1448" i="3315" s="1"/>
  <c r="M1414" i="3315"/>
  <c r="M1416" i="3315" s="1"/>
  <c r="P1416" i="3315"/>
  <c r="L1416" i="3315"/>
  <c r="Z1414" i="3315"/>
  <c r="N1414" i="3315"/>
  <c r="R1414" i="3315"/>
  <c r="H1416" i="3315"/>
  <c r="U1174" i="3315"/>
  <c r="X456" i="3315"/>
  <c r="AE456" i="3315" s="1"/>
  <c r="X265" i="3315"/>
  <c r="AE265" i="3315" s="1"/>
  <c r="X55" i="3315"/>
  <c r="AE55" i="3315" s="1"/>
  <c r="U419" i="3315"/>
  <c r="X419" i="3315" s="1"/>
  <c r="AE419" i="3315" s="1"/>
  <c r="J501" i="3315"/>
  <c r="U165" i="3315"/>
  <c r="X165" i="3315" s="1"/>
  <c r="J185" i="3315"/>
  <c r="D1444" i="3315"/>
  <c r="D1445" i="3315" s="1"/>
  <c r="W1174" i="3315"/>
  <c r="V1382" i="3315"/>
  <c r="V10" i="3315"/>
  <c r="X10" i="3315" s="1"/>
  <c r="AE10" i="3315" s="1"/>
  <c r="U160" i="3315"/>
  <c r="J162" i="3315"/>
  <c r="V1284" i="3315"/>
  <c r="X1284" i="3315" s="1"/>
  <c r="AE1284" i="3315" s="1"/>
  <c r="V1286" i="3315"/>
  <c r="X1286" i="3315" s="1"/>
  <c r="AE1286" i="3315" s="1"/>
  <c r="V1270" i="3315"/>
  <c r="X1270" i="3315" s="1"/>
  <c r="AE1270" i="3315" s="1"/>
  <c r="V1357" i="3315"/>
  <c r="X1357" i="3315" s="1"/>
  <c r="AE1357" i="3315" s="1"/>
  <c r="V1285" i="3315"/>
  <c r="X1285" i="3315" s="1"/>
  <c r="AE1285" i="3315" s="1"/>
  <c r="U84" i="3315"/>
  <c r="J148" i="3315"/>
  <c r="U475" i="3315"/>
  <c r="U111" i="3315"/>
  <c r="U941" i="3315"/>
  <c r="U779" i="3315"/>
  <c r="U561" i="3315"/>
  <c r="U263" i="3315"/>
  <c r="U269" i="3315"/>
  <c r="U64" i="3315"/>
  <c r="U123" i="3315"/>
  <c r="U559" i="3315"/>
  <c r="U835" i="3315"/>
  <c r="U961" i="3315"/>
  <c r="U945" i="3315"/>
  <c r="U557" i="3315"/>
  <c r="U817" i="3315"/>
  <c r="U780" i="3315"/>
  <c r="U943" i="3315"/>
  <c r="U555" i="3315"/>
  <c r="U697" i="3315"/>
  <c r="U950" i="3315"/>
  <c r="U584" i="3315"/>
  <c r="U252" i="3315"/>
  <c r="U762" i="3315"/>
  <c r="U952" i="3315"/>
  <c r="U753" i="3315"/>
  <c r="U840" i="3315"/>
  <c r="U947" i="3315"/>
  <c r="X277" i="3315"/>
  <c r="X246" i="3315"/>
  <c r="AE246" i="3315" s="1"/>
  <c r="Z1416" i="3315" l="1"/>
  <c r="Z1444" i="3315" s="1"/>
  <c r="Z1445" i="3315" s="1"/>
  <c r="J523" i="3315"/>
  <c r="AD1416" i="3315"/>
  <c r="AD1444" i="3315" s="1"/>
  <c r="R1416" i="3315"/>
  <c r="N1416" i="3315"/>
  <c r="D1448" i="3315"/>
  <c r="W784" i="3315"/>
  <c r="W146" i="3315"/>
  <c r="W220" i="3315"/>
  <c r="W535" i="3315"/>
  <c r="W619" i="3315"/>
  <c r="W690" i="3315"/>
  <c r="W730" i="3315"/>
  <c r="W855" i="3315"/>
  <c r="W971" i="3315"/>
  <c r="W766" i="3315"/>
  <c r="W76" i="3315"/>
  <c r="W141" i="3315"/>
  <c r="W548" i="3315"/>
  <c r="W576" i="3315"/>
  <c r="W636" i="3315"/>
  <c r="W679" i="3315"/>
  <c r="W755" i="3315"/>
  <c r="W807" i="3315"/>
  <c r="W956" i="3315"/>
  <c r="W140" i="3315"/>
  <c r="W533" i="3315"/>
  <c r="W585" i="3315"/>
  <c r="W644" i="3315"/>
  <c r="W736" i="3315"/>
  <c r="W792" i="3315"/>
  <c r="W135" i="3315"/>
  <c r="W583" i="3315"/>
  <c r="W627" i="3315"/>
  <c r="W694" i="3315"/>
  <c r="W734" i="3315"/>
  <c r="W938" i="3315"/>
  <c r="W773" i="3315"/>
  <c r="W145" i="3315"/>
  <c r="W552" i="3315"/>
  <c r="W600" i="3315"/>
  <c r="W643" i="3315"/>
  <c r="W695" i="3315"/>
  <c r="W783" i="3315"/>
  <c r="W823" i="3315"/>
  <c r="W966" i="3315"/>
  <c r="W549" i="3315"/>
  <c r="W621" i="3315"/>
  <c r="W676" i="3315"/>
  <c r="W740" i="3315"/>
  <c r="W769" i="3315"/>
  <c r="W857" i="3315"/>
  <c r="W786" i="3315"/>
  <c r="W115" i="3315"/>
  <c r="W160" i="3315"/>
  <c r="W554" i="3315"/>
  <c r="W610" i="3315"/>
  <c r="W653" i="3315"/>
  <c r="W685" i="3315"/>
  <c r="W713" i="3315"/>
  <c r="W939" i="3315"/>
  <c r="W84" i="3315"/>
  <c r="W936" i="3315"/>
  <c r="W119" i="3315"/>
  <c r="W630" i="3315"/>
  <c r="W701" i="3315"/>
  <c r="W787" i="3315"/>
  <c r="W756" i="3315"/>
  <c r="W778" i="3315"/>
  <c r="W143" i="3315"/>
  <c r="W550" i="3315"/>
  <c r="W645" i="3315"/>
  <c r="W709" i="3315"/>
  <c r="W860" i="3315"/>
  <c r="W800" i="3315"/>
  <c r="W138" i="3315"/>
  <c r="W161" i="3315"/>
  <c r="W286" i="3315"/>
  <c r="W599" i="3315"/>
  <c r="W646" i="3315"/>
  <c r="W722" i="3315"/>
  <c r="W797" i="3315"/>
  <c r="W949" i="3315"/>
  <c r="W806" i="3315"/>
  <c r="W117" i="3315"/>
  <c r="W564" i="3315"/>
  <c r="W612" i="3315"/>
  <c r="W651" i="3315"/>
  <c r="W739" i="3315"/>
  <c r="W791" i="3315"/>
  <c r="W850" i="3315"/>
  <c r="W970" i="3315"/>
  <c r="W824" i="3315"/>
  <c r="W573" i="3315"/>
  <c r="W633" i="3315"/>
  <c r="W688" i="3315"/>
  <c r="W744" i="3315"/>
  <c r="W86" i="3315"/>
  <c r="W142" i="3315"/>
  <c r="W529" i="3315"/>
  <c r="W603" i="3315"/>
  <c r="W666" i="3315"/>
  <c r="W726" i="3315"/>
  <c r="W829" i="3315"/>
  <c r="W967" i="3315"/>
  <c r="W777" i="3315"/>
  <c r="W830" i="3315"/>
  <c r="W121" i="3315"/>
  <c r="W532" i="3315"/>
  <c r="W568" i="3315"/>
  <c r="W616" i="3315"/>
  <c r="W663" i="3315"/>
  <c r="W743" i="3315"/>
  <c r="W799" i="3315"/>
  <c r="W929" i="3315"/>
  <c r="W981" i="3315"/>
  <c r="W129" i="3315"/>
  <c r="W278" i="3315"/>
  <c r="W577" i="3315"/>
  <c r="W641" i="3315"/>
  <c r="W728" i="3315"/>
  <c r="W752" i="3315"/>
  <c r="W847" i="3315"/>
  <c r="W955" i="3315"/>
  <c r="W826" i="3315"/>
  <c r="W139" i="3315"/>
  <c r="W219" i="3315"/>
  <c r="W530" i="3315"/>
  <c r="W594" i="3315"/>
  <c r="W638" i="3315"/>
  <c r="W673" i="3315"/>
  <c r="W705" i="3315"/>
  <c r="W733" i="3315"/>
  <c r="W827" i="3315"/>
  <c r="W793" i="3315"/>
  <c r="W794" i="3315"/>
  <c r="W574" i="3315"/>
  <c r="W657" i="3315"/>
  <c r="W717" i="3315"/>
  <c r="W968" i="3315"/>
  <c r="W853" i="3315"/>
  <c r="W108" i="3315"/>
  <c r="W223" i="3315"/>
  <c r="W606" i="3315"/>
  <c r="W681" i="3315"/>
  <c r="W737" i="3315"/>
  <c r="W131" i="3315"/>
  <c r="W250" i="3315"/>
  <c r="W134" i="3315"/>
  <c r="W120" i="3315"/>
  <c r="W132" i="3315"/>
  <c r="W122" i="3315"/>
  <c r="W279" i="3315"/>
  <c r="W133" i="3315"/>
  <c r="V682" i="3315"/>
  <c r="X682" i="3315" s="1"/>
  <c r="AE682" i="3315" s="1"/>
  <c r="V965" i="3315"/>
  <c r="X965" i="3315" s="1"/>
  <c r="AE965" i="3315" s="1"/>
  <c r="V589" i="3315"/>
  <c r="X589" i="3315" s="1"/>
  <c r="AE589" i="3315" s="1"/>
  <c r="V677" i="3315"/>
  <c r="X677" i="3315" s="1"/>
  <c r="AE677" i="3315" s="1"/>
  <c r="V706" i="3315"/>
  <c r="X706" i="3315" s="1"/>
  <c r="AE706" i="3315" s="1"/>
  <c r="V714" i="3315"/>
  <c r="X714" i="3315" s="1"/>
  <c r="AE714" i="3315" s="1"/>
  <c r="V859" i="3315"/>
  <c r="X859" i="3315" s="1"/>
  <c r="AE859" i="3315" s="1"/>
  <c r="V596" i="3315"/>
  <c r="X596" i="3315" s="1"/>
  <c r="AE596" i="3315" s="1"/>
  <c r="V846" i="3315"/>
  <c r="X846" i="3315" s="1"/>
  <c r="AE846" i="3315" s="1"/>
  <c r="V297" i="3315"/>
  <c r="X297" i="3315" s="1"/>
  <c r="AE297" i="3315" s="1"/>
  <c r="V575" i="3315"/>
  <c r="X575" i="3315" s="1"/>
  <c r="AE575" i="3315" s="1"/>
  <c r="V691" i="3315"/>
  <c r="X691" i="3315" s="1"/>
  <c r="AE691" i="3315" s="1"/>
  <c r="V674" i="3315"/>
  <c r="X674" i="3315" s="1"/>
  <c r="AE674" i="3315" s="1"/>
  <c r="V719" i="3315"/>
  <c r="X719" i="3315" s="1"/>
  <c r="AE719" i="3315" s="1"/>
  <c r="V618" i="3315"/>
  <c r="X618" i="3315" s="1"/>
  <c r="AE618" i="3315" s="1"/>
  <c r="V702" i="3315"/>
  <c r="X702" i="3315" s="1"/>
  <c r="AE702" i="3315" s="1"/>
  <c r="V710" i="3315"/>
  <c r="X710" i="3315" s="1"/>
  <c r="AE710" i="3315" s="1"/>
  <c r="V825" i="3315"/>
  <c r="X825" i="3315" s="1"/>
  <c r="AE825" i="3315" s="1"/>
  <c r="V954" i="3315"/>
  <c r="X954" i="3315" s="1"/>
  <c r="AE954" i="3315" s="1"/>
  <c r="V300" i="3315"/>
  <c r="X300" i="3315" s="1"/>
  <c r="AE300" i="3315" s="1"/>
  <c r="V572" i="3315"/>
  <c r="X572" i="3315" s="1"/>
  <c r="AE572" i="3315" s="1"/>
  <c r="V680" i="3315"/>
  <c r="X680" i="3315" s="1"/>
  <c r="AE680" i="3315" s="1"/>
  <c r="V293" i="3315"/>
  <c r="X293" i="3315" s="1"/>
  <c r="AE293" i="3315" s="1"/>
  <c r="V620" i="3315"/>
  <c r="X620" i="3315" s="1"/>
  <c r="AE620" i="3315" s="1"/>
  <c r="V720" i="3315"/>
  <c r="X720" i="3315" s="1"/>
  <c r="AE720" i="3315" s="1"/>
  <c r="V130" i="3315"/>
  <c r="X130" i="3315" s="1"/>
  <c r="AE130" i="3315" s="1"/>
  <c r="V128" i="3315"/>
  <c r="X128" i="3315" s="1"/>
  <c r="AE128" i="3315" s="1"/>
  <c r="V87" i="3315"/>
  <c r="X87" i="3315" s="1"/>
  <c r="AE87" i="3315" s="1"/>
  <c r="V534" i="3315"/>
  <c r="X534" i="3315" s="1"/>
  <c r="AE534" i="3315" s="1"/>
  <c r="V570" i="3315"/>
  <c r="X570" i="3315" s="1"/>
  <c r="AE570" i="3315" s="1"/>
  <c r="V631" i="3315"/>
  <c r="X631" i="3315" s="1"/>
  <c r="AE631" i="3315" s="1"/>
  <c r="V723" i="3315"/>
  <c r="X723" i="3315" s="1"/>
  <c r="AE723" i="3315" s="1"/>
  <c r="V798" i="3315"/>
  <c r="X798" i="3315" s="1"/>
  <c r="AE798" i="3315" s="1"/>
  <c r="V224" i="3315"/>
  <c r="X224" i="3315" s="1"/>
  <c r="AE224" i="3315" s="1"/>
  <c r="V553" i="3315"/>
  <c r="X553" i="3315" s="1"/>
  <c r="AE553" i="3315" s="1"/>
  <c r="V634" i="3315"/>
  <c r="X634" i="3315" s="1"/>
  <c r="AE634" i="3315" s="1"/>
  <c r="V649" i="3315"/>
  <c r="X649" i="3315" s="1"/>
  <c r="AE649" i="3315" s="1"/>
  <c r="V665" i="3315"/>
  <c r="X665" i="3315" s="1"/>
  <c r="AE665" i="3315" s="1"/>
  <c r="V731" i="3315"/>
  <c r="X731" i="3315" s="1"/>
  <c r="AE731" i="3315" s="1"/>
  <c r="V851" i="3315"/>
  <c r="X851" i="3315" s="1"/>
  <c r="AE851" i="3315" s="1"/>
  <c r="V28" i="3315"/>
  <c r="X28" i="3315" s="1"/>
  <c r="AE28" i="3315" s="1"/>
  <c r="V288" i="3315"/>
  <c r="X288" i="3315" s="1"/>
  <c r="AE288" i="3315" s="1"/>
  <c r="V604" i="3315"/>
  <c r="X604" i="3315" s="1"/>
  <c r="AE604" i="3315" s="1"/>
  <c r="V672" i="3315"/>
  <c r="X672" i="3315" s="1"/>
  <c r="AE672" i="3315" s="1"/>
  <c r="V738" i="3315"/>
  <c r="X738" i="3315" s="1"/>
  <c r="AE738" i="3315" s="1"/>
  <c r="V822" i="3315"/>
  <c r="X822" i="3315" s="1"/>
  <c r="AE822" i="3315" s="1"/>
  <c r="V628" i="3315"/>
  <c r="X628" i="3315" s="1"/>
  <c r="AE628" i="3315" s="1"/>
  <c r="V683" i="3315"/>
  <c r="X683" i="3315" s="1"/>
  <c r="AE683" i="3315" s="1"/>
  <c r="V843" i="3315"/>
  <c r="X843" i="3315" s="1"/>
  <c r="AE843" i="3315" s="1"/>
  <c r="V214" i="3315"/>
  <c r="X214" i="3315" s="1"/>
  <c r="AE214" i="3315" s="1"/>
  <c r="V566" i="3315"/>
  <c r="X566" i="3315" s="1"/>
  <c r="AE566" i="3315" s="1"/>
  <c r="V582" i="3315"/>
  <c r="X582" i="3315" s="1"/>
  <c r="AE582" i="3315" s="1"/>
  <c r="V686" i="3315"/>
  <c r="X686" i="3315" s="1"/>
  <c r="AE686" i="3315" s="1"/>
  <c r="V782" i="3315"/>
  <c r="X782" i="3315" s="1"/>
  <c r="AE782" i="3315" s="1"/>
  <c r="V828" i="3315"/>
  <c r="X828" i="3315" s="1"/>
  <c r="AE828" i="3315" s="1"/>
  <c r="V601" i="3315"/>
  <c r="X601" i="3315" s="1"/>
  <c r="AE601" i="3315" s="1"/>
  <c r="V661" i="3315"/>
  <c r="X661" i="3315" s="1"/>
  <c r="AE661" i="3315" s="1"/>
  <c r="V689" i="3315"/>
  <c r="X689" i="3315" s="1"/>
  <c r="AE689" i="3315" s="1"/>
  <c r="V785" i="3315"/>
  <c r="X785" i="3315" s="1"/>
  <c r="AE785" i="3315" s="1"/>
  <c r="V216" i="3315"/>
  <c r="X216" i="3315" s="1"/>
  <c r="AE216" i="3315" s="1"/>
  <c r="V528" i="3315"/>
  <c r="X528" i="3315" s="1"/>
  <c r="AE528" i="3315" s="1"/>
  <c r="V625" i="3315"/>
  <c r="X625" i="3315" s="1"/>
  <c r="AE625" i="3315" s="1"/>
  <c r="V684" i="3315"/>
  <c r="X684" i="3315" s="1"/>
  <c r="AE684" i="3315" s="1"/>
  <c r="V764" i="3315"/>
  <c r="X764" i="3315" s="1"/>
  <c r="AE764" i="3315" s="1"/>
  <c r="V289" i="3315"/>
  <c r="X289" i="3315" s="1"/>
  <c r="AE289" i="3315" s="1"/>
  <c r="V607" i="3315"/>
  <c r="X607" i="3315" s="1"/>
  <c r="AE607" i="3315" s="1"/>
  <c r="V655" i="3315"/>
  <c r="X655" i="3315" s="1"/>
  <c r="AE655" i="3315" s="1"/>
  <c r="V767" i="3315"/>
  <c r="X767" i="3315" s="1"/>
  <c r="AE767" i="3315" s="1"/>
  <c r="V937" i="3315"/>
  <c r="X937" i="3315" s="1"/>
  <c r="AE937" i="3315" s="1"/>
  <c r="V985" i="3315"/>
  <c r="V27" i="3315"/>
  <c r="X27" i="3315" s="1"/>
  <c r="AE27" i="3315" s="1"/>
  <c r="W1271" i="3315"/>
  <c r="W1266" i="3315"/>
  <c r="W1401" i="3315"/>
  <c r="W1265" i="3315"/>
  <c r="W1398" i="3315"/>
  <c r="W1264" i="3315"/>
  <c r="W1395" i="3315"/>
  <c r="W1390" i="3315"/>
  <c r="W1263" i="3315"/>
  <c r="W1391" i="3315"/>
  <c r="W1394" i="3315"/>
  <c r="W1363" i="3315"/>
  <c r="W1403" i="3315"/>
  <c r="AE165" i="3315"/>
  <c r="AE277" i="3315"/>
  <c r="U15" i="3315"/>
  <c r="W1382" i="3315"/>
  <c r="X1382" i="3315" s="1"/>
  <c r="AE1382" i="3315" s="1"/>
  <c r="J1414" i="3315" l="1"/>
  <c r="AD1445" i="3315"/>
  <c r="Z1448" i="3315"/>
  <c r="X985" i="3315"/>
  <c r="U109" i="3315"/>
  <c r="U608" i="3315"/>
  <c r="U980" i="3315"/>
  <c r="U80" i="3315"/>
  <c r="U179" i="3315"/>
  <c r="U85" i="3315"/>
  <c r="U287" i="3315"/>
  <c r="U255" i="3315"/>
  <c r="U304" i="3315"/>
  <c r="U215" i="3315"/>
  <c r="U440" i="3315"/>
  <c r="U543" i="3315"/>
  <c r="U551" i="3315"/>
  <c r="U571" i="3315"/>
  <c r="U593" i="3315"/>
  <c r="U605" i="3315"/>
  <c r="U617" i="3315"/>
  <c r="U637" i="3315"/>
  <c r="U693" i="3315"/>
  <c r="U707" i="3315"/>
  <c r="U715" i="3315"/>
  <c r="U748" i="3315"/>
  <c r="U761" i="3315"/>
  <c r="U774" i="3315"/>
  <c r="U803" i="3315"/>
  <c r="U815" i="3315"/>
  <c r="U831" i="3315"/>
  <c r="U926" i="3315"/>
  <c r="U959" i="3315"/>
  <c r="U973" i="3315"/>
  <c r="U290" i="3315"/>
  <c r="U257" i="3315"/>
  <c r="U213" i="3315"/>
  <c r="U125" i="3315"/>
  <c r="U542" i="3315"/>
  <c r="U562" i="3315"/>
  <c r="U588" i="3315"/>
  <c r="U624" i="3315"/>
  <c r="U647" i="3315"/>
  <c r="U656" i="3315"/>
  <c r="U664" i="3315"/>
  <c r="U692" i="3315"/>
  <c r="U727" i="3315"/>
  <c r="U747" i="3315"/>
  <c r="U763" i="3315"/>
  <c r="U802" i="3315"/>
  <c r="U814" i="3315"/>
  <c r="U834" i="3315"/>
  <c r="U842" i="3315"/>
  <c r="U858" i="3315"/>
  <c r="U934" i="3315"/>
  <c r="U953" i="3315"/>
  <c r="U960" i="3315"/>
  <c r="U972" i="3315"/>
  <c r="U442" i="3315"/>
  <c r="U545" i="3315"/>
  <c r="U569" i="3315"/>
  <c r="U587" i="3315"/>
  <c r="U595" i="3315"/>
  <c r="U615" i="3315"/>
  <c r="U635" i="3315"/>
  <c r="U659" i="3315"/>
  <c r="U671" i="3315"/>
  <c r="U687" i="3315"/>
  <c r="U721" i="3315"/>
  <c r="U746" i="3315"/>
  <c r="U759" i="3315"/>
  <c r="U772" i="3315"/>
  <c r="U789" i="3315"/>
  <c r="U805" i="3315"/>
  <c r="U813" i="3315"/>
  <c r="U833" i="3315"/>
  <c r="U841" i="3315"/>
  <c r="U861" i="3315"/>
  <c r="U933" i="3315"/>
  <c r="U975" i="3315"/>
  <c r="U932" i="3315"/>
  <c r="U221" i="3315"/>
  <c r="U261" i="3315"/>
  <c r="U217" i="3315"/>
  <c r="U176" i="3315"/>
  <c r="U536" i="3315"/>
  <c r="U580" i="3315"/>
  <c r="U590" i="3315"/>
  <c r="U602" i="3315"/>
  <c r="U622" i="3315"/>
  <c r="U650" i="3315"/>
  <c r="U658" i="3315"/>
  <c r="U670" i="3315"/>
  <c r="U698" i="3315"/>
  <c r="U708" i="3315"/>
  <c r="U716" i="3315"/>
  <c r="U729" i="3315"/>
  <c r="U745" i="3315"/>
  <c r="U758" i="3315"/>
  <c r="U768" i="3315"/>
  <c r="U788" i="3315"/>
  <c r="U804" i="3315"/>
  <c r="U812" i="3315"/>
  <c r="U832" i="3315"/>
  <c r="U844" i="3315"/>
  <c r="U852" i="3315"/>
  <c r="U927" i="3315"/>
  <c r="U951" i="3315"/>
  <c r="U974" i="3315"/>
  <c r="U69" i="3315"/>
  <c r="U245" i="3315"/>
  <c r="U527" i="3315"/>
  <c r="U177" i="3315"/>
  <c r="U531" i="3315"/>
  <c r="U700" i="3315"/>
  <c r="U648" i="3315"/>
  <c r="U79" i="3315"/>
  <c r="U29" i="3315"/>
  <c r="U247" i="3315"/>
  <c r="U182" i="3315"/>
  <c r="U444" i="3315"/>
  <c r="U547" i="3315"/>
  <c r="U567" i="3315"/>
  <c r="U579" i="3315"/>
  <c r="U597" i="3315"/>
  <c r="U613" i="3315"/>
  <c r="U629" i="3315"/>
  <c r="U669" i="3315"/>
  <c r="U703" i="3315"/>
  <c r="U711" i="3315"/>
  <c r="U732" i="3315"/>
  <c r="U757" i="3315"/>
  <c r="U770" i="3315"/>
  <c r="U795" i="3315"/>
  <c r="U811" i="3315"/>
  <c r="U819" i="3315"/>
  <c r="U839" i="3315"/>
  <c r="U930" i="3315"/>
  <c r="U969" i="3315"/>
  <c r="U225" i="3315"/>
  <c r="U298" i="3315"/>
  <c r="U276" i="3315"/>
  <c r="U218" i="3315"/>
  <c r="U180" i="3315"/>
  <c r="U78" i="3315"/>
  <c r="U435" i="3315"/>
  <c r="U546" i="3315"/>
  <c r="U578" i="3315"/>
  <c r="U592" i="3315"/>
  <c r="U632" i="3315"/>
  <c r="U652" i="3315"/>
  <c r="U660" i="3315"/>
  <c r="U668" i="3315"/>
  <c r="U718" i="3315"/>
  <c r="U735" i="3315"/>
  <c r="U760" i="3315"/>
  <c r="U790" i="3315"/>
  <c r="U810" i="3315"/>
  <c r="U818" i="3315"/>
  <c r="U838" i="3315"/>
  <c r="U854" i="3315"/>
  <c r="U925" i="3315"/>
  <c r="U958" i="3315"/>
  <c r="U964" i="3315"/>
  <c r="U976" i="3315"/>
  <c r="U292" i="3315"/>
  <c r="U259" i="3315"/>
  <c r="U178" i="3315"/>
  <c r="U434" i="3315"/>
  <c r="U498" i="3315"/>
  <c r="U537" i="3315"/>
  <c r="U565" i="3315"/>
  <c r="U581" i="3315"/>
  <c r="U591" i="3315"/>
  <c r="U611" i="3315"/>
  <c r="U623" i="3315"/>
  <c r="U642" i="3315"/>
  <c r="U667" i="3315"/>
  <c r="U675" i="3315"/>
  <c r="U699" i="3315"/>
  <c r="U742" i="3315"/>
  <c r="U754" i="3315"/>
  <c r="U765" i="3315"/>
  <c r="U776" i="3315"/>
  <c r="U801" i="3315"/>
  <c r="U809" i="3315"/>
  <c r="U821" i="3315"/>
  <c r="U837" i="3315"/>
  <c r="U845" i="3315"/>
  <c r="U928" i="3315"/>
  <c r="U957" i="3315"/>
  <c r="U963" i="3315"/>
  <c r="U254" i="3315"/>
  <c r="U184" i="3315"/>
  <c r="U544" i="3315"/>
  <c r="U586" i="3315"/>
  <c r="U598" i="3315"/>
  <c r="U614" i="3315"/>
  <c r="U626" i="3315"/>
  <c r="U654" i="3315"/>
  <c r="U662" i="3315"/>
  <c r="U678" i="3315"/>
  <c r="U704" i="3315"/>
  <c r="U712" i="3315"/>
  <c r="U725" i="3315"/>
  <c r="U741" i="3315"/>
  <c r="U749" i="3315"/>
  <c r="U775" i="3315"/>
  <c r="U796" i="3315"/>
  <c r="U808" i="3315"/>
  <c r="U820" i="3315"/>
  <c r="U836" i="3315"/>
  <c r="U848" i="3315"/>
  <c r="U856" i="3315"/>
  <c r="U931" i="3315"/>
  <c r="U962" i="3315"/>
  <c r="U978" i="3315"/>
  <c r="U151" i="3315"/>
  <c r="U275" i="3315"/>
  <c r="U251" i="3315"/>
  <c r="U305" i="3315"/>
  <c r="U36" i="3315"/>
  <c r="U181" i="3315"/>
  <c r="U116" i="3315"/>
  <c r="U262" i="3315"/>
  <c r="U301" i="3315"/>
  <c r="U260" i="3315"/>
  <c r="U136" i="3315"/>
  <c r="U43" i="3315"/>
  <c r="U724" i="3315"/>
  <c r="U112" i="3315"/>
  <c r="U110" i="3315"/>
  <c r="U42" i="3315"/>
  <c r="U62" i="3315"/>
  <c r="U124" i="3315"/>
  <c r="U44" i="3315"/>
  <c r="U118" i="3315"/>
  <c r="U88" i="3315"/>
  <c r="W1400" i="3315"/>
  <c r="U1274" i="3315"/>
  <c r="U1278" i="3315"/>
  <c r="U1319" i="3315"/>
  <c r="U1298" i="3315"/>
  <c r="U1374" i="3315"/>
  <c r="U1314" i="3315"/>
  <c r="U1295" i="3315"/>
  <c r="AD1448" i="3315" l="1"/>
  <c r="J1416" i="3315"/>
  <c r="W1298" i="3315"/>
  <c r="W1278" i="3315"/>
  <c r="W1295" i="3315"/>
  <c r="W1274" i="3315"/>
  <c r="W1374" i="3315"/>
  <c r="W1319" i="3315"/>
  <c r="W1314" i="3315"/>
  <c r="U162" i="3315"/>
  <c r="U518" i="3315"/>
  <c r="AE985" i="3315"/>
  <c r="V1172" i="3315"/>
  <c r="X1172" i="3315" s="1"/>
  <c r="AE1172" i="3315" s="1"/>
  <c r="V7" i="3315"/>
  <c r="X7" i="3315" s="1"/>
  <c r="AE7" i="3315" s="1"/>
  <c r="V25" i="3315"/>
  <c r="X25" i="3315" s="1"/>
  <c r="AE25" i="3315" s="1"/>
  <c r="V1173" i="3315"/>
  <c r="X1173" i="3315" s="1"/>
  <c r="AE1173" i="3315" s="1"/>
  <c r="V9" i="3315"/>
  <c r="X9" i="3315" s="1"/>
  <c r="AE9" i="3315" s="1"/>
  <c r="V280" i="3315"/>
  <c r="X280" i="3315" s="1"/>
  <c r="AE280" i="3315" s="1"/>
  <c r="V294" i="3315"/>
  <c r="X294" i="3315" s="1"/>
  <c r="AE294" i="3315" s="1"/>
  <c r="V306" i="3315"/>
  <c r="X306" i="3315" s="1"/>
  <c r="AE306" i="3315" s="1"/>
  <c r="V24" i="3315"/>
  <c r="X24" i="3315" s="1"/>
  <c r="AE24" i="3315" s="1"/>
  <c r="V281" i="3315"/>
  <c r="X281" i="3315" s="1"/>
  <c r="AE281" i="3315" s="1"/>
  <c r="V291" i="3315"/>
  <c r="X291" i="3315" s="1"/>
  <c r="AE291" i="3315" s="1"/>
  <c r="V299" i="3315"/>
  <c r="X299" i="3315" s="1"/>
  <c r="AE299" i="3315" s="1"/>
  <c r="V283" i="3315"/>
  <c r="X283" i="3315" s="1"/>
  <c r="AE283" i="3315" s="1"/>
  <c r="V1171" i="3315"/>
  <c r="X1171" i="3315" s="1"/>
  <c r="V26" i="3315"/>
  <c r="X26" i="3315" s="1"/>
  <c r="AE26" i="3315" s="1"/>
  <c r="V8" i="3315"/>
  <c r="X8" i="3315" s="1"/>
  <c r="AE8" i="3315" s="1"/>
  <c r="V6" i="3315"/>
  <c r="X6" i="3315" s="1"/>
  <c r="AE6" i="3315" s="1"/>
  <c r="V284" i="3315"/>
  <c r="X284" i="3315" s="1"/>
  <c r="AE284" i="3315" s="1"/>
  <c r="V302" i="3315"/>
  <c r="X302" i="3315" s="1"/>
  <c r="AE302" i="3315" s="1"/>
  <c r="V474" i="3315"/>
  <c r="X474" i="3315" s="1"/>
  <c r="AE474" i="3315" s="1"/>
  <c r="V285" i="3315"/>
  <c r="X285" i="3315" s="1"/>
  <c r="AE285" i="3315" s="1"/>
  <c r="V295" i="3315"/>
  <c r="X295" i="3315" s="1"/>
  <c r="AE295" i="3315" s="1"/>
  <c r="V303" i="3315"/>
  <c r="X303" i="3315" s="1"/>
  <c r="AE303" i="3315" s="1"/>
  <c r="V282" i="3315"/>
  <c r="X282" i="3315" s="1"/>
  <c r="AE282" i="3315" s="1"/>
  <c r="V296" i="3315"/>
  <c r="X296" i="3315" s="1"/>
  <c r="AE296" i="3315" s="1"/>
  <c r="V23" i="3315"/>
  <c r="X23" i="3315" s="1"/>
  <c r="AE23" i="3315" s="1"/>
  <c r="V144" i="3315"/>
  <c r="X144" i="3315" s="1"/>
  <c r="AE144" i="3315" s="1"/>
  <c r="U272" i="3315"/>
  <c r="U81" i="3315"/>
  <c r="U185" i="3315"/>
  <c r="U1169" i="3315"/>
  <c r="V183" i="3315"/>
  <c r="X183" i="3315" s="1"/>
  <c r="AE183" i="3315" s="1"/>
  <c r="J1444" i="3315" l="1"/>
  <c r="J1445" i="3315" s="1"/>
  <c r="W62" i="3315"/>
  <c r="W36" i="3315"/>
  <c r="W44" i="3315"/>
  <c r="W43" i="3315"/>
  <c r="W808" i="3315"/>
  <c r="W820" i="3315"/>
  <c r="W80" i="3315"/>
  <c r="W109" i="3315"/>
  <c r="W182" i="3315"/>
  <c r="W215" i="3315"/>
  <c r="W257" i="3315"/>
  <c r="W261" i="3315"/>
  <c r="W276" i="3315"/>
  <c r="W290" i="3315"/>
  <c r="W531" i="3315"/>
  <c r="W543" i="3315"/>
  <c r="W567" i="3315"/>
  <c r="W571" i="3315"/>
  <c r="W591" i="3315"/>
  <c r="W595" i="3315"/>
  <c r="W623" i="3315"/>
  <c r="W635" i="3315"/>
  <c r="W654" i="3315"/>
  <c r="W658" i="3315"/>
  <c r="W678" i="3315"/>
  <c r="W698" i="3315"/>
  <c r="W746" i="3315"/>
  <c r="W754" i="3315"/>
  <c r="W772" i="3315"/>
  <c r="W789" i="3315"/>
  <c r="W821" i="3315"/>
  <c r="W837" i="3315"/>
  <c r="W926" i="3315"/>
  <c r="W930" i="3315"/>
  <c r="W953" i="3315"/>
  <c r="W957" i="3315"/>
  <c r="W975" i="3315"/>
  <c r="W760" i="3315"/>
  <c r="W790" i="3315"/>
  <c r="W125" i="3315"/>
  <c r="W177" i="3315"/>
  <c r="W221" i="3315"/>
  <c r="W251" i="3315"/>
  <c r="W255" i="3315"/>
  <c r="W305" i="3315"/>
  <c r="W440" i="3315"/>
  <c r="W444" i="3315"/>
  <c r="W580" i="3315"/>
  <c r="W588" i="3315"/>
  <c r="W624" i="3315"/>
  <c r="W632" i="3315"/>
  <c r="W667" i="3315"/>
  <c r="W671" i="3315"/>
  <c r="W699" i="3315"/>
  <c r="W703" i="3315"/>
  <c r="W715" i="3315"/>
  <c r="W727" i="3315"/>
  <c r="W761" i="3315"/>
  <c r="W774" i="3315"/>
  <c r="W838" i="3315"/>
  <c r="W842" i="3315"/>
  <c r="W925" i="3315"/>
  <c r="W933" i="3315"/>
  <c r="W978" i="3315"/>
  <c r="W29" i="3315"/>
  <c r="W788" i="3315"/>
  <c r="W796" i="3315"/>
  <c r="W832" i="3315"/>
  <c r="W88" i="3315"/>
  <c r="W116" i="3315"/>
  <c r="W136" i="3315"/>
  <c r="W180" i="3315"/>
  <c r="W213" i="3315"/>
  <c r="W218" i="3315"/>
  <c r="W259" i="3315"/>
  <c r="W292" i="3315"/>
  <c r="W545" i="3315"/>
  <c r="W569" i="3315"/>
  <c r="W593" i="3315"/>
  <c r="W605" i="3315"/>
  <c r="W617" i="3315"/>
  <c r="W637" i="3315"/>
  <c r="W652" i="3315"/>
  <c r="W660" i="3315"/>
  <c r="W668" i="3315"/>
  <c r="W700" i="3315"/>
  <c r="W708" i="3315"/>
  <c r="W716" i="3315"/>
  <c r="W732" i="3315"/>
  <c r="W776" i="3315"/>
  <c r="W809" i="3315"/>
  <c r="W839" i="3315"/>
  <c r="W928" i="3315"/>
  <c r="W951" i="3315"/>
  <c r="W973" i="3315"/>
  <c r="W980" i="3315"/>
  <c r="W763" i="3315"/>
  <c r="W818" i="3315"/>
  <c r="W834" i="3315"/>
  <c r="W85" i="3315"/>
  <c r="W179" i="3315"/>
  <c r="W245" i="3315"/>
  <c r="W287" i="3315"/>
  <c r="W434" i="3315"/>
  <c r="W542" i="3315"/>
  <c r="W578" i="3315"/>
  <c r="W586" i="3315"/>
  <c r="W602" i="3315"/>
  <c r="W614" i="3315"/>
  <c r="W669" i="3315"/>
  <c r="W693" i="3315"/>
  <c r="W729" i="3315"/>
  <c r="W741" i="3315"/>
  <c r="W757" i="3315"/>
  <c r="W770" i="3315"/>
  <c r="W811" i="3315"/>
  <c r="W819" i="3315"/>
  <c r="W852" i="3315"/>
  <c r="W856" i="3315"/>
  <c r="W958" i="3315"/>
  <c r="W960" i="3315"/>
  <c r="W976" i="3315"/>
  <c r="W275" i="3315"/>
  <c r="W151" i="3315"/>
  <c r="W42" i="3315"/>
  <c r="W768" i="3315"/>
  <c r="W775" i="3315"/>
  <c r="W836" i="3315"/>
  <c r="W112" i="3315"/>
  <c r="W118" i="3315"/>
  <c r="W178" i="3315"/>
  <c r="W254" i="3315"/>
  <c r="W298" i="3315"/>
  <c r="W547" i="3315"/>
  <c r="W551" i="3315"/>
  <c r="W579" i="3315"/>
  <c r="W587" i="3315"/>
  <c r="W611" i="3315"/>
  <c r="W615" i="3315"/>
  <c r="W642" i="3315"/>
  <c r="W650" i="3315"/>
  <c r="W662" i="3315"/>
  <c r="W670" i="3315"/>
  <c r="W718" i="3315"/>
  <c r="W742" i="3315"/>
  <c r="W759" i="3315"/>
  <c r="W765" i="3315"/>
  <c r="W805" i="3315"/>
  <c r="W813" i="3315"/>
  <c r="W841" i="3315"/>
  <c r="W845" i="3315"/>
  <c r="W934" i="3315"/>
  <c r="W963" i="3315"/>
  <c r="W814" i="3315"/>
  <c r="W79" i="3315"/>
  <c r="W181" i="3315"/>
  <c r="W225" i="3315"/>
  <c r="W247" i="3315"/>
  <c r="W262" i="3315"/>
  <c r="W301" i="3315"/>
  <c r="W498" i="3315"/>
  <c r="W536" i="3315"/>
  <c r="W544" i="3315"/>
  <c r="W592" i="3315"/>
  <c r="W608" i="3315"/>
  <c r="W647" i="3315"/>
  <c r="W659" i="3315"/>
  <c r="W675" i="3315"/>
  <c r="W687" i="3315"/>
  <c r="W707" i="3315"/>
  <c r="W711" i="3315"/>
  <c r="W735" i="3315"/>
  <c r="W747" i="3315"/>
  <c r="W815" i="3315"/>
  <c r="W831" i="3315"/>
  <c r="W854" i="3315"/>
  <c r="W858" i="3315"/>
  <c r="W962" i="3315"/>
  <c r="W974" i="3315"/>
  <c r="W758" i="3315"/>
  <c r="W804" i="3315"/>
  <c r="W812" i="3315"/>
  <c r="W78" i="3315"/>
  <c r="W110" i="3315"/>
  <c r="W124" i="3315"/>
  <c r="W176" i="3315"/>
  <c r="W184" i="3315"/>
  <c r="W217" i="3315"/>
  <c r="W304" i="3315"/>
  <c r="W435" i="3315"/>
  <c r="W537" i="3315"/>
  <c r="W565" i="3315"/>
  <c r="W581" i="3315"/>
  <c r="W597" i="3315"/>
  <c r="W613" i="3315"/>
  <c r="W629" i="3315"/>
  <c r="W648" i="3315"/>
  <c r="W656" i="3315"/>
  <c r="W664" i="3315"/>
  <c r="W692" i="3315"/>
  <c r="W704" i="3315"/>
  <c r="W712" i="3315"/>
  <c r="W724" i="3315"/>
  <c r="W748" i="3315"/>
  <c r="W801" i="3315"/>
  <c r="W833" i="3315"/>
  <c r="W861" i="3315"/>
  <c r="W932" i="3315"/>
  <c r="W959" i="3315"/>
  <c r="W969" i="3315"/>
  <c r="W802" i="3315"/>
  <c r="W810" i="3315"/>
  <c r="W260" i="3315"/>
  <c r="W442" i="3315"/>
  <c r="W546" i="3315"/>
  <c r="W562" i="3315"/>
  <c r="W590" i="3315"/>
  <c r="W598" i="3315"/>
  <c r="W622" i="3315"/>
  <c r="W626" i="3315"/>
  <c r="W721" i="3315"/>
  <c r="W725" i="3315"/>
  <c r="W745" i="3315"/>
  <c r="W749" i="3315"/>
  <c r="W795" i="3315"/>
  <c r="W803" i="3315"/>
  <c r="W844" i="3315"/>
  <c r="W848" i="3315"/>
  <c r="W927" i="3315"/>
  <c r="W931" i="3315"/>
  <c r="W964" i="3315"/>
  <c r="W972" i="3315"/>
  <c r="W69" i="3315"/>
  <c r="W527" i="3315"/>
  <c r="W555" i="3315"/>
  <c r="W945" i="3315"/>
  <c r="W584" i="3315"/>
  <c r="W252" i="3315"/>
  <c r="W762" i="3315"/>
  <c r="W943" i="3315"/>
  <c r="W961" i="3315"/>
  <c r="W753" i="3315"/>
  <c r="W840" i="3315"/>
  <c r="W559" i="3315"/>
  <c r="W952" i="3315"/>
  <c r="W780" i="3315"/>
  <c r="W557" i="3315"/>
  <c r="W817" i="3315"/>
  <c r="W947" i="3315"/>
  <c r="W123" i="3315"/>
  <c r="W697" i="3315"/>
  <c r="W835" i="3315"/>
  <c r="W950" i="3315"/>
  <c r="AE1171" i="3315"/>
  <c r="X1174" i="3315"/>
  <c r="V1264" i="3315"/>
  <c r="X1264" i="3315" s="1"/>
  <c r="AE1264" i="3315" s="1"/>
  <c r="V1265" i="3315"/>
  <c r="X1265" i="3315" s="1"/>
  <c r="AE1265" i="3315" s="1"/>
  <c r="V1390" i="3315"/>
  <c r="X1390" i="3315" s="1"/>
  <c r="AE1390" i="3315" s="1"/>
  <c r="V1395" i="3315"/>
  <c r="X1395" i="3315" s="1"/>
  <c r="AE1395" i="3315" s="1"/>
  <c r="V1266" i="3315"/>
  <c r="X1266" i="3315" s="1"/>
  <c r="AE1266" i="3315" s="1"/>
  <c r="V1363" i="3315"/>
  <c r="X1363" i="3315" s="1"/>
  <c r="AE1363" i="3315" s="1"/>
  <c r="V1398" i="3315"/>
  <c r="X1398" i="3315" s="1"/>
  <c r="AE1398" i="3315" s="1"/>
  <c r="V1401" i="3315"/>
  <c r="X1401" i="3315" s="1"/>
  <c r="AE1401" i="3315" s="1"/>
  <c r="V1263" i="3315"/>
  <c r="X1263" i="3315" s="1"/>
  <c r="AE1263" i="3315" s="1"/>
  <c r="V1271" i="3315"/>
  <c r="X1271" i="3315" s="1"/>
  <c r="AE1271" i="3315" s="1"/>
  <c r="V1394" i="3315"/>
  <c r="X1394" i="3315" s="1"/>
  <c r="AE1394" i="3315" s="1"/>
  <c r="V1391" i="3315"/>
  <c r="X1391" i="3315" s="1"/>
  <c r="AE1391" i="3315" s="1"/>
  <c r="V1403" i="3315"/>
  <c r="X1403" i="3315" s="1"/>
  <c r="AE1403" i="3315" s="1"/>
  <c r="V1174" i="3315"/>
  <c r="V1400" i="3315"/>
  <c r="X1400" i="3315" s="1"/>
  <c r="AE1400" i="3315" s="1"/>
  <c r="U1379" i="3315"/>
  <c r="U1373" i="3315"/>
  <c r="U1273" i="3315"/>
  <c r="U1296" i="3315"/>
  <c r="U1282" i="3315"/>
  <c r="U1299" i="3315"/>
  <c r="U1310" i="3315"/>
  <c r="U1325" i="3315"/>
  <c r="U1376" i="3315"/>
  <c r="U1383" i="3315"/>
  <c r="U1261" i="3315"/>
  <c r="U1279" i="3315"/>
  <c r="U1302" i="3315"/>
  <c r="U1309" i="3315"/>
  <c r="U1324" i="3315"/>
  <c r="U1362" i="3315"/>
  <c r="U1371" i="3315"/>
  <c r="U1280" i="3315"/>
  <c r="U1297" i="3315"/>
  <c r="U1304" i="3315"/>
  <c r="U1328" i="3315"/>
  <c r="U1367" i="3315"/>
  <c r="U1399" i="3315"/>
  <c r="U1262" i="3315"/>
  <c r="U1277" i="3315"/>
  <c r="U1287" i="3315"/>
  <c r="U1300" i="3315"/>
  <c r="U1311" i="3315"/>
  <c r="U1321" i="3315"/>
  <c r="U1364" i="3315"/>
  <c r="U1380" i="3315"/>
  <c r="U1389" i="3315"/>
  <c r="U1275" i="3315"/>
  <c r="U1312" i="3315"/>
  <c r="U1276" i="3315"/>
  <c r="U1370" i="3315"/>
  <c r="U1268" i="3315"/>
  <c r="U1290" i="3315"/>
  <c r="U1306" i="3315"/>
  <c r="U1315" i="3315"/>
  <c r="U1358" i="3315"/>
  <c r="U1365" i="3315"/>
  <c r="U1377" i="3315"/>
  <c r="U1397" i="3315"/>
  <c r="U1267" i="3315"/>
  <c r="U1289" i="3315"/>
  <c r="U1305" i="3315"/>
  <c r="U1318" i="3315"/>
  <c r="U1359" i="3315"/>
  <c r="U1366" i="3315"/>
  <c r="U1288" i="3315"/>
  <c r="U1301" i="3315"/>
  <c r="U1317" i="3315"/>
  <c r="U1360" i="3315"/>
  <c r="U1381" i="3315"/>
  <c r="U1260" i="3315"/>
  <c r="U1269" i="3315"/>
  <c r="U1281" i="3315"/>
  <c r="U1291" i="3315"/>
  <c r="U1303" i="3315"/>
  <c r="U1316" i="3315"/>
  <c r="U1361" i="3315"/>
  <c r="U1375" i="3315"/>
  <c r="U1384" i="3315"/>
  <c r="U1396" i="3315"/>
  <c r="J1448" i="3315" l="1"/>
  <c r="W81" i="3315"/>
  <c r="W518" i="3315"/>
  <c r="V532" i="3315"/>
  <c r="X532" i="3315" s="1"/>
  <c r="AE532" i="3315" s="1"/>
  <c r="V160" i="3315"/>
  <c r="X160" i="3315" s="1"/>
  <c r="AE160" i="3315" s="1"/>
  <c r="V219" i="3315"/>
  <c r="X219" i="3315" s="1"/>
  <c r="AE219" i="3315" s="1"/>
  <c r="V550" i="3315"/>
  <c r="X550" i="3315" s="1"/>
  <c r="AE550" i="3315" s="1"/>
  <c r="V574" i="3315"/>
  <c r="X574" i="3315" s="1"/>
  <c r="AE574" i="3315" s="1"/>
  <c r="V606" i="3315"/>
  <c r="X606" i="3315" s="1"/>
  <c r="AE606" i="3315" s="1"/>
  <c r="V627" i="3315"/>
  <c r="X627" i="3315" s="1"/>
  <c r="AE627" i="3315" s="1"/>
  <c r="V666" i="3315"/>
  <c r="X666" i="3315" s="1"/>
  <c r="AE666" i="3315" s="1"/>
  <c r="V694" i="3315"/>
  <c r="X694" i="3315" s="1"/>
  <c r="AE694" i="3315" s="1"/>
  <c r="V736" i="3315"/>
  <c r="X736" i="3315" s="1"/>
  <c r="AE736" i="3315" s="1"/>
  <c r="V744" i="3315"/>
  <c r="X744" i="3315" s="1"/>
  <c r="AE744" i="3315" s="1"/>
  <c r="V756" i="3315"/>
  <c r="X756" i="3315" s="1"/>
  <c r="AE756" i="3315" s="1"/>
  <c r="V773" i="3315"/>
  <c r="X773" i="3315" s="1"/>
  <c r="AE773" i="3315" s="1"/>
  <c r="V786" i="3315"/>
  <c r="X786" i="3315" s="1"/>
  <c r="AE786" i="3315" s="1"/>
  <c r="V806" i="3315"/>
  <c r="X806" i="3315" s="1"/>
  <c r="AE806" i="3315" s="1"/>
  <c r="V860" i="3315"/>
  <c r="X860" i="3315" s="1"/>
  <c r="AE860" i="3315" s="1"/>
  <c r="V955" i="3315"/>
  <c r="X955" i="3315" s="1"/>
  <c r="AE955" i="3315" s="1"/>
  <c r="V533" i="3315"/>
  <c r="X533" i="3315" s="1"/>
  <c r="AE533" i="3315" s="1"/>
  <c r="V573" i="3315"/>
  <c r="X573" i="3315" s="1"/>
  <c r="AE573" i="3315" s="1"/>
  <c r="V585" i="3315"/>
  <c r="X585" i="3315" s="1"/>
  <c r="AE585" i="3315" s="1"/>
  <c r="V630" i="3315"/>
  <c r="X630" i="3315" s="1"/>
  <c r="AE630" i="3315" s="1"/>
  <c r="V645" i="3315"/>
  <c r="X645" i="3315" s="1"/>
  <c r="AE645" i="3315" s="1"/>
  <c r="V657" i="3315"/>
  <c r="X657" i="3315" s="1"/>
  <c r="AE657" i="3315" s="1"/>
  <c r="V681" i="3315"/>
  <c r="X681" i="3315" s="1"/>
  <c r="AE681" i="3315" s="1"/>
  <c r="V722" i="3315"/>
  <c r="X722" i="3315" s="1"/>
  <c r="AE722" i="3315" s="1"/>
  <c r="V743" i="3315"/>
  <c r="X743" i="3315" s="1"/>
  <c r="AE743" i="3315" s="1"/>
  <c r="V769" i="3315"/>
  <c r="X769" i="3315" s="1"/>
  <c r="AE769" i="3315" s="1"/>
  <c r="V797" i="3315"/>
  <c r="X797" i="3315" s="1"/>
  <c r="AE797" i="3315" s="1"/>
  <c r="V855" i="3315"/>
  <c r="X855" i="3315" s="1"/>
  <c r="AE855" i="3315" s="1"/>
  <c r="V968" i="3315"/>
  <c r="X968" i="3315" s="1"/>
  <c r="AE968" i="3315" s="1"/>
  <c r="V278" i="3315"/>
  <c r="X278" i="3315" s="1"/>
  <c r="AE278" i="3315" s="1"/>
  <c r="V530" i="3315"/>
  <c r="X530" i="3315" s="1"/>
  <c r="AE530" i="3315" s="1"/>
  <c r="V552" i="3315"/>
  <c r="X552" i="3315" s="1"/>
  <c r="AE552" i="3315" s="1"/>
  <c r="V568" i="3315"/>
  <c r="X568" i="3315" s="1"/>
  <c r="AE568" i="3315" s="1"/>
  <c r="V600" i="3315"/>
  <c r="X600" i="3315" s="1"/>
  <c r="AE600" i="3315" s="1"/>
  <c r="V633" i="3315"/>
  <c r="X633" i="3315" s="1"/>
  <c r="AE633" i="3315" s="1"/>
  <c r="V644" i="3315"/>
  <c r="X644" i="3315" s="1"/>
  <c r="AE644" i="3315" s="1"/>
  <c r="V688" i="3315"/>
  <c r="X688" i="3315" s="1"/>
  <c r="AE688" i="3315" s="1"/>
  <c r="V705" i="3315"/>
  <c r="X705" i="3315" s="1"/>
  <c r="AE705" i="3315" s="1"/>
  <c r="V713" i="3315"/>
  <c r="X713" i="3315" s="1"/>
  <c r="AE713" i="3315" s="1"/>
  <c r="V726" i="3315"/>
  <c r="X726" i="3315" s="1"/>
  <c r="AE726" i="3315" s="1"/>
  <c r="V734" i="3315"/>
  <c r="X734" i="3315" s="1"/>
  <c r="AE734" i="3315" s="1"/>
  <c r="V792" i="3315"/>
  <c r="X792" i="3315" s="1"/>
  <c r="AE792" i="3315" s="1"/>
  <c r="V826" i="3315"/>
  <c r="X826" i="3315" s="1"/>
  <c r="AE826" i="3315" s="1"/>
  <c r="V850" i="3315"/>
  <c r="X850" i="3315" s="1"/>
  <c r="AE850" i="3315" s="1"/>
  <c r="V938" i="3315"/>
  <c r="X938" i="3315" s="1"/>
  <c r="AE938" i="3315" s="1"/>
  <c r="V967" i="3315"/>
  <c r="X967" i="3315" s="1"/>
  <c r="AE967" i="3315" s="1"/>
  <c r="V76" i="3315"/>
  <c r="X76" i="3315" s="1"/>
  <c r="AE76" i="3315" s="1"/>
  <c r="V161" i="3315"/>
  <c r="X161" i="3315" s="1"/>
  <c r="AE161" i="3315" s="1"/>
  <c r="V220" i="3315"/>
  <c r="X220" i="3315" s="1"/>
  <c r="AE220" i="3315" s="1"/>
  <c r="V583" i="3315"/>
  <c r="X583" i="3315" s="1"/>
  <c r="AE583" i="3315" s="1"/>
  <c r="V603" i="3315"/>
  <c r="X603" i="3315" s="1"/>
  <c r="AE603" i="3315" s="1"/>
  <c r="V616" i="3315"/>
  <c r="X616" i="3315" s="1"/>
  <c r="AE616" i="3315" s="1"/>
  <c r="V643" i="3315"/>
  <c r="X643" i="3315" s="1"/>
  <c r="AE643" i="3315" s="1"/>
  <c r="V663" i="3315"/>
  <c r="X663" i="3315" s="1"/>
  <c r="AE663" i="3315" s="1"/>
  <c r="V695" i="3315"/>
  <c r="X695" i="3315" s="1"/>
  <c r="AE695" i="3315" s="1"/>
  <c r="V737" i="3315"/>
  <c r="X737" i="3315" s="1"/>
  <c r="AE737" i="3315" s="1"/>
  <c r="V783" i="3315"/>
  <c r="X783" i="3315" s="1"/>
  <c r="AE783" i="3315" s="1"/>
  <c r="V791" i="3315"/>
  <c r="X791" i="3315" s="1"/>
  <c r="AE791" i="3315" s="1"/>
  <c r="V807" i="3315"/>
  <c r="X807" i="3315" s="1"/>
  <c r="AE807" i="3315" s="1"/>
  <c r="V827" i="3315"/>
  <c r="X827" i="3315" s="1"/>
  <c r="AE827" i="3315" s="1"/>
  <c r="V853" i="3315"/>
  <c r="X853" i="3315" s="1"/>
  <c r="AE853" i="3315" s="1"/>
  <c r="V956" i="3315"/>
  <c r="X956" i="3315" s="1"/>
  <c r="AE956" i="3315" s="1"/>
  <c r="V970" i="3315"/>
  <c r="X970" i="3315" s="1"/>
  <c r="AE970" i="3315" s="1"/>
  <c r="V777" i="3315"/>
  <c r="X777" i="3315" s="1"/>
  <c r="AE777" i="3315" s="1"/>
  <c r="V223" i="3315"/>
  <c r="X223" i="3315" s="1"/>
  <c r="AE223" i="3315" s="1"/>
  <c r="V286" i="3315"/>
  <c r="X286" i="3315" s="1"/>
  <c r="AE286" i="3315" s="1"/>
  <c r="V554" i="3315"/>
  <c r="X554" i="3315" s="1"/>
  <c r="AE554" i="3315" s="1"/>
  <c r="V594" i="3315"/>
  <c r="X594" i="3315" s="1"/>
  <c r="AE594" i="3315" s="1"/>
  <c r="V619" i="3315"/>
  <c r="X619" i="3315" s="1"/>
  <c r="AE619" i="3315" s="1"/>
  <c r="V646" i="3315"/>
  <c r="X646" i="3315" s="1"/>
  <c r="AE646" i="3315" s="1"/>
  <c r="V690" i="3315"/>
  <c r="X690" i="3315" s="1"/>
  <c r="AE690" i="3315" s="1"/>
  <c r="V728" i="3315"/>
  <c r="X728" i="3315" s="1"/>
  <c r="AE728" i="3315" s="1"/>
  <c r="V740" i="3315"/>
  <c r="X740" i="3315" s="1"/>
  <c r="AE740" i="3315" s="1"/>
  <c r="V752" i="3315"/>
  <c r="X752" i="3315" s="1"/>
  <c r="AE752" i="3315" s="1"/>
  <c r="V766" i="3315"/>
  <c r="X766" i="3315" s="1"/>
  <c r="AE766" i="3315" s="1"/>
  <c r="V778" i="3315"/>
  <c r="X778" i="3315" s="1"/>
  <c r="AE778" i="3315" s="1"/>
  <c r="V794" i="3315"/>
  <c r="X794" i="3315" s="1"/>
  <c r="AE794" i="3315" s="1"/>
  <c r="V824" i="3315"/>
  <c r="X824" i="3315" s="1"/>
  <c r="AE824" i="3315" s="1"/>
  <c r="V936" i="3315"/>
  <c r="X936" i="3315" s="1"/>
  <c r="AE936" i="3315" s="1"/>
  <c r="V86" i="3315"/>
  <c r="X86" i="3315" s="1"/>
  <c r="AE86" i="3315" s="1"/>
  <c r="V529" i="3315"/>
  <c r="X529" i="3315" s="1"/>
  <c r="AE529" i="3315" s="1"/>
  <c r="V549" i="3315"/>
  <c r="X549" i="3315" s="1"/>
  <c r="AE549" i="3315" s="1"/>
  <c r="V577" i="3315"/>
  <c r="X577" i="3315" s="1"/>
  <c r="AE577" i="3315" s="1"/>
  <c r="V610" i="3315"/>
  <c r="X610" i="3315" s="1"/>
  <c r="AE610" i="3315" s="1"/>
  <c r="V638" i="3315"/>
  <c r="X638" i="3315" s="1"/>
  <c r="AE638" i="3315" s="1"/>
  <c r="V653" i="3315"/>
  <c r="X653" i="3315" s="1"/>
  <c r="AE653" i="3315" s="1"/>
  <c r="V673" i="3315"/>
  <c r="X673" i="3315" s="1"/>
  <c r="AE673" i="3315" s="1"/>
  <c r="V685" i="3315"/>
  <c r="X685" i="3315" s="1"/>
  <c r="AE685" i="3315" s="1"/>
  <c r="V739" i="3315"/>
  <c r="X739" i="3315" s="1"/>
  <c r="AE739" i="3315" s="1"/>
  <c r="V755" i="3315"/>
  <c r="X755" i="3315" s="1"/>
  <c r="AE755" i="3315" s="1"/>
  <c r="V793" i="3315"/>
  <c r="X793" i="3315" s="1"/>
  <c r="AE793" i="3315" s="1"/>
  <c r="V829" i="3315"/>
  <c r="X829" i="3315" s="1"/>
  <c r="AE829" i="3315" s="1"/>
  <c r="V939" i="3315"/>
  <c r="X939" i="3315" s="1"/>
  <c r="AE939" i="3315" s="1"/>
  <c r="V108" i="3315"/>
  <c r="X108" i="3315" s="1"/>
  <c r="AE108" i="3315" s="1"/>
  <c r="V548" i="3315"/>
  <c r="X548" i="3315" s="1"/>
  <c r="AE548" i="3315" s="1"/>
  <c r="V564" i="3315"/>
  <c r="X564" i="3315" s="1"/>
  <c r="AE564" i="3315" s="1"/>
  <c r="V576" i="3315"/>
  <c r="X576" i="3315" s="1"/>
  <c r="AE576" i="3315" s="1"/>
  <c r="V621" i="3315"/>
  <c r="X621" i="3315" s="1"/>
  <c r="AE621" i="3315" s="1"/>
  <c r="V641" i="3315"/>
  <c r="X641" i="3315" s="1"/>
  <c r="AE641" i="3315" s="1"/>
  <c r="V676" i="3315"/>
  <c r="X676" i="3315" s="1"/>
  <c r="AE676" i="3315" s="1"/>
  <c r="V701" i="3315"/>
  <c r="X701" i="3315" s="1"/>
  <c r="AE701" i="3315" s="1"/>
  <c r="V709" i="3315"/>
  <c r="X709" i="3315" s="1"/>
  <c r="AE709" i="3315" s="1"/>
  <c r="V717" i="3315"/>
  <c r="X717" i="3315" s="1"/>
  <c r="AE717" i="3315" s="1"/>
  <c r="V730" i="3315"/>
  <c r="X730" i="3315" s="1"/>
  <c r="AE730" i="3315" s="1"/>
  <c r="V784" i="3315"/>
  <c r="X784" i="3315" s="1"/>
  <c r="AE784" i="3315" s="1"/>
  <c r="V800" i="3315"/>
  <c r="X800" i="3315" s="1"/>
  <c r="AE800" i="3315" s="1"/>
  <c r="V830" i="3315"/>
  <c r="X830" i="3315" s="1"/>
  <c r="AE830" i="3315" s="1"/>
  <c r="V929" i="3315"/>
  <c r="X929" i="3315" s="1"/>
  <c r="AE929" i="3315" s="1"/>
  <c r="V949" i="3315"/>
  <c r="X949" i="3315" s="1"/>
  <c r="AE949" i="3315" s="1"/>
  <c r="V971" i="3315"/>
  <c r="X971" i="3315" s="1"/>
  <c r="AE971" i="3315" s="1"/>
  <c r="V535" i="3315"/>
  <c r="X535" i="3315" s="1"/>
  <c r="AE535" i="3315" s="1"/>
  <c r="V599" i="3315"/>
  <c r="X599" i="3315" s="1"/>
  <c r="AE599" i="3315" s="1"/>
  <c r="V612" i="3315"/>
  <c r="X612" i="3315" s="1"/>
  <c r="AE612" i="3315" s="1"/>
  <c r="V636" i="3315"/>
  <c r="X636" i="3315" s="1"/>
  <c r="AE636" i="3315" s="1"/>
  <c r="V679" i="3315"/>
  <c r="X679" i="3315" s="1"/>
  <c r="AE679" i="3315" s="1"/>
  <c r="V799" i="3315"/>
  <c r="X799" i="3315" s="1"/>
  <c r="AE799" i="3315" s="1"/>
  <c r="V847" i="3315"/>
  <c r="X847" i="3315" s="1"/>
  <c r="AE847" i="3315" s="1"/>
  <c r="V966" i="3315"/>
  <c r="X966" i="3315" s="1"/>
  <c r="AE966" i="3315" s="1"/>
  <c r="V651" i="3315"/>
  <c r="X651" i="3315" s="1"/>
  <c r="AE651" i="3315" s="1"/>
  <c r="V733" i="3315"/>
  <c r="X733" i="3315" s="1"/>
  <c r="AE733" i="3315" s="1"/>
  <c r="V787" i="3315"/>
  <c r="X787" i="3315" s="1"/>
  <c r="AE787" i="3315" s="1"/>
  <c r="V823" i="3315"/>
  <c r="X823" i="3315" s="1"/>
  <c r="AE823" i="3315" s="1"/>
  <c r="V857" i="3315"/>
  <c r="X857" i="3315" s="1"/>
  <c r="AE857" i="3315" s="1"/>
  <c r="V981" i="3315"/>
  <c r="X981" i="3315" s="1"/>
  <c r="AE981" i="3315" s="1"/>
  <c r="V84" i="3315"/>
  <c r="V115" i="3315"/>
  <c r="X115" i="3315" s="1"/>
  <c r="AE115" i="3315" s="1"/>
  <c r="V119" i="3315"/>
  <c r="X119" i="3315" s="1"/>
  <c r="AE119" i="3315" s="1"/>
  <c r="V135" i="3315"/>
  <c r="X135" i="3315" s="1"/>
  <c r="AE135" i="3315" s="1"/>
  <c r="V140" i="3315"/>
  <c r="X140" i="3315" s="1"/>
  <c r="AE140" i="3315" s="1"/>
  <c r="V141" i="3315"/>
  <c r="X141" i="3315" s="1"/>
  <c r="AE141" i="3315" s="1"/>
  <c r="V145" i="3315"/>
  <c r="X145" i="3315" s="1"/>
  <c r="AE145" i="3315" s="1"/>
  <c r="V117" i="3315"/>
  <c r="X117" i="3315" s="1"/>
  <c r="AE117" i="3315" s="1"/>
  <c r="V121" i="3315"/>
  <c r="X121" i="3315" s="1"/>
  <c r="AE121" i="3315" s="1"/>
  <c r="V129" i="3315"/>
  <c r="X129" i="3315" s="1"/>
  <c r="AE129" i="3315" s="1"/>
  <c r="V138" i="3315"/>
  <c r="X138" i="3315" s="1"/>
  <c r="AE138" i="3315" s="1"/>
  <c r="V142" i="3315"/>
  <c r="X142" i="3315" s="1"/>
  <c r="AE142" i="3315" s="1"/>
  <c r="V146" i="3315"/>
  <c r="X146" i="3315" s="1"/>
  <c r="AE146" i="3315" s="1"/>
  <c r="V139" i="3315"/>
  <c r="X139" i="3315" s="1"/>
  <c r="AE139" i="3315" s="1"/>
  <c r="V143" i="3315"/>
  <c r="X143" i="3315" s="1"/>
  <c r="AE143" i="3315" s="1"/>
  <c r="W185" i="3315"/>
  <c r="W1169" i="3315"/>
  <c r="W162" i="3315"/>
  <c r="AE1174" i="3315"/>
  <c r="W1276" i="3315"/>
  <c r="V1274" i="3315" l="1"/>
  <c r="X1274" i="3315" s="1"/>
  <c r="AE1274" i="3315" s="1"/>
  <c r="V1298" i="3315"/>
  <c r="X1298" i="3315" s="1"/>
  <c r="AE1298" i="3315" s="1"/>
  <c r="V1295" i="3315"/>
  <c r="X1295" i="3315" s="1"/>
  <c r="AE1295" i="3315" s="1"/>
  <c r="V1374" i="3315"/>
  <c r="X1374" i="3315" s="1"/>
  <c r="AE1374" i="3315" s="1"/>
  <c r="V1314" i="3315"/>
  <c r="X1314" i="3315" s="1"/>
  <c r="AE1314" i="3315" s="1"/>
  <c r="V1319" i="3315"/>
  <c r="X1319" i="3315" s="1"/>
  <c r="AE1319" i="3315" s="1"/>
  <c r="V1278" i="3315"/>
  <c r="X1278" i="3315" s="1"/>
  <c r="AE1278" i="3315" s="1"/>
  <c r="W1296" i="3315"/>
  <c r="W1267" i="3315"/>
  <c r="W1302" i="3315"/>
  <c r="W1321" i="3315"/>
  <c r="W1375" i="3315"/>
  <c r="W1383" i="3315"/>
  <c r="W1261" i="3315"/>
  <c r="W1297" i="3315"/>
  <c r="W1316" i="3315"/>
  <c r="W1277" i="3315"/>
  <c r="W1300" i="3315"/>
  <c r="W1359" i="3315"/>
  <c r="W1268" i="3315"/>
  <c r="W1306" i="3315"/>
  <c r="W1360" i="3315"/>
  <c r="W1384" i="3315"/>
  <c r="W1373" i="3315"/>
  <c r="W1275" i="3315"/>
  <c r="W1305" i="3315"/>
  <c r="W1325" i="3315"/>
  <c r="W1396" i="3315"/>
  <c r="W1301" i="3315"/>
  <c r="W1324" i="3315"/>
  <c r="W1365" i="3315"/>
  <c r="W1281" i="3315"/>
  <c r="W1303" i="3315"/>
  <c r="W1362" i="3315"/>
  <c r="W1282" i="3315"/>
  <c r="W1310" i="3315"/>
  <c r="W1367" i="3315"/>
  <c r="W1389" i="3315"/>
  <c r="W1279" i="3315"/>
  <c r="W1309" i="3315"/>
  <c r="W1361" i="3315"/>
  <c r="W1280" i="3315"/>
  <c r="W1304" i="3315"/>
  <c r="W1328" i="3315"/>
  <c r="W1376" i="3315"/>
  <c r="W1397" i="3315"/>
  <c r="W1269" i="3315"/>
  <c r="W1287" i="3315"/>
  <c r="W1311" i="3315"/>
  <c r="W1366" i="3315"/>
  <c r="W1377" i="3315"/>
  <c r="W1260" i="3315"/>
  <c r="W1290" i="3315"/>
  <c r="W1318" i="3315"/>
  <c r="W1399" i="3315"/>
  <c r="W1370" i="3315"/>
  <c r="W1289" i="3315"/>
  <c r="W1317" i="3315"/>
  <c r="W1364" i="3315"/>
  <c r="W1379" i="3315"/>
  <c r="W1288" i="3315"/>
  <c r="W1312" i="3315"/>
  <c r="W1358" i="3315"/>
  <c r="W1273" i="3315"/>
  <c r="W1291" i="3315"/>
  <c r="W1315" i="3315"/>
  <c r="W1371" i="3315"/>
  <c r="W1381" i="3315"/>
  <c r="W1262" i="3315"/>
  <c r="W1299" i="3315"/>
  <c r="W1380" i="3315"/>
  <c r="U52" i="3315"/>
  <c r="U53" i="3315"/>
  <c r="U45" i="3315"/>
  <c r="X84" i="3315"/>
  <c r="AE84" i="3315" s="1"/>
  <c r="U1378" i="3315"/>
  <c r="U1320" i="3315"/>
  <c r="U1293" i="3315"/>
  <c r="U1327" i="3315"/>
  <c r="U1369" i="3315"/>
  <c r="U1326" i="3315"/>
  <c r="W64" i="3315" l="1"/>
  <c r="W15" i="3315"/>
  <c r="U65" i="3315"/>
  <c r="U212" i="3315"/>
  <c r="V250" i="3315"/>
  <c r="X250" i="3315" s="1"/>
  <c r="AE250" i="3315" s="1"/>
  <c r="V131" i="3315"/>
  <c r="X131" i="3315" s="1"/>
  <c r="AE131" i="3315" s="1"/>
  <c r="V132" i="3315"/>
  <c r="X132" i="3315" s="1"/>
  <c r="AE132" i="3315" s="1"/>
  <c r="V133" i="3315"/>
  <c r="X133" i="3315" s="1"/>
  <c r="AE133" i="3315" s="1"/>
  <c r="V134" i="3315"/>
  <c r="X134" i="3315" s="1"/>
  <c r="AE134" i="3315" s="1"/>
  <c r="V122" i="3315"/>
  <c r="X122" i="3315" s="1"/>
  <c r="AE122" i="3315" s="1"/>
  <c r="V120" i="3315"/>
  <c r="X120" i="3315" s="1"/>
  <c r="AE120" i="3315" s="1"/>
  <c r="V279" i="3315"/>
  <c r="X279" i="3315" s="1"/>
  <c r="AE279" i="3315" s="1"/>
  <c r="U1179" i="3315" l="1"/>
  <c r="U1255" i="3315"/>
  <c r="U1256" i="3315"/>
  <c r="V943" i="3315"/>
  <c r="X943" i="3315" s="1"/>
  <c r="AE943" i="3315" s="1"/>
  <c r="V961" i="3315"/>
  <c r="X961" i="3315" s="1"/>
  <c r="AE961" i="3315" s="1"/>
  <c r="V557" i="3315"/>
  <c r="X557" i="3315" s="1"/>
  <c r="AE557" i="3315" s="1"/>
  <c r="V762" i="3315"/>
  <c r="X762" i="3315" s="1"/>
  <c r="AE762" i="3315" s="1"/>
  <c r="V950" i="3315"/>
  <c r="X950" i="3315" s="1"/>
  <c r="AE950" i="3315" s="1"/>
  <c r="V252" i="3315"/>
  <c r="X252" i="3315" s="1"/>
  <c r="AE252" i="3315" s="1"/>
  <c r="V780" i="3315"/>
  <c r="X780" i="3315" s="1"/>
  <c r="AE780" i="3315" s="1"/>
  <c r="V559" i="3315"/>
  <c r="X559" i="3315" s="1"/>
  <c r="AE559" i="3315" s="1"/>
  <c r="V835" i="3315"/>
  <c r="X835" i="3315" s="1"/>
  <c r="AE835" i="3315" s="1"/>
  <c r="V840" i="3315"/>
  <c r="X840" i="3315" s="1"/>
  <c r="AE840" i="3315" s="1"/>
  <c r="V947" i="3315"/>
  <c r="X947" i="3315" s="1"/>
  <c r="AE947" i="3315" s="1"/>
  <c r="V697" i="3315"/>
  <c r="X697" i="3315" s="1"/>
  <c r="AE697" i="3315" s="1"/>
  <c r="V817" i="3315"/>
  <c r="X817" i="3315" s="1"/>
  <c r="AE817" i="3315" s="1"/>
  <c r="V123" i="3315"/>
  <c r="X123" i="3315" s="1"/>
  <c r="AE123" i="3315" s="1"/>
  <c r="V584" i="3315"/>
  <c r="X584" i="3315" s="1"/>
  <c r="AE584" i="3315" s="1"/>
  <c r="V945" i="3315"/>
  <c r="X945" i="3315" s="1"/>
  <c r="AE945" i="3315" s="1"/>
  <c r="V555" i="3315"/>
  <c r="X555" i="3315" s="1"/>
  <c r="AE555" i="3315" s="1"/>
  <c r="V753" i="3315"/>
  <c r="X753" i="3315" s="1"/>
  <c r="AE753" i="3315" s="1"/>
  <c r="V952" i="3315"/>
  <c r="X952" i="3315" s="1"/>
  <c r="AE952" i="3315" s="1"/>
  <c r="V700" i="3315"/>
  <c r="X700" i="3315" s="1"/>
  <c r="AE700" i="3315" s="1"/>
  <c r="V531" i="3315"/>
  <c r="X531" i="3315" s="1"/>
  <c r="AE531" i="3315" s="1"/>
  <c r="V79" i="3315"/>
  <c r="X79" i="3315" s="1"/>
  <c r="AE79" i="3315" s="1"/>
  <c r="V608" i="3315"/>
  <c r="X608" i="3315" s="1"/>
  <c r="AE608" i="3315" s="1"/>
  <c r="V80" i="3315"/>
  <c r="X80" i="3315" s="1"/>
  <c r="AE80" i="3315" s="1"/>
  <c r="V254" i="3315"/>
  <c r="X254" i="3315" s="1"/>
  <c r="AE254" i="3315" s="1"/>
  <c r="V261" i="3315"/>
  <c r="X261" i="3315" s="1"/>
  <c r="AE261" i="3315" s="1"/>
  <c r="V290" i="3315"/>
  <c r="X290" i="3315" s="1"/>
  <c r="AE290" i="3315" s="1"/>
  <c r="V444" i="3315"/>
  <c r="X444" i="3315" s="1"/>
  <c r="AE444" i="3315" s="1"/>
  <c r="V546" i="3315"/>
  <c r="X546" i="3315" s="1"/>
  <c r="AE546" i="3315" s="1"/>
  <c r="V578" i="3315"/>
  <c r="X578" i="3315" s="1"/>
  <c r="AE578" i="3315" s="1"/>
  <c r="V590" i="3315"/>
  <c r="X590" i="3315" s="1"/>
  <c r="AE590" i="3315" s="1"/>
  <c r="V602" i="3315"/>
  <c r="X602" i="3315" s="1"/>
  <c r="AE602" i="3315" s="1"/>
  <c r="V615" i="3315"/>
  <c r="X615" i="3315" s="1"/>
  <c r="AE615" i="3315" s="1"/>
  <c r="V635" i="3315"/>
  <c r="X635" i="3315" s="1"/>
  <c r="AE635" i="3315" s="1"/>
  <c r="V650" i="3315"/>
  <c r="X650" i="3315" s="1"/>
  <c r="AE650" i="3315" s="1"/>
  <c r="V658" i="3315"/>
  <c r="X658" i="3315" s="1"/>
  <c r="AE658" i="3315" s="1"/>
  <c r="V670" i="3315"/>
  <c r="X670" i="3315" s="1"/>
  <c r="AE670" i="3315" s="1"/>
  <c r="V698" i="3315"/>
  <c r="X698" i="3315" s="1"/>
  <c r="AE698" i="3315" s="1"/>
  <c r="V707" i="3315"/>
  <c r="X707" i="3315" s="1"/>
  <c r="AE707" i="3315" s="1"/>
  <c r="V715" i="3315"/>
  <c r="X715" i="3315" s="1"/>
  <c r="AE715" i="3315" s="1"/>
  <c r="V748" i="3315"/>
  <c r="X748" i="3315" s="1"/>
  <c r="AE748" i="3315" s="1"/>
  <c r="V763" i="3315"/>
  <c r="X763" i="3315" s="1"/>
  <c r="AE763" i="3315" s="1"/>
  <c r="V802" i="3315"/>
  <c r="X802" i="3315" s="1"/>
  <c r="AE802" i="3315" s="1"/>
  <c r="V814" i="3315"/>
  <c r="X814" i="3315" s="1"/>
  <c r="AE814" i="3315" s="1"/>
  <c r="V832" i="3315"/>
  <c r="X832" i="3315" s="1"/>
  <c r="AE832" i="3315" s="1"/>
  <c r="V844" i="3315"/>
  <c r="X844" i="3315" s="1"/>
  <c r="AE844" i="3315" s="1"/>
  <c r="V852" i="3315"/>
  <c r="X852" i="3315" s="1"/>
  <c r="AE852" i="3315" s="1"/>
  <c r="V927" i="3315"/>
  <c r="X927" i="3315" s="1"/>
  <c r="AE927" i="3315" s="1"/>
  <c r="V951" i="3315"/>
  <c r="X951" i="3315" s="1"/>
  <c r="AE951" i="3315" s="1"/>
  <c r="V969" i="3315"/>
  <c r="X969" i="3315" s="1"/>
  <c r="AE969" i="3315" s="1"/>
  <c r="V980" i="3315"/>
  <c r="X980" i="3315" s="1"/>
  <c r="AE980" i="3315" s="1"/>
  <c r="V932" i="3315"/>
  <c r="X932" i="3315" s="1"/>
  <c r="AE932" i="3315" s="1"/>
  <c r="V112" i="3315"/>
  <c r="X112" i="3315" s="1"/>
  <c r="AE112" i="3315" s="1"/>
  <c r="V176" i="3315"/>
  <c r="V184" i="3315"/>
  <c r="X184" i="3315" s="1"/>
  <c r="AE184" i="3315" s="1"/>
  <c r="V217" i="3315"/>
  <c r="X217" i="3315" s="1"/>
  <c r="AE217" i="3315" s="1"/>
  <c r="V260" i="3315"/>
  <c r="X260" i="3315" s="1"/>
  <c r="AE260" i="3315" s="1"/>
  <c r="V537" i="3315"/>
  <c r="X537" i="3315" s="1"/>
  <c r="AE537" i="3315" s="1"/>
  <c r="V565" i="3315"/>
  <c r="X565" i="3315" s="1"/>
  <c r="AE565" i="3315" s="1"/>
  <c r="V581" i="3315"/>
  <c r="X581" i="3315" s="1"/>
  <c r="AE581" i="3315" s="1"/>
  <c r="V597" i="3315"/>
  <c r="X597" i="3315" s="1"/>
  <c r="AE597" i="3315" s="1"/>
  <c r="V614" i="3315"/>
  <c r="X614" i="3315" s="1"/>
  <c r="AE614" i="3315" s="1"/>
  <c r="V626" i="3315"/>
  <c r="X626" i="3315" s="1"/>
  <c r="AE626" i="3315" s="1"/>
  <c r="V693" i="3315"/>
  <c r="X693" i="3315" s="1"/>
  <c r="AE693" i="3315" s="1"/>
  <c r="V727" i="3315"/>
  <c r="X727" i="3315" s="1"/>
  <c r="AE727" i="3315" s="1"/>
  <c r="V747" i="3315"/>
  <c r="X747" i="3315" s="1"/>
  <c r="AE747" i="3315" s="1"/>
  <c r="V765" i="3315"/>
  <c r="X765" i="3315" s="1"/>
  <c r="AE765" i="3315" s="1"/>
  <c r="V776" i="3315"/>
  <c r="X776" i="3315" s="1"/>
  <c r="AE776" i="3315" s="1"/>
  <c r="V801" i="3315"/>
  <c r="X801" i="3315" s="1"/>
  <c r="AE801" i="3315" s="1"/>
  <c r="V809" i="3315"/>
  <c r="X809" i="3315" s="1"/>
  <c r="AE809" i="3315" s="1"/>
  <c r="V821" i="3315"/>
  <c r="X821" i="3315" s="1"/>
  <c r="AE821" i="3315" s="1"/>
  <c r="V837" i="3315"/>
  <c r="X837" i="3315" s="1"/>
  <c r="AE837" i="3315" s="1"/>
  <c r="V845" i="3315"/>
  <c r="X845" i="3315" s="1"/>
  <c r="AE845" i="3315" s="1"/>
  <c r="V930" i="3315"/>
  <c r="X930" i="3315" s="1"/>
  <c r="AE930" i="3315" s="1"/>
  <c r="V960" i="3315"/>
  <c r="X960" i="3315" s="1"/>
  <c r="AE960" i="3315" s="1"/>
  <c r="V972" i="3315"/>
  <c r="X972" i="3315" s="1"/>
  <c r="AE972" i="3315" s="1"/>
  <c r="V43" i="3315"/>
  <c r="X43" i="3315" s="1"/>
  <c r="AE43" i="3315" s="1"/>
  <c r="V78" i="3315"/>
  <c r="X78" i="3315" s="1"/>
  <c r="AE78" i="3315" s="1"/>
  <c r="V177" i="3315"/>
  <c r="X177" i="3315" s="1"/>
  <c r="AE177" i="3315" s="1"/>
  <c r="V221" i="3315"/>
  <c r="X221" i="3315" s="1"/>
  <c r="AE221" i="3315" s="1"/>
  <c r="V304" i="3315"/>
  <c r="X304" i="3315" s="1"/>
  <c r="AE304" i="3315" s="1"/>
  <c r="V442" i="3315"/>
  <c r="X442" i="3315" s="1"/>
  <c r="AE442" i="3315" s="1"/>
  <c r="V544" i="3315"/>
  <c r="X544" i="3315" s="1"/>
  <c r="AE544" i="3315" s="1"/>
  <c r="V588" i="3315"/>
  <c r="X588" i="3315" s="1"/>
  <c r="AE588" i="3315" s="1"/>
  <c r="V613" i="3315"/>
  <c r="X613" i="3315" s="1"/>
  <c r="AE613" i="3315" s="1"/>
  <c r="V629" i="3315"/>
  <c r="X629" i="3315" s="1"/>
  <c r="AE629" i="3315" s="1"/>
  <c r="V648" i="3315"/>
  <c r="X648" i="3315" s="1"/>
  <c r="AE648" i="3315" s="1"/>
  <c r="V656" i="3315"/>
  <c r="X656" i="3315" s="1"/>
  <c r="AE656" i="3315" s="1"/>
  <c r="V664" i="3315"/>
  <c r="X664" i="3315" s="1"/>
  <c r="AE664" i="3315" s="1"/>
  <c r="V692" i="3315"/>
  <c r="X692" i="3315" s="1"/>
  <c r="AE692" i="3315" s="1"/>
  <c r="V742" i="3315"/>
  <c r="X742" i="3315" s="1"/>
  <c r="AE742" i="3315" s="1"/>
  <c r="V754" i="3315"/>
  <c r="X754" i="3315" s="1"/>
  <c r="AE754" i="3315" s="1"/>
  <c r="V775" i="3315"/>
  <c r="X775" i="3315" s="1"/>
  <c r="AE775" i="3315" s="1"/>
  <c r="V796" i="3315"/>
  <c r="X796" i="3315" s="1"/>
  <c r="AE796" i="3315" s="1"/>
  <c r="V808" i="3315"/>
  <c r="X808" i="3315" s="1"/>
  <c r="AE808" i="3315" s="1"/>
  <c r="V818" i="3315"/>
  <c r="X818" i="3315" s="1"/>
  <c r="AE818" i="3315" s="1"/>
  <c r="V838" i="3315"/>
  <c r="X838" i="3315" s="1"/>
  <c r="AE838" i="3315" s="1"/>
  <c r="V854" i="3315"/>
  <c r="X854" i="3315" s="1"/>
  <c r="AE854" i="3315" s="1"/>
  <c r="V925" i="3315"/>
  <c r="X925" i="3315" s="1"/>
  <c r="AE925" i="3315" s="1"/>
  <c r="V957" i="3315"/>
  <c r="X957" i="3315" s="1"/>
  <c r="AE957" i="3315" s="1"/>
  <c r="V963" i="3315"/>
  <c r="X963" i="3315" s="1"/>
  <c r="AE963" i="3315" s="1"/>
  <c r="V29" i="3315"/>
  <c r="X29" i="3315" s="1"/>
  <c r="V88" i="3315"/>
  <c r="X88" i="3315" s="1"/>
  <c r="AE88" i="3315" s="1"/>
  <c r="V116" i="3315"/>
  <c r="X116" i="3315" s="1"/>
  <c r="AE116" i="3315" s="1"/>
  <c r="V182" i="3315"/>
  <c r="X182" i="3315" s="1"/>
  <c r="AE182" i="3315" s="1"/>
  <c r="V251" i="3315"/>
  <c r="X251" i="3315" s="1"/>
  <c r="AE251" i="3315" s="1"/>
  <c r="V262" i="3315"/>
  <c r="X262" i="3315" s="1"/>
  <c r="AE262" i="3315" s="1"/>
  <c r="V305" i="3315"/>
  <c r="X305" i="3315" s="1"/>
  <c r="AE305" i="3315" s="1"/>
  <c r="V547" i="3315"/>
  <c r="X547" i="3315" s="1"/>
  <c r="AE547" i="3315" s="1"/>
  <c r="V567" i="3315"/>
  <c r="X567" i="3315" s="1"/>
  <c r="AE567" i="3315" s="1"/>
  <c r="V579" i="3315"/>
  <c r="X579" i="3315" s="1"/>
  <c r="AE579" i="3315" s="1"/>
  <c r="V591" i="3315"/>
  <c r="X591" i="3315" s="1"/>
  <c r="AE591" i="3315" s="1"/>
  <c r="V624" i="3315"/>
  <c r="X624" i="3315" s="1"/>
  <c r="AE624" i="3315" s="1"/>
  <c r="V647" i="3315"/>
  <c r="X647" i="3315" s="1"/>
  <c r="AE647" i="3315" s="1"/>
  <c r="V667" i="3315"/>
  <c r="X667" i="3315" s="1"/>
  <c r="AE667" i="3315" s="1"/>
  <c r="V675" i="3315"/>
  <c r="X675" i="3315" s="1"/>
  <c r="AE675" i="3315" s="1"/>
  <c r="V699" i="3315"/>
  <c r="X699" i="3315" s="1"/>
  <c r="AE699" i="3315" s="1"/>
  <c r="V708" i="3315"/>
  <c r="X708" i="3315" s="1"/>
  <c r="AE708" i="3315" s="1"/>
  <c r="V716" i="3315"/>
  <c r="X716" i="3315" s="1"/>
  <c r="AE716" i="3315" s="1"/>
  <c r="V729" i="3315"/>
  <c r="X729" i="3315" s="1"/>
  <c r="AE729" i="3315" s="1"/>
  <c r="V745" i="3315"/>
  <c r="X745" i="3315" s="1"/>
  <c r="AE745" i="3315" s="1"/>
  <c r="V757" i="3315"/>
  <c r="X757" i="3315" s="1"/>
  <c r="AE757" i="3315" s="1"/>
  <c r="V770" i="3315"/>
  <c r="X770" i="3315" s="1"/>
  <c r="AE770" i="3315" s="1"/>
  <c r="V795" i="3315"/>
  <c r="X795" i="3315" s="1"/>
  <c r="AE795" i="3315" s="1"/>
  <c r="V811" i="3315"/>
  <c r="X811" i="3315" s="1"/>
  <c r="AE811" i="3315" s="1"/>
  <c r="V819" i="3315"/>
  <c r="X819" i="3315" s="1"/>
  <c r="AE819" i="3315" s="1"/>
  <c r="V839" i="3315"/>
  <c r="X839" i="3315" s="1"/>
  <c r="AE839" i="3315" s="1"/>
  <c r="V928" i="3315"/>
  <c r="X928" i="3315" s="1"/>
  <c r="AE928" i="3315" s="1"/>
  <c r="V962" i="3315"/>
  <c r="X962" i="3315" s="1"/>
  <c r="AE962" i="3315" s="1"/>
  <c r="V978" i="3315"/>
  <c r="X978" i="3315" s="1"/>
  <c r="AE978" i="3315" s="1"/>
  <c r="V527" i="3315"/>
  <c r="V245" i="3315"/>
  <c r="X245" i="3315" s="1"/>
  <c r="AE245" i="3315" s="1"/>
  <c r="V69" i="3315"/>
  <c r="V136" i="3315"/>
  <c r="X136" i="3315" s="1"/>
  <c r="AE136" i="3315" s="1"/>
  <c r="V724" i="3315"/>
  <c r="X724" i="3315" s="1"/>
  <c r="AE724" i="3315" s="1"/>
  <c r="V85" i="3315"/>
  <c r="V36" i="3315"/>
  <c r="X36" i="3315" s="1"/>
  <c r="AE36" i="3315" s="1"/>
  <c r="V125" i="3315"/>
  <c r="X125" i="3315" s="1"/>
  <c r="AE125" i="3315" s="1"/>
  <c r="V179" i="3315"/>
  <c r="X179" i="3315" s="1"/>
  <c r="AE179" i="3315" s="1"/>
  <c r="V257" i="3315"/>
  <c r="X257" i="3315" s="1"/>
  <c r="AE257" i="3315" s="1"/>
  <c r="V276" i="3315"/>
  <c r="X276" i="3315" s="1"/>
  <c r="AE276" i="3315" s="1"/>
  <c r="V298" i="3315"/>
  <c r="X298" i="3315" s="1"/>
  <c r="AE298" i="3315" s="1"/>
  <c r="V440" i="3315"/>
  <c r="X440" i="3315" s="1"/>
  <c r="AE440" i="3315" s="1"/>
  <c r="V498" i="3315"/>
  <c r="X498" i="3315" s="1"/>
  <c r="AE498" i="3315" s="1"/>
  <c r="V542" i="3315"/>
  <c r="X542" i="3315" s="1"/>
  <c r="AE542" i="3315" s="1"/>
  <c r="V562" i="3315"/>
  <c r="X562" i="3315" s="1"/>
  <c r="AE562" i="3315" s="1"/>
  <c r="V586" i="3315"/>
  <c r="X586" i="3315" s="1"/>
  <c r="AE586" i="3315" s="1"/>
  <c r="V598" i="3315"/>
  <c r="X598" i="3315" s="1"/>
  <c r="AE598" i="3315" s="1"/>
  <c r="V611" i="3315"/>
  <c r="X611" i="3315" s="1"/>
  <c r="AE611" i="3315" s="1"/>
  <c r="V623" i="3315"/>
  <c r="X623" i="3315" s="1"/>
  <c r="AE623" i="3315" s="1"/>
  <c r="V642" i="3315"/>
  <c r="X642" i="3315" s="1"/>
  <c r="AE642" i="3315" s="1"/>
  <c r="V654" i="3315"/>
  <c r="X654" i="3315" s="1"/>
  <c r="AE654" i="3315" s="1"/>
  <c r="V662" i="3315"/>
  <c r="X662" i="3315" s="1"/>
  <c r="AE662" i="3315" s="1"/>
  <c r="V678" i="3315"/>
  <c r="X678" i="3315" s="1"/>
  <c r="AE678" i="3315" s="1"/>
  <c r="V703" i="3315"/>
  <c r="X703" i="3315" s="1"/>
  <c r="AE703" i="3315" s="1"/>
  <c r="V711" i="3315"/>
  <c r="X711" i="3315" s="1"/>
  <c r="AE711" i="3315" s="1"/>
  <c r="V732" i="3315"/>
  <c r="X732" i="3315" s="1"/>
  <c r="AE732" i="3315" s="1"/>
  <c r="V760" i="3315"/>
  <c r="X760" i="3315" s="1"/>
  <c r="AE760" i="3315" s="1"/>
  <c r="V790" i="3315"/>
  <c r="X790" i="3315" s="1"/>
  <c r="AE790" i="3315" s="1"/>
  <c r="V810" i="3315"/>
  <c r="X810" i="3315" s="1"/>
  <c r="AE810" i="3315" s="1"/>
  <c r="V820" i="3315"/>
  <c r="X820" i="3315" s="1"/>
  <c r="AE820" i="3315" s="1"/>
  <c r="V836" i="3315"/>
  <c r="X836" i="3315" s="1"/>
  <c r="AE836" i="3315" s="1"/>
  <c r="V848" i="3315"/>
  <c r="X848" i="3315" s="1"/>
  <c r="AE848" i="3315" s="1"/>
  <c r="V856" i="3315"/>
  <c r="X856" i="3315" s="1"/>
  <c r="AE856" i="3315" s="1"/>
  <c r="V931" i="3315"/>
  <c r="X931" i="3315" s="1"/>
  <c r="AE931" i="3315" s="1"/>
  <c r="V959" i="3315"/>
  <c r="X959" i="3315" s="1"/>
  <c r="AE959" i="3315" s="1"/>
  <c r="V973" i="3315"/>
  <c r="X973" i="3315" s="1"/>
  <c r="AE973" i="3315" s="1"/>
  <c r="V42" i="3315"/>
  <c r="X42" i="3315" s="1"/>
  <c r="AE42" i="3315" s="1"/>
  <c r="V109" i="3315"/>
  <c r="X109" i="3315" s="1"/>
  <c r="AE109" i="3315" s="1"/>
  <c r="V118" i="3315"/>
  <c r="X118" i="3315" s="1"/>
  <c r="AE118" i="3315" s="1"/>
  <c r="V180" i="3315"/>
  <c r="X180" i="3315" s="1"/>
  <c r="AE180" i="3315" s="1"/>
  <c r="V213" i="3315"/>
  <c r="X213" i="3315" s="1"/>
  <c r="AE213" i="3315" s="1"/>
  <c r="V218" i="3315"/>
  <c r="X218" i="3315" s="1"/>
  <c r="AE218" i="3315" s="1"/>
  <c r="V287" i="3315"/>
  <c r="X287" i="3315" s="1"/>
  <c r="AE287" i="3315" s="1"/>
  <c r="V545" i="3315"/>
  <c r="X545" i="3315" s="1"/>
  <c r="AE545" i="3315" s="1"/>
  <c r="V569" i="3315"/>
  <c r="X569" i="3315" s="1"/>
  <c r="AE569" i="3315" s="1"/>
  <c r="V593" i="3315"/>
  <c r="X593" i="3315" s="1"/>
  <c r="AE593" i="3315" s="1"/>
  <c r="V605" i="3315"/>
  <c r="X605" i="3315" s="1"/>
  <c r="AE605" i="3315" s="1"/>
  <c r="V622" i="3315"/>
  <c r="X622" i="3315" s="1"/>
  <c r="AE622" i="3315" s="1"/>
  <c r="V669" i="3315"/>
  <c r="X669" i="3315" s="1"/>
  <c r="AE669" i="3315" s="1"/>
  <c r="V718" i="3315"/>
  <c r="X718" i="3315" s="1"/>
  <c r="AE718" i="3315" s="1"/>
  <c r="V735" i="3315"/>
  <c r="X735" i="3315" s="1"/>
  <c r="AE735" i="3315" s="1"/>
  <c r="V759" i="3315"/>
  <c r="X759" i="3315" s="1"/>
  <c r="AE759" i="3315" s="1"/>
  <c r="V772" i="3315"/>
  <c r="X772" i="3315" s="1"/>
  <c r="AE772" i="3315" s="1"/>
  <c r="V789" i="3315"/>
  <c r="X789" i="3315" s="1"/>
  <c r="AE789" i="3315" s="1"/>
  <c r="V805" i="3315"/>
  <c r="X805" i="3315" s="1"/>
  <c r="AE805" i="3315" s="1"/>
  <c r="V813" i="3315"/>
  <c r="X813" i="3315" s="1"/>
  <c r="AE813" i="3315" s="1"/>
  <c r="V833" i="3315"/>
  <c r="X833" i="3315" s="1"/>
  <c r="AE833" i="3315" s="1"/>
  <c r="V841" i="3315"/>
  <c r="X841" i="3315" s="1"/>
  <c r="AE841" i="3315" s="1"/>
  <c r="V926" i="3315"/>
  <c r="X926" i="3315" s="1"/>
  <c r="AE926" i="3315" s="1"/>
  <c r="V958" i="3315"/>
  <c r="X958" i="3315" s="1"/>
  <c r="AE958" i="3315" s="1"/>
  <c r="V964" i="3315"/>
  <c r="X964" i="3315" s="1"/>
  <c r="AE964" i="3315" s="1"/>
  <c r="V976" i="3315"/>
  <c r="X976" i="3315" s="1"/>
  <c r="AE976" i="3315" s="1"/>
  <c r="V181" i="3315"/>
  <c r="X181" i="3315" s="1"/>
  <c r="AE181" i="3315" s="1"/>
  <c r="V225" i="3315"/>
  <c r="X225" i="3315" s="1"/>
  <c r="AE225" i="3315" s="1"/>
  <c r="V259" i="3315"/>
  <c r="X259" i="3315" s="1"/>
  <c r="AE259" i="3315" s="1"/>
  <c r="V292" i="3315"/>
  <c r="X292" i="3315" s="1"/>
  <c r="AE292" i="3315" s="1"/>
  <c r="V434" i="3315"/>
  <c r="X434" i="3315" s="1"/>
  <c r="AE434" i="3315" s="1"/>
  <c r="V536" i="3315"/>
  <c r="X536" i="3315" s="1"/>
  <c r="AE536" i="3315" s="1"/>
  <c r="V580" i="3315"/>
  <c r="X580" i="3315" s="1"/>
  <c r="AE580" i="3315" s="1"/>
  <c r="V592" i="3315"/>
  <c r="X592" i="3315" s="1"/>
  <c r="AE592" i="3315" s="1"/>
  <c r="V617" i="3315"/>
  <c r="X617" i="3315" s="1"/>
  <c r="AE617" i="3315" s="1"/>
  <c r="V637" i="3315"/>
  <c r="X637" i="3315" s="1"/>
  <c r="AE637" i="3315" s="1"/>
  <c r="V652" i="3315"/>
  <c r="X652" i="3315" s="1"/>
  <c r="AE652" i="3315" s="1"/>
  <c r="V660" i="3315"/>
  <c r="X660" i="3315" s="1"/>
  <c r="AE660" i="3315" s="1"/>
  <c r="V668" i="3315"/>
  <c r="X668" i="3315" s="1"/>
  <c r="AE668" i="3315" s="1"/>
  <c r="V721" i="3315"/>
  <c r="X721" i="3315" s="1"/>
  <c r="AE721" i="3315" s="1"/>
  <c r="V746" i="3315"/>
  <c r="X746" i="3315" s="1"/>
  <c r="AE746" i="3315" s="1"/>
  <c r="V758" i="3315"/>
  <c r="X758" i="3315" s="1"/>
  <c r="AE758" i="3315" s="1"/>
  <c r="V768" i="3315"/>
  <c r="X768" i="3315" s="1"/>
  <c r="AE768" i="3315" s="1"/>
  <c r="V788" i="3315"/>
  <c r="X788" i="3315" s="1"/>
  <c r="AE788" i="3315" s="1"/>
  <c r="V804" i="3315"/>
  <c r="X804" i="3315" s="1"/>
  <c r="AE804" i="3315" s="1"/>
  <c r="V812" i="3315"/>
  <c r="X812" i="3315" s="1"/>
  <c r="AE812" i="3315" s="1"/>
  <c r="V834" i="3315"/>
  <c r="X834" i="3315" s="1"/>
  <c r="AE834" i="3315" s="1"/>
  <c r="V842" i="3315"/>
  <c r="X842" i="3315" s="1"/>
  <c r="AE842" i="3315" s="1"/>
  <c r="V858" i="3315"/>
  <c r="X858" i="3315" s="1"/>
  <c r="AE858" i="3315" s="1"/>
  <c r="V934" i="3315"/>
  <c r="X934" i="3315" s="1"/>
  <c r="AE934" i="3315" s="1"/>
  <c r="V953" i="3315"/>
  <c r="X953" i="3315" s="1"/>
  <c r="AE953" i="3315" s="1"/>
  <c r="V975" i="3315"/>
  <c r="X975" i="3315" s="1"/>
  <c r="AE975" i="3315" s="1"/>
  <c r="V44" i="3315"/>
  <c r="X44" i="3315" s="1"/>
  <c r="AE44" i="3315" s="1"/>
  <c r="V110" i="3315"/>
  <c r="X110" i="3315" s="1"/>
  <c r="AE110" i="3315" s="1"/>
  <c r="V124" i="3315"/>
  <c r="X124" i="3315" s="1"/>
  <c r="AE124" i="3315" s="1"/>
  <c r="V178" i="3315"/>
  <c r="X178" i="3315" s="1"/>
  <c r="AE178" i="3315" s="1"/>
  <c r="V215" i="3315"/>
  <c r="X215" i="3315" s="1"/>
  <c r="AE215" i="3315" s="1"/>
  <c r="V247" i="3315"/>
  <c r="X247" i="3315" s="1"/>
  <c r="AE247" i="3315" s="1"/>
  <c r="V255" i="3315"/>
  <c r="X255" i="3315" s="1"/>
  <c r="AE255" i="3315" s="1"/>
  <c r="V301" i="3315"/>
  <c r="X301" i="3315" s="1"/>
  <c r="AE301" i="3315" s="1"/>
  <c r="V435" i="3315"/>
  <c r="X435" i="3315" s="1"/>
  <c r="AE435" i="3315" s="1"/>
  <c r="V543" i="3315"/>
  <c r="X543" i="3315" s="1"/>
  <c r="AE543" i="3315" s="1"/>
  <c r="V551" i="3315"/>
  <c r="X551" i="3315" s="1"/>
  <c r="AE551" i="3315" s="1"/>
  <c r="V571" i="3315"/>
  <c r="X571" i="3315" s="1"/>
  <c r="AE571" i="3315" s="1"/>
  <c r="V587" i="3315"/>
  <c r="X587" i="3315" s="1"/>
  <c r="AE587" i="3315" s="1"/>
  <c r="V595" i="3315"/>
  <c r="X595" i="3315" s="1"/>
  <c r="AE595" i="3315" s="1"/>
  <c r="V632" i="3315"/>
  <c r="X632" i="3315" s="1"/>
  <c r="AE632" i="3315" s="1"/>
  <c r="V659" i="3315"/>
  <c r="X659" i="3315" s="1"/>
  <c r="AE659" i="3315" s="1"/>
  <c r="V671" i="3315"/>
  <c r="X671" i="3315" s="1"/>
  <c r="AE671" i="3315" s="1"/>
  <c r="V687" i="3315"/>
  <c r="X687" i="3315" s="1"/>
  <c r="AE687" i="3315" s="1"/>
  <c r="V704" i="3315"/>
  <c r="X704" i="3315" s="1"/>
  <c r="AE704" i="3315" s="1"/>
  <c r="V712" i="3315"/>
  <c r="X712" i="3315" s="1"/>
  <c r="AE712" i="3315" s="1"/>
  <c r="V725" i="3315"/>
  <c r="X725" i="3315" s="1"/>
  <c r="AE725" i="3315" s="1"/>
  <c r="V741" i="3315"/>
  <c r="X741" i="3315" s="1"/>
  <c r="AE741" i="3315" s="1"/>
  <c r="V749" i="3315"/>
  <c r="X749" i="3315" s="1"/>
  <c r="AE749" i="3315" s="1"/>
  <c r="V761" i="3315"/>
  <c r="X761" i="3315" s="1"/>
  <c r="AE761" i="3315" s="1"/>
  <c r="V774" i="3315"/>
  <c r="X774" i="3315" s="1"/>
  <c r="AE774" i="3315" s="1"/>
  <c r="V803" i="3315"/>
  <c r="X803" i="3315" s="1"/>
  <c r="AE803" i="3315" s="1"/>
  <c r="V815" i="3315"/>
  <c r="X815" i="3315" s="1"/>
  <c r="AE815" i="3315" s="1"/>
  <c r="V831" i="3315"/>
  <c r="X831" i="3315" s="1"/>
  <c r="AE831" i="3315" s="1"/>
  <c r="V861" i="3315"/>
  <c r="X861" i="3315" s="1"/>
  <c r="AE861" i="3315" s="1"/>
  <c r="V933" i="3315"/>
  <c r="X933" i="3315" s="1"/>
  <c r="AE933" i="3315" s="1"/>
  <c r="V974" i="3315"/>
  <c r="X974" i="3315" s="1"/>
  <c r="AE974" i="3315" s="1"/>
  <c r="V275" i="3315"/>
  <c r="X275" i="3315" s="1"/>
  <c r="V151" i="3315"/>
  <c r="V62" i="3315"/>
  <c r="X62" i="3315" s="1"/>
  <c r="AE62" i="3315" s="1"/>
  <c r="V1379" i="3315"/>
  <c r="X1379" i="3315" s="1"/>
  <c r="AE1379" i="3315" s="1"/>
  <c r="V1268" i="3315"/>
  <c r="X1268" i="3315" s="1"/>
  <c r="AE1268" i="3315" s="1"/>
  <c r="V1301" i="3315"/>
  <c r="X1301" i="3315" s="1"/>
  <c r="AE1301" i="3315" s="1"/>
  <c r="V1362" i="3315"/>
  <c r="X1362" i="3315" s="1"/>
  <c r="AE1362" i="3315" s="1"/>
  <c r="V1381" i="3315"/>
  <c r="X1381" i="3315" s="1"/>
  <c r="AE1381" i="3315" s="1"/>
  <c r="V1269" i="3315"/>
  <c r="X1269" i="3315" s="1"/>
  <c r="AE1269" i="3315" s="1"/>
  <c r="V1302" i="3315"/>
  <c r="X1302" i="3315" s="1"/>
  <c r="AE1302" i="3315" s="1"/>
  <c r="V1328" i="3315"/>
  <c r="X1328" i="3315" s="1"/>
  <c r="AE1328" i="3315" s="1"/>
  <c r="V1373" i="3315"/>
  <c r="X1373" i="3315" s="1"/>
  <c r="AE1373" i="3315" s="1"/>
  <c r="V1261" i="3315"/>
  <c r="X1261" i="3315" s="1"/>
  <c r="AE1261" i="3315" s="1"/>
  <c r="V1291" i="3315"/>
  <c r="X1291" i="3315" s="1"/>
  <c r="AE1291" i="3315" s="1"/>
  <c r="V1315" i="3315"/>
  <c r="X1315" i="3315" s="1"/>
  <c r="AE1315" i="3315" s="1"/>
  <c r="V1376" i="3315"/>
  <c r="X1376" i="3315" s="1"/>
  <c r="AE1376" i="3315" s="1"/>
  <c r="V1396" i="3315"/>
  <c r="X1396" i="3315" s="1"/>
  <c r="AE1396" i="3315" s="1"/>
  <c r="V1288" i="3315"/>
  <c r="X1288" i="3315" s="1"/>
  <c r="AE1288" i="3315" s="1"/>
  <c r="V1311" i="3315"/>
  <c r="X1311" i="3315" s="1"/>
  <c r="AE1311" i="3315" s="1"/>
  <c r="V1375" i="3315"/>
  <c r="X1375" i="3315" s="1"/>
  <c r="AE1375" i="3315" s="1"/>
  <c r="V1384" i="3315"/>
  <c r="X1384" i="3315" s="1"/>
  <c r="AE1384" i="3315" s="1"/>
  <c r="V1312" i="3315"/>
  <c r="X1312" i="3315" s="1"/>
  <c r="AE1312" i="3315" s="1"/>
  <c r="V1279" i="3315"/>
  <c r="X1279" i="3315" s="1"/>
  <c r="AE1279" i="3315" s="1"/>
  <c r="V1304" i="3315"/>
  <c r="X1304" i="3315" s="1"/>
  <c r="AE1304" i="3315" s="1"/>
  <c r="V1366" i="3315"/>
  <c r="X1366" i="3315" s="1"/>
  <c r="AE1366" i="3315" s="1"/>
  <c r="V1273" i="3315"/>
  <c r="X1273" i="3315" s="1"/>
  <c r="AE1273" i="3315" s="1"/>
  <c r="V1305" i="3315"/>
  <c r="X1305" i="3315" s="1"/>
  <c r="AE1305" i="3315" s="1"/>
  <c r="V1358" i="3315"/>
  <c r="X1358" i="3315" s="1"/>
  <c r="AE1358" i="3315" s="1"/>
  <c r="V1397" i="3315"/>
  <c r="X1397" i="3315" s="1"/>
  <c r="AE1397" i="3315" s="1"/>
  <c r="V1277" i="3315"/>
  <c r="X1277" i="3315" s="1"/>
  <c r="AE1277" i="3315" s="1"/>
  <c r="V1299" i="3315"/>
  <c r="X1299" i="3315" s="1"/>
  <c r="AE1299" i="3315" s="1"/>
  <c r="V1324" i="3315"/>
  <c r="X1324" i="3315" s="1"/>
  <c r="AE1324" i="3315" s="1"/>
  <c r="V1267" i="3315"/>
  <c r="X1267" i="3315" s="1"/>
  <c r="AE1267" i="3315" s="1"/>
  <c r="V1296" i="3315"/>
  <c r="X1296" i="3315" s="1"/>
  <c r="AE1296" i="3315" s="1"/>
  <c r="V1316" i="3315"/>
  <c r="X1316" i="3315" s="1"/>
  <c r="AE1316" i="3315" s="1"/>
  <c r="V1360" i="3315"/>
  <c r="X1360" i="3315" s="1"/>
  <c r="AE1360" i="3315" s="1"/>
  <c r="V1389" i="3315"/>
  <c r="X1389" i="3315" s="1"/>
  <c r="AE1389" i="3315" s="1"/>
  <c r="V1260" i="3315"/>
  <c r="X1260" i="3315" s="1"/>
  <c r="AE1260" i="3315" s="1"/>
  <c r="V1289" i="3315"/>
  <c r="X1289" i="3315" s="1"/>
  <c r="AE1289" i="3315" s="1"/>
  <c r="V1317" i="3315"/>
  <c r="X1317" i="3315" s="1"/>
  <c r="AE1317" i="3315" s="1"/>
  <c r="V1370" i="3315"/>
  <c r="X1370" i="3315" s="1"/>
  <c r="AE1370" i="3315" s="1"/>
  <c r="V1282" i="3315"/>
  <c r="X1282" i="3315" s="1"/>
  <c r="AE1282" i="3315" s="1"/>
  <c r="V1309" i="3315"/>
  <c r="X1309" i="3315" s="1"/>
  <c r="AE1309" i="3315" s="1"/>
  <c r="V1281" i="3315"/>
  <c r="X1281" i="3315" s="1"/>
  <c r="AE1281" i="3315" s="1"/>
  <c r="V1306" i="3315"/>
  <c r="X1306" i="3315" s="1"/>
  <c r="AE1306" i="3315" s="1"/>
  <c r="V1361" i="3315"/>
  <c r="X1361" i="3315" s="1"/>
  <c r="AE1361" i="3315" s="1"/>
  <c r="V1275" i="3315"/>
  <c r="X1275" i="3315" s="1"/>
  <c r="AE1275" i="3315" s="1"/>
  <c r="V1300" i="3315"/>
  <c r="X1300" i="3315" s="1"/>
  <c r="AE1300" i="3315" s="1"/>
  <c r="V1321" i="3315"/>
  <c r="X1321" i="3315" s="1"/>
  <c r="AE1321" i="3315" s="1"/>
  <c r="V1367" i="3315"/>
  <c r="X1367" i="3315" s="1"/>
  <c r="AE1367" i="3315" s="1"/>
  <c r="V1399" i="3315"/>
  <c r="X1399" i="3315" s="1"/>
  <c r="AE1399" i="3315" s="1"/>
  <c r="V1276" i="3315"/>
  <c r="X1276" i="3315" s="1"/>
  <c r="AE1276" i="3315" s="1"/>
  <c r="V1262" i="3315"/>
  <c r="X1262" i="3315" s="1"/>
  <c r="AE1262" i="3315" s="1"/>
  <c r="V1297" i="3315"/>
  <c r="X1297" i="3315" s="1"/>
  <c r="AE1297" i="3315" s="1"/>
  <c r="V1359" i="3315"/>
  <c r="X1359" i="3315" s="1"/>
  <c r="AE1359" i="3315" s="1"/>
  <c r="V1290" i="3315"/>
  <c r="X1290" i="3315" s="1"/>
  <c r="AE1290" i="3315" s="1"/>
  <c r="V1318" i="3315"/>
  <c r="X1318" i="3315" s="1"/>
  <c r="AE1318" i="3315" s="1"/>
  <c r="V1365" i="3315"/>
  <c r="X1365" i="3315" s="1"/>
  <c r="AE1365" i="3315" s="1"/>
  <c r="V1377" i="3315"/>
  <c r="X1377" i="3315" s="1"/>
  <c r="AE1377" i="3315" s="1"/>
  <c r="V1287" i="3315"/>
  <c r="X1287" i="3315" s="1"/>
  <c r="AE1287" i="3315" s="1"/>
  <c r="V1310" i="3315"/>
  <c r="X1310" i="3315" s="1"/>
  <c r="AE1310" i="3315" s="1"/>
  <c r="V1364" i="3315"/>
  <c r="X1364" i="3315" s="1"/>
  <c r="AE1364" i="3315" s="1"/>
  <c r="V1383" i="3315"/>
  <c r="X1383" i="3315" s="1"/>
  <c r="AE1383" i="3315" s="1"/>
  <c r="V1280" i="3315"/>
  <c r="X1280" i="3315" s="1"/>
  <c r="AE1280" i="3315" s="1"/>
  <c r="V1303" i="3315"/>
  <c r="X1303" i="3315" s="1"/>
  <c r="AE1303" i="3315" s="1"/>
  <c r="V1325" i="3315"/>
  <c r="X1325" i="3315" s="1"/>
  <c r="AE1325" i="3315" s="1"/>
  <c r="V1371" i="3315"/>
  <c r="X1371" i="3315" s="1"/>
  <c r="AE1371" i="3315" s="1"/>
  <c r="V1380" i="3315"/>
  <c r="X1380" i="3315" s="1"/>
  <c r="AE1380" i="3315" s="1"/>
  <c r="U1257" i="3315" l="1"/>
  <c r="W1320" i="3315"/>
  <c r="W1326" i="3315"/>
  <c r="W1369" i="3315"/>
  <c r="W1293" i="3315"/>
  <c r="W1378" i="3315"/>
  <c r="W1327" i="3315"/>
  <c r="V162" i="3315"/>
  <c r="X151" i="3315"/>
  <c r="V81" i="3315"/>
  <c r="X69" i="3315"/>
  <c r="X527" i="3315"/>
  <c r="V518" i="3315"/>
  <c r="U30" i="3315"/>
  <c r="AE275" i="3315"/>
  <c r="V1169" i="3315"/>
  <c r="X85" i="3315"/>
  <c r="AE29" i="3315"/>
  <c r="V185" i="3315"/>
  <c r="X176" i="3315"/>
  <c r="U1322" i="3315"/>
  <c r="U1294" i="3315"/>
  <c r="U1308" i="3315"/>
  <c r="U1372" i="3315"/>
  <c r="U1355" i="3315"/>
  <c r="U1356" i="3315"/>
  <c r="U1283" i="3315"/>
  <c r="U1292" i="3315"/>
  <c r="U1313" i="3315"/>
  <c r="U1307" i="3315"/>
  <c r="AE85" i="3315" l="1"/>
  <c r="W212" i="3315"/>
  <c r="X518" i="3315"/>
  <c r="AE527" i="3315"/>
  <c r="AE69" i="3315"/>
  <c r="X81" i="3315"/>
  <c r="AE81" i="3315" s="1"/>
  <c r="AE151" i="3315"/>
  <c r="X162" i="3315"/>
  <c r="AE162" i="3315" s="1"/>
  <c r="AE176" i="3315"/>
  <c r="X185" i="3315"/>
  <c r="AE185" i="3315" s="1"/>
  <c r="X1169" i="3315"/>
  <c r="W45" i="3315"/>
  <c r="W52" i="3315"/>
  <c r="W53" i="3315"/>
  <c r="W1313" i="3315" l="1"/>
  <c r="W1308" i="3315"/>
  <c r="W1322" i="3315"/>
  <c r="W1283" i="3315"/>
  <c r="W1292" i="3315"/>
  <c r="W1294" i="3315"/>
  <c r="W1356" i="3315"/>
  <c r="W1307" i="3315"/>
  <c r="W1355" i="3315"/>
  <c r="W1372" i="3315"/>
  <c r="V1293" i="3315"/>
  <c r="X1293" i="3315" s="1"/>
  <c r="AE1293" i="3315" s="1"/>
  <c r="V1326" i="3315"/>
  <c r="X1326" i="3315" s="1"/>
  <c r="AE1326" i="3315" s="1"/>
  <c r="V1369" i="3315"/>
  <c r="X1369" i="3315" s="1"/>
  <c r="AE1369" i="3315" s="1"/>
  <c r="V1327" i="3315"/>
  <c r="X1327" i="3315" s="1"/>
  <c r="AE1327" i="3315" s="1"/>
  <c r="V1320" i="3315"/>
  <c r="X1320" i="3315" s="1"/>
  <c r="AE1320" i="3315" s="1"/>
  <c r="V1378" i="3315"/>
  <c r="X1378" i="3315" s="1"/>
  <c r="AE1378" i="3315" s="1"/>
  <c r="AE518" i="3315"/>
  <c r="W65" i="3315"/>
  <c r="U33" i="3315"/>
  <c r="U420" i="3315"/>
  <c r="U468" i="3315"/>
  <c r="U492" i="3315"/>
  <c r="U946" i="3315"/>
  <c r="U439" i="3315"/>
  <c r="U479" i="3315"/>
  <c r="U495" i="3315"/>
  <c r="U640" i="3315"/>
  <c r="U258" i="3315"/>
  <c r="U426" i="3315"/>
  <c r="U478" i="3315"/>
  <c r="U781" i="3315"/>
  <c r="U417" i="3315"/>
  <c r="U433" i="3315"/>
  <c r="U477" i="3315"/>
  <c r="U497" i="3315"/>
  <c r="U560" i="3315"/>
  <c r="U147" i="3315"/>
  <c r="U428" i="3315"/>
  <c r="U472" i="3315"/>
  <c r="U496" i="3315"/>
  <c r="U563" i="3315"/>
  <c r="U977" i="3315"/>
  <c r="U423" i="3315"/>
  <c r="U463" i="3315"/>
  <c r="U483" i="3315"/>
  <c r="U499" i="3315"/>
  <c r="U696" i="3315"/>
  <c r="U430" i="3315"/>
  <c r="U482" i="3315"/>
  <c r="U944" i="3315"/>
  <c r="U421" i="3315"/>
  <c r="U465" i="3315"/>
  <c r="U481" i="3315"/>
  <c r="U771" i="3315"/>
  <c r="U556" i="3315"/>
  <c r="U432" i="3315"/>
  <c r="U480" i="3315"/>
  <c r="U500" i="3315"/>
  <c r="U935" i="3315"/>
  <c r="U188" i="3315"/>
  <c r="U427" i="3315"/>
  <c r="U467" i="3315"/>
  <c r="U487" i="3315"/>
  <c r="U751" i="3315"/>
  <c r="U418" i="3315"/>
  <c r="U466" i="3315"/>
  <c r="U490" i="3315"/>
  <c r="U639" i="3315"/>
  <c r="U948" i="3315"/>
  <c r="U425" i="3315"/>
  <c r="U469" i="3315"/>
  <c r="U489" i="3315"/>
  <c r="U940" i="3315"/>
  <c r="U229" i="3315"/>
  <c r="U464" i="3315"/>
  <c r="U488" i="3315"/>
  <c r="U942" i="3315"/>
  <c r="U431" i="3315"/>
  <c r="U471" i="3315"/>
  <c r="U491" i="3315"/>
  <c r="U558" i="3315"/>
  <c r="U979" i="3315"/>
  <c r="U422" i="3315"/>
  <c r="U470" i="3315"/>
  <c r="U494" i="3315"/>
  <c r="U750" i="3315"/>
  <c r="U113" i="3315"/>
  <c r="U429" i="3315"/>
  <c r="U473" i="3315"/>
  <c r="U493" i="3315"/>
  <c r="U310" i="3315"/>
  <c r="AE1169" i="3315"/>
  <c r="V64" i="3315"/>
  <c r="X64" i="3315" s="1"/>
  <c r="AE64" i="3315" s="1"/>
  <c r="V15" i="3315" l="1"/>
  <c r="W30" i="3315"/>
  <c r="U148" i="3315"/>
  <c r="U307" i="3315"/>
  <c r="U226" i="3315"/>
  <c r="U982" i="3315"/>
  <c r="U1176" i="3315" s="1"/>
  <c r="U501" i="3315"/>
  <c r="U266" i="3315"/>
  <c r="U523" i="3315" l="1"/>
  <c r="V1283" i="3315"/>
  <c r="X1283" i="3315" s="1"/>
  <c r="AE1283" i="3315" s="1"/>
  <c r="V1372" i="3315"/>
  <c r="X1372" i="3315" s="1"/>
  <c r="AE1372" i="3315" s="1"/>
  <c r="V1356" i="3315"/>
  <c r="X1356" i="3315" s="1"/>
  <c r="AE1356" i="3315" s="1"/>
  <c r="V1322" i="3315"/>
  <c r="X1322" i="3315" s="1"/>
  <c r="AE1322" i="3315" s="1"/>
  <c r="V1355" i="3315"/>
  <c r="X1355" i="3315" s="1"/>
  <c r="AE1355" i="3315" s="1"/>
  <c r="V1308" i="3315"/>
  <c r="X1308" i="3315" s="1"/>
  <c r="AE1308" i="3315" s="1"/>
  <c r="V1292" i="3315"/>
  <c r="X1292" i="3315" s="1"/>
  <c r="AE1292" i="3315" s="1"/>
  <c r="V1313" i="3315"/>
  <c r="X1313" i="3315" s="1"/>
  <c r="AE1313" i="3315" s="1"/>
  <c r="V1307" i="3315"/>
  <c r="X1307" i="3315" s="1"/>
  <c r="AE1307" i="3315" s="1"/>
  <c r="V1294" i="3315"/>
  <c r="X1294" i="3315" s="1"/>
  <c r="AE1294" i="3315" s="1"/>
  <c r="V45" i="3315"/>
  <c r="V52" i="3315"/>
  <c r="X52" i="3315" s="1"/>
  <c r="AE52" i="3315" s="1"/>
  <c r="V53" i="3315"/>
  <c r="X53" i="3315" s="1"/>
  <c r="AE53" i="3315" s="1"/>
  <c r="V212" i="3315"/>
  <c r="X15" i="3315"/>
  <c r="AE15" i="3315" l="1"/>
  <c r="X212" i="3315"/>
  <c r="AE212" i="3315" s="1"/>
  <c r="W941" i="3315"/>
  <c r="W561" i="3315"/>
  <c r="W111" i="3315"/>
  <c r="W269" i="3315"/>
  <c r="W272" i="3315" s="1"/>
  <c r="W475" i="3315"/>
  <c r="W263" i="3315"/>
  <c r="W779" i="3315"/>
  <c r="X45" i="3315"/>
  <c r="V65" i="3315"/>
  <c r="U1272" i="3315"/>
  <c r="U1402" i="3315"/>
  <c r="U1388" i="3315"/>
  <c r="U1323" i="3315"/>
  <c r="U1368" i="3315"/>
  <c r="AE45" i="3315" l="1"/>
  <c r="X65" i="3315"/>
  <c r="W425" i="3315"/>
  <c r="W469" i="3315"/>
  <c r="W489" i="3315"/>
  <c r="W639" i="3315"/>
  <c r="W781" i="3315"/>
  <c r="W418" i="3315"/>
  <c r="W428" i="3315"/>
  <c r="W466" i="3315"/>
  <c r="W478" i="3315"/>
  <c r="W490" i="3315"/>
  <c r="W556" i="3315"/>
  <c r="W640" i="3315"/>
  <c r="W944" i="3315"/>
  <c r="W431" i="3315"/>
  <c r="W471" i="3315"/>
  <c r="W491" i="3315"/>
  <c r="W696" i="3315"/>
  <c r="W420" i="3315"/>
  <c r="W468" i="3315"/>
  <c r="W492" i="3315"/>
  <c r="W946" i="3315"/>
  <c r="W229" i="3315"/>
  <c r="W433" i="3315"/>
  <c r="W477" i="3315"/>
  <c r="W497" i="3315"/>
  <c r="W563" i="3315"/>
  <c r="W750" i="3315"/>
  <c r="W113" i="3315"/>
  <c r="W258" i="3315"/>
  <c r="W422" i="3315"/>
  <c r="W432" i="3315"/>
  <c r="W470" i="3315"/>
  <c r="W482" i="3315"/>
  <c r="W494" i="3315"/>
  <c r="W560" i="3315"/>
  <c r="W751" i="3315"/>
  <c r="W948" i="3315"/>
  <c r="W417" i="3315"/>
  <c r="W427" i="3315"/>
  <c r="W439" i="3315"/>
  <c r="W467" i="3315"/>
  <c r="W479" i="3315"/>
  <c r="W487" i="3315"/>
  <c r="W495" i="3315"/>
  <c r="W940" i="3315"/>
  <c r="W147" i="3315"/>
  <c r="W426" i="3315"/>
  <c r="W464" i="3315"/>
  <c r="W472" i="3315"/>
  <c r="W488" i="3315"/>
  <c r="W496" i="3315"/>
  <c r="W558" i="3315"/>
  <c r="W942" i="3315"/>
  <c r="W979" i="3315"/>
  <c r="W188" i="3315"/>
  <c r="W771" i="3315"/>
  <c r="W423" i="3315"/>
  <c r="W463" i="3315"/>
  <c r="W483" i="3315"/>
  <c r="W499" i="3315"/>
  <c r="W977" i="3315"/>
  <c r="W430" i="3315"/>
  <c r="W480" i="3315"/>
  <c r="W500" i="3315"/>
  <c r="W935" i="3315"/>
  <c r="W310" i="3315"/>
  <c r="W493" i="3315"/>
  <c r="W473" i="3315"/>
  <c r="W429" i="3315"/>
  <c r="W481" i="3315"/>
  <c r="W465" i="3315"/>
  <c r="W421" i="3315"/>
  <c r="U1385" i="3315"/>
  <c r="U1404" i="3315"/>
  <c r="W226" i="3315" l="1"/>
  <c r="W148" i="3315"/>
  <c r="W33" i="3315"/>
  <c r="V30" i="3315"/>
  <c r="W1368" i="3315"/>
  <c r="W1323" i="3315"/>
  <c r="W1388" i="3315"/>
  <c r="W1402" i="3315"/>
  <c r="W1272" i="3315"/>
  <c r="AE65" i="3315"/>
  <c r="W501" i="3315"/>
  <c r="W982" i="3315"/>
  <c r="W1176" i="3315" s="1"/>
  <c r="W1179" i="3315"/>
  <c r="W1256" i="3315"/>
  <c r="W1255" i="3315"/>
  <c r="U1412" i="3315"/>
  <c r="U1414" i="3315" s="1"/>
  <c r="U1416" i="3315" s="1"/>
  <c r="W266" i="3315"/>
  <c r="U1444" i="3315" l="1"/>
  <c r="U1445" i="3315" s="1"/>
  <c r="W1385" i="3315"/>
  <c r="W1257" i="3315"/>
  <c r="X30" i="3315"/>
  <c r="W1404" i="3315"/>
  <c r="U1448" i="3315" l="1"/>
  <c r="W1412" i="3315"/>
  <c r="AE30" i="3315"/>
  <c r="V1323" i="3315"/>
  <c r="X1323" i="3315" s="1"/>
  <c r="AE1323" i="3315" s="1"/>
  <c r="V1272" i="3315"/>
  <c r="V1368" i="3315"/>
  <c r="X1368" i="3315" s="1"/>
  <c r="AE1368" i="3315" s="1"/>
  <c r="V1402" i="3315"/>
  <c r="X1402" i="3315" s="1"/>
  <c r="AE1402" i="3315" s="1"/>
  <c r="V1388" i="3315"/>
  <c r="V229" i="3315"/>
  <c r="X229" i="3315" s="1"/>
  <c r="V113" i="3315"/>
  <c r="X113" i="3315" s="1"/>
  <c r="AE113" i="3315" s="1"/>
  <c r="V422" i="3315"/>
  <c r="X422" i="3315" s="1"/>
  <c r="AE422" i="3315" s="1"/>
  <c r="V432" i="3315"/>
  <c r="X432" i="3315" s="1"/>
  <c r="AE432" i="3315" s="1"/>
  <c r="V470" i="3315"/>
  <c r="X470" i="3315" s="1"/>
  <c r="AE470" i="3315" s="1"/>
  <c r="V482" i="3315"/>
  <c r="X482" i="3315" s="1"/>
  <c r="AE482" i="3315" s="1"/>
  <c r="V494" i="3315"/>
  <c r="X494" i="3315" s="1"/>
  <c r="AE494" i="3315" s="1"/>
  <c r="V639" i="3315"/>
  <c r="X639" i="3315" s="1"/>
  <c r="AE639" i="3315" s="1"/>
  <c r="V977" i="3315"/>
  <c r="X977" i="3315" s="1"/>
  <c r="AE977" i="3315" s="1"/>
  <c r="V421" i="3315"/>
  <c r="X421" i="3315" s="1"/>
  <c r="AE421" i="3315" s="1"/>
  <c r="V429" i="3315"/>
  <c r="X429" i="3315" s="1"/>
  <c r="AE429" i="3315" s="1"/>
  <c r="V465" i="3315"/>
  <c r="X465" i="3315" s="1"/>
  <c r="AE465" i="3315" s="1"/>
  <c r="V473" i="3315"/>
  <c r="X473" i="3315" s="1"/>
  <c r="AE473" i="3315" s="1"/>
  <c r="V481" i="3315"/>
  <c r="X481" i="3315" s="1"/>
  <c r="AE481" i="3315" s="1"/>
  <c r="V493" i="3315"/>
  <c r="X493" i="3315" s="1"/>
  <c r="AE493" i="3315" s="1"/>
  <c r="V751" i="3315"/>
  <c r="X751" i="3315" s="1"/>
  <c r="AE751" i="3315" s="1"/>
  <c r="V935" i="3315"/>
  <c r="X935" i="3315" s="1"/>
  <c r="AE935" i="3315" s="1"/>
  <c r="V946" i="3315"/>
  <c r="X946" i="3315" s="1"/>
  <c r="AE946" i="3315" s="1"/>
  <c r="V420" i="3315"/>
  <c r="X420" i="3315" s="1"/>
  <c r="AE420" i="3315" s="1"/>
  <c r="V430" i="3315"/>
  <c r="X430" i="3315" s="1"/>
  <c r="AE430" i="3315" s="1"/>
  <c r="V468" i="3315"/>
  <c r="X468" i="3315" s="1"/>
  <c r="AE468" i="3315" s="1"/>
  <c r="V480" i="3315"/>
  <c r="X480" i="3315" s="1"/>
  <c r="AE480" i="3315" s="1"/>
  <c r="V492" i="3315"/>
  <c r="X492" i="3315" s="1"/>
  <c r="AE492" i="3315" s="1"/>
  <c r="V500" i="3315"/>
  <c r="X500" i="3315" s="1"/>
  <c r="AE500" i="3315" s="1"/>
  <c r="V560" i="3315"/>
  <c r="X560" i="3315" s="1"/>
  <c r="AE560" i="3315" s="1"/>
  <c r="V750" i="3315"/>
  <c r="X750" i="3315" s="1"/>
  <c r="AE750" i="3315" s="1"/>
  <c r="V258" i="3315"/>
  <c r="X258" i="3315" s="1"/>
  <c r="AE258" i="3315" s="1"/>
  <c r="V417" i="3315"/>
  <c r="X417" i="3315" s="1"/>
  <c r="AE417" i="3315" s="1"/>
  <c r="V427" i="3315"/>
  <c r="X427" i="3315" s="1"/>
  <c r="AE427" i="3315" s="1"/>
  <c r="V439" i="3315"/>
  <c r="X439" i="3315" s="1"/>
  <c r="AE439" i="3315" s="1"/>
  <c r="V467" i="3315"/>
  <c r="X467" i="3315" s="1"/>
  <c r="AE467" i="3315" s="1"/>
  <c r="V479" i="3315"/>
  <c r="X479" i="3315" s="1"/>
  <c r="AE479" i="3315" s="1"/>
  <c r="V487" i="3315"/>
  <c r="X487" i="3315" s="1"/>
  <c r="AE487" i="3315" s="1"/>
  <c r="V495" i="3315"/>
  <c r="X495" i="3315" s="1"/>
  <c r="AE495" i="3315" s="1"/>
  <c r="V640" i="3315"/>
  <c r="X640" i="3315" s="1"/>
  <c r="AE640" i="3315" s="1"/>
  <c r="V948" i="3315"/>
  <c r="X948" i="3315" s="1"/>
  <c r="AE948" i="3315" s="1"/>
  <c r="V188" i="3315"/>
  <c r="V33" i="3315"/>
  <c r="V147" i="3315"/>
  <c r="X147" i="3315" s="1"/>
  <c r="AE147" i="3315" s="1"/>
  <c r="V418" i="3315"/>
  <c r="X418" i="3315" s="1"/>
  <c r="AE418" i="3315" s="1"/>
  <c r="V428" i="3315"/>
  <c r="X428" i="3315" s="1"/>
  <c r="AE428" i="3315" s="1"/>
  <c r="V466" i="3315"/>
  <c r="X466" i="3315" s="1"/>
  <c r="AE466" i="3315" s="1"/>
  <c r="V478" i="3315"/>
  <c r="X478" i="3315" s="1"/>
  <c r="AE478" i="3315" s="1"/>
  <c r="V490" i="3315"/>
  <c r="X490" i="3315" s="1"/>
  <c r="AE490" i="3315" s="1"/>
  <c r="V558" i="3315"/>
  <c r="X558" i="3315" s="1"/>
  <c r="AE558" i="3315" s="1"/>
  <c r="V940" i="3315"/>
  <c r="X940" i="3315" s="1"/>
  <c r="AE940" i="3315" s="1"/>
  <c r="V425" i="3315"/>
  <c r="X425" i="3315" s="1"/>
  <c r="AE425" i="3315" s="1"/>
  <c r="V433" i="3315"/>
  <c r="X433" i="3315" s="1"/>
  <c r="AE433" i="3315" s="1"/>
  <c r="V469" i="3315"/>
  <c r="X469" i="3315" s="1"/>
  <c r="AE469" i="3315" s="1"/>
  <c r="V477" i="3315"/>
  <c r="X477" i="3315" s="1"/>
  <c r="AE477" i="3315" s="1"/>
  <c r="V489" i="3315"/>
  <c r="X489" i="3315" s="1"/>
  <c r="AE489" i="3315" s="1"/>
  <c r="V497" i="3315"/>
  <c r="X497" i="3315" s="1"/>
  <c r="AE497" i="3315" s="1"/>
  <c r="V781" i="3315"/>
  <c r="X781" i="3315" s="1"/>
  <c r="AE781" i="3315" s="1"/>
  <c r="V942" i="3315"/>
  <c r="X942" i="3315" s="1"/>
  <c r="AE942" i="3315" s="1"/>
  <c r="V979" i="3315"/>
  <c r="X979" i="3315" s="1"/>
  <c r="AE979" i="3315" s="1"/>
  <c r="V426" i="3315"/>
  <c r="X426" i="3315" s="1"/>
  <c r="AE426" i="3315" s="1"/>
  <c r="V464" i="3315"/>
  <c r="X464" i="3315" s="1"/>
  <c r="AE464" i="3315" s="1"/>
  <c r="V472" i="3315"/>
  <c r="X472" i="3315" s="1"/>
  <c r="AE472" i="3315" s="1"/>
  <c r="V488" i="3315"/>
  <c r="X488" i="3315" s="1"/>
  <c r="AE488" i="3315" s="1"/>
  <c r="V496" i="3315"/>
  <c r="X496" i="3315" s="1"/>
  <c r="AE496" i="3315" s="1"/>
  <c r="V556" i="3315"/>
  <c r="V696" i="3315"/>
  <c r="X696" i="3315" s="1"/>
  <c r="AE696" i="3315" s="1"/>
  <c r="V771" i="3315"/>
  <c r="X771" i="3315" s="1"/>
  <c r="AE771" i="3315" s="1"/>
  <c r="V423" i="3315"/>
  <c r="X423" i="3315" s="1"/>
  <c r="AE423" i="3315" s="1"/>
  <c r="V431" i="3315"/>
  <c r="X431" i="3315" s="1"/>
  <c r="AE431" i="3315" s="1"/>
  <c r="V463" i="3315"/>
  <c r="X463" i="3315" s="1"/>
  <c r="AE463" i="3315" s="1"/>
  <c r="V471" i="3315"/>
  <c r="X471" i="3315" s="1"/>
  <c r="AE471" i="3315" s="1"/>
  <c r="V483" i="3315"/>
  <c r="X483" i="3315" s="1"/>
  <c r="AE483" i="3315" s="1"/>
  <c r="V491" i="3315"/>
  <c r="X491" i="3315" s="1"/>
  <c r="AE491" i="3315" s="1"/>
  <c r="V499" i="3315"/>
  <c r="X499" i="3315" s="1"/>
  <c r="AE499" i="3315" s="1"/>
  <c r="V563" i="3315"/>
  <c r="X563" i="3315" s="1"/>
  <c r="AE563" i="3315" s="1"/>
  <c r="V944" i="3315"/>
  <c r="X944" i="3315" s="1"/>
  <c r="AE944" i="3315" s="1"/>
  <c r="V310" i="3315"/>
  <c r="V263" i="3315"/>
  <c r="V561" i="3315"/>
  <c r="X561" i="3315" s="1"/>
  <c r="AE561" i="3315" s="1"/>
  <c r="V475" i="3315"/>
  <c r="X475" i="3315" s="1"/>
  <c r="AE475" i="3315" s="1"/>
  <c r="V941" i="3315"/>
  <c r="X941" i="3315" s="1"/>
  <c r="AE941" i="3315" s="1"/>
  <c r="V111" i="3315"/>
  <c r="V779" i="3315"/>
  <c r="X779" i="3315" s="1"/>
  <c r="AE779" i="3315" s="1"/>
  <c r="V269" i="3315"/>
  <c r="V1255" i="3315"/>
  <c r="X1255" i="3315" s="1"/>
  <c r="AE1255" i="3315" s="1"/>
  <c r="V1256" i="3315"/>
  <c r="X1256" i="3315" s="1"/>
  <c r="AE1256" i="3315" s="1"/>
  <c r="V1179" i="3315"/>
  <c r="V1257" i="3315" l="1"/>
  <c r="X1179" i="3315"/>
  <c r="V501" i="3315"/>
  <c r="X310" i="3315"/>
  <c r="X33" i="3315"/>
  <c r="AE229" i="3315"/>
  <c r="V1385" i="3315"/>
  <c r="X1272" i="3315"/>
  <c r="W307" i="3315"/>
  <c r="W523" i="3315" s="1"/>
  <c r="V272" i="3315"/>
  <c r="X269" i="3315"/>
  <c r="X111" i="3315"/>
  <c r="V148" i="3315"/>
  <c r="V266" i="3315"/>
  <c r="X263" i="3315"/>
  <c r="AE263" i="3315" s="1"/>
  <c r="V982" i="3315"/>
  <c r="V1176" i="3315" s="1"/>
  <c r="X556" i="3315"/>
  <c r="X188" i="3315"/>
  <c r="V226" i="3315"/>
  <c r="V1404" i="3315"/>
  <c r="X1388" i="3315"/>
  <c r="V1412" i="3315" l="1"/>
  <c r="W1414" i="3315"/>
  <c r="W1416" i="3315" s="1"/>
  <c r="X226" i="3315"/>
  <c r="AE188" i="3315"/>
  <c r="X1404" i="3315"/>
  <c r="AE1388" i="3315"/>
  <c r="AE556" i="3315"/>
  <c r="X982" i="3315"/>
  <c r="X1176" i="3315" s="1"/>
  <c r="AE269" i="3315"/>
  <c r="X272" i="3315"/>
  <c r="AE272" i="3315" s="1"/>
  <c r="AE111" i="3315"/>
  <c r="X148" i="3315"/>
  <c r="AE148" i="3315" s="1"/>
  <c r="AE1272" i="3315"/>
  <c r="X1385" i="3315"/>
  <c r="AE1385" i="3315" s="1"/>
  <c r="X501" i="3315"/>
  <c r="AE310" i="3315"/>
  <c r="X1257" i="3315"/>
  <c r="AE1257" i="3315" s="1"/>
  <c r="AE1179" i="3315"/>
  <c r="X266" i="3315"/>
  <c r="AE266" i="3315" s="1"/>
  <c r="AE33" i="3315" l="1"/>
  <c r="W1444" i="3315"/>
  <c r="W1445" i="3315" s="1"/>
  <c r="AE501" i="3315"/>
  <c r="X1412" i="3315"/>
  <c r="AE1404" i="3315"/>
  <c r="AE226" i="3315"/>
  <c r="AE982" i="3315"/>
  <c r="AE1412" i="3315" l="1"/>
  <c r="AE1176" i="3315"/>
  <c r="W1448" i="3315"/>
  <c r="V307" i="3315" l="1"/>
  <c r="V523" i="3315" s="1"/>
  <c r="V1414" i="3315" l="1"/>
  <c r="V1416" i="3315" s="1"/>
  <c r="X307" i="3315"/>
  <c r="X523" i="3315" l="1"/>
  <c r="X1414" i="3315" s="1"/>
  <c r="X1416" i="3315" s="1"/>
  <c r="X1444" i="3315" s="1"/>
  <c r="X1445" i="3315" s="1"/>
  <c r="V1444" i="3315"/>
  <c r="V1445" i="3315" s="1"/>
  <c r="AE307" i="3315"/>
  <c r="AE523" i="3315" l="1"/>
  <c r="X1448" i="3315"/>
  <c r="V1448" i="3315"/>
  <c r="AE1414" i="3315" l="1"/>
  <c r="AE1416" i="3315" s="1"/>
  <c r="AE1444" i="3315" s="1"/>
  <c r="AE1445" i="3315" s="1"/>
  <c r="AE1448" i="3315" l="1"/>
</calcChain>
</file>

<file path=xl/comments1.xml><?xml version="1.0" encoding="utf-8"?>
<comments xmlns="http://schemas.openxmlformats.org/spreadsheetml/2006/main">
  <authors>
    <author>Author</author>
  </authors>
  <commentList>
    <comment ref="E40" authorId="0">
      <text>
        <r>
          <rPr>
            <b/>
            <sz val="8"/>
            <color indexed="81"/>
            <rFont val="Tahoma"/>
            <family val="2"/>
          </rPr>
          <t>Author:</t>
        </r>
        <r>
          <rPr>
            <sz val="8"/>
            <color indexed="81"/>
            <rFont val="Tahoma"/>
            <family val="2"/>
          </rPr>
          <t xml:space="preserve">
Program savings uses a factor xxm3 per BTUH depending on load type space or water. This value is the average savings per boiler to calculate total gross gas savings. Detailed project information is in tab 2011 DPA and in SRM (CRM database).</t>
        </r>
      </text>
    </comment>
    <comment ref="Y40" authorId="0">
      <text>
        <r>
          <rPr>
            <b/>
            <sz val="8"/>
            <color indexed="81"/>
            <rFont val="Tahoma"/>
            <family val="2"/>
          </rPr>
          <t>Author:</t>
        </r>
        <r>
          <rPr>
            <sz val="8"/>
            <color indexed="81"/>
            <rFont val="Tahoma"/>
            <family val="2"/>
          </rPr>
          <t xml:space="preserve">
Average incremental cost per unit. See 2011 Quasi-presc tab for details.
</t>
        </r>
      </text>
    </comment>
    <comment ref="E41" authorId="0">
      <text>
        <r>
          <rPr>
            <b/>
            <sz val="8"/>
            <color indexed="81"/>
            <rFont val="Tahoma"/>
            <family val="2"/>
          </rPr>
          <t>Author:</t>
        </r>
        <r>
          <rPr>
            <sz val="8"/>
            <color indexed="81"/>
            <rFont val="Tahoma"/>
            <family val="2"/>
          </rPr>
          <t xml:space="preserve">
Program savings uses a factor xxm3 per BTUH depending on load type space or water. This value is the average savings per boiler to calculate total gross gas savings. Detailed project information is in tab 2011 DPA and in SRM (CRM database).</t>
        </r>
      </text>
    </comment>
    <comment ref="Y41" authorId="0">
      <text>
        <r>
          <rPr>
            <b/>
            <sz val="8"/>
            <color indexed="81"/>
            <rFont val="Tahoma"/>
            <family val="2"/>
          </rPr>
          <t>Author:</t>
        </r>
        <r>
          <rPr>
            <sz val="8"/>
            <color indexed="81"/>
            <rFont val="Tahoma"/>
            <family val="2"/>
          </rPr>
          <t xml:space="preserve">
Average incremental cost per unit. See 2011 Quasi-presc tab for details.
</t>
        </r>
      </text>
    </comment>
    <comment ref="E45" authorId="0">
      <text>
        <r>
          <rPr>
            <b/>
            <sz val="8"/>
            <color indexed="81"/>
            <rFont val="Tahoma"/>
            <family val="2"/>
          </rPr>
          <t>Author:</t>
        </r>
        <r>
          <rPr>
            <sz val="8"/>
            <color indexed="81"/>
            <rFont val="Tahoma"/>
            <family val="2"/>
          </rPr>
          <t xml:space="preserve">
Program savings uses a factor of Xm3 per CFM per market segment. This value is the average savings per ERV to calculate total gross gas savings. Detailed project information in on tab Quasi Prescr DPA and in SRM (CRM database).</t>
        </r>
      </text>
    </comment>
    <comment ref="Y45" authorId="0">
      <text>
        <r>
          <rPr>
            <b/>
            <sz val="8"/>
            <color indexed="81"/>
            <rFont val="Tahoma"/>
            <family val="2"/>
          </rPr>
          <t>Author:</t>
        </r>
        <r>
          <rPr>
            <sz val="8"/>
            <color indexed="81"/>
            <rFont val="Tahoma"/>
            <family val="2"/>
          </rPr>
          <t xml:space="preserve">
Average incremental cost per unit. See 2011 Quasi-presc tab for details.
</t>
        </r>
      </text>
    </comment>
    <comment ref="E46" authorId="0">
      <text>
        <r>
          <rPr>
            <b/>
            <sz val="8"/>
            <color indexed="81"/>
            <rFont val="Tahoma"/>
            <family val="2"/>
          </rPr>
          <t>Author:</t>
        </r>
        <r>
          <rPr>
            <sz val="8"/>
            <color indexed="81"/>
            <rFont val="Tahoma"/>
            <family val="2"/>
          </rPr>
          <t xml:space="preserve">
Average gas savings per unit. Detailed project information in on tab Quasi Presc DPA and in SRM (CRM database).</t>
        </r>
      </text>
    </comment>
    <comment ref="K46" authorId="0">
      <text>
        <r>
          <rPr>
            <b/>
            <sz val="8"/>
            <color indexed="81"/>
            <rFont val="Tahoma"/>
            <family val="2"/>
          </rPr>
          <t>Author:</t>
        </r>
        <r>
          <rPr>
            <sz val="8"/>
            <color indexed="81"/>
            <rFont val="Tahoma"/>
            <family val="2"/>
          </rPr>
          <t xml:space="preserve">
Average kWh savings per unit. Detailed project information in on tab Quasi Presc DPA and in SRM (CRM database).</t>
        </r>
      </text>
    </comment>
    <comment ref="O46" authorId="0">
      <text>
        <r>
          <rPr>
            <b/>
            <sz val="8"/>
            <color indexed="81"/>
            <rFont val="Tahoma"/>
            <family val="2"/>
          </rPr>
          <t>Author:</t>
        </r>
        <r>
          <rPr>
            <sz val="8"/>
            <color indexed="81"/>
            <rFont val="Tahoma"/>
            <family val="2"/>
          </rPr>
          <t xml:space="preserve">
Average water
 savings per unit. Detailed project information in on tab Quasi Presc DPA and in SRM (CRM database).</t>
        </r>
      </text>
    </comment>
    <comment ref="Y46" authorId="0">
      <text>
        <r>
          <rPr>
            <b/>
            <sz val="8"/>
            <color indexed="81"/>
            <rFont val="Tahoma"/>
            <family val="2"/>
          </rPr>
          <t>Author:</t>
        </r>
        <r>
          <rPr>
            <sz val="8"/>
            <color indexed="81"/>
            <rFont val="Tahoma"/>
            <family val="2"/>
          </rPr>
          <t xml:space="preserve">
Average incremental cost per unit. See 2011 Quasi-presc tab for details.
</t>
        </r>
      </text>
    </comment>
    <comment ref="AA47" authorId="0">
      <text>
        <r>
          <rPr>
            <b/>
            <sz val="8"/>
            <color indexed="81"/>
            <rFont val="Tahoma"/>
            <family val="2"/>
          </rPr>
          <t>Author:</t>
        </r>
        <r>
          <rPr>
            <sz val="8"/>
            <color indexed="81"/>
            <rFont val="Tahoma"/>
            <family val="2"/>
          </rPr>
          <t xml:space="preserve">
Includes a payment of 3120.00 for TSTAT from 2010</t>
        </r>
      </text>
    </comment>
    <comment ref="E48" authorId="0">
      <text>
        <r>
          <rPr>
            <b/>
            <sz val="8"/>
            <color indexed="81"/>
            <rFont val="Tahoma"/>
            <family val="2"/>
          </rPr>
          <t>Author:</t>
        </r>
        <r>
          <rPr>
            <sz val="8"/>
            <color indexed="81"/>
            <rFont val="Tahoma"/>
            <family val="2"/>
          </rPr>
          <t xml:space="preserve">
Average gas savings per address. Detailed project information in on tab Quasi Presc DPA and in SRM (CRM database).</t>
        </r>
      </text>
    </comment>
    <comment ref="Y48" authorId="0">
      <text>
        <r>
          <rPr>
            <b/>
            <sz val="8"/>
            <color indexed="81"/>
            <rFont val="Tahoma"/>
            <family val="2"/>
          </rPr>
          <t>Author:</t>
        </r>
        <r>
          <rPr>
            <sz val="8"/>
            <color indexed="81"/>
            <rFont val="Tahoma"/>
            <family val="2"/>
          </rPr>
          <t xml:space="preserve">
Average incremental cost per address. See 2011 Quasi-presc tab for details.
</t>
        </r>
      </text>
    </comment>
    <comment ref="E49" authorId="0">
      <text>
        <r>
          <rPr>
            <b/>
            <sz val="8"/>
            <color indexed="81"/>
            <rFont val="Tahoma"/>
            <family val="2"/>
          </rPr>
          <t>Author:</t>
        </r>
        <r>
          <rPr>
            <sz val="8"/>
            <color indexed="81"/>
            <rFont val="Tahoma"/>
            <family val="2"/>
          </rPr>
          <t xml:space="preserve">
Average gas savings per address. Detailed project information in on tab Quasi Presc DPA and in SRM (CRM database).</t>
        </r>
      </text>
    </comment>
    <comment ref="Y49" authorId="0">
      <text>
        <r>
          <rPr>
            <b/>
            <sz val="8"/>
            <color indexed="81"/>
            <rFont val="Tahoma"/>
            <family val="2"/>
          </rPr>
          <t>Author:</t>
        </r>
        <r>
          <rPr>
            <sz val="8"/>
            <color indexed="81"/>
            <rFont val="Tahoma"/>
            <family val="2"/>
          </rPr>
          <t xml:space="preserve">
Average incremental cost per address. See 2011 Quasi-presc tab for details.
</t>
        </r>
      </text>
    </comment>
    <comment ref="E50" authorId="0">
      <text>
        <r>
          <rPr>
            <b/>
            <sz val="8"/>
            <color indexed="81"/>
            <rFont val="Tahoma"/>
            <family val="2"/>
          </rPr>
          <t>Author:</t>
        </r>
        <r>
          <rPr>
            <sz val="8"/>
            <color indexed="81"/>
            <rFont val="Tahoma"/>
            <family val="2"/>
          </rPr>
          <t xml:space="preserve">
Average gas savings per address. Detailed project information in on tab Quasi Presc DPA and in SRM (CRM database).</t>
        </r>
      </text>
    </comment>
    <comment ref="Y50" authorId="0">
      <text>
        <r>
          <rPr>
            <b/>
            <sz val="8"/>
            <color indexed="81"/>
            <rFont val="Tahoma"/>
            <family val="2"/>
          </rPr>
          <t>Author:</t>
        </r>
        <r>
          <rPr>
            <sz val="8"/>
            <color indexed="81"/>
            <rFont val="Tahoma"/>
            <family val="2"/>
          </rPr>
          <t xml:space="preserve">
Average incremental cost per address. See 2011 Quasi-presc tab for details.
</t>
        </r>
      </text>
    </comment>
    <comment ref="E51" authorId="0">
      <text>
        <r>
          <rPr>
            <b/>
            <sz val="8"/>
            <color indexed="81"/>
            <rFont val="Tahoma"/>
            <family val="2"/>
          </rPr>
          <t>Author:</t>
        </r>
        <r>
          <rPr>
            <sz val="8"/>
            <color indexed="81"/>
            <rFont val="Tahoma"/>
            <family val="2"/>
          </rPr>
          <t xml:space="preserve">
Average gas savings per address. Detailed project information in on tab Quasi Presc DPA and in SRM (CRM database).</t>
        </r>
      </text>
    </comment>
    <comment ref="Y51" authorId="0">
      <text>
        <r>
          <rPr>
            <b/>
            <sz val="8"/>
            <color indexed="81"/>
            <rFont val="Tahoma"/>
            <family val="2"/>
          </rPr>
          <t>Author:</t>
        </r>
        <r>
          <rPr>
            <sz val="8"/>
            <color indexed="81"/>
            <rFont val="Tahoma"/>
            <family val="2"/>
          </rPr>
          <t xml:space="preserve">
Average incremental cost per address. See 2011 Quasi-presc tab for details.
</t>
        </r>
      </text>
    </comment>
    <comment ref="E52" authorId="0">
      <text>
        <r>
          <rPr>
            <b/>
            <sz val="8"/>
            <color indexed="81"/>
            <rFont val="Tahoma"/>
            <family val="2"/>
          </rPr>
          <t>Author:</t>
        </r>
        <r>
          <rPr>
            <sz val="8"/>
            <color indexed="81"/>
            <rFont val="Tahoma"/>
            <family val="2"/>
          </rPr>
          <t xml:space="preserve">
Program savings uses a factor of Xm3 per CFM per market segment. This value is the average savings per HRV to calculate total gross gas savings. Detailed project information in on tab Quasi Presc DPA and in SRM (CRM database).</t>
        </r>
      </text>
    </comment>
    <comment ref="Y52" authorId="0">
      <text>
        <r>
          <rPr>
            <b/>
            <sz val="8"/>
            <color indexed="81"/>
            <rFont val="Tahoma"/>
            <family val="2"/>
          </rPr>
          <t>Author:</t>
        </r>
        <r>
          <rPr>
            <sz val="8"/>
            <color indexed="81"/>
            <rFont val="Tahoma"/>
            <family val="2"/>
          </rPr>
          <t xml:space="preserve">
Average incremental cost per unit. See 2011 Quasi-presc tab for details.
</t>
        </r>
      </text>
    </comment>
    <comment ref="E53" authorId="0">
      <text>
        <r>
          <rPr>
            <b/>
            <sz val="8"/>
            <color indexed="81"/>
            <rFont val="Tahoma"/>
            <family val="2"/>
          </rPr>
          <t>Author:</t>
        </r>
        <r>
          <rPr>
            <sz val="8"/>
            <color indexed="81"/>
            <rFont val="Tahoma"/>
            <family val="2"/>
          </rPr>
          <t xml:space="preserve">
Program savings uses a factor of 0.015m3 per BTUH. This value is the average savings per infrared heater to calculate total gross gas savings. Detailed project information in on tab Quasi Prescr DPA and in SRM (CRM database).</t>
        </r>
      </text>
    </comment>
    <comment ref="K53" authorId="0">
      <text>
        <r>
          <rPr>
            <b/>
            <sz val="8"/>
            <color indexed="81"/>
            <rFont val="Tahoma"/>
            <family val="2"/>
          </rPr>
          <t>Author:</t>
        </r>
        <r>
          <rPr>
            <sz val="8"/>
            <color indexed="81"/>
            <rFont val="Tahoma"/>
            <family val="2"/>
          </rPr>
          <t xml:space="preserve">
Program savings uses a value depending on BTUH of the heater. This value is the average savings per infrared heater to calculate total gross kWh savings. Detailed project information in on tab Quasi Prescr DPA and in SRM (CRM database).</t>
        </r>
      </text>
    </comment>
    <comment ref="Y53" authorId="0">
      <text>
        <r>
          <rPr>
            <b/>
            <sz val="8"/>
            <color indexed="81"/>
            <rFont val="Tahoma"/>
            <family val="2"/>
          </rPr>
          <t>Author:</t>
        </r>
        <r>
          <rPr>
            <sz val="8"/>
            <color indexed="81"/>
            <rFont val="Tahoma"/>
            <family val="2"/>
          </rPr>
          <t xml:space="preserve">
Program incremental cost uses a factor of $0.0122 per BTUH. This value is the average incremental cost per infrared heater to calculate total incremental cost. Detailed project information in on tab Quasi Prescr DPA and in SRM (CRM database).</t>
        </r>
      </text>
    </comment>
    <comment ref="H68" authorId="0">
      <text>
        <r>
          <rPr>
            <b/>
            <sz val="8"/>
            <color indexed="81"/>
            <rFont val="Tahoma"/>
            <family val="2"/>
          </rPr>
          <t>Author:</t>
        </r>
        <r>
          <rPr>
            <sz val="8"/>
            <color indexed="81"/>
            <rFont val="Tahoma"/>
            <family val="2"/>
          </rPr>
          <t xml:space="preserve">
Adjustment factor per Engineering Audit Report
</t>
        </r>
      </text>
    </comment>
    <comment ref="L68" authorId="0">
      <text>
        <r>
          <rPr>
            <b/>
            <sz val="8"/>
            <color indexed="81"/>
            <rFont val="Tahoma"/>
            <family val="2"/>
          </rPr>
          <t>Author:</t>
        </r>
        <r>
          <rPr>
            <sz val="8"/>
            <color indexed="81"/>
            <rFont val="Tahoma"/>
            <family val="2"/>
          </rPr>
          <t xml:space="preserve">
Adjustment factor per Engineering Audit Report
</t>
        </r>
      </text>
    </comment>
    <comment ref="P68" authorId="0">
      <text>
        <r>
          <rPr>
            <b/>
            <sz val="8"/>
            <color indexed="81"/>
            <rFont val="Tahoma"/>
            <family val="2"/>
          </rPr>
          <t>Author:</t>
        </r>
        <r>
          <rPr>
            <sz val="8"/>
            <color indexed="81"/>
            <rFont val="Tahoma"/>
            <family val="2"/>
          </rPr>
          <t xml:space="preserve">
Adjustment factor per Engineering Audit Report
</t>
        </r>
      </text>
    </comment>
    <comment ref="X1086" authorId="0">
      <text>
        <r>
          <rPr>
            <b/>
            <sz val="9"/>
            <color indexed="81"/>
            <rFont val="Tahoma"/>
            <family val="2"/>
          </rPr>
          <t xml:space="preserve">Auditor (ERS) Oct 2012: </t>
        </r>
        <r>
          <rPr>
            <sz val="9"/>
            <color indexed="81"/>
            <rFont val="Tahoma"/>
            <family val="2"/>
          </rPr>
          <t>Adjusted formula to link to "Avoided Costs 2011-2019" spreadsheet located in this workbook.</t>
        </r>
      </text>
    </comment>
    <comment ref="H1259" authorId="0">
      <text>
        <r>
          <rPr>
            <b/>
            <sz val="8"/>
            <color indexed="81"/>
            <rFont val="Tahoma"/>
            <family val="2"/>
          </rPr>
          <t>Author:</t>
        </r>
        <r>
          <rPr>
            <sz val="8"/>
            <color indexed="81"/>
            <rFont val="Tahoma"/>
            <family val="2"/>
          </rPr>
          <t xml:space="preserve">
Adjustment factor per Engineering Audit Report
</t>
        </r>
        <r>
          <rPr>
            <b/>
            <sz val="8"/>
            <color indexed="81"/>
            <rFont val="Tahoma"/>
            <family val="2"/>
          </rPr>
          <t>Auditor (ERS) Oct 2012:</t>
        </r>
        <r>
          <rPr>
            <sz val="8"/>
            <color indexed="81"/>
            <rFont val="Tahoma"/>
            <family val="2"/>
          </rPr>
          <t xml:space="preserve"> 1+0.2% = 1+0.002 = 1.002. Value updated to reflect this.</t>
        </r>
      </text>
    </comment>
    <comment ref="L1259" authorId="0">
      <text>
        <r>
          <rPr>
            <b/>
            <sz val="8"/>
            <color indexed="81"/>
            <rFont val="Tahoma"/>
            <family val="2"/>
          </rPr>
          <t>Author:</t>
        </r>
        <r>
          <rPr>
            <sz val="8"/>
            <color indexed="81"/>
            <rFont val="Tahoma"/>
            <family val="2"/>
          </rPr>
          <t xml:space="preserve">
Adjustment factor per Engineering Audit Report
</t>
        </r>
      </text>
    </comment>
    <comment ref="P1259" authorId="0">
      <text>
        <r>
          <rPr>
            <b/>
            <sz val="8"/>
            <color indexed="81"/>
            <rFont val="Tahoma"/>
            <family val="2"/>
          </rPr>
          <t>Author:</t>
        </r>
        <r>
          <rPr>
            <sz val="8"/>
            <color indexed="81"/>
            <rFont val="Tahoma"/>
            <family val="2"/>
          </rPr>
          <t xml:space="preserve">
Adjustment factor per Engineering Audit Report
</t>
        </r>
      </text>
    </comment>
  </commentList>
</comments>
</file>

<file path=xl/sharedStrings.xml><?xml version="1.0" encoding="utf-8"?>
<sst xmlns="http://schemas.openxmlformats.org/spreadsheetml/2006/main" count="3007" uniqueCount="1554">
  <si>
    <t>Revised Gross Annual gas Savings</t>
  </si>
  <si>
    <t>Revised Gross kWh</t>
  </si>
  <si>
    <t>Water savings</t>
  </si>
  <si>
    <t>Program</t>
  </si>
  <si>
    <t>Total</t>
  </si>
  <si>
    <t>Calculated</t>
  </si>
  <si>
    <t>Free rider %</t>
  </si>
  <si>
    <t>Annual unit gas savings</t>
  </si>
  <si>
    <t>Net annual gas savings</t>
  </si>
  <si>
    <t>Net m3</t>
  </si>
  <si>
    <t>Measure Life</t>
  </si>
  <si>
    <t>NPV Gas</t>
  </si>
  <si>
    <t>NPV Electric</t>
  </si>
  <si>
    <t>NPV Water</t>
  </si>
  <si>
    <t>NPV benefits</t>
  </si>
  <si>
    <t>Total incentive payments</t>
  </si>
  <si>
    <t>s</t>
  </si>
  <si>
    <t>discount rate</t>
  </si>
  <si>
    <t>water heating</t>
  </si>
  <si>
    <t>gas</t>
  </si>
  <si>
    <t>energy</t>
  </si>
  <si>
    <t>year</t>
  </si>
  <si>
    <t>NPV</t>
  </si>
  <si>
    <t>space heating</t>
  </si>
  <si>
    <t>combined space &amp;</t>
  </si>
  <si>
    <t xml:space="preserve">  water heating</t>
  </si>
  <si>
    <t>industrial</t>
  </si>
  <si>
    <t>AC Load type</t>
  </si>
  <si>
    <t>Total TRC Costs</t>
  </si>
  <si>
    <t>DSM O&amp;M</t>
  </si>
  <si>
    <t>Unit Incremental costs</t>
  </si>
  <si>
    <t>Water Conservation</t>
  </si>
  <si>
    <t>electricity</t>
  </si>
  <si>
    <t>Space &amp; Water Heating</t>
  </si>
  <si>
    <t>¢/Kwh</t>
  </si>
  <si>
    <t>FY</t>
  </si>
  <si>
    <t>wholesale</t>
  </si>
  <si>
    <t>Participants</t>
  </si>
  <si>
    <t>$ / 1000 litres</t>
  </si>
  <si>
    <t>S.BM.SC.AIR.2</t>
  </si>
  <si>
    <t>Air Doors (Double)</t>
  </si>
  <si>
    <t>S.BM.SC.ERV</t>
  </si>
  <si>
    <t>S.BM.SC.HRV</t>
  </si>
  <si>
    <t>S.BM.SC.INFRD</t>
  </si>
  <si>
    <t>S.BM.SC.PRSP.2</t>
  </si>
  <si>
    <t>S.BM.SC.PRSP.3</t>
  </si>
  <si>
    <t xml:space="preserve">Demand Control Kitchen Ventilation (0 - 4999 CFM) </t>
  </si>
  <si>
    <t xml:space="preserve">Demand Control Kitchen Ventilation (5000 - 9999 CFM) </t>
  </si>
  <si>
    <t xml:space="preserve">Demand Control Kitchen Ventilation (10000 - 15000 CFM) </t>
  </si>
  <si>
    <t>Energy Recovery Ventilators (ERV)</t>
  </si>
  <si>
    <t>Heat Recovery Ventilator (HRV)</t>
  </si>
  <si>
    <t>Infrared Heaters</t>
  </si>
  <si>
    <t>Program Development - Mass Markets</t>
  </si>
  <si>
    <t>Gross annual gas savings</t>
  </si>
  <si>
    <t>Gross kWh</t>
  </si>
  <si>
    <t>Commercial - Hotel/Motel - S.BM.CM.HTL</t>
  </si>
  <si>
    <t>Commercial - College/University - S.BM.CM.UNIV</t>
  </si>
  <si>
    <t>Commercial - Hospitals - S.BM.CM.HOS</t>
  </si>
  <si>
    <t>Total Net Incremental costs</t>
  </si>
  <si>
    <t>Industrial - Other Industrial - S.BM.IND.ALL</t>
  </si>
  <si>
    <t>Market Research - Mass Markets</t>
  </si>
  <si>
    <t>Commercial - Long Term Health Care - S.BM.CM.LTCARE</t>
  </si>
  <si>
    <t>TAPS Partners Program - Kitchen Aerators</t>
  </si>
  <si>
    <t>TAPS Partners Program - Bathroom Aerators</t>
  </si>
  <si>
    <t>LI TAPS Partners Program - Kitchen Aerators</t>
  </si>
  <si>
    <t>LI TAPS Partners Program - Bathroom Aerators</t>
  </si>
  <si>
    <t>LI Prog Thermostats</t>
  </si>
  <si>
    <t>LI TAPS Partners Program - Showerheads 2.5+</t>
  </si>
  <si>
    <t>RE.LIHP.WE</t>
  </si>
  <si>
    <t>RE.LIHP.TH</t>
  </si>
  <si>
    <t>RE.TAPS.2.1</t>
  </si>
  <si>
    <t>RE.TAPS.AER BATH</t>
  </si>
  <si>
    <t>RE.TAPS.AER KIT</t>
  </si>
  <si>
    <t>RE.LIHP.AER BATH</t>
  </si>
  <si>
    <t>RE.LIHP.AER KIT</t>
  </si>
  <si>
    <t>RE.LIHP.SH</t>
  </si>
  <si>
    <t>RE.LIHP.SH.2.1</t>
  </si>
  <si>
    <t>S.BM.SC.DCKV</t>
  </si>
  <si>
    <t>S.BM.SC.DCKV2</t>
  </si>
  <si>
    <t>S.BM.SC.DCKV3</t>
  </si>
  <si>
    <t>S.BM.SC.GEN</t>
  </si>
  <si>
    <t>Small Commercial General</t>
  </si>
  <si>
    <t>S.BM.SC.PRSP</t>
  </si>
  <si>
    <t>S.BM.SC.TKL</t>
  </si>
  <si>
    <t>S.BM.CM.LTCARE</t>
  </si>
  <si>
    <t>S.BM.CM.FLW</t>
  </si>
  <si>
    <t>S.BM.CM.SHA</t>
  </si>
  <si>
    <t>S.BM.CM.OTHER</t>
  </si>
  <si>
    <t>Multi - Residential Private</t>
  </si>
  <si>
    <t>Multi - Residential Non Profit</t>
  </si>
  <si>
    <t xml:space="preserve">TOTAL PORTFOLIO (LESS PROGRAM ADMIN) + MARKET TRANSFORMATION </t>
  </si>
  <si>
    <t>CM.MULTI-NP</t>
  </si>
  <si>
    <t>CM.MULTI-PRIV</t>
  </si>
  <si>
    <t>TAPS Partners Program - Showerheads over 2.5</t>
  </si>
  <si>
    <t>Total Multi-Residential Water Conservation</t>
  </si>
  <si>
    <t>AGRICULTURE</t>
  </si>
  <si>
    <t>RE.TAPS.CFL</t>
  </si>
  <si>
    <t>TAPS Partners - 13W CFLs (4 bulbs)</t>
  </si>
  <si>
    <t>RE.LIHP.CFL.13</t>
  </si>
  <si>
    <t>RE.LIHP.CFL.23</t>
  </si>
  <si>
    <t>Commercial - Government - S.BM.CM.MUN</t>
  </si>
  <si>
    <t>Agriculture - S.BM.IND.AGR</t>
  </si>
  <si>
    <t>Commercial - Multi-Res Non-Profit - S.BM.CM.MULTI-NP</t>
  </si>
  <si>
    <t>EXISTING HOMES</t>
  </si>
  <si>
    <t>Total Existing Homes</t>
  </si>
  <si>
    <t>Long Term Care</t>
  </si>
  <si>
    <t>Municipalities</t>
  </si>
  <si>
    <t>Universities</t>
  </si>
  <si>
    <t>Hospitals</t>
  </si>
  <si>
    <t>S.BM.CM.MUN</t>
  </si>
  <si>
    <t>S.BM.CM.UNIV</t>
  </si>
  <si>
    <t>S.BM.CM.SCH</t>
  </si>
  <si>
    <t>S.BM.CM.HOS</t>
  </si>
  <si>
    <t>S.BM.CM.HTL</t>
  </si>
  <si>
    <t>S.BM.CM.WHS</t>
  </si>
  <si>
    <t>Warehouses</t>
  </si>
  <si>
    <t>S.BM.CM.RET</t>
  </si>
  <si>
    <t>Retail</t>
  </si>
  <si>
    <t>S.BM.CM.OFF</t>
  </si>
  <si>
    <t>Offices</t>
  </si>
  <si>
    <t>Total Multi-Residential</t>
  </si>
  <si>
    <t>Total Industrial</t>
  </si>
  <si>
    <t>S.BM.CM.NC</t>
  </si>
  <si>
    <t>Mass Markets</t>
  </si>
  <si>
    <t>RESIDENTIAL NEW CONSTRUCTION</t>
  </si>
  <si>
    <t>MULTI RESIDENTIAL</t>
  </si>
  <si>
    <t>LARGE NEW CONSTRUCTION</t>
  </si>
  <si>
    <t>PROGRAM DEVELOPMENT</t>
  </si>
  <si>
    <t>MARKET RESEARCH</t>
  </si>
  <si>
    <t>Total Program Development</t>
  </si>
  <si>
    <t>TOTAL MASS MARKETS AND BUSINESS MARKETS</t>
  </si>
  <si>
    <t>Total Market Research</t>
  </si>
  <si>
    <t>TOTAL PORTFOLIO (LESS PORTFOLIO ADMIN)</t>
  </si>
  <si>
    <t>Commercial - Other Commercial - S.BM.CM.OTHER</t>
  </si>
  <si>
    <t>w</t>
  </si>
  <si>
    <t>Electricity  savings</t>
  </si>
  <si>
    <t xml:space="preserve"> </t>
  </si>
  <si>
    <t>Total New Construction</t>
  </si>
  <si>
    <t>Portfolio Administration</t>
  </si>
  <si>
    <t>Total Business Markets</t>
  </si>
  <si>
    <t>Schools</t>
  </si>
  <si>
    <t>Program codes</t>
  </si>
  <si>
    <t>RE2R38S</t>
  </si>
  <si>
    <t>Total Large New Construction</t>
  </si>
  <si>
    <t>Total Mass Markets MT</t>
  </si>
  <si>
    <t>Total Mass Markets PD</t>
  </si>
  <si>
    <t>Total Mass Markets MR</t>
  </si>
  <si>
    <t>Drain Water Heat Recovery</t>
  </si>
  <si>
    <t>Hotels/Motels</t>
  </si>
  <si>
    <t>Other Commercial</t>
  </si>
  <si>
    <t>Commercial - School - S.BM.CM.SCH</t>
  </si>
  <si>
    <t>Total Residential</t>
  </si>
  <si>
    <t>Demand Side Management</t>
  </si>
  <si>
    <t>Hampton Methodologies - Unit Cost Saved ($/E3M3)</t>
  </si>
  <si>
    <t>Water Heating</t>
  </si>
  <si>
    <t>Fiscal Year</t>
  </si>
  <si>
    <t>Jan 02</t>
  </si>
  <si>
    <t>May 01</t>
  </si>
  <si>
    <t>Industrial Process</t>
  </si>
  <si>
    <t>Space Heating</t>
  </si>
  <si>
    <t>Commercial - Multi-Res Private - S.BM.CM.MULTI-PRIV</t>
  </si>
  <si>
    <t>Unit kWh</t>
  </si>
  <si>
    <t>Net kWh</t>
  </si>
  <si>
    <t>-</t>
  </si>
  <si>
    <t>c</t>
  </si>
  <si>
    <t xml:space="preserve">"Direct" Program costs </t>
  </si>
  <si>
    <t>Water</t>
  </si>
  <si>
    <t>RN.MM.ESH</t>
  </si>
  <si>
    <t>S.BM.IND.ALL</t>
  </si>
  <si>
    <t>S.BM.IND.AGR</t>
  </si>
  <si>
    <t>Commercial - Office - S.BM.CM.OFF</t>
  </si>
  <si>
    <t>Rates</t>
  </si>
  <si>
    <t>Pre-Rinse Spray Nozzle (0.64 GPM) (Full Service)</t>
  </si>
  <si>
    <t>Pre-Rinse Spray Nozzle (0.64 GPM) (Limited)</t>
  </si>
  <si>
    <t>Pre-Rinse Spray Nozzle (0.64 GPM) (Other)</t>
  </si>
  <si>
    <t>TOTAL PROGRAMS + PROGRAM DEVELOPMENT + MARKET RESEARCH DSM PLAN</t>
  </si>
  <si>
    <t xml:space="preserve">LOW INCOME </t>
  </si>
  <si>
    <t>Total Low Income</t>
  </si>
  <si>
    <t>MARKET TRANSFORMATION</t>
  </si>
  <si>
    <t>Total Market Transformation</t>
  </si>
  <si>
    <t>Nominal Growth Rate, Dec 2004</t>
  </si>
  <si>
    <t xml:space="preserve">TAPS Partners Program - 2.1 - 2.5 </t>
  </si>
  <si>
    <t>Commercial - Retail - S.BM.CM.RET</t>
  </si>
  <si>
    <t>Tankless Water Heaters</t>
  </si>
  <si>
    <t>Commercial - Warehouses - S.BM.CM.WHS</t>
  </si>
  <si>
    <t>Total Large Commercial</t>
  </si>
  <si>
    <t>Gas Savings</t>
  </si>
  <si>
    <t>Name</t>
  </si>
  <si>
    <t>Net TRC Benefits</t>
  </si>
  <si>
    <t>2010</t>
  </si>
  <si>
    <t>2009</t>
  </si>
  <si>
    <t>2008</t>
  </si>
  <si>
    <t>RE.ESK.CFL.4</t>
  </si>
  <si>
    <t>TAPS ESK CFL 13w (4 bulbs)</t>
  </si>
  <si>
    <t>RE.ESK.AER.BATH</t>
  </si>
  <si>
    <t>ESK Bathroom Aerator</t>
  </si>
  <si>
    <t>RE.ESK.AER.KIT</t>
  </si>
  <si>
    <t>ESK Kitchen Aerator</t>
  </si>
  <si>
    <t>RE.ESK.SH.2.2</t>
  </si>
  <si>
    <t>TAPS ESK Showerheads 2.1 - 2.5</t>
  </si>
  <si>
    <t>RN.ESK</t>
  </si>
  <si>
    <t>Condensing Boiler</t>
  </si>
  <si>
    <t>Multi-Res Showerheads Condo</t>
  </si>
  <si>
    <t>RE.DWHR.MT</t>
  </si>
  <si>
    <t>Unit water m3</t>
  </si>
  <si>
    <t>Gross water m3</t>
  </si>
  <si>
    <t>Revised Gross water m3</t>
  </si>
  <si>
    <t>LI TAPS Partners Program - Showerheads 2.0 - 2.5</t>
  </si>
  <si>
    <t>TAPS Low Income - 13W CFLs (2)</t>
  </si>
  <si>
    <t>TAPS Low Income - 23W CFLs (2)</t>
  </si>
  <si>
    <t>Avoided Gas Costs, 2011-2019</t>
  </si>
  <si>
    <t>Indicates updated inputs (January 2011)</t>
  </si>
  <si>
    <t>2011 Ontario CPI</t>
  </si>
  <si>
    <t>IESO, Jan 2011</t>
  </si>
  <si>
    <t>2010 Wholesale water rates ¢/1000 litres</t>
  </si>
  <si>
    <t>Source:Muhammad Akhtar, October 2010</t>
  </si>
  <si>
    <t>PIRA's Commodity Price Forecast 2010 vs 2011</t>
  </si>
  <si>
    <t>% diff 2010 to 2011</t>
  </si>
  <si>
    <t>Enbridge Gas Distribution 2011 DSM Results</t>
  </si>
  <si>
    <t>Avoided Cost Benefits</t>
  </si>
  <si>
    <t>NC Energy Star Houses</t>
  </si>
  <si>
    <t>Energy Savings Kit</t>
  </si>
  <si>
    <t>S.BM.SC.AIR.3</t>
  </si>
  <si>
    <t>S.BM.SC.AIR.4</t>
  </si>
  <si>
    <t>S.BM.SC.AIR.5</t>
  </si>
  <si>
    <t>S.BM.SC.ES.DISH.HT</t>
  </si>
  <si>
    <t>Energy Star Dishwashers Under High temp</t>
  </si>
  <si>
    <t>S.BM.SC.ES.FRYER</t>
  </si>
  <si>
    <t>Energy Star Fryers</t>
  </si>
  <si>
    <t>S.BM.SC.ES.RACK.HT</t>
  </si>
  <si>
    <t>Energy Star Stationary Rack - HT</t>
  </si>
  <si>
    <t>S.BM.SC.ES.RACK.LT</t>
  </si>
  <si>
    <t>Energy Star Stationary Rack - LT</t>
  </si>
  <si>
    <t>S.BM.SC.RACKCON.MULTI</t>
  </si>
  <si>
    <t>ES Rack Conveyor - Multi</t>
  </si>
  <si>
    <t>S.BM.SC.RACKCON.SINGL</t>
  </si>
  <si>
    <t>ES Rack conveyor - Single</t>
  </si>
  <si>
    <t>S.BM.SC.UFB</t>
  </si>
  <si>
    <t>High Efficiency Under-Fired Broilers</t>
  </si>
  <si>
    <t>S.BM.CM.UNIV.001.11</t>
  </si>
  <si>
    <t>S.BM.CM.UNIV.002.11</t>
  </si>
  <si>
    <t>S.BM.CM.UNIV.003.11</t>
  </si>
  <si>
    <t>S.BM.CM.UNIV.004.11</t>
  </si>
  <si>
    <t>S.BM.CM.UNIV.006.11</t>
  </si>
  <si>
    <t>S.BM.CM.UNIV.007.11HEBO</t>
  </si>
  <si>
    <t>S.BM.CM.UNIV.008.11A</t>
  </si>
  <si>
    <t>S.BM.CM.UNIV.008.11M</t>
  </si>
  <si>
    <t>S.BM.CM.UNIV.010.11HEBO</t>
  </si>
  <si>
    <t>S.BM.CM.UNIV.011.11</t>
  </si>
  <si>
    <t>S.BM.CM.UNIV.012.11</t>
  </si>
  <si>
    <t>S.BM.CM.UNIV.013.11</t>
  </si>
  <si>
    <t>S.BM.CM.UNIV.014.11</t>
  </si>
  <si>
    <t>S.BM.CM.UNIV.015.11</t>
  </si>
  <si>
    <t>S.BM.CM.MUN.001.11</t>
  </si>
  <si>
    <t>S.BM.CM.MUN.002.11</t>
  </si>
  <si>
    <t>S.BM.CM.MUN.003.11</t>
  </si>
  <si>
    <t>S.BM.CM.MUN.004.11</t>
  </si>
  <si>
    <t>S.BM.CM.MUN.005.11</t>
  </si>
  <si>
    <t>S.BM.CM.MUN.006.11</t>
  </si>
  <si>
    <t>S.BM.CM.MUN.007.11</t>
  </si>
  <si>
    <t>S.BM.CM.MUN.008.11</t>
  </si>
  <si>
    <t>S.BM.CM.MUN.009.11</t>
  </si>
  <si>
    <t>S.BM.CM.MUN.010.11</t>
  </si>
  <si>
    <t>S.BM.CM.MUN.011.11</t>
  </si>
  <si>
    <t>S.BM.CM.MUN.014.11</t>
  </si>
  <si>
    <t>S.BM.CM.MUN.015.11</t>
  </si>
  <si>
    <t>S.BM.CM.MUN.016.11</t>
  </si>
  <si>
    <t>S.BM.CM.MUN.017.11</t>
  </si>
  <si>
    <t>S.BM.CM.MUN.018.11</t>
  </si>
  <si>
    <t>S.BM.CM.MUN.019.11A</t>
  </si>
  <si>
    <t>S.BM.CM.MUN.019.11M</t>
  </si>
  <si>
    <t>S.BM.CM.MUN.020.11</t>
  </si>
  <si>
    <t>S.BM.CM.MUN.021.11</t>
  </si>
  <si>
    <t>S.BM.CM.MUN.022.11</t>
  </si>
  <si>
    <t>S.BM.CM.MUN.023.11</t>
  </si>
  <si>
    <t>S.BM.CM.MUN.024.11</t>
  </si>
  <si>
    <t>S.BM.CM.MUN.025.11</t>
  </si>
  <si>
    <t>S.BM.CM.MUN.026.11</t>
  </si>
  <si>
    <t>S.BM.CM.MUN.027.11</t>
  </si>
  <si>
    <t>S.BM.CM.MUN.028.11VFD</t>
  </si>
  <si>
    <t>S.BM.CM.MUN.029.11HEBO</t>
  </si>
  <si>
    <t>S.BM.CM.MUN.030.11</t>
  </si>
  <si>
    <t>S.BM.CM.MUN.031.11</t>
  </si>
  <si>
    <t>S.BM.CM.MUN.032.11</t>
  </si>
  <si>
    <t>S.BM.CM.MUN.033.11</t>
  </si>
  <si>
    <t>S.BM.CM.HOS.001.11A</t>
  </si>
  <si>
    <t>S.BM.CM.HOS.001.11B</t>
  </si>
  <si>
    <t>S.BM.CM.HOS.001.11C</t>
  </si>
  <si>
    <t>S.BM.CM.HOS.001.11M</t>
  </si>
  <si>
    <t>S.BM.CM.HOS.002.11</t>
  </si>
  <si>
    <t>S.BM.CM.HOS.003.11A</t>
  </si>
  <si>
    <t>S.BM.CM.HOS.003.11B</t>
  </si>
  <si>
    <t>S.BM.CM.HOS.003.11M</t>
  </si>
  <si>
    <t>S.BM.CM.HOS.004.11</t>
  </si>
  <si>
    <t>S.BM.CM.HOS.005.11</t>
  </si>
  <si>
    <t>S.BM.CM.HOS.006.11</t>
  </si>
  <si>
    <t>S.BM.CM.HOS.007.11</t>
  </si>
  <si>
    <t>S.BM.CM.HOS.008.11</t>
  </si>
  <si>
    <t>S.BM.CM.HOS.009.11</t>
  </si>
  <si>
    <t>S.BM.CM.HOS.010.11</t>
  </si>
  <si>
    <t>S.BM.CM.HOS.011.11</t>
  </si>
  <si>
    <t>S.BM.CM.HOS.012.11</t>
  </si>
  <si>
    <t>S.BM.CM.HOS.013.11</t>
  </si>
  <si>
    <t>S.BM.CM.HOS.014.11</t>
  </si>
  <si>
    <t>S.BM.CM.HOS.015.11</t>
  </si>
  <si>
    <t>S.BM.CM.HOS.016.11</t>
  </si>
  <si>
    <t>S.BM.CM.HOS.017.11</t>
  </si>
  <si>
    <t>S.BM.CM.HOS.018.11</t>
  </si>
  <si>
    <t>S.BM.CM.HOS.019.11</t>
  </si>
  <si>
    <t>S.BM.CM.HOS.020.11</t>
  </si>
  <si>
    <t>S.BM.CM.HOS.021.11</t>
  </si>
  <si>
    <t>S.BM.CM.HOS.022.11</t>
  </si>
  <si>
    <t>S.BM.CM.HOS.024.11</t>
  </si>
  <si>
    <t>S.BM.CM.HOS.025.11</t>
  </si>
  <si>
    <t>S.BM.CM.HOS.026.11</t>
  </si>
  <si>
    <t>S.BM.CM.HOS.027.11</t>
  </si>
  <si>
    <t>S.BM.CM.HOS.028.11A</t>
  </si>
  <si>
    <t>S.BM.CM.HOS.028.11M</t>
  </si>
  <si>
    <t>S.BM.CM.HOS.029.11</t>
  </si>
  <si>
    <t>S.BM.CM.HOS.031.11</t>
  </si>
  <si>
    <t>S.BM.CM.HOS.034.11</t>
  </si>
  <si>
    <t>S.BM.CM.HOS.035.11</t>
  </si>
  <si>
    <t>S.BM.CM.HTL.001.11</t>
  </si>
  <si>
    <t>Ozone Laundry</t>
  </si>
  <si>
    <t>S.BM.CM.HTL.002.11A</t>
  </si>
  <si>
    <t>S.BM.CM.HTL.002.11M</t>
  </si>
  <si>
    <t>S.BM.CM.HTL.003.11</t>
  </si>
  <si>
    <t>S.BM.CM.HTL.004.11</t>
  </si>
  <si>
    <t>S.BM.CM.HTL.006.11HEBO</t>
  </si>
  <si>
    <t>S.BM.CM.HTL.007.11</t>
  </si>
  <si>
    <t>S.BM.CM.HTL.008.11HEBO</t>
  </si>
  <si>
    <t>S.BM.CM.HTL.010.11</t>
  </si>
  <si>
    <t>S.BM.CM.HTL.011.11</t>
  </si>
  <si>
    <t>S.BM.CM.HTL.012.11A</t>
  </si>
  <si>
    <t>S.BM.CM.HTL.012.11M</t>
  </si>
  <si>
    <t>S.BM.CM.LTCARE.001.11VFD</t>
  </si>
  <si>
    <t>S.BM.CM.LTCARE.002.11</t>
  </si>
  <si>
    <t>S.BM.CM.LTCARE.003.11</t>
  </si>
  <si>
    <t>S.BM.CM.MULTI-NP.001.11A</t>
  </si>
  <si>
    <t>S.BM.CM.MULTI-NP.001.11M</t>
  </si>
  <si>
    <t>S.BM.CM.MULTI-NP.002.11A</t>
  </si>
  <si>
    <t>S.BM.CM.MULTI-NP.002.11M</t>
  </si>
  <si>
    <t>S.BM.CM.MULTI-NP.003.11A</t>
  </si>
  <si>
    <t>S.BM.CM.MULTI-NP.003.11M</t>
  </si>
  <si>
    <t>S.BM.CM.MULTI-NP.004.11</t>
  </si>
  <si>
    <t>S.BM.CM.MULTI-NP.005.11</t>
  </si>
  <si>
    <t>S.BM.CM.MULTI-NP.006.11</t>
  </si>
  <si>
    <t>S.BM.CM.MULTI-NP.007.11</t>
  </si>
  <si>
    <t>S.BM.CM.MULTI-NP.008.11</t>
  </si>
  <si>
    <t>S.BM.CM.MULTI-NP.009.11</t>
  </si>
  <si>
    <t>S.BM.CM.MULTI-NP.010.11</t>
  </si>
  <si>
    <t>S.BM.CM.MULTI-NP.011.11</t>
  </si>
  <si>
    <t>S.BM.CM.MULTI-NP.012.11</t>
  </si>
  <si>
    <t>S.BM.CM.MULTI-NP.013.11</t>
  </si>
  <si>
    <t>S.BM.CM.MULTI-NP.014.11</t>
  </si>
  <si>
    <t>S.BM.CM.MULTI-NP.015.11</t>
  </si>
  <si>
    <t>S.BM.CM.MULTI-NP.016.11</t>
  </si>
  <si>
    <t>S.BM.CM.MULTI-NP.017.11</t>
  </si>
  <si>
    <t>S.BM.CM.MULTI-NP.018.11</t>
  </si>
  <si>
    <t>S.BM.CM.MULTI-NP.019.11</t>
  </si>
  <si>
    <t>S.BM.CM.MULTI-NP.020.11</t>
  </si>
  <si>
    <t>S.BM.CM.MULTI-NP.021.11</t>
  </si>
  <si>
    <t>S.BM.CM.MULTI-NP.022.11</t>
  </si>
  <si>
    <t>S.BM.CM.MULTI-NP.023.11</t>
  </si>
  <si>
    <t>S.BM.CM.MULTI-NP.024.11</t>
  </si>
  <si>
    <t>S.BM.CM.MULTI-NP.025.11</t>
  </si>
  <si>
    <t>S.BM.CM.MULTI-NP.026.11</t>
  </si>
  <si>
    <t>S.BM.CM.MULTI-NP.027.11</t>
  </si>
  <si>
    <t>S.BM.CM.MULTI-NP.028.11</t>
  </si>
  <si>
    <t>S.BM.CM.MULTI-NP.029.11</t>
  </si>
  <si>
    <t>S.BM.CM.MULTI-NP.030.11</t>
  </si>
  <si>
    <t>S.BM.CM.MULTI-NP.031.11</t>
  </si>
  <si>
    <t>S.BM.CM.MULTI-NP.032.11</t>
  </si>
  <si>
    <t>S.BM.CM.MULTI-NP.033.11</t>
  </si>
  <si>
    <t>S.BM.CM.MULTI-NP.034.11</t>
  </si>
  <si>
    <t>S.BM.CM.MULTI-NP.035.11A</t>
  </si>
  <si>
    <t>S.BM.CM.MULTI-NP.035.11M</t>
  </si>
  <si>
    <t>S.BM.CM.MULTI-NP.036.11</t>
  </si>
  <si>
    <t>S.BM.CM.MULTI-NP.037.11</t>
  </si>
  <si>
    <t>S.BM.CM.MULTI-NP.038.11A</t>
  </si>
  <si>
    <t>S.BM.CM.MULTI-NP.038.11M</t>
  </si>
  <si>
    <t>S.BM.CM.MULTI-NP.039.11</t>
  </si>
  <si>
    <t>S.BM.CM.MULTI-NP.040.11</t>
  </si>
  <si>
    <t>S.BM.CM.MULTI-NP.041.11</t>
  </si>
  <si>
    <t>S.BM.CM.MULTI-NP.042.11</t>
  </si>
  <si>
    <t>S.BM.CM.MULTI-NP.043.11A</t>
  </si>
  <si>
    <t>S.BM.CM.MULTI-NP.043.11M</t>
  </si>
  <si>
    <t>S.BM.CM.MULTI-NP.044.11</t>
  </si>
  <si>
    <t>S.BM.CM.MULTI-NP.045.11</t>
  </si>
  <si>
    <t>S.BM.CM.MULTI-NP.046.11</t>
  </si>
  <si>
    <t>S.BM.CM.MULTI-NP.047.11</t>
  </si>
  <si>
    <t>S.BM.CM.MULTI-NP.048.11</t>
  </si>
  <si>
    <t>S.BM.CM.MULTI-NP.049.11</t>
  </si>
  <si>
    <t>S.BM.CM.MULTI-NP.050.11</t>
  </si>
  <si>
    <t>S.BM.CM.MULTI-NP.051.11</t>
  </si>
  <si>
    <t>S.BM.CM.MULTI-NP.052.11</t>
  </si>
  <si>
    <t>S.BM.CM.MULTI-NP.053.11</t>
  </si>
  <si>
    <t>S.BM.CM.MULTI-NP.054.11</t>
  </si>
  <si>
    <t>S.BM.CM.MULTI-NP.055.11A</t>
  </si>
  <si>
    <t>S.BM.CM.MULTI-NP.055.11M</t>
  </si>
  <si>
    <t>S.BM.CM.MULTI-NP.056.11A</t>
  </si>
  <si>
    <t>S.BM.CM.MULTI-NP.056.11M</t>
  </si>
  <si>
    <t>S.BM.CM.MULTI-NP.057.11A</t>
  </si>
  <si>
    <t>S.BM.CM.MULTI-NP.057.11M</t>
  </si>
  <si>
    <t>S.BM.CM.MULTI-NP.058.11</t>
  </si>
  <si>
    <t>S.BM.CM.MULTI-NP.059.11</t>
  </si>
  <si>
    <t>S.BM.CM.MULTI-NP.060.11</t>
  </si>
  <si>
    <t>S.BM.CM.MULTI-NP.061.11</t>
  </si>
  <si>
    <t>S.BM.CM.MULTI-NP.062.11</t>
  </si>
  <si>
    <t>S.BM.CM.MULTI-NP.063.11A</t>
  </si>
  <si>
    <t>S.BM.CM.MULTI-NP.063.11M</t>
  </si>
  <si>
    <t>S.BM.CM.MULTI-NP.064.11A</t>
  </si>
  <si>
    <t>S.BM.CM.MULTI-NP.064.11M</t>
  </si>
  <si>
    <t>S.BM.CM.MULTI-NP.065.11A</t>
  </si>
  <si>
    <t>S.BM.CM.MULTI-NP.065.11M</t>
  </si>
  <si>
    <t>S.BM.CM.MULTI-NP.066.11A</t>
  </si>
  <si>
    <t>S.BM.CM.MULTI-NP.066.11B</t>
  </si>
  <si>
    <t>S.BM.CM.MULTI-NP.066.11M</t>
  </si>
  <si>
    <t>S.BM.CM.MULTI-NP.067.11</t>
  </si>
  <si>
    <t>S.BM.CM.MULTI-NP.068.11A</t>
  </si>
  <si>
    <t>S.BM.CM.MULTI-NP.068.11B</t>
  </si>
  <si>
    <t>S.BM.CM.MULTI-NP.068.11M</t>
  </si>
  <si>
    <t>S.BM.CM.MULTI-NP.069.11A</t>
  </si>
  <si>
    <t>S.BM.CM.MULTI-NP.069.11M</t>
  </si>
  <si>
    <t>S.BM.CM.MULTI-NP.070.11HEBO</t>
  </si>
  <si>
    <t>S.BM.CM.MULTI-NP.071.11</t>
  </si>
  <si>
    <t>S.BM.CM.MULTI-NP.072.11</t>
  </si>
  <si>
    <t>S.BM.CM.MULTI-NP.073.11</t>
  </si>
  <si>
    <t>S.BM.CM.MULTI-NP.074.11</t>
  </si>
  <si>
    <t>S.BM.CM.MULTI-NP.075.11</t>
  </si>
  <si>
    <t>S.BM.CM.MULTI-NP.076.11</t>
  </si>
  <si>
    <t>S.BM.CM.MULTI-NP.077.11</t>
  </si>
  <si>
    <t>S.BM.CM.MULTI-NP.078.11RIR</t>
  </si>
  <si>
    <t>S.BM.CM.MULTI-NP.079.11RIR</t>
  </si>
  <si>
    <t>S.BM.CM.MULTI-NP.080.11RIR</t>
  </si>
  <si>
    <t>S.BM.CM.MULTI-NP.082.11RIR</t>
  </si>
  <si>
    <t>S.BM.CM.MULTI-NP.083.11RIR</t>
  </si>
  <si>
    <t>S.BM.CM.MULTI-NP.084.11RIR</t>
  </si>
  <si>
    <t>S.BM.CM.MULTI-NP.085.11</t>
  </si>
  <si>
    <t>S.BM.CM.MULTI-NP.086.11RIR</t>
  </si>
  <si>
    <t>S.BM.CM.MULTI-NP.087.11RIR</t>
  </si>
  <si>
    <t>S.BM.CM.MULTI-NP.088.11HEBO</t>
  </si>
  <si>
    <t>S.BM.CM.MULTI-NP.089.11</t>
  </si>
  <si>
    <t>S.BM.CM.MULTI-NP.090.11</t>
  </si>
  <si>
    <t>S.BM.CM.MULTI-NP.091.11</t>
  </si>
  <si>
    <t>S.BM.CM.MULTI-NP.092.11</t>
  </si>
  <si>
    <t>S.BM.CM.MULTI-NP.093.11A</t>
  </si>
  <si>
    <t>S.BM.CM.MULTI-NP.093.11M</t>
  </si>
  <si>
    <t>S.BM.CM.MULTI-NP.094.11</t>
  </si>
  <si>
    <t>S.BM.CM.MULTI-NP.095.11</t>
  </si>
  <si>
    <t>S.BM.CM.MULTI-NP.096.11</t>
  </si>
  <si>
    <t>S.BM.CM.MULTI-NP.097.11RIR</t>
  </si>
  <si>
    <t>S.BM.CM.MULTI-NP.098.11M</t>
  </si>
  <si>
    <t>S.BM.CM.MULTI-NP.098.11VFD - A</t>
  </si>
  <si>
    <t>S.BM.CM.MULTI-NP.099.11A</t>
  </si>
  <si>
    <t>S.BM.CM.MULTI-NP.099.11VFD - M</t>
  </si>
  <si>
    <t>S.BM.CM.MULTI-NP.100.11</t>
  </si>
  <si>
    <t>S.BM.CM.MULTI-NP.101.11</t>
  </si>
  <si>
    <t>S.BM.CM.MULTI-NP.103.11HEBO</t>
  </si>
  <si>
    <t>S.BM.CM.MULTI-NP.104.11</t>
  </si>
  <si>
    <t>S.BM.CM.MULTI-NP.105.11VFD</t>
  </si>
  <si>
    <t>S.BM.CM.MULTI-NP.106.11VFD</t>
  </si>
  <si>
    <t>S.BM.CM.MULTI-NP.107.11VFD</t>
  </si>
  <si>
    <t>S.BM.CM.MULTI-NP.108.11VFD</t>
  </si>
  <si>
    <t>S.BM.CM.MULTI-NP.109.11VFD</t>
  </si>
  <si>
    <t>S.BM.CM.MULTI-NP.110.11VFD</t>
  </si>
  <si>
    <t>S.BM.CM.MULTI-NP.111.11VFD</t>
  </si>
  <si>
    <t>S.BM.CM.MULTI-NP.112.11HEBO</t>
  </si>
  <si>
    <t>S.BM.CM.MULTI-NP.113.11HEBO</t>
  </si>
  <si>
    <t>S.BM.CM.MULTI-NP.114.11VFD</t>
  </si>
  <si>
    <t>S.BM.CM.MULTI-NP.115.11HEBO</t>
  </si>
  <si>
    <t>S.BM.CM.MULTI-NP.116.11RIR</t>
  </si>
  <si>
    <t>S.BM.CM.MULTI-NP.117.11RIR</t>
  </si>
  <si>
    <t>S.BM.CM.MULTI-NP.118.11RIR</t>
  </si>
  <si>
    <t>S.BM.CM.MULTI-NP.119.11VFD</t>
  </si>
  <si>
    <t>S.BM.CM.MULTI-NP.120.11VFD</t>
  </si>
  <si>
    <t>S.BM.CM.MULTI-NP.121.11VFD</t>
  </si>
  <si>
    <t>S.BM.CM.MULTI-NP.122.11</t>
  </si>
  <si>
    <t>S.BM.CM.MULTI-NP.123.11HEBO</t>
  </si>
  <si>
    <t>S.BM.CM.MULTI-NP.124.11</t>
  </si>
  <si>
    <t>S.BM.CM.MULTI-NP.125.11HEBO</t>
  </si>
  <si>
    <t>S.BM.CM.MULTI-NP.126.11VFD</t>
  </si>
  <si>
    <t>S.BM.CM.MULTI-NP.127.11VFD</t>
  </si>
  <si>
    <t>S.BM.CM.MULTI-NP.128.11VFD</t>
  </si>
  <si>
    <t>S.BM.CM.MULTI-NP.129.11VFD</t>
  </si>
  <si>
    <t>S.BM.CM.MULTI-NP.130.11VFD</t>
  </si>
  <si>
    <t>S.BM.CM.MULTI-NP.131.11VFD</t>
  </si>
  <si>
    <t>S.BM.CM.MULTI-NP.132.11</t>
  </si>
  <si>
    <t>S.BM.CM.MULTI-NP.133.11A</t>
  </si>
  <si>
    <t>S.BM.CM.MULTI-NP.133.11M</t>
  </si>
  <si>
    <t>S.BM.CM.MULTI-NP.134.11A</t>
  </si>
  <si>
    <t>S.BM.CM.MULTI-NP.134.11M</t>
  </si>
  <si>
    <t>S.BM.CM.MULTI-NP.135.11</t>
  </si>
  <si>
    <t>S.BM.CM.MULTI-NP.136.11A</t>
  </si>
  <si>
    <t>S.BM.CM.MULTI-NP.136.11M</t>
  </si>
  <si>
    <t>S.BM.CM.MULTI-NP.137.11A</t>
  </si>
  <si>
    <t>S.BM.CM.MULTI-NP.137.11B</t>
  </si>
  <si>
    <t>S.BM.CM.MULTI-NP.137.11M</t>
  </si>
  <si>
    <t>S.BM.CM.MULTI-NP.138.11A</t>
  </si>
  <si>
    <t>S.BM.CM.MULTI-NP.138.11M</t>
  </si>
  <si>
    <t>S.BM.CM.MULTI-NP.139.11A</t>
  </si>
  <si>
    <t>S.BM.CM.MULTI-NP.139.11M</t>
  </si>
  <si>
    <t>S.BM.CM.MULTI-NP.140.11A</t>
  </si>
  <si>
    <t>S.BM.CM.MULTI-NP.140.11B</t>
  </si>
  <si>
    <t>S.BM.CM.MULTI-NP.140.11M</t>
  </si>
  <si>
    <t>S.BM.CM.MULTI-NP.141.11A</t>
  </si>
  <si>
    <t>S.BM.CM.MULTI-NP.141.11B</t>
  </si>
  <si>
    <t>S.BM.CM.MULTI-NP.141.11M</t>
  </si>
  <si>
    <t>S.BM.CM.MULTI-NP.142.11A</t>
  </si>
  <si>
    <t>S.BM.CM.MULTI-NP.142.11M</t>
  </si>
  <si>
    <t>S.BM.CM.MULTI-NP.143.11A</t>
  </si>
  <si>
    <t>S.BM.CM.MULTI-NP.143.11B</t>
  </si>
  <si>
    <t>S.BM.CM.MULTI-NP.143.11M</t>
  </si>
  <si>
    <t>S.BM.CM.MULTI-NP.144.11A</t>
  </si>
  <si>
    <t>S.BM.CM.MULTI-NP.144.11M</t>
  </si>
  <si>
    <t>S.BM.CM.MULTI-NP.145.11</t>
  </si>
  <si>
    <t>S.BM.CM.MULTI-NP.146.11A</t>
  </si>
  <si>
    <t>S.BM.CM.MULTI-NP.146.11M</t>
  </si>
  <si>
    <t>S.BM.CM.MULTI-NP.147.11A</t>
  </si>
  <si>
    <t>S.BM.CM.MULTI-NP.147.11M</t>
  </si>
  <si>
    <t>S.BM.CM.MULTI-NP.148.11</t>
  </si>
  <si>
    <t>S.BM.CM.MULTI-PRIV.001.11</t>
  </si>
  <si>
    <t>S.BM.CM.MULTI-PRIV.002.11</t>
  </si>
  <si>
    <t>S.BM.CM.MULTI-PRIV.003.11</t>
  </si>
  <si>
    <t>S.BM.CM.MULTI-PRIV.004.11</t>
  </si>
  <si>
    <t>S.BM.CM.MULTI-PRIV.005.11</t>
  </si>
  <si>
    <t>S.BM.CM.MULTI-PRIV.006.11</t>
  </si>
  <si>
    <t>S.BM.CM.MULTI-PRIV.007.11</t>
  </si>
  <si>
    <t>S.BM.CM.MULTI-PRIV.008.11</t>
  </si>
  <si>
    <t>S.BM.CM.MULTI-PRIV.009.11</t>
  </si>
  <si>
    <t>S.BM.CM.MULTI-PRIV.010.11A</t>
  </si>
  <si>
    <t>S.BM.CM.MULTI-PRIV.010.11M</t>
  </si>
  <si>
    <t>S.BM.CM.MULTI-PRIV.011.11A</t>
  </si>
  <si>
    <t>S.BM.CM.MULTI-PRIV.011.11M</t>
  </si>
  <si>
    <t>S.BM.CM.MULTI-PRIV.012.11</t>
  </si>
  <si>
    <t>S.BM.CM.MULTI-PRIV.013.11</t>
  </si>
  <si>
    <t>S.BM.CM.MULTI-PRIV.014.11</t>
  </si>
  <si>
    <t>S.BM.CM.MULTI-PRIV.015.11</t>
  </si>
  <si>
    <t>S.BM.CM.MULTI-PRIV.016.11</t>
  </si>
  <si>
    <t>S.BM.CM.MULTI-PRIV.017.11</t>
  </si>
  <si>
    <t>S.BM.CM.MULTI-PRIV.017.11A</t>
  </si>
  <si>
    <t>S.BM.CM.MULTI-PRIV.018.11A</t>
  </si>
  <si>
    <t>S.BM.CM.MULTI-PRIV.018.11B</t>
  </si>
  <si>
    <t>S.BM.CM.MULTI-PRIV.018.11M</t>
  </si>
  <si>
    <t>S.BM.CM.MULTI-PRIV.019.11</t>
  </si>
  <si>
    <t>S.BM.CM.MULTI-PRIV.020.11A</t>
  </si>
  <si>
    <t>S.BM.CM.MULTI-PRIV.020.11B</t>
  </si>
  <si>
    <t>S.BM.CM.MULTI-PRIV.020.11M</t>
  </si>
  <si>
    <t>S.BM.CM.MULTI-PRIV.021.11</t>
  </si>
  <si>
    <t>S.BM.CM.MULTI-PRIV.022.11A</t>
  </si>
  <si>
    <t>S.BM.CM.MULTI-PRIV.022.11M</t>
  </si>
  <si>
    <t>S.BM.CM.MULTI-PRIV.023.11A</t>
  </si>
  <si>
    <t>S.BM.CM.MULTI-PRIV.023.11M</t>
  </si>
  <si>
    <t>S.BM.CM.MULTI-PRIV.024.11A</t>
  </si>
  <si>
    <t>S.BM.CM.MULTI-PRIV.024.11M</t>
  </si>
  <si>
    <t>S.BM.CM.MULTI-PRIV.025.11</t>
  </si>
  <si>
    <t>S.BM.CM.MULTI-PRIV.026.11A</t>
  </si>
  <si>
    <t>S.BM.CM.MULTI-PRIV.026.11M</t>
  </si>
  <si>
    <t>S.BM.CM.MULTI-PRIV.027.11</t>
  </si>
  <si>
    <t>S.BM.CM.MULTI-PRIV.028.11</t>
  </si>
  <si>
    <t>S.BM.CM.MULTI-PRIV.029.11VFD</t>
  </si>
  <si>
    <t>S.BM.CM.MULTI-PRIV.030.11A</t>
  </si>
  <si>
    <t>S.BM.CM.MULTI-PRIV.030.11M</t>
  </si>
  <si>
    <t>S.BM.CM.MULTI-PRIV.031.11A</t>
  </si>
  <si>
    <t>S.BM.CM.MULTI-PRIV.031.11M</t>
  </si>
  <si>
    <t>S.BM.CM.MULTI-PRIV.032.11A</t>
  </si>
  <si>
    <t>S.BM.CM.MULTI-PRIV.032.11B</t>
  </si>
  <si>
    <t>S.BM.CM.MULTI-PRIV.032.11M</t>
  </si>
  <si>
    <t>S.BM.CM.MULTI-PRIV.033.11</t>
  </si>
  <si>
    <t>S.BM.CM.MULTI-PRIV.034.11</t>
  </si>
  <si>
    <t>S.BM.CM.MULTI-PRIV.035.11A</t>
  </si>
  <si>
    <t>S.BM.CM.MULTI-PRIV.035.11M</t>
  </si>
  <si>
    <t>S.BM.CM.MULTI-PRIV.036.11</t>
  </si>
  <si>
    <t>S.BM.CM.MULTI-PRIV.037.11</t>
  </si>
  <si>
    <t>S.BM.CM.MULTI-PRIV.038.11A</t>
  </si>
  <si>
    <t>S.BM.CM.MULTI-PRIV.038.11B</t>
  </si>
  <si>
    <t>S.BM.CM.MULTI-PRIV.038.11M</t>
  </si>
  <si>
    <t>S.BM.CM.MULTI-PRIV.039.11</t>
  </si>
  <si>
    <t>S.BM.CM.MULTI-PRIV.040.11</t>
  </si>
  <si>
    <t>S.BM.CM.MULTI-PRIV.041.11A</t>
  </si>
  <si>
    <t>S.BM.CM.MULTI-PRIV.041.11M</t>
  </si>
  <si>
    <t>S.BM.CM.MULTI-PRIV.042.11</t>
  </si>
  <si>
    <t>S.BM.CM.MULTI-PRIV.043.11</t>
  </si>
  <si>
    <t>S.BM.CM.MULTI-PRIV.044.11</t>
  </si>
  <si>
    <t>S.BM.CM.MULTI-PRIV.045.11HEBO</t>
  </si>
  <si>
    <t>S.BM.CM.MULTI-PRIV.046.11HEBO A</t>
  </si>
  <si>
    <t>S.BM.CM.MULTI-PRIV.046.11HEBO M</t>
  </si>
  <si>
    <t>S.BM.CM.MULTI-PRIV.049.11</t>
  </si>
  <si>
    <t>S.BM.CM.MULTI-PRIV.050.11HEBO</t>
  </si>
  <si>
    <t>S.BM.CM.MULTI-PRIV.051.11M</t>
  </si>
  <si>
    <t>S.BM.CM.MULTI-PRIV.051.11VFD A</t>
  </si>
  <si>
    <t>S.BM.CM.MULTI-PRIV.052.11HEBO</t>
  </si>
  <si>
    <t>S.BM.CM.MULTI-PRIV.053.11HEBO A</t>
  </si>
  <si>
    <t>S.BM.CM.MULTI-PRIV.053.11HEBO M</t>
  </si>
  <si>
    <t>S.BM.CM.MULTI-PRIV.054.11HEBO</t>
  </si>
  <si>
    <t>S.BM.CM.MULTI-PRIV.055.11</t>
  </si>
  <si>
    <t>S.BM.CM.MULTI-PRIV.056.11</t>
  </si>
  <si>
    <t>S.BM.CM.MULTI-PRIV.057.11</t>
  </si>
  <si>
    <t>S.BM.CM.MULTI-PRIV.058.11</t>
  </si>
  <si>
    <t>S.BM.CM.MULTI-PRIV.059.11</t>
  </si>
  <si>
    <t>S.BM.CM.MULTI-PRIV.060.11</t>
  </si>
  <si>
    <t>S.BM.CM.MULTI-PRIV.061.11A</t>
  </si>
  <si>
    <t>S.BM.CM.MULTI-PRIV.061.11M</t>
  </si>
  <si>
    <t>S.BM.CM.MULTI-PRIV.062.11</t>
  </si>
  <si>
    <t>S.BM.CM.MULTI-PRIV.063.11</t>
  </si>
  <si>
    <t>S.BM.CM.MULTI-PRIV.064.11</t>
  </si>
  <si>
    <t>S.BM.CM.MULTI-PRIV.065.11</t>
  </si>
  <si>
    <t>S.BM.CM.MULTI-PRIV.066.11</t>
  </si>
  <si>
    <t>S.BM.CM.MULTI-PRIV.067.11</t>
  </si>
  <si>
    <t>S.BM.CM.MULTI-PRIV.068.11A</t>
  </si>
  <si>
    <t>S.BM.CM.MULTI-PRIV.068.11M</t>
  </si>
  <si>
    <t>S.BM.CM.MULTI-PRIV.069.11</t>
  </si>
  <si>
    <t>S.BM.CM.MULTI-PRIV.070.11VFD</t>
  </si>
  <si>
    <t>S.BM.CM.MULTI-PRIV.071.11VFD</t>
  </si>
  <si>
    <t>S.BM.CM.MULTI-PRIV.072.11</t>
  </si>
  <si>
    <t>S.BM.CM.MULTI-PRIV.073.11</t>
  </si>
  <si>
    <t>S.BM.CM.MULTI-PRIV.074.11</t>
  </si>
  <si>
    <t>S.BM.CM.MULTI-PRIV.075.11</t>
  </si>
  <si>
    <t>S.BM.CM.MULTI-PRIV.076.11</t>
  </si>
  <si>
    <t>S.BM.CM.MULTI-PRIV.077.11</t>
  </si>
  <si>
    <t>S.BM.CM.MULTI-PRIV.078.11</t>
  </si>
  <si>
    <t>S.BM.CM.MULTI-PRIV.079.11</t>
  </si>
  <si>
    <t>S.BM.CM.MULTI-PRIV.080.11</t>
  </si>
  <si>
    <t>S.BM.CM.MULTI-PRIV.081.11</t>
  </si>
  <si>
    <t>S.BM.CM.MULTI-PRIV.082.11</t>
  </si>
  <si>
    <t>S.BM.CM.MULTI-PRIV.083.11</t>
  </si>
  <si>
    <t>S.BM.CM.MULTI-PRIV.084.11</t>
  </si>
  <si>
    <t>S.BM.CM.MULTI-PRIV.085.11</t>
  </si>
  <si>
    <t>S.BM.CM.MULTI-PRIV.086.11</t>
  </si>
  <si>
    <t>S.BM.CM.MULTI-PRIV.087.11</t>
  </si>
  <si>
    <t>S.BM.CM.MULTI-PRIV.088.11</t>
  </si>
  <si>
    <t>S.BM.CM.MULTI-PRIV.089.11HEBO</t>
  </si>
  <si>
    <t>S.BM.CM.MULTI-PRIV.090.11VFD</t>
  </si>
  <si>
    <t>S.BM.CM.MULTI-PRIV.091.11VFD</t>
  </si>
  <si>
    <t>S.BM.CM.MULTI-PRIV.092.11HEBO A</t>
  </si>
  <si>
    <t>S.BM.CM.MULTI-PRIV.092.11HEBO M</t>
  </si>
  <si>
    <t>S.BM.CM.MULTI-PRIV.094.11VFD</t>
  </si>
  <si>
    <t>S.BM.CM.MULTI-PRIV.095.11A</t>
  </si>
  <si>
    <t>S.BM.CM.MULTI-PRIV.095.11B</t>
  </si>
  <si>
    <t>S.BM.CM.MULTI-PRIV.095.11VFD - M</t>
  </si>
  <si>
    <t>S.BM.CM.MULTI-PRIV.096.11A</t>
  </si>
  <si>
    <t>S.BM.CM.MULTI-PRIV.096.11M</t>
  </si>
  <si>
    <t>S.BM.CM.MULTI-PRIV.097.11</t>
  </si>
  <si>
    <t>S.BM.CM.MULTI-PRIV.098.11</t>
  </si>
  <si>
    <t>S.BM.CM.MULTI-PRIV.099.11</t>
  </si>
  <si>
    <t>S.BM.CM.MULTI-PRIV.100.11VFD</t>
  </si>
  <si>
    <t>S.BM.CM.MULTI-PRIV.101.11</t>
  </si>
  <si>
    <t>S.BM.CM.MULTI-PRIV.102.11VFD</t>
  </si>
  <si>
    <t>S.BM.CM.MULTI-PRIV.103.11VFD</t>
  </si>
  <si>
    <t>S.BM.CM.MULTI-PRIV.104.11VFD</t>
  </si>
  <si>
    <t>S.BM.CM.MULTI-PRIV.105.11VFD</t>
  </si>
  <si>
    <t>S.BM.CM.MULTI-PRIV.106.11VFD</t>
  </si>
  <si>
    <t>S.BM.CM.MULTI-PRIV.107.11VFD</t>
  </si>
  <si>
    <t>S.BM.CM.MULTI-PRIV.108.11M</t>
  </si>
  <si>
    <t>S.BM.CM.MULTI-PRIV.108.11VFD A</t>
  </si>
  <si>
    <t>S.BM.CM.MULTI-PRIV.109.11VFD</t>
  </si>
  <si>
    <t>S.BM.CM.MULTI-PRIV.110.11A</t>
  </si>
  <si>
    <t>S.BM.CM.MULTI-PRIV.110.11M</t>
  </si>
  <si>
    <t>S.BM.CM.MULTI-PRIV.111.11</t>
  </si>
  <si>
    <t>S.BM.CM.MULTI-PRIV.112.11A</t>
  </si>
  <si>
    <t>S.BM.CM.MULTI-PRIV.112.11M</t>
  </si>
  <si>
    <t>S.BM.CM.MULTI-PRIV.113.11HEBO</t>
  </si>
  <si>
    <t>S.BM.CM.MULTI-PRIV.114.11HEBO A</t>
  </si>
  <si>
    <t>S.BM.CM.MULTI-PRIV.114.11HEBO B</t>
  </si>
  <si>
    <t>S.BM.CM.MULTI-PRIV.114.11HEBO M</t>
  </si>
  <si>
    <t>S.BM.CM.MULTI-PRIV.115.11</t>
  </si>
  <si>
    <t>S.BM.CM.MULTI-PRIV.116.11</t>
  </si>
  <si>
    <t>S.BM.CM.MULTI-PRIV.117.11VFD</t>
  </si>
  <si>
    <t>S.BM.CM.MULTI-PRIV.118.11VFD</t>
  </si>
  <si>
    <t>S.BM.CM.MULTI-PRIV.119.11VFD</t>
  </si>
  <si>
    <t>S.BM.CM.MULTI-PRIV.120.11VFD</t>
  </si>
  <si>
    <t>S.BM.CM.MULTI-PRIV.121.11</t>
  </si>
  <si>
    <t>S.BM.CM.MULTI-PRIV.122.11</t>
  </si>
  <si>
    <t>S.BM.CM.MULTI-PRIV.123.11VFD</t>
  </si>
  <si>
    <t>S.BM.CM.MULTI-PRIV.124.11A</t>
  </si>
  <si>
    <t>S.BM.CM.MULTI-PRIV.124.11VFD M</t>
  </si>
  <si>
    <t>S.BM.CM.MULTI-PRIV.125.11A</t>
  </si>
  <si>
    <t>S.BM.CM.MULTI-PRIV.125.11M</t>
  </si>
  <si>
    <t>S.BM.CM.MULTI-PRIV.126.11A</t>
  </si>
  <si>
    <t>S.BM.CM.MULTI-PRIV.126.11B</t>
  </si>
  <si>
    <t>S.BM.CM.MULTI-PRIV.126.11VFD - M</t>
  </si>
  <si>
    <t>S.BM.CM.MULTI-PRIV.127.11A</t>
  </si>
  <si>
    <t>S.BM.CM.MULTI-PRIV.127.11M- VFD</t>
  </si>
  <si>
    <t>S.BM.CM.MULTI-PRIV.128.11VFD</t>
  </si>
  <si>
    <t>S.BM.CM.MULTI-PRIV.129.11</t>
  </si>
  <si>
    <t>S.BM.CM.MULTI-PRIV.130.11</t>
  </si>
  <si>
    <t>S.BM.CM.MULTI-PRIV.131.11</t>
  </si>
  <si>
    <t>S.BM.CM.MULTI-PRIV.132.11</t>
  </si>
  <si>
    <t>S.BM.CM.MULTI-PRIV.133.11</t>
  </si>
  <si>
    <t>S.BM.CM.MULTI-PRIV.134.11HEBO</t>
  </si>
  <si>
    <t>S.BM.CM.MULTI-PRIV.135.11A</t>
  </si>
  <si>
    <t>S.BM.CM.MULTI-PRIV.135.11M</t>
  </si>
  <si>
    <t>S.BM.CM.MULTI-PRIV.136.11A</t>
  </si>
  <si>
    <t>S.BM.CM.MULTI-PRIV.136.11M</t>
  </si>
  <si>
    <t>S.BM.CM.MULTI-PRIV.137.11HEBO</t>
  </si>
  <si>
    <t>S.BM.CM.MULTI-PRIV.138.11</t>
  </si>
  <si>
    <t>S.BM.CM.MULTI-PRIV.139.11</t>
  </si>
  <si>
    <t>S.BM.CM.MULTI-PRIV.140.11A - VFD</t>
  </si>
  <si>
    <t>S.BM.CM.MULTI-PRIV.140.11M</t>
  </si>
  <si>
    <t>S.BM.CM.MULTI-PRIV.141.11</t>
  </si>
  <si>
    <t>S.BM.CM.MULTI-PRIV.142.11</t>
  </si>
  <si>
    <t>S.BM.CM.MULTI-PRIV.143.11A</t>
  </si>
  <si>
    <t>S.BM.CM.MULTI-PRIV.143.11M</t>
  </si>
  <si>
    <t>S.BM.CM.MULTI-PRIV.144.11A</t>
  </si>
  <si>
    <t>S.BM.CM.MULTI-PRIV.144.11M</t>
  </si>
  <si>
    <t>S.BM.CM.MULTI-PRIV.145.11A</t>
  </si>
  <si>
    <t>S.BM.CM.MULTI-PRIV.145.11M</t>
  </si>
  <si>
    <t>S.BM.CM.MULTI-PRIV.146.11</t>
  </si>
  <si>
    <t>S.BM.CM.MULTI-PRIV.147.11</t>
  </si>
  <si>
    <t>S.BM.CM.MULTI-PRIV.148.11A</t>
  </si>
  <si>
    <t>S.BM.CM.MULTI-PRIV.148.11M</t>
  </si>
  <si>
    <t>S.BM.CM.MULTI-PRIV.149.11A - VFD</t>
  </si>
  <si>
    <t>S.BM.CM.MULTI-PRIV.149.11B</t>
  </si>
  <si>
    <t>S.BM.CM.MULTI-PRIV.149.11M</t>
  </si>
  <si>
    <t>S.BM.CM.MULTI-PRIV.150.11M</t>
  </si>
  <si>
    <t>S.BM.CM.MULTI-PRIV.150.11VFD - A</t>
  </si>
  <si>
    <t>S.BM.CM.MULTI-PRIV.151.11A - VFD</t>
  </si>
  <si>
    <t>S.BM.CM.MULTI-PRIV.151.11M</t>
  </si>
  <si>
    <t>S.BM.CM.MULTI-PRIV.152.11A - VFD</t>
  </si>
  <si>
    <t>S.BM.CM.MULTI-PRIV.152.11M</t>
  </si>
  <si>
    <t>S.BM.CM.MULTI-PRIV.153.11A</t>
  </si>
  <si>
    <t>S.BM.CM.MULTI-PRIV.153.11B</t>
  </si>
  <si>
    <t>S.BM.CM.MULTI-PRIV.153.11C - VFD</t>
  </si>
  <si>
    <t>S.BM.CM.MULTI-PRIV.153.11M</t>
  </si>
  <si>
    <t>S.BM.CM.MULTI-PRIV.154.11</t>
  </si>
  <si>
    <t>S.BM.CM.MULTI-PRIV.155.11</t>
  </si>
  <si>
    <t>S.BM.CM.MULTI-PRIV.156.11HEBO</t>
  </si>
  <si>
    <t>S.BM.CM.MULTI-PRIV.157.11VFD</t>
  </si>
  <si>
    <t>S.BM.CM.MULTI-PRIV.158.11A</t>
  </si>
  <si>
    <t>S.BM.CM.MULTI-PRIV.158.11M</t>
  </si>
  <si>
    <t>S.BM.CM.MULTI-PRIV.159.11A</t>
  </si>
  <si>
    <t>S.BM.CM.MULTI-PRIV.159.11M</t>
  </si>
  <si>
    <t>S.BM.CM.MULTI-PRIV.160.11HEBO</t>
  </si>
  <si>
    <t>S.BM.CM.MULTI-PRIV.161.11</t>
  </si>
  <si>
    <t>S.BM.CM.MULTI-PRIV.162.11A</t>
  </si>
  <si>
    <t>S.BM.CM.MULTI-PRIV.162.11M</t>
  </si>
  <si>
    <t>S.BM.CM.MULTI-PRIV.162.11VFD - B</t>
  </si>
  <si>
    <t>S.BM.CM.MULTI-PRIV.163.11VFD</t>
  </si>
  <si>
    <t>S.BM.CM.MULTI-PRIV.164.11</t>
  </si>
  <si>
    <t>S.BM.CM.MULTI-PRIV.165.11</t>
  </si>
  <si>
    <t>S.BM.CM.MULTI-PRIV.166.11A</t>
  </si>
  <si>
    <t>S.BM.CM.MULTI-PRIV.166.11B</t>
  </si>
  <si>
    <t>S.BM.CM.MULTI-PRIV.166.11M</t>
  </si>
  <si>
    <t>S.BM.CM.MULTI-PRIV.167.11VFD</t>
  </si>
  <si>
    <t>S.BM.CM.MULTI-PRIV.168.11VFD</t>
  </si>
  <si>
    <t>S.BM.CM.MULTI-PRIV.169.11VFD</t>
  </si>
  <si>
    <t>S.BM.CM.MULTI-PRIV.170.11A</t>
  </si>
  <si>
    <t>S.BM.CM.MULTI-PRIV.170.11M</t>
  </si>
  <si>
    <t>S.BM.CM.MULTI-PRIV.170.11VFD -  B</t>
  </si>
  <si>
    <t>S.BM.CM.MULTI-PRIV.171.11VFD</t>
  </si>
  <si>
    <t>S.BM.CM.MULTI-PRIV.172.11VFD</t>
  </si>
  <si>
    <t>S.BM.CM.MULTI-PRIV.173.11VFD</t>
  </si>
  <si>
    <t>S.BM.CM.MULTI-PRIV.174.11VFD</t>
  </si>
  <si>
    <t>S.BM.CM.MULTI-PRIV.175.11A</t>
  </si>
  <si>
    <t>S.BM.CM.MULTI-PRIV.175.11B</t>
  </si>
  <si>
    <t>S.BM.CM.MULTI-PRIV.175.11VFD - M</t>
  </si>
  <si>
    <t>S.BM.CM.MULTI-PRIV.178.11HEBO A</t>
  </si>
  <si>
    <t>S.BM.CM.MULTI-PRIV.178.11HEBO M</t>
  </si>
  <si>
    <t>S.BM.CM.MULTI-PRIV.180.11HEBO A</t>
  </si>
  <si>
    <t>S.BM.CM.MULTI-PRIV.180.11HEBO M</t>
  </si>
  <si>
    <t>S.BM.CM.MULTI-PRIV.181.11HEBO A</t>
  </si>
  <si>
    <t>S.BM.CM.MULTI-PRIV.181.11HEBO M</t>
  </si>
  <si>
    <t>S.BM.CM.MULTI-PRIV.182.11HEBO A</t>
  </si>
  <si>
    <t>S.BM.CM.MULTI-PRIV.182.11HEBO M</t>
  </si>
  <si>
    <t>S.BM.CM.MULTI-PRIV.184.11B</t>
  </si>
  <si>
    <t>S.BM.CM.MULTI-PRIV.184.11M</t>
  </si>
  <si>
    <t>S.BM.CM.MULTI-PRIV.184.11VFD- A</t>
  </si>
  <si>
    <t>S.BM.CM.MULTI-PRIV.185.11B</t>
  </si>
  <si>
    <t>S.BM.CM.MULTI-PRIV.185.11M</t>
  </si>
  <si>
    <t>S.BM.CM.MULTI-PRIV.185.11VFD - A</t>
  </si>
  <si>
    <t>S.BM.CM.MULTI-PRIV.186.11A</t>
  </si>
  <si>
    <t>S.BM.CM.MULTI-PRIV.186.11M</t>
  </si>
  <si>
    <t>S.BM.CM.MULTI-PRIV.187.11</t>
  </si>
  <si>
    <t>S.BM.CM.MULTI-PRIV.188.11VFD</t>
  </si>
  <si>
    <t>S.BM.CM.MULTI-PRIV.189.11M</t>
  </si>
  <si>
    <t>S.BM.CM.MULTI-PRIV.189.11VFD - A</t>
  </si>
  <si>
    <t>S.BM.CM.MULTI-PRIV.190.11M</t>
  </si>
  <si>
    <t>S.BM.CM.MULTI-PRIV.190.11VFD - A</t>
  </si>
  <si>
    <t>S.BM.CM.MULTI-PRIV.191.11A</t>
  </si>
  <si>
    <t>S.BM.CM.MULTI-PRIV.191.11B</t>
  </si>
  <si>
    <t>S.BM.CM.MULTI-PRIV.191.11VFD - M</t>
  </si>
  <si>
    <t>S.BM.CM.MULTI-PRIV.192.11</t>
  </si>
  <si>
    <t>S.BM.CM.MULTI-PRIV.193.11A</t>
  </si>
  <si>
    <t>S.BM.CM.MULTI-PRIV.193.11M</t>
  </si>
  <si>
    <t>S.BM.CM.MULTI-PRIV.194.11</t>
  </si>
  <si>
    <t>S.BM.CM.MULTI-PRIV.195.11</t>
  </si>
  <si>
    <t>S.BM.CM.MULTI-PRIV.196.11HEBO A</t>
  </si>
  <si>
    <t>S.BM.CM.MULTI-PRIV.196.11HEBO M</t>
  </si>
  <si>
    <t>S.BM.CM.MULTI-PRIV.197.11HEBO</t>
  </si>
  <si>
    <t>S.BM.CM.MULTI-PRIV.198.11</t>
  </si>
  <si>
    <t>S.BM.CM.MULTI-PRIV.199.11A</t>
  </si>
  <si>
    <t>S.BM.CM.MULTI-PRIV.199.11B</t>
  </si>
  <si>
    <t>S.BM.CM.MULTI-PRIV.199.11VFD - M</t>
  </si>
  <si>
    <t>S.BM.CM.MULTI-PRIV.200.11A</t>
  </si>
  <si>
    <t>S.BM.CM.MULTI-PRIV.200.11B</t>
  </si>
  <si>
    <t>S.BM.CM.MULTI-PRIV.200.11VFD - M</t>
  </si>
  <si>
    <t>S.BM.CM.MULTI-PRIV.201.11A</t>
  </si>
  <si>
    <t>S.BM.CM.MULTI-PRIV.201.11B</t>
  </si>
  <si>
    <t>S.BM.CM.MULTI-PRIV.201.11VFD M</t>
  </si>
  <si>
    <t>S.BM.CM.MULTI-PRIV.202.11</t>
  </si>
  <si>
    <t>S.BM.CM.MULTI-PRIV.203.11VFD</t>
  </si>
  <si>
    <t>S.BM.CM.MULTI-PRIV.204.11VFD</t>
  </si>
  <si>
    <t>S.BM.CM.MULTI-PRIV.205.11VFD</t>
  </si>
  <si>
    <t>S.BM.CM.MULTI-PRIV.206.11HEBO</t>
  </si>
  <si>
    <t>S.BM.CM.MULTI-PRIV.207.11A</t>
  </si>
  <si>
    <t>S.BM.CM.MULTI-PRIV.207.11M</t>
  </si>
  <si>
    <t>S.BM.CM.MULTI-PRIV.207.11VFD - B</t>
  </si>
  <si>
    <t>S.BM.CM.MULTI-PRIV.208.11A</t>
  </si>
  <si>
    <t>S.BM.CM.MULTI-PRIV.208.11B</t>
  </si>
  <si>
    <t>S.BM.CM.MULTI-PRIV.208.11VFD- M</t>
  </si>
  <si>
    <t>S.BM.CM.MULTI-PRIV.209.11VFD</t>
  </si>
  <si>
    <t>S.BM.CM.MULTI-PRIV.210.11A</t>
  </si>
  <si>
    <t>S.BM.CM.MULTI-PRIV.210.11VFD - M</t>
  </si>
  <si>
    <t>S.BM.CM.MULTI-PRIV.211.11VFD</t>
  </si>
  <si>
    <t>S.BM.CM.MULTI-PRIV.212.11VFD</t>
  </si>
  <si>
    <t>S.BM.CM.MULTI-PRIV.213.11VFD</t>
  </si>
  <si>
    <t>S.BM.CM.MULTI-PRIV.214.11VFD</t>
  </si>
  <si>
    <t>S.BM.CM.MULTI-PRIV.215.11VFD</t>
  </si>
  <si>
    <t>S.BM.CM.MULTI-PRIV.216.11VFD</t>
  </si>
  <si>
    <t>S.BM.CM.MULTI-PRIV.217.11</t>
  </si>
  <si>
    <t>S.BM.CM.MULTI-PRIV.218.11VFD</t>
  </si>
  <si>
    <t>S.BM.CM.MULTI-PRIV.219.11VFD</t>
  </si>
  <si>
    <t>S.BM.CM.MULTI-PRIV.220.11VFD</t>
  </si>
  <si>
    <t>S.BM.CM.MULTI-PRIV.221.11</t>
  </si>
  <si>
    <t>S.BM.CM.MULTI-PRIV.222.11</t>
  </si>
  <si>
    <t>S.BM.CM.MULTI-PRIV.225.11HEBO</t>
  </si>
  <si>
    <t>S.BM.CM.MULTI-PRIV.226.11HEBO A</t>
  </si>
  <si>
    <t>S.BM.CM.MULTI-PRIV.226.11HEBO M</t>
  </si>
  <si>
    <t>S.BM.CM.MULTI-PRIV.227.11VFD</t>
  </si>
  <si>
    <t>S.BM.CM.MULTI-PRIV.228.11</t>
  </si>
  <si>
    <t>S.BM.CM.MULTI-PRIV.229.11VFD</t>
  </si>
  <si>
    <t>S.BM.CM.MULTI-PRIV.230.11VFD</t>
  </si>
  <si>
    <t>S.BM.CM.MULTI-PRIV.231.11VFD</t>
  </si>
  <si>
    <t>S.BM.CM.MULTI-PRIV.232.11VFD</t>
  </si>
  <si>
    <t>S.BM.CM.MULTI-PRIV.233.11VFD</t>
  </si>
  <si>
    <t>S.BM.CM.MULTI-PRIV.234.11VFD</t>
  </si>
  <si>
    <t>S.BM.CM.MULTI-PRIV.235.11VFD</t>
  </si>
  <si>
    <t>S.BM.CM.MULTI-PRIV.236.11VFD</t>
  </si>
  <si>
    <t>S.BM.CM.MULTI-PRIV.237.11VFD</t>
  </si>
  <si>
    <t>S.BM.CM.MULTI-PRIV.238.11VFD</t>
  </si>
  <si>
    <t>S.BM.CM.MULTI-PRIV.239.11A</t>
  </si>
  <si>
    <t>S.BM.CM.MULTI-PRIV.239.11M</t>
  </si>
  <si>
    <t>S.BM.CM.MULTI-PRIV.240.11HEBO</t>
  </si>
  <si>
    <t>S.BM.CM.MULTI-PRIV.241.11VFD</t>
  </si>
  <si>
    <t>S.BM.CM.MULTI-PRIV.242.11</t>
  </si>
  <si>
    <t>S.BM.CM.MULTI-PRIV.243.11VFD</t>
  </si>
  <si>
    <t>S.BM.CM.MULTI-PRIV.244.11HEBO</t>
  </si>
  <si>
    <t>S.BM.CM.MULTI-PRIV.245.11HEBO A</t>
  </si>
  <si>
    <t>S.BM.CM.MULTI-PRIV.245.11HEBO M</t>
  </si>
  <si>
    <t>S.BM.CM.MULTI-PRIV.246.11VFD</t>
  </si>
  <si>
    <t>S.BM.CM.MULTI-PRIV.247.11A</t>
  </si>
  <si>
    <t>S.BM.CM.MULTI-PRIV.247.11M</t>
  </si>
  <si>
    <t>S.BM.CM.MULTI-PRIV.247.11VFD - B</t>
  </si>
  <si>
    <t>S.BM.CM.MULTI-PRIV.248.11A</t>
  </si>
  <si>
    <t>S.BM.CM.MULTI-PRIV.248.11M</t>
  </si>
  <si>
    <t>S.BM.CM.MULTI-PRIV.249.11</t>
  </si>
  <si>
    <t>S.BM.CM.MULTI-PRIV.250.11</t>
  </si>
  <si>
    <t>S.BM.CM.MULTI-PRIV.251.11</t>
  </si>
  <si>
    <t>S.BM.CM.MULTI-PRIV.261.11A</t>
  </si>
  <si>
    <t>S.BM.CM.MULTI-PRIV.261.11B</t>
  </si>
  <si>
    <t>S.BM.CM.MULTI-PRIV.261.11M</t>
  </si>
  <si>
    <t>S.BM.CM.MULTI-PRIV.262.11HEBO</t>
  </si>
  <si>
    <t>S.BM.CM.MULTI-PRIV.263.11</t>
  </si>
  <si>
    <t>S.BM.CM.MULTI-PRIV.264.11</t>
  </si>
  <si>
    <t>S.BM.CM.MULTI-PRIV.265.11</t>
  </si>
  <si>
    <t>S.BM.CM.MULTI-PRIV.266.11</t>
  </si>
  <si>
    <t>S.BM.CM.MULTI-PRIV.267.11</t>
  </si>
  <si>
    <t>S.BM.CM.MULTI-PRIV.268.11</t>
  </si>
  <si>
    <t>S.BM.CM.MULTI-PRIV.269.11A</t>
  </si>
  <si>
    <t>S.BM.CM.MULTI-PRIV.269.11M</t>
  </si>
  <si>
    <t>S.BM.CM.MULTI-PRIV.270.11A</t>
  </si>
  <si>
    <t>S.BM.CM.MULTI-PRIV.270.11M</t>
  </si>
  <si>
    <t>S.BM.CM.MULTI-PRIV.271.11A</t>
  </si>
  <si>
    <t>S.BM.CM.MULTI-PRIV.271.11M</t>
  </si>
  <si>
    <t>S.BM.CM.MULTI-PRIV.272.11VFD</t>
  </si>
  <si>
    <t>S.BM.CM.MULTI-PRIV.273.11A</t>
  </si>
  <si>
    <t>S.BM.CM.MULTI-PRIV.273.11M</t>
  </si>
  <si>
    <t>S.BM.CM.MULTI-PRIV.274.11</t>
  </si>
  <si>
    <t>S.BM.CM.MULTI-PRIV.275.11A</t>
  </si>
  <si>
    <t>S.BM.CM.MULTI-PRIV.275.11M</t>
  </si>
  <si>
    <t>S.BM.CM.MULTI-PRIV.276.11</t>
  </si>
  <si>
    <t>S.BM.CM.MULTI-PRIV.277.11</t>
  </si>
  <si>
    <t>S.BM.CM.MULTI-PRIV.278.11</t>
  </si>
  <si>
    <t>S.BM.CM.MULTI-PRIV.279.11</t>
  </si>
  <si>
    <t>S.BM.CM.MULTI-PRIV.280.11A</t>
  </si>
  <si>
    <t>S.BM.CM.MULTI-PRIV.280.11M</t>
  </si>
  <si>
    <t>S.BM.CM.MULTI-PRIV.281.11</t>
  </si>
  <si>
    <t>S.BM.CM.MULTI-PRIV.282.11</t>
  </si>
  <si>
    <t>S.BM.CM.MULTI-PRIV.283.11</t>
  </si>
  <si>
    <t>S.BM.CM.MULTI-PRIV.284.11</t>
  </si>
  <si>
    <t>S.BM.CM.MULTI-PRIV.285.11A</t>
  </si>
  <si>
    <t>S.BM.CM.MULTI-PRIV.285.11B</t>
  </si>
  <si>
    <t>S.BM.CM.MULTI-PRIV.285.11M</t>
  </si>
  <si>
    <t>S.BM.CM.MULTI-PRIV.286.11A</t>
  </si>
  <si>
    <t>S.BM.CM.MULTI-PRIV.286.11M</t>
  </si>
  <si>
    <t>S.BM.CM.MULTI-PRIV.287.11</t>
  </si>
  <si>
    <t>S.BM.CM.MULTI-PRIV.288.11</t>
  </si>
  <si>
    <t>S.BM.CM.MULTI-PRIV.289.11</t>
  </si>
  <si>
    <t>S.BM.CM.MULTI-PRIV.290.11M</t>
  </si>
  <si>
    <t>S.BM.CM.MULTI-PRIV.290.11VFD - A</t>
  </si>
  <si>
    <t>S.BM.CM.MULTI-PRIV.291.11M</t>
  </si>
  <si>
    <t>S.BM.CM.MULTI-PRIV.291.11VFD - A</t>
  </si>
  <si>
    <t>S.BM.CM.MULTI-PRIV.292.11</t>
  </si>
  <si>
    <t>S.BM.CM.MULTI-PRIV.293.11VFD</t>
  </si>
  <si>
    <t>S.BM.CM.MULTI-PRIV.294.11HEBO</t>
  </si>
  <si>
    <t>S.BM.CM.MULTI-PRIV.295.11HEBO</t>
  </si>
  <si>
    <t>S.BM.CM.MULTI-PRIV.296.11</t>
  </si>
  <si>
    <t>S.BM.CM.MULTI-PRIV.297.11A</t>
  </si>
  <si>
    <t>S.BM.CM.MULTI-PRIV.297.11M</t>
  </si>
  <si>
    <t>S.BM.CM.MULTI-PRIV.298.11A</t>
  </si>
  <si>
    <t>S.BM.CM.MULTI-PRIV.298.11B</t>
  </si>
  <si>
    <t>S.BM.CM.MULTI-PRIV.298.11M</t>
  </si>
  <si>
    <t>S.BM.CM.MULTI-PRIV.299.11</t>
  </si>
  <si>
    <t>S.BM.CM.MULTI-PRIV.300.11A</t>
  </si>
  <si>
    <t>S.BM.CM.MULTI-PRIV.300.11B</t>
  </si>
  <si>
    <t>S.BM.CM.MULTI-PRIV.300.11M</t>
  </si>
  <si>
    <t>S.BM.CM.MULTI-PRIV.301.11A</t>
  </si>
  <si>
    <t>S.BM.CM.MULTI-PRIV.301.11B</t>
  </si>
  <si>
    <t>S.BM.CM.MULTI-PRIV.301.11M</t>
  </si>
  <si>
    <t>S.BM.CM.MULTI-PRIV.302.11A</t>
  </si>
  <si>
    <t>S.BM.CM.MULTI-PRIV.302.11B</t>
  </si>
  <si>
    <t>S.BM.CM.MULTI-PRIV.302.11M</t>
  </si>
  <si>
    <t>S.BM.CM.MULTI-PRIV.303.11A</t>
  </si>
  <si>
    <t>S.BM.CM.MULTI-PRIV.303.11B</t>
  </si>
  <si>
    <t>S.BM.CM.MULTI-PRIV.303.11M</t>
  </si>
  <si>
    <t>S.BM.CM.MULTI-PRIV.304.11</t>
  </si>
  <si>
    <t>S.BM.CM.MULTI-PRIV.305.11HEBO</t>
  </si>
  <si>
    <t>S.BM.CM.MULTI-PRIV.306.11A</t>
  </si>
  <si>
    <t>S.BM.CM.MULTI-PRIV.306.11M</t>
  </si>
  <si>
    <t>S.BM.CM.MULTI-PRIV.307.11HEBO A</t>
  </si>
  <si>
    <t>S.BM.CM.MULTI-PRIV.307.11HEBO M</t>
  </si>
  <si>
    <t>S.BM.CM.MULTI-PRIV.308.11</t>
  </si>
  <si>
    <t>S.BM.CM.MULTI-PRIV.310.11HEBO A</t>
  </si>
  <si>
    <t>S.BM.CM.MULTI-PRIV.310.11HEBO M</t>
  </si>
  <si>
    <t>S.BM.CM.MULTI-PRIV.311.11HEBO</t>
  </si>
  <si>
    <t>S.BM.CM.MULTI-PRIV.312.11HEBO</t>
  </si>
  <si>
    <t>S.BM.CM.MULTI-PRIV.314.11A</t>
  </si>
  <si>
    <t>S.BM.CM.MULTI-PRIV.314.11M</t>
  </si>
  <si>
    <t>S.BM.CM.MULTI-PRIV.315.11</t>
  </si>
  <si>
    <t>S.BM.CM.MULTI-PRIV.316.11A</t>
  </si>
  <si>
    <t>S.BM.CM.MULTI-PRIV.316.11M</t>
  </si>
  <si>
    <t>S.BM.CM.MULTI-PRIV.317.11</t>
  </si>
  <si>
    <t>S.BM.CM.MULTI-PRIV.318.11</t>
  </si>
  <si>
    <t>S.BM.CM.MULTI-PRIV.319.11</t>
  </si>
  <si>
    <t>S.BM.CM.MULTI-PRIV.320.11HEBO A</t>
  </si>
  <si>
    <t>S.BM.CM.MULTI-PRIV.320.11HEBO M</t>
  </si>
  <si>
    <t>S.BM.CM.MULTI-PRIV.321.11M</t>
  </si>
  <si>
    <t>S.BM.CM.MULTI-PRIV.321.11VFD - A</t>
  </si>
  <si>
    <t>S.BM.CM.MULTI-PRIV.322.11M</t>
  </si>
  <si>
    <t>S.BM.CM.MULTI-PRIV.322.11VFD - A</t>
  </si>
  <si>
    <t>S.BM.CM.MULTI-PRIV.323.11HEBO</t>
  </si>
  <si>
    <t>S.BM.CM.MULTI-PRIV.324.11A</t>
  </si>
  <si>
    <t>S.BM.CM.MULTI-PRIV.324.11B</t>
  </si>
  <si>
    <t>S.BM.CM.MULTI-PRIV.324.11M</t>
  </si>
  <si>
    <t>S.BM.CM.MULTI-PRIV.327.11HEBO</t>
  </si>
  <si>
    <t>S.BM.CM.MULTI-PRIV.328.11</t>
  </si>
  <si>
    <t>S.BM.CM.MULTI-PRIV.329.11</t>
  </si>
  <si>
    <t>S.BM.CM.MULTI-PRIV.330.11</t>
  </si>
  <si>
    <t>S.BM.CM.MULTI-PRIV.331.11</t>
  </si>
  <si>
    <t>S.BM.CM.MULTI-PRIV.332.11VFD</t>
  </si>
  <si>
    <t>S.BM.CM.MULTI-PRIV.333.11VFD</t>
  </si>
  <si>
    <t>S.BM.CM.MULTI-PRIV.334.11A</t>
  </si>
  <si>
    <t>S.BM.CM.MULTI-PRIV.334.11M</t>
  </si>
  <si>
    <t>S.BM.CM.MULTI-PRIV.335.11A</t>
  </si>
  <si>
    <t>S.BM.CM.MULTI-PRIV.335.11M</t>
  </si>
  <si>
    <t>S.BM.CM.MULTI-PRIV.336.11VFD</t>
  </si>
  <si>
    <t>S.BM.CM.MULTI-PRIV.337.11A</t>
  </si>
  <si>
    <t>S.BM.CM.MULTI-PRIV.337.11B</t>
  </si>
  <si>
    <t>S.BM.CM.MULTI-PRIV.337.11M</t>
  </si>
  <si>
    <t>S.BM.CM.MULTI-PRIV.338.11</t>
  </si>
  <si>
    <t>S.BM.CM.MULTI-PRIV.339.11VFD</t>
  </si>
  <si>
    <t>S.BM.CM.MULTI-PRIV.340.11A</t>
  </si>
  <si>
    <t>S.BM.CM.MULTI-PRIV.340.11M</t>
  </si>
  <si>
    <t>S.BM.CM.MULTI-PRIV.342.11HEBO</t>
  </si>
  <si>
    <t>S.BM.CM.MULTI-PRIV.343.11HEBO A</t>
  </si>
  <si>
    <t>S.BM.CM.MULTI-PRIV.343.11HEBO M</t>
  </si>
  <si>
    <t>Front Load Washer</t>
  </si>
  <si>
    <t>S.BM.CM.SHA.2</t>
  </si>
  <si>
    <t>S.BM.CM.OFF.001.11</t>
  </si>
  <si>
    <t>S.BM.CM.OFF.002.11</t>
  </si>
  <si>
    <t>S.BM.CM.OFF.003.11</t>
  </si>
  <si>
    <t>S.BM.CM.OFF.004.11A</t>
  </si>
  <si>
    <t>S.BM.CM.OFF.004.11M</t>
  </si>
  <si>
    <t>S.BM.CM.OFF.005.11A</t>
  </si>
  <si>
    <t>S.BM.CM.OFF.005.11M</t>
  </si>
  <si>
    <t>S.BM.CM.OFF.006.11</t>
  </si>
  <si>
    <t>S.BM.CM.OFF.007.11</t>
  </si>
  <si>
    <t>S.BM.CM.OFF.008.11</t>
  </si>
  <si>
    <t>S.BM.CM.OFF.009.11</t>
  </si>
  <si>
    <t>S.BM.CM.OFF.010.11</t>
  </si>
  <si>
    <t>S.BM.CM.OFF.012.11</t>
  </si>
  <si>
    <t>S.BM.CM.OFF.013.11VFD</t>
  </si>
  <si>
    <t>S.BM.CM.OFF.014.11</t>
  </si>
  <si>
    <t>S.BM.CM.OFF.015.11</t>
  </si>
  <si>
    <t>S.BM.CM.OFF.016.11</t>
  </si>
  <si>
    <t>S.BM.CM.OFF.017.11</t>
  </si>
  <si>
    <t>S.BM.CM.OFF.018.11</t>
  </si>
  <si>
    <t>S.BM.CM.OFF.019.11VFD</t>
  </si>
  <si>
    <t>S.BM.CM.OFF.020.11A</t>
  </si>
  <si>
    <t>S.BM.CM.OFF.020.11M</t>
  </si>
  <si>
    <t>S.BM.CM.OFF.021.11</t>
  </si>
  <si>
    <t>S.BM.CM.OFF.022.11</t>
  </si>
  <si>
    <t>S.BM.CM.OFF.023.11VFD</t>
  </si>
  <si>
    <t>S.BM.CM.OFF.024.11</t>
  </si>
  <si>
    <t>S.BM.CM.OFF.025.11VFD</t>
  </si>
  <si>
    <t>S.BM.CM.OFF.026.11</t>
  </si>
  <si>
    <t>S.BM.CM.OFF.027.11</t>
  </si>
  <si>
    <t>S.BM.CM.OFF.028.11A</t>
  </si>
  <si>
    <t>S.BM.CM.OFF.028.11M</t>
  </si>
  <si>
    <t>S.BM.CM.OFF.029.11</t>
  </si>
  <si>
    <t>S.BM.CM.OFF.030.11</t>
  </si>
  <si>
    <t>S.BM.CM.OFF.031.11</t>
  </si>
  <si>
    <t>S.BM.CM.OFF.032.11</t>
  </si>
  <si>
    <t>S.BM.CM.OFF.033.11</t>
  </si>
  <si>
    <t>S.BM.CM.OFF.034.11</t>
  </si>
  <si>
    <t>S.BM.CM.OFF.035.11</t>
  </si>
  <si>
    <t>S.BM.CM.OFF.036.11A</t>
  </si>
  <si>
    <t>S.BM.CM.OFF.036.11M</t>
  </si>
  <si>
    <t>S.BM.CM.OFF.037.11</t>
  </si>
  <si>
    <t>S.BM.CM.OFF.038.11</t>
  </si>
  <si>
    <t>S.BM.CM.OFF.039.11HEBO A</t>
  </si>
  <si>
    <t>S.BM.CM.OFF.039.11HEBO M</t>
  </si>
  <si>
    <t>S.BM.CM.OFF.041.11</t>
  </si>
  <si>
    <t>S.BM.CM.OFF.042.11</t>
  </si>
  <si>
    <t>S.BM.CM.OFF.043.11</t>
  </si>
  <si>
    <t>S.BM.CM.OFF.044.11</t>
  </si>
  <si>
    <t>S.BM.CM.OFF.045.11</t>
  </si>
  <si>
    <t>S.BM.CM.OFF.046.11</t>
  </si>
  <si>
    <t>S.BM.CM.OFF.047.11</t>
  </si>
  <si>
    <t>S.BM.CM.OFF.048.11</t>
  </si>
  <si>
    <t>S.BM.CM.OFF.050.11A</t>
  </si>
  <si>
    <t>S.BM.CM.OFF.050.11M</t>
  </si>
  <si>
    <t>S.BM.CM.OFF.051.11</t>
  </si>
  <si>
    <t>S.BM.CM.OFF.052.11</t>
  </si>
  <si>
    <t>S.BM.CM.OFF.053.11</t>
  </si>
  <si>
    <t>S.BM.CM.OFF.054.11</t>
  </si>
  <si>
    <t>S.BM.CM.OFF.055.11A</t>
  </si>
  <si>
    <t>S.BM.CM.OFF.055.11B</t>
  </si>
  <si>
    <t>S.BM.CM.OFF.055.11M</t>
  </si>
  <si>
    <t>S.BM.CM.OFF.056.11</t>
  </si>
  <si>
    <t>S.BM.CM.OFF.057.11</t>
  </si>
  <si>
    <t>S.BM.CM.OFF.058.11</t>
  </si>
  <si>
    <t>S.BM.CM.COM</t>
  </si>
  <si>
    <t>Comm Cross Sector Communications Promos</t>
  </si>
  <si>
    <t>Commercial - Other Commercial - S.BM.CM.COM</t>
  </si>
  <si>
    <t>S.BM.CM.OTHER.033.11VFD</t>
  </si>
  <si>
    <t>S.BM.CM.OTHER.034.11A</t>
  </si>
  <si>
    <t>S.BM.CM.OTHER.034.11M</t>
  </si>
  <si>
    <t>S.BM.CM.OTHER.035.11</t>
  </si>
  <si>
    <t>S.BM.CM.OTHER.036.11</t>
  </si>
  <si>
    <t>S.BM.CM.OTHER.037.11HEBO A</t>
  </si>
  <si>
    <t>S.BM.CM.OTHER.037.11HEBO M</t>
  </si>
  <si>
    <t>S.BM.CM.OTHER.039.11</t>
  </si>
  <si>
    <t>S.BM.CM.OTHER.040.11RIR</t>
  </si>
  <si>
    <t>S.BM.CM.OTHER.042.11HEBO A</t>
  </si>
  <si>
    <t>S.BM.CM.OTHER.042.11HEBO M</t>
  </si>
  <si>
    <t>S.BM.CM.OTHER.043.11HEBO - A</t>
  </si>
  <si>
    <t>S.BM.CM.OTHER.043.11HEBO - M</t>
  </si>
  <si>
    <t>S.BM.CM.OTHER.044.11VFD</t>
  </si>
  <si>
    <t>S.BM.CM.OTHER.045.11HEBO</t>
  </si>
  <si>
    <t>S.BM.CM.OTHER.047.11</t>
  </si>
  <si>
    <t>S.BM.CM.OTHER.048.11</t>
  </si>
  <si>
    <t>S.BM.CM.OTHER.049.11</t>
  </si>
  <si>
    <t>S.BM.CM.OTHER.050.11</t>
  </si>
  <si>
    <t>S.BM.CM.OTHER.051.11HEBO</t>
  </si>
  <si>
    <t>S.BM.CM.OTHER.052.11HEBO</t>
  </si>
  <si>
    <t>S.BM.CM.OTHER.053.11HEBO</t>
  </si>
  <si>
    <t>S.BM.CM.OTHER.054.11HEBO</t>
  </si>
  <si>
    <t>S.BM.CM.OTHER.055.11HEBO</t>
  </si>
  <si>
    <t>S.BM.CM.OTHER.056.11</t>
  </si>
  <si>
    <t>S.BM.CM.OTHER.058.11HEBO</t>
  </si>
  <si>
    <t>S.BM.CM.OTHER.059.11</t>
  </si>
  <si>
    <t>S.BM.CM.OTHER.060.11HEBO</t>
  </si>
  <si>
    <t>S.BM.CM.OTHER.061.11</t>
  </si>
  <si>
    <t>S.BM.CM.OTHER.062.11HEBO</t>
  </si>
  <si>
    <t>S.BM.CM.OTHER.068.12HEBO A</t>
  </si>
  <si>
    <t>S.BM.CM.OTHER.068.12HEBO M</t>
  </si>
  <si>
    <t>S.BM.CM.OTHER.069.12HEBO A</t>
  </si>
  <si>
    <t>S.BM.CM.OTHER.069.12HEBO M</t>
  </si>
  <si>
    <t>S.BM.CM.OTHER.070.12HEBO</t>
  </si>
  <si>
    <t>S.BM.CM.OTHER.073.12HEBO</t>
  </si>
  <si>
    <t>S.BM.CM.OTHER.074.12HEBO</t>
  </si>
  <si>
    <t>S.BM.CM.OTHER.075.12HEBO</t>
  </si>
  <si>
    <t>S.BM.CM.RET.001.11</t>
  </si>
  <si>
    <t>S.BM.CM.RET.002.11</t>
  </si>
  <si>
    <t>S.BM.CM.RET.003.11</t>
  </si>
  <si>
    <t>S.BM.CM.RET.004.11</t>
  </si>
  <si>
    <t>S.BM.CM.RET.005.11</t>
  </si>
  <si>
    <t>S.BM.CM.RET.006.11</t>
  </si>
  <si>
    <t>S.BM.CM.RET.007.11</t>
  </si>
  <si>
    <t>S.BM.CM.RET.008.11</t>
  </si>
  <si>
    <t>S.BM.CM.RET.009.11</t>
  </si>
  <si>
    <t>S.BM.CM.RET.010.11</t>
  </si>
  <si>
    <t>S.BM.CM.RET.011.11</t>
  </si>
  <si>
    <t>S.BM.CM.SCH.001.11</t>
  </si>
  <si>
    <t>S.BM.CM.SCH.002.11</t>
  </si>
  <si>
    <t>S.BM.CM.SCH.003.11</t>
  </si>
  <si>
    <t>S.BM.CM.SCH.004.11</t>
  </si>
  <si>
    <t>S.BM.CM.SCH.005.11</t>
  </si>
  <si>
    <t>S.BM.CM.SCH.006.11</t>
  </si>
  <si>
    <t>S.BM.CM.SCH.007.11</t>
  </si>
  <si>
    <t>S.BM.CM.SCH.008.11</t>
  </si>
  <si>
    <t>S.BM.CM.SCH.009.11</t>
  </si>
  <si>
    <t>S.BM.CM.SCH.010.11</t>
  </si>
  <si>
    <t>S.BM.CM.SCH.011.11</t>
  </si>
  <si>
    <t>S.BM.CM.SCH.012.11</t>
  </si>
  <si>
    <t>S.BM.CM.SCH.013.11</t>
  </si>
  <si>
    <t>S.BM.CM.SCH.014.11</t>
  </si>
  <si>
    <t>S.BM.CM.SCH.015.11</t>
  </si>
  <si>
    <t>S.BM.CM.SCH.016.11</t>
  </si>
  <si>
    <t>S.BM.CM.SCH.017.11</t>
  </si>
  <si>
    <t>S.BM.CM.SCH.018.11</t>
  </si>
  <si>
    <t>S.BM.CM.SCH.019.11</t>
  </si>
  <si>
    <t>S.BM.CM.SCH.020.11</t>
  </si>
  <si>
    <t>S.BM.CM.SCH.021.11</t>
  </si>
  <si>
    <t>S.BM.CM.SCH.022.11</t>
  </si>
  <si>
    <t>S.BM.CM.SCH.023.11</t>
  </si>
  <si>
    <t>S.BM.CM.SCH.024.11</t>
  </si>
  <si>
    <t>S.BM.CM.SCH.025.11</t>
  </si>
  <si>
    <t>S.BM.CM.SCH.026.11</t>
  </si>
  <si>
    <t>S.BM.CM.SCH.027.11P</t>
  </si>
  <si>
    <t>S.BM.CM.SCH.028.11P</t>
  </si>
  <si>
    <t>S.BM.CM.SCH.029.11P</t>
  </si>
  <si>
    <t>S.BM.CM.SCH.030.11P</t>
  </si>
  <si>
    <t>S.BM.CM.SCH.031.11P</t>
  </si>
  <si>
    <t>S.BM.CM.SCH.035.11P</t>
  </si>
  <si>
    <t>S.BM.CM.SCH.036.11P</t>
  </si>
  <si>
    <t>S.BM.CM.SCH.037.11P</t>
  </si>
  <si>
    <t>S.BM.CM.SCH.038.11P</t>
  </si>
  <si>
    <t>S.BM.CM.SCH.039.11P</t>
  </si>
  <si>
    <t>S.BM.CM.SCH.040.11A</t>
  </si>
  <si>
    <t>S.BM.CM.SCH.040.11M - VFD</t>
  </si>
  <si>
    <t>S.BM.CM.SCH.041.11A</t>
  </si>
  <si>
    <t>S.BM.CM.SCH.041.11VFD- M</t>
  </si>
  <si>
    <t>S.BM.CM.SCH.042.11A</t>
  </si>
  <si>
    <t>S.BM.CM.SCH.042.11VFD - M</t>
  </si>
  <si>
    <t>S.BM.CM.SCH.043.11A</t>
  </si>
  <si>
    <t>S.BM.CM.SCH.043.11VFD - M</t>
  </si>
  <si>
    <t>S.BM.CM.SCH.044.11P</t>
  </si>
  <si>
    <t>S.BM.CM.SCH.045.11P</t>
  </si>
  <si>
    <t>S.BM.CM.SCH.046.11P</t>
  </si>
  <si>
    <t>S.BM.CM.SCH.047.11P</t>
  </si>
  <si>
    <t>S.BM.CM.SCH.048.11P</t>
  </si>
  <si>
    <t>S.BM.CM.SCH.049.11P</t>
  </si>
  <si>
    <t>S.BM.CM.SCH.050.11P</t>
  </si>
  <si>
    <t>S.BM.CM.SCH.051.11</t>
  </si>
  <si>
    <t>S.BM.CM.SCH.052.11</t>
  </si>
  <si>
    <t>S.BM.CM.SCH.053.11P</t>
  </si>
  <si>
    <t>S.BM.CM.SCH.054.11</t>
  </si>
  <si>
    <t>S.BM.CM.SCH.055.11P</t>
  </si>
  <si>
    <t>S.BM.CM.SCH.056.11P</t>
  </si>
  <si>
    <t>S.BM.CM.SCH.057.11P</t>
  </si>
  <si>
    <t>S.BM.CM.SCH.059.11P</t>
  </si>
  <si>
    <t>S.BM.CM.SCH.060.11</t>
  </si>
  <si>
    <t>S.BM.CM.SCH.061.11</t>
  </si>
  <si>
    <t>S.BM.CM.SCH.062.11</t>
  </si>
  <si>
    <t>S.BM.CM.SCH.063.11</t>
  </si>
  <si>
    <t>S.BM.CM.SCH.064.11</t>
  </si>
  <si>
    <t>S.BM.CM.SCH.065.11</t>
  </si>
  <si>
    <t>S.BM.CM.SCH.066.11</t>
  </si>
  <si>
    <t>S.BM.CM.SCH.067.11</t>
  </si>
  <si>
    <t>S.BM.CM.SCH.068.11</t>
  </si>
  <si>
    <t>S.BM.CM.SCH.069.11</t>
  </si>
  <si>
    <t>S.BM.CM.SCH.070.11</t>
  </si>
  <si>
    <t>S.BM.CM.SCH.071.11</t>
  </si>
  <si>
    <t>S.BM.CM.SCH.072.11</t>
  </si>
  <si>
    <t>S.BM.CM.SCH.073.11</t>
  </si>
  <si>
    <t>S.BM.CM.SCH.074.11</t>
  </si>
  <si>
    <t>S.BM.CM.SCH.075.11</t>
  </si>
  <si>
    <t>S.BM.CM.SCH.076.11</t>
  </si>
  <si>
    <t>S.BM.CM.SCH.077.11</t>
  </si>
  <si>
    <t>S.BM.CM.SCH.078.11</t>
  </si>
  <si>
    <t>S.BM.CM.SCH.079.11</t>
  </si>
  <si>
    <t>S.BM.CM.SCH.080.11</t>
  </si>
  <si>
    <t>S.BM.CM.SCH.081.11</t>
  </si>
  <si>
    <t>S.BM.CM.SCH.082.11</t>
  </si>
  <si>
    <t>S.BM.CM.SCH.083.11</t>
  </si>
  <si>
    <t>S.BM.CM.SCH.084.11</t>
  </si>
  <si>
    <t>S.BM.CM.SCH.085.11</t>
  </si>
  <si>
    <t>S.BM.CM.SCH.086.11</t>
  </si>
  <si>
    <t>S.BM.CM.SCH.087.11</t>
  </si>
  <si>
    <t>S.BM.CM.SCH.088.11</t>
  </si>
  <si>
    <t>S.BM.CM.SCH.089.11</t>
  </si>
  <si>
    <t>S.BM.CM.SCH.090.11</t>
  </si>
  <si>
    <t>S.BM.CM.SCH.091.11</t>
  </si>
  <si>
    <t>S.BM.CM.SCH.092.11</t>
  </si>
  <si>
    <t>S.BM.CM.SCH.093.11</t>
  </si>
  <si>
    <t>S.BM.CM.SCH.094.11P</t>
  </si>
  <si>
    <t>S.BM.CM.SCH.095.11P</t>
  </si>
  <si>
    <t>S.BM.CM.SCH.096.11P</t>
  </si>
  <si>
    <t>S.BM.CM.SCH.097.11P</t>
  </si>
  <si>
    <t>S.BM.CM.SCH.098.11P</t>
  </si>
  <si>
    <t>S.BM.CM.SCH.099.11P</t>
  </si>
  <si>
    <t>S.BM.CM.SCH.100.11P</t>
  </si>
  <si>
    <t>S.BM.CM.SCH.101.11P</t>
  </si>
  <si>
    <t>S.BM.CM.SCH.102.11P</t>
  </si>
  <si>
    <t>S.BM.CM.SCH.103.11P</t>
  </si>
  <si>
    <t>S.BM.CM.SCH.104.11</t>
  </si>
  <si>
    <t>S.BM.CM.SCH.105.11P</t>
  </si>
  <si>
    <t>S.BM.CM.SCH.106.11P</t>
  </si>
  <si>
    <t>S.BM.CM.SCH.107.11P</t>
  </si>
  <si>
    <t>S.BM.CM.SCH.108.11P</t>
  </si>
  <si>
    <t>S.BM.CM.SCH.109.11</t>
  </si>
  <si>
    <t>S.BM.CM.SCH.110.11</t>
  </si>
  <si>
    <t>S.BM.CM.SCH.111.11</t>
  </si>
  <si>
    <t>S.BM.CM.SCH.112.11</t>
  </si>
  <si>
    <t>S.BM.CM.SCH.113.11</t>
  </si>
  <si>
    <t>S.BM.CM.SCH.114.11</t>
  </si>
  <si>
    <t>S.BM.CM.SCH.115.11</t>
  </si>
  <si>
    <t>S.BM.CM.SCH.116.11</t>
  </si>
  <si>
    <t>S.BM.CM.SCH.117.11</t>
  </si>
  <si>
    <t>S.BM.CM.SCH.118.11</t>
  </si>
  <si>
    <t>S.BM.CM.SCH.119.11</t>
  </si>
  <si>
    <t>S.BM.CM.SCH.120.11</t>
  </si>
  <si>
    <t>S.BM.CM.SCH.121.11</t>
  </si>
  <si>
    <t>S.BM.CM.SCH.122.11</t>
  </si>
  <si>
    <t>S.BM.CM.SCH.123.11</t>
  </si>
  <si>
    <t>S.BM.CM.SCH.124.11</t>
  </si>
  <si>
    <t>S.BM.CM.SCH.125.11</t>
  </si>
  <si>
    <t>S.BM.CM.SCH.126.11</t>
  </si>
  <si>
    <t>S.BM.CM.SCH.127.11</t>
  </si>
  <si>
    <t>S.BM.CM.SCH.128.11</t>
  </si>
  <si>
    <t>S.BM.CM.SCH.129.11</t>
  </si>
  <si>
    <t>S.BM.CM.SCH.130.11</t>
  </si>
  <si>
    <t>S.BM.CM.SCH.131.11</t>
  </si>
  <si>
    <t>S.BM.CM.SCH.132.11</t>
  </si>
  <si>
    <t>S.BM.CM.SCH.133.11</t>
  </si>
  <si>
    <t>S.BM.CM.SCH.134.11</t>
  </si>
  <si>
    <t>S.BM.CM.SCH.135.11</t>
  </si>
  <si>
    <t>S.BM.CM.SCH.136.11</t>
  </si>
  <si>
    <t>S.BM.CM.SCH.137.11</t>
  </si>
  <si>
    <t>S.BM.CM.SCH.138.11</t>
  </si>
  <si>
    <t>S.BM.CM.SCH.139.11</t>
  </si>
  <si>
    <t>S.BM.CM.SCH.140.11</t>
  </si>
  <si>
    <t>S.BM.CM.SCH.141.11</t>
  </si>
  <si>
    <t>S.BM.CM.SCH.142.11</t>
  </si>
  <si>
    <t>S.BM.CM.SCH.143.11</t>
  </si>
  <si>
    <t>S.BM.CM.SCH.144.11</t>
  </si>
  <si>
    <t>S.BM.CM.SCH.145.11</t>
  </si>
  <si>
    <t>S.BM.CM.SCH.146.11</t>
  </si>
  <si>
    <t>S.BM.CM.SCH.147.11</t>
  </si>
  <si>
    <t>S.BM.CM.SCH.148.11</t>
  </si>
  <si>
    <t>S.BM.CM.SCH.149.11</t>
  </si>
  <si>
    <t>S.BM.CM.SCH.150.11</t>
  </si>
  <si>
    <t>S.BM.CM.SCH.151.11</t>
  </si>
  <si>
    <t>S.BM.CM.SCH.152.11</t>
  </si>
  <si>
    <t>S.BM.CM.SCH.153.11</t>
  </si>
  <si>
    <t>S.BM.CM.SCH.154.11</t>
  </si>
  <si>
    <t>S.BM.CM.SCH.155.11</t>
  </si>
  <si>
    <t>S.BM.CM.SCH.156.11</t>
  </si>
  <si>
    <t>S.BM.CM.SCH.157.11</t>
  </si>
  <si>
    <t>S.BM.CM.SCH.158.11</t>
  </si>
  <si>
    <t>S.BM.CM.SCH.159.11</t>
  </si>
  <si>
    <t>S.BM.CM.SCH.160.11</t>
  </si>
  <si>
    <t>S.BM.CM.SCH.161.11</t>
  </si>
  <si>
    <t>S.BM.CM.SCH.162.11</t>
  </si>
  <si>
    <t>S.BM.CM.SCH.163.11</t>
  </si>
  <si>
    <t>S.BM.CM.SCH.164.11</t>
  </si>
  <si>
    <t>S.BM.CM.SCH.165.11</t>
  </si>
  <si>
    <t>S.BM.CM.SCH.166.11</t>
  </si>
  <si>
    <t>S.BM.CM.SCH.167.11</t>
  </si>
  <si>
    <t>S.BM.CM.SCH.168.11</t>
  </si>
  <si>
    <t>S.BM.CM.SCH.169.11</t>
  </si>
  <si>
    <t>S.BM.CM.SCH.170.11</t>
  </si>
  <si>
    <t>S.BM.CM.SCH.171.11</t>
  </si>
  <si>
    <t>S.BM.CM.SCH.172.11</t>
  </si>
  <si>
    <t>S.BM.CM.SCH.173.11</t>
  </si>
  <si>
    <t>S.BM.CM.SCH.174.11</t>
  </si>
  <si>
    <t>S.BM.CM.SCH.175.11</t>
  </si>
  <si>
    <t>S.BM.CM.SCH.176.11</t>
  </si>
  <si>
    <t>S.BM.CM.SCH.177.11</t>
  </si>
  <si>
    <t>S.BM.CM.SCH.178.11</t>
  </si>
  <si>
    <t>S.BM.CM.SCH.179.11</t>
  </si>
  <si>
    <t>S.BM.CM.SCH.180.11</t>
  </si>
  <si>
    <t>S.BM.CM.SCH.181.11</t>
  </si>
  <si>
    <t>S.BM.CM.SCH.182.11</t>
  </si>
  <si>
    <t>S.BM.CM.SCH.183.11</t>
  </si>
  <si>
    <t>S.BM.CM.SCH.184.11</t>
  </si>
  <si>
    <t>S.BM.CM.SCH.185.11</t>
  </si>
  <si>
    <t>S.BM.CM.SCH.186.11</t>
  </si>
  <si>
    <t>S.BM.CM.SCH.187.11</t>
  </si>
  <si>
    <t>S.BM.CM.SCH.188.11</t>
  </si>
  <si>
    <t>S.BM.CM.SCH.189.11</t>
  </si>
  <si>
    <t>S.BM.CM.SCH.190.12P</t>
  </si>
  <si>
    <t>S.BM.CM.SCH.191.12P</t>
  </si>
  <si>
    <t>S.BM.CM.WHS.001.11</t>
  </si>
  <si>
    <t>S.BM.CM.WHS.002.11</t>
  </si>
  <si>
    <t>S.BM.CM.WHS.003.11</t>
  </si>
  <si>
    <t>S.BM.CM.WHS.004.11</t>
  </si>
  <si>
    <t>S.BM.CM.WHS.005.11</t>
  </si>
  <si>
    <t>S.BM.CM.WHS.006.11</t>
  </si>
  <si>
    <t>S.BM.CM.WHS.007.11</t>
  </si>
  <si>
    <t>S.BM.CM.WHS.008.11</t>
  </si>
  <si>
    <t>S.BM.CM.WHS.009.11</t>
  </si>
  <si>
    <t>S.BM.CM.WHS.010.11</t>
  </si>
  <si>
    <t>S.BM.CM.WHS.011.11</t>
  </si>
  <si>
    <t>S.BM.CM.WHS.012.11</t>
  </si>
  <si>
    <t>S.BM.CM.WHS.013.11</t>
  </si>
  <si>
    <t>S.BM.CM.WHS.014.11HEBO</t>
  </si>
  <si>
    <t>S.BM.CM.WHS.016.11</t>
  </si>
  <si>
    <t>S.BM.CM.WHS.017.11</t>
  </si>
  <si>
    <t>S.BM.CM.WHS.018.11</t>
  </si>
  <si>
    <t>S.BM.CM.WHS.019.11</t>
  </si>
  <si>
    <t>S.BM.CM.WHS.020.11</t>
  </si>
  <si>
    <t>S.BM.CM.WHS.021.11</t>
  </si>
  <si>
    <t>S.BM.CM.NC.001.11</t>
  </si>
  <si>
    <t>S.BM.CM.NC.002.11</t>
  </si>
  <si>
    <t>S.BM.CM.NC.003.11</t>
  </si>
  <si>
    <t>S.BM.CM.NC.004.11</t>
  </si>
  <si>
    <t>S.BM.CM.NC.005.11</t>
  </si>
  <si>
    <t>S.BM.CM.NC.007.11</t>
  </si>
  <si>
    <t>S.BM.CM.NC.008.11</t>
  </si>
  <si>
    <t>S.BM.CM.NC.009.11A</t>
  </si>
  <si>
    <t>S.BM.CM.NC.009.11M</t>
  </si>
  <si>
    <t>S.BM.CM.NC.010.11</t>
  </si>
  <si>
    <t>S.BM.CM.NC.011.11</t>
  </si>
  <si>
    <t>S.BM.CM.NC.012.11HEBO</t>
  </si>
  <si>
    <t>S.BM.CM.NC.013.11</t>
  </si>
  <si>
    <t>S.BM.CM.NC.014.11HEBO A</t>
  </si>
  <si>
    <t>S.BM.CM.NC.014.11HEBO B</t>
  </si>
  <si>
    <t>S.BM.CM.NC.014.11HEBO M</t>
  </si>
  <si>
    <t>S.BM.CM.NC.015.11HEBO A</t>
  </si>
  <si>
    <t>S.BM.CM.NC.015.11HEBO M</t>
  </si>
  <si>
    <t>S.BM.CM.NC.016.11HEBO A</t>
  </si>
  <si>
    <t>S.BM.CM.NC.016.11HEBO M</t>
  </si>
  <si>
    <t>S.BM.CM.NC.017.11HEBO A</t>
  </si>
  <si>
    <t>S.BM.CM.NC.017.11HEBO B</t>
  </si>
  <si>
    <t>S.BM.CM.NC.017.11HEBO M</t>
  </si>
  <si>
    <t>S.BM.CM.NC.018.11HEBO A</t>
  </si>
  <si>
    <t>S.BM.CM.NC.018.11HEBO B</t>
  </si>
  <si>
    <t>S.BM.CM.NC.018.11HEBO M</t>
  </si>
  <si>
    <t>S.BM.CM.NC.019.11HEBO</t>
  </si>
  <si>
    <t>S.BM.CM.NC.020.11HEBO A</t>
  </si>
  <si>
    <t>S.BM.CM.NC.020.11HEBO B</t>
  </si>
  <si>
    <t>S.BM.CM.NC.020.11HEBO M</t>
  </si>
  <si>
    <t>S.BM.CM.NC.022.11HEBO A</t>
  </si>
  <si>
    <t>S.BM.CM.NC.022.11HEBO M</t>
  </si>
  <si>
    <t>S.BM.CM.NC.024.11</t>
  </si>
  <si>
    <t>S.BM.CM.NC.025.11HEBO</t>
  </si>
  <si>
    <t>S.BM.CM.NC.026.11</t>
  </si>
  <si>
    <t>S.BM.CM.NC.027.11</t>
  </si>
  <si>
    <t>S.BM.CM.NC.028.11</t>
  </si>
  <si>
    <t>S.BM.CM.NC.029.11</t>
  </si>
  <si>
    <t>S.BM.CM.NC.030.11</t>
  </si>
  <si>
    <t>S.BM.CM.NC.031.11</t>
  </si>
  <si>
    <t>S.BM.CM.NC.032.11</t>
  </si>
  <si>
    <t>S.BM.CM.NC.033.11</t>
  </si>
  <si>
    <t>S.BM.CM.NC.034.11</t>
  </si>
  <si>
    <t>S.BM.CM.NC.035.11</t>
  </si>
  <si>
    <t>S.BM.CM.NC.036.11</t>
  </si>
  <si>
    <t>S.BM.CM.NC.038.11</t>
  </si>
  <si>
    <t>S.BM.CM.NC.040.11</t>
  </si>
  <si>
    <t>S.BM.CM.NC.041.11HEBO</t>
  </si>
  <si>
    <t>S.BM.CM.NC.042.11HEBO A</t>
  </si>
  <si>
    <t>S.BM.CM.NC.042.11HEBO M</t>
  </si>
  <si>
    <t>S.BM.CM.NC.044.11</t>
  </si>
  <si>
    <t>S.BM.CM.NC.045.11HEBO</t>
  </si>
  <si>
    <t>S.BM.CM.NC.046.11HEBO A</t>
  </si>
  <si>
    <t>S.BM.CM.NC.046.11HEBO M</t>
  </si>
  <si>
    <t>S.BM.CM.NC.047.11HEBO A</t>
  </si>
  <si>
    <t>S.BM.CM.NC.047.11HEBO M</t>
  </si>
  <si>
    <t>S.BM.CM.NC.048.11HEBO A</t>
  </si>
  <si>
    <t>S.BM.CM.NC.048.11HEBO M</t>
  </si>
  <si>
    <t>S.BM.CM.NC.050.11HEBO A</t>
  </si>
  <si>
    <t>S.BM.CM.NC.050.11HEBO M</t>
  </si>
  <si>
    <t>S.BM.CM.NC.051.11HEBO B</t>
  </si>
  <si>
    <t>S.BM.CM.NC.051.11HEBO M</t>
  </si>
  <si>
    <t>S.BM.CM.NC.052.11HEBO A</t>
  </si>
  <si>
    <t>S.BM.CM.NC.052.11HEBO B</t>
  </si>
  <si>
    <t>S.BM.CM.NC.052.11HEBO M</t>
  </si>
  <si>
    <t>S.BM.CM.NC.053.11HEBO</t>
  </si>
  <si>
    <t>S.BM.CM.NC.055.11HEBO A</t>
  </si>
  <si>
    <t>S.BM.CM.NC.055.11HEBO B</t>
  </si>
  <si>
    <t>S.BM.CM.NC.055.11HEBO M</t>
  </si>
  <si>
    <t>S.BM.CM.NC.056.11HEBO</t>
  </si>
  <si>
    <t>S.BM.CM.NC.057.11</t>
  </si>
  <si>
    <t>S.BM.CM.NC.058.11</t>
  </si>
  <si>
    <t>S.BM.CM.NC.059.11</t>
  </si>
  <si>
    <t>S.BM.CM.NC.060.11</t>
  </si>
  <si>
    <t>S.BM.CM.NC.061.11</t>
  </si>
  <si>
    <t>S.BM.CM.NC.063.11HEBO</t>
  </si>
  <si>
    <t>S.BM.CM.NC.064.11HEBO</t>
  </si>
  <si>
    <t>S.BM.CM.NC.065.11HEBO</t>
  </si>
  <si>
    <t>S.BM.IND.AGR.001.11</t>
  </si>
  <si>
    <t>S.BM.IND.AGR.002.11</t>
  </si>
  <si>
    <t>S.BM.IND.AGR.003.11</t>
  </si>
  <si>
    <t>S.BM.IND.AGR.004.11</t>
  </si>
  <si>
    <t>S.BM.IND.AGR.005.11A</t>
  </si>
  <si>
    <t>S.BM.IND.AGR.005.11M</t>
  </si>
  <si>
    <t>S.BM.IND.AGR.006.11</t>
  </si>
  <si>
    <t>S.BM.IND.AGR.007.11</t>
  </si>
  <si>
    <t>S.BM.IND.AGR.008.11</t>
  </si>
  <si>
    <t>S.BM.IND.AGR.009.11</t>
  </si>
  <si>
    <t>S.BM.IND.AGR.010.11</t>
  </si>
  <si>
    <t>S.BM.IND.AGR.011.11</t>
  </si>
  <si>
    <t>S.BM.IND.AGR.012.11</t>
  </si>
  <si>
    <t>S.BM.IND.AGR.013.11</t>
  </si>
  <si>
    <t>S.BM.IND.AGR.014.11</t>
  </si>
  <si>
    <t>S.BM.IND.AGR.015.11</t>
  </si>
  <si>
    <t>S.BM.IND.ALL.001.11</t>
  </si>
  <si>
    <t>S.BM.IND.ALL.002.11</t>
  </si>
  <si>
    <t>S.BM.IND.ALL.003.11</t>
  </si>
  <si>
    <t>S.BM.IND.ALL.004.11</t>
  </si>
  <si>
    <t>S.BM.IND.ALL.005.11</t>
  </si>
  <si>
    <t>S.BM.IND.ALL.006.11</t>
  </si>
  <si>
    <t>S.BM.IND.ALL.007.11</t>
  </si>
  <si>
    <t>S.BM.IND.ALL.008.11</t>
  </si>
  <si>
    <t>S.BM.IND.ALL.009.11</t>
  </si>
  <si>
    <t>S.BM.IND.ALL.010.11</t>
  </si>
  <si>
    <t>S.BM.IND.ALL.011.11A</t>
  </si>
  <si>
    <t>S.BM.IND.ALL.011.11M</t>
  </si>
  <si>
    <t>S.BM.IND.ALL.012.11</t>
  </si>
  <si>
    <t>S.BM.IND.ALL.013.11</t>
  </si>
  <si>
    <t>S.BM.IND.ALL.014.11</t>
  </si>
  <si>
    <t>S.BM.IND.ALL.015.11</t>
  </si>
  <si>
    <t>S.BM.IND.ALL.016.11A</t>
  </si>
  <si>
    <t>S.BM.IND.ALL.016.11B</t>
  </si>
  <si>
    <t>S.BM.IND.ALL.016.11M</t>
  </si>
  <si>
    <t>S.BM.IND.ALL.017.11</t>
  </si>
  <si>
    <t>S.BM.IND.ALL.018.11</t>
  </si>
  <si>
    <t>S.BM.IND.ALL.019.11A</t>
  </si>
  <si>
    <t>S.BM.IND.ALL.019.11M</t>
  </si>
  <si>
    <t>S.BM.IND.ALL.020.11</t>
  </si>
  <si>
    <t>S.BM.IND.ALL.021.11A</t>
  </si>
  <si>
    <t>S.BM.IND.ALL.021.11M</t>
  </si>
  <si>
    <t>S.BM.IND.ALL.022.11</t>
  </si>
  <si>
    <t>S.BM.IND.ALL.023.11</t>
  </si>
  <si>
    <t>S.BM.IND.ALL.024.11</t>
  </si>
  <si>
    <t>S.BM.IND.ALL.025.11</t>
  </si>
  <si>
    <t>S.BM.IND.ALL.026.11</t>
  </si>
  <si>
    <t>S.BM.IND.ALL.027.11A</t>
  </si>
  <si>
    <t>S.BM.IND.ALL.027.11M</t>
  </si>
  <si>
    <t>S.BM.IND.ALL.028.11</t>
  </si>
  <si>
    <t>S.BM.IND.ALL.029.11</t>
  </si>
  <si>
    <t>S.BM.IND.ALL.030.11</t>
  </si>
  <si>
    <t>S.BM.IND.ALL.031.11</t>
  </si>
  <si>
    <t>S.BM.IND.ALL.032.11</t>
  </si>
  <si>
    <t>S.BM.IND.ALL.033.11</t>
  </si>
  <si>
    <t>S.BM.IND.ALL.034.11</t>
  </si>
  <si>
    <t>S.BM.IND.ALL.035.11</t>
  </si>
  <si>
    <t>S.BM.IND.ALL.036.11</t>
  </si>
  <si>
    <t>S.BM.IND.ALL.037.11</t>
  </si>
  <si>
    <t>S.BM.IND.ALL.038.11</t>
  </si>
  <si>
    <t>S.BM.IND.ALL.039.11</t>
  </si>
  <si>
    <t>S.BM.IND.ALL.040.11</t>
  </si>
  <si>
    <t>S.BM.IND.ALL.041.11</t>
  </si>
  <si>
    <t>S.BM.IND.ALL.042.11</t>
  </si>
  <si>
    <t>S.BM.IND.ALL.043.11</t>
  </si>
  <si>
    <t>S.BM.IND.ALL.044.11</t>
  </si>
  <si>
    <t>S.BM.IND.ALL.045.11</t>
  </si>
  <si>
    <t>S.BM.IND.ALL.046.11</t>
  </si>
  <si>
    <t>S.BM.IND.ALL.047.11</t>
  </si>
  <si>
    <t>S.BM.IND.ALL.048.11</t>
  </si>
  <si>
    <t>S.BM.IND.ALL.049.11</t>
  </si>
  <si>
    <t>S.BM.IND.ALL.050.11</t>
  </si>
  <si>
    <t>S.BM.IND.ALL.052.11</t>
  </si>
  <si>
    <t>S.BM.IND.ALL.053.11</t>
  </si>
  <si>
    <t>S.BM.IND.ALL.054.11A</t>
  </si>
  <si>
    <t>S.BM.IND.ALL.054.11M</t>
  </si>
  <si>
    <t>S.BM.IND.ALL.055.11</t>
  </si>
  <si>
    <t>S.BM.IND.ALL.056.11</t>
  </si>
  <si>
    <t>S.BM.IND.ALL.057.11</t>
  </si>
  <si>
    <t>S.BM.IND.ALL.058.11</t>
  </si>
  <si>
    <t>S.BM.IND.ALL.059.11</t>
  </si>
  <si>
    <t>S.BM.IND.ALL.060.11</t>
  </si>
  <si>
    <t>S.BM.IND.ALL.061.11</t>
  </si>
  <si>
    <t>S.BM.IND.ALL.062.11</t>
  </si>
  <si>
    <t>S.BM.IND.ALL.063.11</t>
  </si>
  <si>
    <t>S.BM.IND.ALL.064.11</t>
  </si>
  <si>
    <t>S.BM.IND.ALL.065.11</t>
  </si>
  <si>
    <t>S.BM.IND.ALL.066.11</t>
  </si>
  <si>
    <t>S.BM.IND.ALL.067.11</t>
  </si>
  <si>
    <t>S.BM.IND.ALL.069.11</t>
  </si>
  <si>
    <t>S.BM.IND.ALL.070.11</t>
  </si>
  <si>
    <t>S.BM.IND.ALL.071.11</t>
  </si>
  <si>
    <t>S.BM.IND.ALL.072.11</t>
  </si>
  <si>
    <t>S.BM.IND.ALL.073.11</t>
  </si>
  <si>
    <t>S.BM.IND.ALL.074.11</t>
  </si>
  <si>
    <t>S.BM.IND.ALL.075.11A</t>
  </si>
  <si>
    <t>S.BM.IND.ALL.075.11M</t>
  </si>
  <si>
    <t>S.BM.IND.ALL.076.11</t>
  </si>
  <si>
    <t>S.BM.IND.ALL.078.11</t>
  </si>
  <si>
    <t>S.BM.IND.ALL.079.11</t>
  </si>
  <si>
    <t>S.BM.IND.ALL.080.11</t>
  </si>
  <si>
    <t>S.BM.IND.ALL.081.11A</t>
  </si>
  <si>
    <t>S.BM.IND.ALL.081.11M</t>
  </si>
  <si>
    <t>S.BM.IND.ALL.082.11A</t>
  </si>
  <si>
    <t>S.BM.IND.ALL.082.11M</t>
  </si>
  <si>
    <t>S.BM.IND.ALL.083.11A</t>
  </si>
  <si>
    <t>S.BM.IND.ALL.083.11M</t>
  </si>
  <si>
    <t>S.BM.IND.ALL.084.11A</t>
  </si>
  <si>
    <t>S.BM.IND.ALL.084.11M</t>
  </si>
  <si>
    <t>S.BM.IND.ALL.085.11</t>
  </si>
  <si>
    <t>S.BM.IND.ALL.087.11</t>
  </si>
  <si>
    <t>S.BM.IND.ALL.088.11</t>
  </si>
  <si>
    <t>S.BM.IND.ALL.089.11</t>
  </si>
  <si>
    <t>S.BM.IND.ALL.091.11</t>
  </si>
  <si>
    <t>S.BM.IND.ALL.092.11</t>
  </si>
  <si>
    <t>S.BM.IND.ALL.093.11</t>
  </si>
  <si>
    <t>S.BM.IND.ALL.094.11A</t>
  </si>
  <si>
    <t>S.BM.IND.ALL.094.11M</t>
  </si>
  <si>
    <t>S.BM.IND.ALL.096.11</t>
  </si>
  <si>
    <t>S.BM.IND.ALL.097.11</t>
  </si>
  <si>
    <t>S.BM.IND.ALL.098.11</t>
  </si>
  <si>
    <t>S.BM.IND.ALL.099.11</t>
  </si>
  <si>
    <t>S.BM.IND.ALL.100.11</t>
  </si>
  <si>
    <t>S.BM.IND.ALL.101.11</t>
  </si>
  <si>
    <t>S.BM.IND.ALL.102.11</t>
  </si>
  <si>
    <t>S.BM.IND.ALL.103.11</t>
  </si>
  <si>
    <t>S.BM.IND.ALL.104.11</t>
  </si>
  <si>
    <t>S.BM.IND.ALL.105.11</t>
  </si>
  <si>
    <t>S.BM.IND.ALL.106.11</t>
  </si>
  <si>
    <t>S.BM.IND.ALL.107.11</t>
  </si>
  <si>
    <t>S.BM.IND.ALL.108.11</t>
  </si>
  <si>
    <t>S.BM.IND.ALL.109.11</t>
  </si>
  <si>
    <t>S.BM.IND.ALL.110.11</t>
  </si>
  <si>
    <t>S.BM.IND.ALL.111.11</t>
  </si>
  <si>
    <t>S.BM.IND.ALL.112.11</t>
  </si>
  <si>
    <t>S.BM.IND.ALL.113.11</t>
  </si>
  <si>
    <t>S.BM.IND.ALL.114.11</t>
  </si>
  <si>
    <t>S.BM.IND.ALL.115.11</t>
  </si>
  <si>
    <t>S.BM.IND.ALL.116.11</t>
  </si>
  <si>
    <t>S.BM.IND.ALL.117.11</t>
  </si>
  <si>
    <t>S.BM.IND.ALL.118.11</t>
  </si>
  <si>
    <t>S.BM.IND.IEC</t>
  </si>
  <si>
    <t>Industrial Energy Compass</t>
  </si>
  <si>
    <t>Industrial - Industrial - All - S.BM.IND.IEC</t>
  </si>
  <si>
    <t>S.BM.IND.STE</t>
  </si>
  <si>
    <t>Industrial Steam Saver</t>
  </si>
  <si>
    <t>Industrial - Industrial - All - S.BM.IND.STE</t>
  </si>
  <si>
    <t>Weatherization LI</t>
  </si>
  <si>
    <t>Reduction Factor % for non-installs and removals</t>
  </si>
  <si>
    <t>Household</t>
  </si>
  <si>
    <t>MR Showerheads Rental</t>
  </si>
  <si>
    <t>COMMERCIAL PRESCRIPTIVE</t>
  </si>
  <si>
    <t>COMMERCIAL CUSTOM</t>
  </si>
  <si>
    <t xml:space="preserve">INDUSTRIAL </t>
  </si>
  <si>
    <t>Air Curtains 8x8</t>
  </si>
  <si>
    <t>Air Curtains 8x10</t>
  </si>
  <si>
    <t>Air Curtains 10x10</t>
  </si>
  <si>
    <t>Participant Definition for Prescriptive     Address for Custom</t>
  </si>
  <si>
    <t>S.BM.SC.CB (Water Htg)</t>
  </si>
  <si>
    <t>S.BM.SC.CB (Space Htg)</t>
  </si>
  <si>
    <t>S.BM.SC.HEB</t>
  </si>
  <si>
    <t>S.BM.SC.HEB.299</t>
  </si>
  <si>
    <t>SC High Efficiency Boiler over 300 MBH (Space)</t>
  </si>
  <si>
    <t>SC High Efficiency Boiler over 300 MBH (Water)</t>
  </si>
  <si>
    <t>SC High Efficiency Boiler under 300 MBH (Space)</t>
  </si>
  <si>
    <t>SC High Efficiency Boiler under 300 MBH (Water)</t>
  </si>
  <si>
    <t>Total Commercial Prescriptive</t>
  </si>
  <si>
    <t>S.BM.LC.OZ</t>
  </si>
  <si>
    <t>i</t>
  </si>
  <si>
    <t>`</t>
  </si>
  <si>
    <t>Net CCM</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</si>
</sst>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64" formatCode="&quot;$&quot;#,##0.00_);[Red]\(&quot;$&quot;#,##0.00\)"/>
    <numFmt numFmtId="165" formatCode="_(* #,##0_);_(* \(#,##0\);_(* &quot;-&quot;_);_(@_)"/>
    <numFmt numFmtId="166" formatCode="_(&quot;$&quot;* #,##0.00_);_(&quot;$&quot;* \(#,##0.00\);_(&quot;$&quot;* &quot;-&quot;??_);_(@_)"/>
    <numFmt numFmtId="167" formatCode="_(* #,##0.00_);_(* \(#,##0.00\);_(* &quot;-&quot;??_);_(@_)"/>
    <numFmt numFmtId="168" formatCode="_(* #,##0_);_(* \(#,##0\);_(* &quot;-&quot;??_);_(@_)"/>
    <numFmt numFmtId="169" formatCode="&quot;$&quot;#,##0.00"/>
    <numFmt numFmtId="170" formatCode="&quot;$&quot;#,##0.0000"/>
    <numFmt numFmtId="171" formatCode="&quot;$&quot;#,##0.0000_);[Red]\(&quot;$&quot;#,##0.0000\)"/>
    <numFmt numFmtId="172" formatCode="0.0%"/>
    <numFmt numFmtId="173" formatCode="0.0000"/>
    <numFmt numFmtId="174" formatCode="_(&quot;$&quot;* #,##0.0000_);_(&quot;$&quot;* \(#,##0.0000\);_(&quot;$&quot;* &quot;-&quot;??_);_(@_)"/>
    <numFmt numFmtId="175" formatCode="_(&quot;$&quot;* #,##0_);_(&quot;$&quot;* \(#,##0\);_(&quot;$&quot;* &quot;-&quot;??_);_(@_)"/>
    <numFmt numFmtId="176" formatCode="0.00000"/>
    <numFmt numFmtId="177" formatCode="_(* #,##0.0000_);_(* \(#,##0.0000\);_(* &quot;-&quot;????_);_(@_)"/>
    <numFmt numFmtId="178" formatCode="_(* #,##0.0_);_(* \(#,##0.0\);_(* &quot;-&quot;_);_(@_)"/>
    <numFmt numFmtId="179" formatCode="_(* #,##0.00_);_(* \(#,##0.00\);_(* &quot;-&quot;_);_(@_)"/>
    <numFmt numFmtId="180" formatCode="#,##0.00;[Red]\(#,##0.00\)"/>
    <numFmt numFmtId="181" formatCode="#0.0%;[Red]\(#0.0%\)"/>
    <numFmt numFmtId="182" formatCode="0.000"/>
    <numFmt numFmtId="183" formatCode="_(* #,##0.000_);_(* \(#,##0.000\);_(* &quot;-&quot;??_);_(@_)"/>
    <numFmt numFmtId="184" formatCode="0.00_);[Red]\(0.00\)"/>
    <numFmt numFmtId="185" formatCode="0.0000000000"/>
    <numFmt numFmtId="186" formatCode="#,##0.000;[Red]\(#,##0.000\)"/>
    <numFmt numFmtId="187" formatCode="_(* #,##0.000000_);_(* \(#,##0.000000\);_(* &quot;-&quot;_);_(@_)"/>
    <numFmt numFmtId="188" formatCode="_(* #,##0.000_);_(* \(#,##0.000\);_(* &quot;-&quot;_);_(@_)"/>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10"/>
      <name val="Arial"/>
      <family val="2"/>
    </font>
    <font>
      <sz val="8"/>
      <name val="Arial"/>
      <family val="2"/>
    </font>
    <font>
      <sz val="8"/>
      <name val="Arial"/>
      <family val="2"/>
    </font>
    <font>
      <sz val="8"/>
      <color indexed="81"/>
      <name val="Tahoma"/>
      <family val="2"/>
    </font>
    <font>
      <b/>
      <sz val="8"/>
      <color indexed="81"/>
      <name val="Tahoma"/>
      <family val="2"/>
    </font>
    <font>
      <sz val="9"/>
      <name val="Arial"/>
      <family val="2"/>
    </font>
    <font>
      <sz val="8"/>
      <name val="Times New Roman"/>
      <family val="1"/>
    </font>
    <font>
      <sz val="12"/>
      <name val="Arial"/>
      <family val="2"/>
    </font>
    <font>
      <sz val="11"/>
      <color theme="1"/>
      <name val="Calibri"/>
      <family val="2"/>
      <scheme val="minor"/>
    </font>
    <font>
      <sz val="9"/>
      <color indexed="81"/>
      <name val="Tahoma"/>
      <family val="2"/>
    </font>
    <font>
      <b/>
      <sz val="9"/>
      <color indexed="81"/>
      <name val="Tahoma"/>
      <family val="2"/>
    </font>
    <font>
      <i/>
      <sz val="8"/>
      <name val="Arial"/>
      <family val="2"/>
    </font>
    <font>
      <sz val="11"/>
      <name val="Calibri"/>
      <family val="2"/>
    </font>
    <font>
      <sz val="12"/>
      <name val="Times New Roman"/>
      <family val="1"/>
    </font>
    <font>
      <sz val="10"/>
      <name val="Times New Roman"/>
      <family val="1"/>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double">
        <color indexed="64"/>
      </top>
      <bottom style="double">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s>
  <cellStyleXfs count="86">
    <xf numFmtId="0" fontId="0" fillId="0" borderId="0"/>
    <xf numFmtId="165" fontId="13" fillId="0" borderId="0" applyFont="0" applyFill="0" applyBorder="0" applyAlignment="0" applyProtection="0"/>
    <xf numFmtId="166" fontId="13" fillId="0" borderId="0" applyFont="0" applyFill="0" applyBorder="0" applyAlignment="0" applyProtection="0"/>
    <xf numFmtId="0" fontId="15" fillId="0" borderId="0"/>
    <xf numFmtId="9" fontId="13" fillId="0" borderId="0" applyFont="0" applyFill="0" applyBorder="0" applyAlignment="0" applyProtection="0"/>
    <xf numFmtId="0" fontId="13" fillId="0" borderId="0"/>
    <xf numFmtId="166" fontId="13" fillId="0" borderId="0" applyFont="0" applyFill="0" applyBorder="0" applyAlignment="0" applyProtection="0"/>
    <xf numFmtId="0" fontId="21" fillId="0" borderId="0"/>
    <xf numFmtId="167" fontId="13" fillId="0" borderId="0" applyFont="0" applyFill="0" applyBorder="0" applyAlignment="0" applyProtection="0"/>
    <xf numFmtId="9"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7" fillId="0" borderId="0"/>
    <xf numFmtId="0" fontId="7" fillId="0" borderId="0"/>
    <xf numFmtId="0" fontId="6" fillId="0" borderId="0"/>
    <xf numFmtId="0" fontId="13" fillId="0" borderId="0"/>
    <xf numFmtId="0" fontId="6" fillId="0" borderId="0"/>
    <xf numFmtId="167" fontId="13"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cellStyleXfs>
  <cellXfs count="271">
    <xf numFmtId="0" fontId="0" fillId="0" borderId="0" xfId="0"/>
    <xf numFmtId="0" fontId="14" fillId="0" borderId="0" xfId="0" applyFont="1" applyFill="1"/>
    <xf numFmtId="172" fontId="14" fillId="0" borderId="0" xfId="4" applyNumberFormat="1" applyFont="1" applyFill="1" applyAlignment="1">
      <alignment horizontal="right"/>
    </xf>
    <xf numFmtId="0" fontId="14" fillId="0" borderId="0" xfId="0" applyFont="1" applyFill="1" applyAlignment="1">
      <alignment horizontal="center"/>
    </xf>
    <xf numFmtId="0" fontId="14" fillId="0" borderId="0" xfId="0" applyFont="1" applyFill="1" applyBorder="1" applyAlignment="1"/>
    <xf numFmtId="0" fontId="14" fillId="0" borderId="0" xfId="0" applyFont="1" applyFill="1" applyBorder="1" applyAlignment="1">
      <alignment horizontal="center"/>
    </xf>
    <xf numFmtId="0" fontId="14" fillId="0" borderId="3" xfId="0" applyFont="1" applyFill="1" applyBorder="1" applyAlignment="1">
      <alignment horizontal="center"/>
    </xf>
    <xf numFmtId="0" fontId="14" fillId="0" borderId="4" xfId="0" applyFont="1" applyFill="1" applyBorder="1" applyAlignment="1">
      <alignment horizontal="center" wrapText="1"/>
    </xf>
    <xf numFmtId="172" fontId="14" fillId="0" borderId="4" xfId="4" applyNumberFormat="1" applyFont="1" applyFill="1" applyBorder="1" applyAlignment="1">
      <alignment horizontal="center" wrapText="1"/>
    </xf>
    <xf numFmtId="0" fontId="14" fillId="0" borderId="7" xfId="0" applyFont="1" applyFill="1" applyBorder="1" applyAlignment="1">
      <alignment horizontal="center"/>
    </xf>
    <xf numFmtId="0" fontId="14" fillId="0" borderId="4" xfId="0" applyFont="1" applyFill="1" applyBorder="1" applyAlignment="1">
      <alignment horizontal="center"/>
    </xf>
    <xf numFmtId="175" fontId="14" fillId="0" borderId="4" xfId="2" applyNumberFormat="1" applyFont="1" applyFill="1" applyBorder="1" applyAlignment="1">
      <alignment horizontal="center" wrapText="1"/>
    </xf>
    <xf numFmtId="0" fontId="14" fillId="0" borderId="8" xfId="0" applyFont="1" applyFill="1" applyBorder="1" applyAlignment="1">
      <alignment horizontal="center"/>
    </xf>
    <xf numFmtId="0" fontId="14" fillId="0" borderId="10" xfId="0" applyFont="1" applyFill="1" applyBorder="1" applyAlignment="1">
      <alignment horizontal="center"/>
    </xf>
    <xf numFmtId="165" fontId="14" fillId="0" borderId="4" xfId="1" applyFont="1" applyFill="1" applyBorder="1" applyAlignment="1">
      <alignment horizontal="center" wrapText="1"/>
    </xf>
    <xf numFmtId="165" fontId="14" fillId="0" borderId="12" xfId="1" applyFont="1" applyFill="1" applyBorder="1" applyAlignment="1">
      <alignment horizontal="center" wrapText="1"/>
    </xf>
    <xf numFmtId="165" fontId="14" fillId="0" borderId="10" xfId="1" applyFont="1" applyFill="1" applyBorder="1" applyAlignment="1"/>
    <xf numFmtId="172" fontId="14" fillId="0" borderId="10" xfId="4" applyNumberFormat="1" applyFont="1" applyFill="1" applyBorder="1" applyAlignment="1"/>
    <xf numFmtId="0" fontId="14" fillId="0" borderId="16" xfId="0" applyFont="1" applyFill="1" applyBorder="1" applyAlignment="1">
      <alignment horizontal="center"/>
    </xf>
    <xf numFmtId="165" fontId="14" fillId="0" borderId="0" xfId="1" applyFont="1" applyFill="1" applyBorder="1" applyAlignment="1">
      <alignment horizontal="centerContinuous"/>
    </xf>
    <xf numFmtId="165" fontId="14" fillId="0" borderId="0" xfId="1" applyFont="1" applyFill="1" applyBorder="1" applyAlignment="1"/>
    <xf numFmtId="178" fontId="14" fillId="0" borderId="10" xfId="1" applyNumberFormat="1" applyFont="1" applyFill="1" applyBorder="1" applyAlignment="1"/>
    <xf numFmtId="167" fontId="14" fillId="0" borderId="0" xfId="1" applyNumberFormat="1" applyFont="1" applyFill="1" applyBorder="1" applyAlignment="1">
      <alignment horizontal="centerContinuous"/>
    </xf>
    <xf numFmtId="0" fontId="14" fillId="0" borderId="0" xfId="0" applyFont="1" applyFill="1" applyAlignment="1"/>
    <xf numFmtId="178" fontId="14" fillId="0" borderId="0" xfId="1" applyNumberFormat="1" applyFont="1" applyFill="1" applyBorder="1" applyAlignment="1"/>
    <xf numFmtId="172" fontId="14" fillId="0" borderId="0" xfId="4" applyNumberFormat="1" applyFont="1" applyFill="1" applyBorder="1" applyAlignment="1"/>
    <xf numFmtId="165" fontId="14" fillId="0" borderId="0" xfId="1" applyFont="1" applyFill="1" applyAlignment="1"/>
    <xf numFmtId="167" fontId="14" fillId="0" borderId="0" xfId="1" applyNumberFormat="1" applyFont="1" applyFill="1" applyAlignment="1"/>
    <xf numFmtId="175" fontId="14" fillId="0" borderId="0" xfId="2" applyNumberFormat="1" applyFont="1" applyFill="1" applyAlignment="1"/>
    <xf numFmtId="167" fontId="14" fillId="0" borderId="0" xfId="1" applyNumberFormat="1" applyFont="1" applyFill="1" applyBorder="1" applyAlignment="1"/>
    <xf numFmtId="165" fontId="14" fillId="0" borderId="5" xfId="1" applyFont="1" applyFill="1" applyBorder="1" applyAlignment="1">
      <alignment horizontal="center" wrapText="1"/>
    </xf>
    <xf numFmtId="167" fontId="14" fillId="0" borderId="5" xfId="1" applyNumberFormat="1" applyFont="1" applyFill="1" applyBorder="1" applyAlignment="1">
      <alignment horizontal="center" wrapText="1"/>
    </xf>
    <xf numFmtId="0" fontId="14" fillId="0" borderId="9" xfId="0" applyFont="1" applyFill="1" applyBorder="1" applyAlignment="1">
      <alignment horizontal="center"/>
    </xf>
    <xf numFmtId="165" fontId="14" fillId="0" borderId="7" xfId="1" applyFont="1" applyFill="1" applyBorder="1" applyAlignment="1"/>
    <xf numFmtId="178" fontId="14" fillId="0" borderId="7" xfId="1" applyNumberFormat="1" applyFont="1" applyFill="1" applyBorder="1" applyAlignment="1"/>
    <xf numFmtId="172" fontId="14" fillId="0" borderId="7" xfId="4" applyNumberFormat="1" applyFont="1" applyFill="1" applyBorder="1" applyAlignment="1"/>
    <xf numFmtId="165" fontId="14" fillId="0" borderId="6" xfId="1" applyFont="1" applyFill="1" applyBorder="1" applyAlignment="1"/>
    <xf numFmtId="165" fontId="14" fillId="0" borderId="19" xfId="1" applyFont="1" applyFill="1" applyBorder="1" applyAlignment="1"/>
    <xf numFmtId="167" fontId="14" fillId="0" borderId="19" xfId="1" applyNumberFormat="1" applyFont="1" applyFill="1" applyBorder="1" applyAlignment="1"/>
    <xf numFmtId="172" fontId="14" fillId="0" borderId="0" xfId="4" applyNumberFormat="1" applyFont="1" applyFill="1" applyAlignment="1"/>
    <xf numFmtId="178" fontId="14" fillId="0" borderId="0" xfId="1" applyNumberFormat="1" applyFont="1" applyFill="1" applyAlignment="1"/>
    <xf numFmtId="175" fontId="14" fillId="0" borderId="0" xfId="2" applyNumberFormat="1" applyFont="1" applyFill="1" applyBorder="1" applyAlignment="1"/>
    <xf numFmtId="167" fontId="14" fillId="0" borderId="3" xfId="1" applyNumberFormat="1" applyFont="1" applyFill="1" applyBorder="1" applyAlignment="1"/>
    <xf numFmtId="165" fontId="14" fillId="0" borderId="3" xfId="1" applyFont="1" applyFill="1" applyBorder="1" applyAlignment="1"/>
    <xf numFmtId="165" fontId="14" fillId="0" borderId="0" xfId="1" applyNumberFormat="1" applyFont="1" applyFill="1" applyAlignment="1"/>
    <xf numFmtId="0" fontId="14" fillId="0" borderId="9" xfId="0" applyFont="1" applyFill="1" applyBorder="1" applyAlignment="1"/>
    <xf numFmtId="165" fontId="14" fillId="0" borderId="9" xfId="1" applyFont="1" applyFill="1" applyBorder="1" applyAlignment="1"/>
    <xf numFmtId="172" fontId="14" fillId="0" borderId="9" xfId="4" applyNumberFormat="1" applyFont="1" applyFill="1" applyBorder="1" applyAlignment="1"/>
    <xf numFmtId="175" fontId="14" fillId="0" borderId="9" xfId="2" applyNumberFormat="1" applyFont="1" applyFill="1" applyBorder="1" applyAlignment="1"/>
    <xf numFmtId="0" fontId="14" fillId="0" borderId="8" xfId="0" applyFont="1" applyFill="1" applyBorder="1" applyAlignment="1"/>
    <xf numFmtId="172" fontId="14" fillId="0" borderId="8" xfId="4" applyNumberFormat="1" applyFont="1" applyFill="1" applyBorder="1" applyAlignment="1"/>
    <xf numFmtId="165" fontId="14" fillId="0" borderId="8" xfId="1" applyFont="1" applyFill="1" applyBorder="1" applyAlignment="1"/>
    <xf numFmtId="178" fontId="14" fillId="0" borderId="3" xfId="1" applyNumberFormat="1" applyFont="1" applyFill="1" applyBorder="1" applyAlignment="1"/>
    <xf numFmtId="167" fontId="14" fillId="0" borderId="10" xfId="1" applyNumberFormat="1" applyFont="1" applyFill="1" applyBorder="1" applyAlignment="1"/>
    <xf numFmtId="175" fontId="14" fillId="0" borderId="10" xfId="2" applyNumberFormat="1" applyFont="1" applyFill="1" applyBorder="1" applyAlignment="1"/>
    <xf numFmtId="2" fontId="14" fillId="0" borderId="0" xfId="0" applyNumberFormat="1" applyFont="1" applyFill="1" applyAlignment="1">
      <alignment horizontal="center"/>
    </xf>
    <xf numFmtId="183" fontId="14" fillId="0" borderId="0" xfId="1" applyNumberFormat="1" applyFont="1" applyFill="1" applyAlignment="1"/>
    <xf numFmtId="183" fontId="14" fillId="0" borderId="0" xfId="1" applyNumberFormat="1" applyFont="1" applyFill="1" applyBorder="1" applyAlignment="1"/>
    <xf numFmtId="183" fontId="14" fillId="0" borderId="0" xfId="1" applyNumberFormat="1" applyFont="1" applyFill="1" applyBorder="1" applyAlignment="1">
      <alignment horizontal="centerContinuous"/>
    </xf>
    <xf numFmtId="183" fontId="14" fillId="0" borderId="6" xfId="1" applyNumberFormat="1" applyFont="1" applyFill="1" applyBorder="1" applyAlignment="1"/>
    <xf numFmtId="183" fontId="14" fillId="0" borderId="12" xfId="1" applyNumberFormat="1" applyFont="1" applyFill="1" applyBorder="1" applyAlignment="1">
      <alignment horizontal="center" wrapText="1"/>
    </xf>
    <xf numFmtId="183" fontId="14" fillId="0" borderId="3" xfId="1" applyNumberFormat="1" applyFont="1" applyFill="1" applyBorder="1" applyAlignment="1"/>
    <xf numFmtId="183" fontId="14" fillId="0" borderId="8" xfId="1" applyNumberFormat="1" applyFont="1" applyFill="1" applyBorder="1" applyAlignment="1"/>
    <xf numFmtId="183" fontId="14" fillId="0" borderId="10" xfId="1" applyNumberFormat="1" applyFont="1" applyFill="1" applyBorder="1" applyAlignment="1"/>
    <xf numFmtId="9" fontId="14" fillId="0" borderId="0" xfId="4" applyFont="1" applyFill="1" applyAlignment="1"/>
    <xf numFmtId="184" fontId="14" fillId="0" borderId="0" xfId="0" applyNumberFormat="1" applyFont="1" applyFill="1" applyAlignment="1">
      <alignment horizontal="center"/>
    </xf>
    <xf numFmtId="180" fontId="14" fillId="0" borderId="2" xfId="0" applyNumberFormat="1" applyFont="1" applyFill="1" applyBorder="1" applyAlignment="1">
      <alignment horizontal="right"/>
    </xf>
    <xf numFmtId="0" fontId="14" fillId="0" borderId="10" xfId="0" applyFont="1" applyFill="1" applyBorder="1" applyAlignment="1"/>
    <xf numFmtId="179" fontId="14" fillId="0" borderId="0" xfId="1" applyNumberFormat="1" applyFont="1" applyFill="1"/>
    <xf numFmtId="3" fontId="14" fillId="0" borderId="0" xfId="0" applyNumberFormat="1" applyFont="1" applyFill="1" applyAlignment="1"/>
    <xf numFmtId="178" fontId="14" fillId="0" borderId="16" xfId="1" applyNumberFormat="1" applyFont="1" applyFill="1" applyBorder="1" applyAlignment="1"/>
    <xf numFmtId="9" fontId="14" fillId="0" borderId="16" xfId="4" applyFont="1" applyFill="1" applyBorder="1" applyAlignment="1"/>
    <xf numFmtId="165" fontId="14" fillId="0" borderId="0" xfId="1" applyNumberFormat="1" applyFont="1" applyFill="1" applyBorder="1" applyAlignment="1"/>
    <xf numFmtId="178" fontId="14" fillId="0" borderId="0" xfId="1" applyNumberFormat="1" applyFont="1" applyFill="1" applyBorder="1" applyAlignment="1">
      <alignment horizontal="centerContinuous"/>
    </xf>
    <xf numFmtId="165" fontId="14" fillId="0" borderId="20" xfId="1" applyFont="1" applyFill="1" applyBorder="1" applyAlignment="1"/>
    <xf numFmtId="165" fontId="14" fillId="0" borderId="13" xfId="1" applyFont="1" applyFill="1" applyBorder="1" applyAlignment="1">
      <alignment horizontal="center" wrapText="1"/>
    </xf>
    <xf numFmtId="183" fontId="14" fillId="0" borderId="16" xfId="1" applyNumberFormat="1" applyFont="1" applyFill="1" applyBorder="1" applyAlignment="1"/>
    <xf numFmtId="168" fontId="14" fillId="0" borderId="0" xfId="1" applyNumberFormat="1" applyFont="1" applyFill="1" applyAlignment="1"/>
    <xf numFmtId="168" fontId="14" fillId="0" borderId="16" xfId="1" applyNumberFormat="1" applyFont="1" applyFill="1" applyBorder="1" applyAlignment="1"/>
    <xf numFmtId="175" fontId="14" fillId="0" borderId="14" xfId="2" applyNumberFormat="1" applyFont="1" applyFill="1" applyBorder="1" applyAlignment="1">
      <alignment horizontal="centerContinuous"/>
    </xf>
    <xf numFmtId="175" fontId="14" fillId="0" borderId="15" xfId="2" applyNumberFormat="1" applyFont="1" applyFill="1" applyBorder="1" applyAlignment="1">
      <alignment horizontal="centerContinuous"/>
    </xf>
    <xf numFmtId="175" fontId="14" fillId="0" borderId="4" xfId="2" applyNumberFormat="1" applyFont="1" applyFill="1" applyBorder="1" applyAlignment="1">
      <alignment horizontal="center"/>
    </xf>
    <xf numFmtId="175" fontId="14" fillId="0" borderId="11" xfId="2" applyNumberFormat="1" applyFont="1" applyFill="1" applyBorder="1" applyAlignment="1">
      <alignment horizontal="center" wrapText="1"/>
    </xf>
    <xf numFmtId="175" fontId="14" fillId="0" borderId="0" xfId="2" applyNumberFormat="1" applyFont="1" applyFill="1" applyAlignment="1">
      <alignment wrapText="1"/>
    </xf>
    <xf numFmtId="175" fontId="14" fillId="0" borderId="6" xfId="2" applyNumberFormat="1" applyFont="1" applyFill="1" applyBorder="1" applyAlignment="1"/>
    <xf numFmtId="175" fontId="14" fillId="0" borderId="20" xfId="2" applyNumberFormat="1" applyFont="1" applyFill="1" applyBorder="1" applyAlignment="1"/>
    <xf numFmtId="175" fontId="14" fillId="0" borderId="6" xfId="2" applyNumberFormat="1" applyFont="1" applyFill="1" applyBorder="1" applyAlignment="1">
      <alignment horizontal="center"/>
    </xf>
    <xf numFmtId="175" fontId="14" fillId="0" borderId="12" xfId="2" applyNumberFormat="1" applyFont="1" applyFill="1" applyBorder="1" applyAlignment="1">
      <alignment horizontal="center" wrapText="1"/>
    </xf>
    <xf numFmtId="175" fontId="14" fillId="0" borderId="13" xfId="2" applyNumberFormat="1" applyFont="1" applyFill="1" applyBorder="1" applyAlignment="1">
      <alignment horizontal="center"/>
    </xf>
    <xf numFmtId="165" fontId="14" fillId="0" borderId="16" xfId="1" applyNumberFormat="1" applyFont="1" applyFill="1" applyBorder="1" applyAlignment="1"/>
    <xf numFmtId="10" fontId="14" fillId="0" borderId="0" xfId="4" applyNumberFormat="1" applyFont="1" applyFill="1" applyBorder="1" applyAlignment="1"/>
    <xf numFmtId="10" fontId="14" fillId="0" borderId="7" xfId="4" applyNumberFormat="1" applyFont="1" applyFill="1" applyBorder="1" applyAlignment="1"/>
    <xf numFmtId="10" fontId="14" fillId="0" borderId="4" xfId="4" applyNumberFormat="1" applyFont="1" applyFill="1" applyBorder="1" applyAlignment="1">
      <alignment horizontal="center" wrapText="1"/>
    </xf>
    <xf numFmtId="10" fontId="14" fillId="0" borderId="0" xfId="4" applyNumberFormat="1" applyFont="1" applyFill="1" applyAlignment="1"/>
    <xf numFmtId="10" fontId="14" fillId="0" borderId="16" xfId="4" applyNumberFormat="1" applyFont="1" applyFill="1" applyBorder="1" applyAlignment="1"/>
    <xf numFmtId="10" fontId="14" fillId="0" borderId="9" xfId="4" applyNumberFormat="1" applyFont="1" applyFill="1" applyBorder="1" applyAlignment="1"/>
    <xf numFmtId="10" fontId="14" fillId="0" borderId="10" xfId="4" applyNumberFormat="1" applyFont="1" applyFill="1" applyBorder="1" applyAlignment="1"/>
    <xf numFmtId="10" fontId="14" fillId="0" borderId="8" xfId="4" applyNumberFormat="1" applyFont="1" applyFill="1" applyBorder="1" applyAlignment="1"/>
    <xf numFmtId="10" fontId="14" fillId="0" borderId="0" xfId="4" applyNumberFormat="1" applyFont="1" applyFill="1" applyAlignment="1">
      <alignment horizontal="right"/>
    </xf>
    <xf numFmtId="0" fontId="14" fillId="0" borderId="0" xfId="0" applyFont="1" applyFill="1" applyBorder="1" applyAlignment="1">
      <alignment horizontal="left"/>
    </xf>
    <xf numFmtId="9" fontId="14" fillId="0" borderId="0" xfId="4" applyNumberFormat="1" applyFont="1" applyFill="1" applyAlignment="1"/>
    <xf numFmtId="172" fontId="14" fillId="0" borderId="16" xfId="4" applyNumberFormat="1" applyFont="1" applyFill="1" applyBorder="1" applyAlignment="1"/>
    <xf numFmtId="165" fontId="14" fillId="0" borderId="16" xfId="1" applyFont="1" applyFill="1" applyBorder="1" applyAlignment="1"/>
    <xf numFmtId="166" fontId="14" fillId="0" borderId="0" xfId="2" applyFont="1" applyFill="1" applyAlignment="1"/>
    <xf numFmtId="187" fontId="14" fillId="0" borderId="0" xfId="1" applyNumberFormat="1" applyFont="1" applyFill="1" applyAlignment="1"/>
    <xf numFmtId="165" fontId="14" fillId="0" borderId="0" xfId="1" applyFont="1" applyFill="1" applyAlignment="1">
      <alignment horizontal="center"/>
    </xf>
    <xf numFmtId="165" fontId="14" fillId="0" borderId="0" xfId="1" applyFont="1" applyFill="1" applyBorder="1" applyAlignment="1">
      <alignment horizontal="right"/>
    </xf>
    <xf numFmtId="175" fontId="14" fillId="0" borderId="9" xfId="2" applyNumberFormat="1" applyFont="1" applyFill="1" applyBorder="1" applyAlignment="1">
      <alignment horizontal="right"/>
    </xf>
    <xf numFmtId="175" fontId="14" fillId="0" borderId="2" xfId="2" applyNumberFormat="1" applyFont="1" applyFill="1" applyBorder="1" applyAlignment="1"/>
    <xf numFmtId="180" fontId="14" fillId="0" borderId="2" xfId="3" applyNumberFormat="1" applyFont="1" applyFill="1" applyBorder="1" applyAlignment="1">
      <alignment horizontal="right"/>
    </xf>
    <xf numFmtId="175" fontId="14" fillId="0" borderId="2" xfId="2" applyNumberFormat="1" applyFont="1" applyFill="1" applyBorder="1" applyAlignment="1">
      <alignment horizontal="right"/>
    </xf>
    <xf numFmtId="0" fontId="14" fillId="0" borderId="0" xfId="3" applyFont="1" applyFill="1" applyAlignment="1">
      <alignment horizontal="right"/>
    </xf>
    <xf numFmtId="175" fontId="14" fillId="0" borderId="1" xfId="2" applyNumberFormat="1" applyFont="1" applyFill="1" applyBorder="1" applyAlignment="1">
      <alignment horizontal="right"/>
    </xf>
    <xf numFmtId="0" fontId="13" fillId="0" borderId="0" xfId="0" applyFont="1" applyFill="1" applyAlignment="1"/>
    <xf numFmtId="0" fontId="13" fillId="0" borderId="0" xfId="0" applyFont="1" applyFill="1" applyAlignment="1">
      <alignment horizontal="center"/>
    </xf>
    <xf numFmtId="183" fontId="14" fillId="0" borderId="2" xfId="3" applyNumberFormat="1" applyFont="1" applyFill="1" applyBorder="1" applyAlignment="1">
      <alignment horizontal="right"/>
    </xf>
    <xf numFmtId="9" fontId="14" fillId="0" borderId="0" xfId="4" applyFont="1" applyFill="1" applyBorder="1" applyAlignment="1">
      <alignment horizontal="right"/>
    </xf>
    <xf numFmtId="10" fontId="14" fillId="0" borderId="0" xfId="4" applyNumberFormat="1" applyFont="1" applyFill="1" applyBorder="1" applyAlignment="1">
      <alignment horizontal="right"/>
    </xf>
    <xf numFmtId="188" fontId="14" fillId="0" borderId="0" xfId="1" applyNumberFormat="1" applyFont="1" applyFill="1" applyBorder="1" applyAlignment="1">
      <alignment horizontal="right"/>
    </xf>
    <xf numFmtId="180" fontId="14" fillId="0" borderId="0" xfId="3" applyNumberFormat="1" applyFont="1" applyFill="1" applyBorder="1" applyAlignment="1">
      <alignment horizontal="right"/>
    </xf>
    <xf numFmtId="175" fontId="14" fillId="0" borderId="18" xfId="2" applyNumberFormat="1" applyFont="1" applyFill="1" applyBorder="1" applyAlignment="1">
      <alignment horizontal="right"/>
    </xf>
    <xf numFmtId="175" fontId="14" fillId="0" borderId="21" xfId="2" applyNumberFormat="1" applyFont="1" applyFill="1" applyBorder="1" applyAlignment="1">
      <alignment horizontal="right"/>
    </xf>
    <xf numFmtId="175" fontId="14" fillId="0" borderId="0" xfId="2" applyNumberFormat="1" applyFont="1" applyFill="1" applyBorder="1" applyAlignment="1">
      <alignment horizontal="right"/>
    </xf>
    <xf numFmtId="175" fontId="13" fillId="0" borderId="0" xfId="2" applyNumberFormat="1" applyFont="1" applyFill="1" applyAlignment="1"/>
    <xf numFmtId="166" fontId="14" fillId="0" borderId="0" xfId="2" applyNumberFormat="1" applyFont="1" applyFill="1" applyAlignment="1"/>
    <xf numFmtId="166" fontId="14" fillId="0" borderId="7" xfId="2" applyNumberFormat="1" applyFont="1" applyFill="1" applyBorder="1" applyAlignment="1"/>
    <xf numFmtId="166" fontId="14" fillId="0" borderId="4" xfId="2" applyNumberFormat="1" applyFont="1" applyFill="1" applyBorder="1" applyAlignment="1">
      <alignment horizontal="center" wrapText="1"/>
    </xf>
    <xf numFmtId="166" fontId="14" fillId="0" borderId="16" xfId="2" applyNumberFormat="1" applyFont="1" applyFill="1" applyBorder="1" applyAlignment="1"/>
    <xf numFmtId="166" fontId="14" fillId="0" borderId="0" xfId="2" applyNumberFormat="1" applyFont="1" applyFill="1" applyBorder="1" applyAlignment="1"/>
    <xf numFmtId="166" fontId="14" fillId="0" borderId="0" xfId="2" applyNumberFormat="1" applyFont="1" applyFill="1" applyBorder="1" applyAlignment="1">
      <alignment horizontal="right"/>
    </xf>
    <xf numFmtId="166" fontId="14" fillId="0" borderId="9" xfId="2" applyNumberFormat="1" applyFont="1" applyFill="1" applyBorder="1" applyAlignment="1"/>
    <xf numFmtId="166" fontId="14" fillId="0" borderId="10" xfId="2" applyNumberFormat="1" applyFont="1" applyFill="1" applyBorder="1" applyAlignment="1"/>
    <xf numFmtId="166" fontId="14" fillId="0" borderId="8" xfId="2" applyNumberFormat="1" applyFont="1" applyFill="1" applyBorder="1" applyAlignment="1"/>
    <xf numFmtId="166" fontId="14" fillId="0" borderId="3" xfId="2" applyNumberFormat="1" applyFont="1" applyFill="1" applyBorder="1" applyAlignment="1"/>
    <xf numFmtId="166" fontId="14" fillId="0" borderId="2" xfId="2" applyNumberFormat="1" applyFont="1" applyFill="1" applyBorder="1" applyAlignment="1">
      <alignment horizontal="right"/>
    </xf>
    <xf numFmtId="165" fontId="14" fillId="0" borderId="0" xfId="1" applyFont="1" applyFill="1" applyBorder="1" applyAlignment="1">
      <alignment horizontal="center"/>
    </xf>
    <xf numFmtId="178" fontId="14" fillId="0" borderId="9" xfId="1" applyNumberFormat="1" applyFont="1" applyFill="1" applyBorder="1" applyAlignment="1"/>
    <xf numFmtId="183" fontId="14" fillId="0" borderId="9" xfId="1" applyNumberFormat="1" applyFont="1" applyFill="1" applyBorder="1" applyAlignment="1"/>
    <xf numFmtId="167" fontId="14" fillId="0" borderId="9" xfId="1" applyNumberFormat="1" applyFont="1" applyFill="1" applyBorder="1" applyAlignment="1"/>
    <xf numFmtId="165" fontId="14" fillId="0" borderId="9" xfId="1" applyFont="1" applyFill="1" applyBorder="1" applyAlignment="1">
      <alignment horizontal="right"/>
    </xf>
    <xf numFmtId="188" fontId="14" fillId="0" borderId="0" xfId="1" applyNumberFormat="1" applyFont="1" applyFill="1" applyAlignment="1"/>
    <xf numFmtId="167" fontId="14" fillId="0" borderId="2" xfId="1" applyNumberFormat="1" applyFont="1" applyFill="1" applyBorder="1" applyAlignment="1" applyProtection="1">
      <alignment horizontal="center" vertical="center"/>
      <protection locked="0"/>
    </xf>
    <xf numFmtId="0" fontId="14" fillId="0" borderId="7" xfId="0" applyFont="1" applyFill="1" applyBorder="1" applyAlignment="1"/>
    <xf numFmtId="0" fontId="14" fillId="0" borderId="0" xfId="0" applyFont="1" applyFill="1" applyAlignment="1">
      <alignment horizontal="left"/>
    </xf>
    <xf numFmtId="0" fontId="14" fillId="0" borderId="0" xfId="13" applyFont="1" applyFill="1" applyBorder="1" applyAlignment="1">
      <alignment horizontal="left"/>
    </xf>
    <xf numFmtId="0" fontId="14" fillId="0" borderId="2" xfId="75" applyFont="1" applyFill="1" applyBorder="1" applyAlignment="1">
      <alignment horizontal="left"/>
    </xf>
    <xf numFmtId="0" fontId="14" fillId="0" borderId="2" xfId="75" applyFont="1" applyFill="1" applyBorder="1" applyAlignment="1">
      <alignment horizontal="right"/>
    </xf>
    <xf numFmtId="180" fontId="14" fillId="0" borderId="2" xfId="75" applyNumberFormat="1" applyFont="1" applyFill="1" applyBorder="1" applyAlignment="1">
      <alignment horizontal="right"/>
    </xf>
    <xf numFmtId="181" fontId="14" fillId="0" borderId="2" xfId="75" applyNumberFormat="1" applyFont="1" applyFill="1" applyBorder="1" applyAlignment="1">
      <alignment horizontal="right"/>
    </xf>
    <xf numFmtId="0" fontId="14" fillId="0" borderId="2" xfId="75" applyFont="1" applyFill="1" applyBorder="1" applyAlignment="1">
      <alignment horizontal="center"/>
    </xf>
    <xf numFmtId="0" fontId="14" fillId="0" borderId="2" xfId="80" applyFont="1" applyFill="1" applyBorder="1" applyAlignment="1">
      <alignment horizontal="left"/>
    </xf>
    <xf numFmtId="0" fontId="14" fillId="0" borderId="2" xfId="80" applyFont="1" applyFill="1" applyBorder="1" applyAlignment="1">
      <alignment horizontal="right"/>
    </xf>
    <xf numFmtId="180" fontId="14" fillId="0" borderId="2" xfId="80" applyNumberFormat="1" applyFont="1" applyFill="1" applyBorder="1" applyAlignment="1">
      <alignment horizontal="right"/>
    </xf>
    <xf numFmtId="181" fontId="14" fillId="0" borderId="2" xfId="80" applyNumberFormat="1" applyFont="1" applyFill="1" applyBorder="1" applyAlignment="1">
      <alignment horizontal="right"/>
    </xf>
    <xf numFmtId="0" fontId="14" fillId="0" borderId="2" xfId="80" applyFont="1" applyFill="1" applyBorder="1" applyAlignment="1">
      <alignment horizontal="center"/>
    </xf>
    <xf numFmtId="180" fontId="14" fillId="0" borderId="2" xfId="82" applyNumberFormat="1" applyFont="1" applyFill="1" applyBorder="1" applyAlignment="1">
      <alignment horizontal="right"/>
    </xf>
    <xf numFmtId="166" fontId="14" fillId="0" borderId="2" xfId="2" applyFont="1" applyFill="1" applyBorder="1" applyAlignment="1">
      <alignment horizontal="right"/>
    </xf>
    <xf numFmtId="0" fontId="14" fillId="0" borderId="9" xfId="0" applyFont="1" applyFill="1" applyBorder="1" applyAlignment="1">
      <alignment horizontal="left"/>
    </xf>
    <xf numFmtId="0" fontId="14" fillId="0" borderId="16" xfId="0" applyFont="1" applyFill="1" applyBorder="1" applyAlignment="1">
      <alignment horizontal="left"/>
    </xf>
    <xf numFmtId="0" fontId="19" fillId="0" borderId="0" xfId="0" applyFont="1" applyFill="1"/>
    <xf numFmtId="178" fontId="14" fillId="0" borderId="0" xfId="1" applyNumberFormat="1" applyFont="1" applyFill="1"/>
    <xf numFmtId="0" fontId="14" fillId="0" borderId="0" xfId="0" applyFont="1" applyFill="1" applyAlignment="1">
      <alignment horizontal="center" wrapText="1"/>
    </xf>
    <xf numFmtId="172" fontId="14" fillId="0" borderId="0" xfId="4" applyNumberFormat="1" applyFont="1" applyFill="1"/>
    <xf numFmtId="179" fontId="14" fillId="0" borderId="0" xfId="0" applyNumberFormat="1" applyFont="1" applyFill="1"/>
    <xf numFmtId="2" fontId="14" fillId="0" borderId="0" xfId="0" applyNumberFormat="1" applyFont="1" applyFill="1"/>
    <xf numFmtId="174" fontId="14" fillId="0" borderId="0" xfId="2" applyNumberFormat="1" applyFont="1" applyFill="1" applyBorder="1" applyProtection="1">
      <protection locked="0"/>
    </xf>
    <xf numFmtId="10" fontId="14" fillId="0" borderId="0" xfId="0" applyNumberFormat="1" applyFont="1" applyFill="1"/>
    <xf numFmtId="0" fontId="14" fillId="0" borderId="1" xfId="0" applyFont="1" applyFill="1" applyBorder="1" applyAlignment="1">
      <alignment horizontal="center"/>
    </xf>
    <xf numFmtId="16" fontId="14" fillId="0" borderId="1" xfId="0" quotePrefix="1" applyNumberFormat="1" applyFont="1" applyFill="1" applyBorder="1" applyAlignment="1">
      <alignment horizontal="center"/>
    </xf>
    <xf numFmtId="16" fontId="14" fillId="0" borderId="1" xfId="0" applyNumberFormat="1" applyFont="1" applyFill="1" applyBorder="1" applyAlignment="1">
      <alignment horizontal="center"/>
    </xf>
    <xf numFmtId="49" fontId="14" fillId="0" borderId="2" xfId="0" applyNumberFormat="1" applyFont="1" applyFill="1" applyBorder="1" applyAlignment="1">
      <alignment horizontal="center"/>
    </xf>
    <xf numFmtId="0" fontId="24" fillId="0" borderId="0" xfId="0" applyFont="1" applyFill="1" applyAlignment="1">
      <alignment horizontal="center"/>
    </xf>
    <xf numFmtId="2" fontId="14" fillId="0" borderId="1" xfId="0" applyNumberFormat="1" applyFont="1" applyFill="1" applyBorder="1" applyAlignment="1">
      <alignment horizontal="center"/>
    </xf>
    <xf numFmtId="2" fontId="14" fillId="0" borderId="2" xfId="0" applyNumberFormat="1" applyFont="1" applyFill="1" applyBorder="1" applyAlignment="1">
      <alignment horizontal="center"/>
    </xf>
    <xf numFmtId="185" fontId="14" fillId="0" borderId="0" xfId="0" applyNumberFormat="1" applyFont="1" applyFill="1"/>
    <xf numFmtId="174" fontId="14" fillId="0" borderId="0" xfId="2" applyNumberFormat="1" applyFont="1" applyFill="1" applyBorder="1"/>
    <xf numFmtId="0" fontId="25" fillId="0" borderId="0" xfId="0" applyFont="1" applyFill="1"/>
    <xf numFmtId="0" fontId="26" fillId="0" borderId="0" xfId="0" applyFont="1" applyFill="1"/>
    <xf numFmtId="0" fontId="27" fillId="0" borderId="0" xfId="0" applyFont="1" applyFill="1"/>
    <xf numFmtId="0" fontId="14" fillId="0" borderId="2" xfId="0" applyFont="1" applyFill="1" applyBorder="1" applyAlignment="1">
      <alignment horizontal="center" vertical="center" wrapText="1"/>
    </xf>
    <xf numFmtId="179" fontId="14" fillId="0" borderId="2" xfId="1" applyNumberFormat="1" applyFont="1" applyFill="1" applyBorder="1" applyAlignment="1">
      <alignment horizontal="center" vertical="center" wrapText="1"/>
    </xf>
    <xf numFmtId="178" fontId="14" fillId="0" borderId="2" xfId="1" applyNumberFormat="1" applyFont="1" applyFill="1" applyBorder="1" applyAlignment="1">
      <alignment horizontal="center" vertical="center" wrapText="1"/>
    </xf>
    <xf numFmtId="0" fontId="14" fillId="0" borderId="0" xfId="0" applyFont="1" applyFill="1" applyAlignment="1">
      <alignment horizontal="center" vertical="center" wrapText="1"/>
    </xf>
    <xf numFmtId="184" fontId="14" fillId="0" borderId="0" xfId="0" quotePrefix="1" applyNumberFormat="1" applyFont="1" applyFill="1" applyAlignment="1">
      <alignment horizontal="center"/>
    </xf>
    <xf numFmtId="2" fontId="14" fillId="0" borderId="0" xfId="0" quotePrefix="1" applyNumberFormat="1" applyFont="1" applyFill="1" applyAlignment="1">
      <alignment horizontal="center"/>
    </xf>
    <xf numFmtId="0" fontId="13" fillId="0" borderId="0" xfId="0" applyFont="1" applyFill="1"/>
    <xf numFmtId="165" fontId="14" fillId="0" borderId="0" xfId="1" applyFont="1" applyFill="1"/>
    <xf numFmtId="171" fontId="14" fillId="0" borderId="0" xfId="0" applyNumberFormat="1" applyFont="1" applyFill="1"/>
    <xf numFmtId="174" fontId="14" fillId="0" borderId="0" xfId="2" applyNumberFormat="1" applyFont="1" applyFill="1" applyAlignment="1">
      <alignment horizontal="center"/>
    </xf>
    <xf numFmtId="164" fontId="14" fillId="0" borderId="0" xfId="0" applyNumberFormat="1" applyFont="1" applyFill="1"/>
    <xf numFmtId="169" fontId="14" fillId="0" borderId="0" xfId="0" applyNumberFormat="1" applyFont="1" applyFill="1" applyAlignment="1">
      <alignment horizontal="center"/>
    </xf>
    <xf numFmtId="171" fontId="14" fillId="0" borderId="0" xfId="0" applyNumberFormat="1" applyFont="1" applyFill="1" applyAlignment="1">
      <alignment horizontal="center"/>
    </xf>
    <xf numFmtId="174" fontId="14" fillId="0" borderId="0" xfId="0" applyNumberFormat="1" applyFont="1" applyFill="1"/>
    <xf numFmtId="169" fontId="14" fillId="0" borderId="0" xfId="0" applyNumberFormat="1" applyFont="1" applyFill="1" applyAlignment="1">
      <alignment horizontal="right"/>
    </xf>
    <xf numFmtId="173" fontId="13" fillId="0" borderId="0" xfId="0" applyNumberFormat="1" applyFont="1" applyFill="1"/>
    <xf numFmtId="2" fontId="13" fillId="0" borderId="0" xfId="0" applyNumberFormat="1" applyFont="1" applyFill="1" applyAlignment="1">
      <alignment horizontal="center"/>
    </xf>
    <xf numFmtId="169" fontId="14" fillId="0" borderId="0" xfId="0" applyNumberFormat="1" applyFont="1" applyFill="1"/>
    <xf numFmtId="2" fontId="13" fillId="0" borderId="0" xfId="0" applyNumberFormat="1" applyFont="1" applyFill="1"/>
    <xf numFmtId="170" fontId="14" fillId="0" borderId="0" xfId="0" applyNumberFormat="1" applyFont="1" applyFill="1"/>
    <xf numFmtId="166" fontId="14" fillId="0" borderId="0" xfId="0" applyNumberFormat="1" applyFont="1" applyFill="1"/>
    <xf numFmtId="176" fontId="14" fillId="0" borderId="0" xfId="0" applyNumberFormat="1" applyFont="1" applyFill="1" applyAlignment="1">
      <alignment horizontal="center"/>
    </xf>
    <xf numFmtId="164" fontId="13" fillId="0" borderId="0" xfId="0" applyNumberFormat="1" applyFont="1" applyFill="1"/>
    <xf numFmtId="177" fontId="14" fillId="0" borderId="0" xfId="0" applyNumberFormat="1" applyFont="1" applyFill="1"/>
    <xf numFmtId="174" fontId="14" fillId="0" borderId="0" xfId="2" applyNumberFormat="1" applyFont="1" applyFill="1"/>
    <xf numFmtId="171" fontId="13" fillId="0" borderId="0" xfId="0" applyNumberFormat="1" applyFont="1" applyFill="1"/>
    <xf numFmtId="0" fontId="20" fillId="0" borderId="0" xfId="0" applyFont="1" applyFill="1" applyAlignment="1"/>
    <xf numFmtId="0" fontId="14" fillId="0" borderId="6" xfId="0" applyFont="1" applyFill="1" applyBorder="1" applyAlignment="1">
      <alignment horizontal="center"/>
    </xf>
    <xf numFmtId="175" fontId="14" fillId="0" borderId="7" xfId="2" applyNumberFormat="1" applyFont="1" applyFill="1" applyBorder="1" applyAlignment="1">
      <alignment horizontal="center"/>
    </xf>
    <xf numFmtId="168" fontId="14" fillId="0" borderId="4" xfId="1" applyNumberFormat="1" applyFont="1" applyFill="1" applyBorder="1" applyAlignment="1">
      <alignment horizontal="center" wrapText="1"/>
    </xf>
    <xf numFmtId="0" fontId="14" fillId="0" borderId="16" xfId="0" applyFont="1" applyFill="1" applyBorder="1" applyAlignment="1"/>
    <xf numFmtId="175" fontId="14" fillId="0" borderId="16" xfId="2" applyNumberFormat="1" applyFont="1" applyFill="1" applyBorder="1" applyAlignment="1"/>
    <xf numFmtId="168" fontId="14" fillId="0" borderId="0" xfId="1" applyNumberFormat="1" applyFont="1" applyFill="1" applyBorder="1" applyAlignment="1"/>
    <xf numFmtId="165" fontId="24" fillId="0" borderId="0" xfId="1" applyFont="1" applyFill="1" applyBorder="1" applyAlignment="1"/>
    <xf numFmtId="182" fontId="14" fillId="0" borderId="0" xfId="1" applyNumberFormat="1" applyFont="1" applyFill="1" applyAlignment="1"/>
    <xf numFmtId="0" fontId="14" fillId="0" borderId="2" xfId="0" applyFont="1" applyFill="1" applyBorder="1" applyAlignment="1">
      <alignment horizontal="left"/>
    </xf>
    <xf numFmtId="0" fontId="14" fillId="0" borderId="2" xfId="0" applyFont="1" applyFill="1" applyBorder="1" applyAlignment="1">
      <alignment horizontal="center"/>
    </xf>
    <xf numFmtId="0" fontId="14" fillId="0" borderId="2" xfId="0" applyFont="1" applyFill="1" applyBorder="1" applyAlignment="1">
      <alignment horizontal="right"/>
    </xf>
    <xf numFmtId="165" fontId="14" fillId="0" borderId="2" xfId="1" applyFont="1" applyFill="1" applyBorder="1" applyAlignment="1">
      <alignment horizontal="right"/>
    </xf>
    <xf numFmtId="181" fontId="14" fillId="0" borderId="2" xfId="0" applyNumberFormat="1" applyFont="1" applyFill="1" applyBorder="1" applyAlignment="1">
      <alignment horizontal="right"/>
    </xf>
    <xf numFmtId="10" fontId="14" fillId="0" borderId="2" xfId="0" applyNumberFormat="1" applyFont="1" applyFill="1" applyBorder="1" applyAlignment="1">
      <alignment horizontal="right"/>
    </xf>
    <xf numFmtId="183" fontId="14" fillId="0" borderId="2" xfId="0" applyNumberFormat="1" applyFont="1" applyFill="1" applyBorder="1" applyAlignment="1">
      <alignment horizontal="right"/>
    </xf>
    <xf numFmtId="0" fontId="14" fillId="0" borderId="0" xfId="75" applyFont="1" applyFill="1" applyBorder="1" applyAlignment="1">
      <alignment horizontal="left"/>
    </xf>
    <xf numFmtId="0" fontId="14" fillId="0" borderId="0" xfId="75" applyFont="1" applyFill="1" applyBorder="1" applyAlignment="1">
      <alignment horizontal="right"/>
    </xf>
    <xf numFmtId="180" fontId="14" fillId="0" borderId="0" xfId="75" applyNumberFormat="1" applyFont="1" applyFill="1" applyBorder="1" applyAlignment="1">
      <alignment horizontal="right"/>
    </xf>
    <xf numFmtId="181" fontId="14" fillId="0" borderId="0" xfId="75" applyNumberFormat="1" applyFont="1" applyFill="1" applyBorder="1" applyAlignment="1">
      <alignment horizontal="right"/>
    </xf>
    <xf numFmtId="186" fontId="14" fillId="0" borderId="0" xfId="75" applyNumberFormat="1" applyFont="1" applyFill="1" applyBorder="1" applyAlignment="1">
      <alignment horizontal="right"/>
    </xf>
    <xf numFmtId="0" fontId="14" fillId="0" borderId="0" xfId="75" applyFont="1" applyFill="1" applyBorder="1" applyAlignment="1">
      <alignment horizontal="center"/>
    </xf>
    <xf numFmtId="0" fontId="14" fillId="0" borderId="0" xfId="0" applyFont="1" applyFill="1" applyBorder="1" applyAlignment="1">
      <alignment horizontal="right"/>
    </xf>
    <xf numFmtId="0" fontId="14" fillId="0" borderId="16" xfId="0" applyFont="1" applyFill="1" applyBorder="1" applyAlignment="1">
      <alignment horizontal="right"/>
    </xf>
    <xf numFmtId="165" fontId="14" fillId="0" borderId="16" xfId="1" applyFont="1" applyFill="1" applyBorder="1" applyAlignment="1">
      <alignment horizontal="right"/>
    </xf>
    <xf numFmtId="181" fontId="14" fillId="0" borderId="16" xfId="0" applyNumberFormat="1" applyFont="1" applyFill="1" applyBorder="1" applyAlignment="1">
      <alignment horizontal="right"/>
    </xf>
    <xf numFmtId="10" fontId="14" fillId="0" borderId="16" xfId="0" applyNumberFormat="1" applyFont="1" applyFill="1" applyBorder="1" applyAlignment="1">
      <alignment horizontal="right"/>
    </xf>
    <xf numFmtId="180" fontId="14" fillId="0" borderId="16" xfId="0" applyNumberFormat="1" applyFont="1" applyFill="1" applyBorder="1" applyAlignment="1">
      <alignment horizontal="right"/>
    </xf>
    <xf numFmtId="183" fontId="14" fillId="0" borderId="16" xfId="0" applyNumberFormat="1" applyFont="1" applyFill="1" applyBorder="1" applyAlignment="1">
      <alignment horizontal="right"/>
    </xf>
    <xf numFmtId="175" fontId="14" fillId="0" borderId="16" xfId="2" applyNumberFormat="1" applyFont="1" applyFill="1" applyBorder="1" applyAlignment="1">
      <alignment horizontal="right"/>
    </xf>
    <xf numFmtId="166" fontId="14" fillId="0" borderId="16" xfId="2" applyNumberFormat="1" applyFont="1" applyFill="1" applyBorder="1" applyAlignment="1">
      <alignment horizontal="right"/>
    </xf>
    <xf numFmtId="165" fontId="14" fillId="0" borderId="0" xfId="0" applyNumberFormat="1" applyFont="1" applyFill="1" applyBorder="1" applyAlignment="1">
      <alignment horizontal="right"/>
    </xf>
    <xf numFmtId="181" fontId="14" fillId="0" borderId="0" xfId="0" applyNumberFormat="1" applyFont="1" applyFill="1" applyBorder="1" applyAlignment="1">
      <alignment horizontal="right"/>
    </xf>
    <xf numFmtId="10" fontId="14" fillId="0" borderId="0" xfId="0" applyNumberFormat="1" applyFont="1" applyFill="1" applyBorder="1" applyAlignment="1">
      <alignment horizontal="right"/>
    </xf>
    <xf numFmtId="180" fontId="14" fillId="0" borderId="0" xfId="0" applyNumberFormat="1" applyFont="1" applyFill="1" applyBorder="1" applyAlignment="1">
      <alignment horizontal="right"/>
    </xf>
    <xf numFmtId="183" fontId="14" fillId="0" borderId="0" xfId="0" applyNumberFormat="1" applyFont="1" applyFill="1" applyBorder="1" applyAlignment="1">
      <alignment horizontal="right"/>
    </xf>
    <xf numFmtId="165" fontId="14" fillId="0" borderId="16" xfId="1" applyFont="1" applyFill="1" applyBorder="1" applyAlignment="1">
      <alignment horizontal="center"/>
    </xf>
    <xf numFmtId="0" fontId="14" fillId="0" borderId="16" xfId="80" applyFont="1" applyFill="1" applyBorder="1" applyAlignment="1">
      <alignment horizontal="left"/>
    </xf>
    <xf numFmtId="168" fontId="14" fillId="0" borderId="0" xfId="1" applyNumberFormat="1" applyFont="1" applyFill="1" applyAlignment="1">
      <alignment horizontal="center"/>
    </xf>
    <xf numFmtId="0" fontId="14" fillId="0" borderId="10" xfId="0" applyFont="1" applyFill="1" applyBorder="1" applyAlignment="1">
      <alignment horizontal="left"/>
    </xf>
    <xf numFmtId="0" fontId="14" fillId="0" borderId="17" xfId="0" applyFont="1" applyFill="1" applyBorder="1" applyAlignment="1">
      <alignment horizontal="left"/>
    </xf>
    <xf numFmtId="0" fontId="14" fillId="0" borderId="8" xfId="0" applyFont="1" applyFill="1" applyBorder="1" applyAlignment="1">
      <alignment horizontal="left"/>
    </xf>
    <xf numFmtId="175" fontId="14" fillId="0" borderId="8" xfId="2" applyNumberFormat="1" applyFont="1" applyFill="1" applyBorder="1" applyAlignment="1"/>
    <xf numFmtId="0" fontId="14" fillId="0" borderId="3" xfId="0" applyFont="1" applyFill="1" applyBorder="1" applyAlignment="1"/>
    <xf numFmtId="175" fontId="14" fillId="0" borderId="3" xfId="2" applyNumberFormat="1" applyFont="1" applyFill="1" applyBorder="1" applyAlignment="1"/>
    <xf numFmtId="172" fontId="14" fillId="0" borderId="3" xfId="4" applyNumberFormat="1" applyFont="1" applyFill="1" applyBorder="1" applyAlignment="1"/>
    <xf numFmtId="10" fontId="14" fillId="0" borderId="3" xfId="4" applyNumberFormat="1" applyFont="1" applyFill="1" applyBorder="1" applyAlignment="1"/>
    <xf numFmtId="0" fontId="14" fillId="0" borderId="1" xfId="0" applyFont="1" applyFill="1" applyBorder="1" applyAlignment="1">
      <alignment horizontal="left" wrapText="1"/>
    </xf>
    <xf numFmtId="0" fontId="14" fillId="0" borderId="16" xfId="0" applyFont="1" applyFill="1" applyBorder="1" applyAlignment="1">
      <alignment horizontal="center" wrapText="1"/>
    </xf>
    <xf numFmtId="167" fontId="14" fillId="0" borderId="16" xfId="1" applyNumberFormat="1" applyFont="1" applyFill="1" applyBorder="1" applyAlignment="1"/>
    <xf numFmtId="175" fontId="14" fillId="0" borderId="16" xfId="2" applyNumberFormat="1" applyFont="1" applyFill="1" applyBorder="1" applyAlignment="1">
      <alignment horizontal="center"/>
    </xf>
    <xf numFmtId="0" fontId="18" fillId="0" borderId="10" xfId="0" applyFont="1" applyFill="1" applyBorder="1" applyAlignment="1">
      <alignment horizontal="left"/>
    </xf>
    <xf numFmtId="168" fontId="14" fillId="0" borderId="0" xfId="1" applyNumberFormat="1" applyFont="1" applyFill="1" applyBorder="1" applyAlignment="1">
      <alignment horizontal="center"/>
    </xf>
    <xf numFmtId="165" fontId="14" fillId="0" borderId="7" xfId="1" applyNumberFormat="1" applyFont="1" applyFill="1" applyBorder="1" applyAlignment="1"/>
    <xf numFmtId="165" fontId="14" fillId="0" borderId="4" xfId="1" applyNumberFormat="1" applyFont="1" applyFill="1" applyBorder="1" applyAlignment="1">
      <alignment horizontal="center" wrapText="1"/>
    </xf>
    <xf numFmtId="165" fontId="24" fillId="0" borderId="0" xfId="1" applyNumberFormat="1" applyFont="1" applyFill="1" applyBorder="1" applyAlignment="1"/>
    <xf numFmtId="165" fontId="14" fillId="0" borderId="2" xfId="0" applyNumberFormat="1" applyFont="1" applyFill="1" applyBorder="1" applyAlignment="1">
      <alignment horizontal="right"/>
    </xf>
    <xf numFmtId="165" fontId="14" fillId="0" borderId="2" xfId="1" applyNumberFormat="1" applyFont="1" applyFill="1" applyBorder="1" applyAlignment="1">
      <alignment horizontal="right"/>
    </xf>
    <xf numFmtId="165" fontId="14" fillId="0" borderId="0" xfId="75" applyNumberFormat="1" applyFont="1" applyFill="1" applyBorder="1" applyAlignment="1">
      <alignment horizontal="right"/>
    </xf>
    <xf numFmtId="165" fontId="14" fillId="0" borderId="16" xfId="1" applyNumberFormat="1" applyFont="1" applyFill="1" applyBorder="1" applyAlignment="1">
      <alignment horizontal="right"/>
    </xf>
    <xf numFmtId="165" fontId="14" fillId="0" borderId="0" xfId="1" applyNumberFormat="1" applyFont="1" applyFill="1" applyBorder="1" applyAlignment="1">
      <alignment horizontal="right"/>
    </xf>
    <xf numFmtId="165" fontId="14" fillId="0" borderId="10" xfId="1" applyNumberFormat="1" applyFont="1" applyFill="1" applyBorder="1" applyAlignment="1"/>
    <xf numFmtId="165" fontId="14" fillId="0" borderId="3" xfId="1" applyNumberFormat="1" applyFont="1" applyFill="1" applyBorder="1" applyAlignment="1"/>
    <xf numFmtId="175" fontId="13" fillId="0" borderId="14" xfId="2" applyNumberFormat="1" applyFont="1" applyFill="1" applyBorder="1" applyAlignment="1"/>
    <xf numFmtId="175" fontId="13" fillId="0" borderId="15" xfId="2" applyNumberFormat="1" applyFont="1" applyFill="1" applyBorder="1" applyAlignment="1"/>
    <xf numFmtId="178" fontId="14" fillId="0" borderId="5" xfId="1" applyNumberFormat="1" applyFont="1" applyFill="1" applyBorder="1" applyAlignment="1">
      <alignment horizontal="center"/>
    </xf>
  </cellXfs>
  <cellStyles count="86">
    <cellStyle name="Comma" xfId="1" builtinId="3"/>
    <cellStyle name="Comma 2" xfId="10"/>
    <cellStyle name="Comma 2 2" xfId="44"/>
    <cellStyle name="Comma 3" xfId="8"/>
    <cellStyle name="Currency" xfId="2" builtinId="4"/>
    <cellStyle name="Currency 2" xfId="11"/>
    <cellStyle name="Currency 2 2" xfId="45"/>
    <cellStyle name="Currency 3" xfId="6"/>
    <cellStyle name="Normal" xfId="0" builtinId="0"/>
    <cellStyle name="Normal 10" xfId="18"/>
    <cellStyle name="Normal 10 2" xfId="52"/>
    <cellStyle name="Normal 11" xfId="27"/>
    <cellStyle name="Normal 11 2" xfId="61"/>
    <cellStyle name="Normal 12" xfId="28"/>
    <cellStyle name="Normal 12 2" xfId="62"/>
    <cellStyle name="Normal 13" xfId="19"/>
    <cellStyle name="Normal 13 2" xfId="53"/>
    <cellStyle name="Normal 14" xfId="20"/>
    <cellStyle name="Normal 14 2" xfId="54"/>
    <cellStyle name="Normal 15" xfId="21"/>
    <cellStyle name="Normal 15 2" xfId="55"/>
    <cellStyle name="Normal 16" xfId="22"/>
    <cellStyle name="Normal 16 2" xfId="56"/>
    <cellStyle name="Normal 17" xfId="23"/>
    <cellStyle name="Normal 17 2" xfId="57"/>
    <cellStyle name="Normal 18" xfId="24"/>
    <cellStyle name="Normal 18 2" xfId="58"/>
    <cellStyle name="Normal 19" xfId="25"/>
    <cellStyle name="Normal 19 2" xfId="59"/>
    <cellStyle name="Normal 2" xfId="7"/>
    <cellStyle name="Normal 2 112" xfId="85"/>
    <cellStyle name="Normal 2 2" xfId="42"/>
    <cellStyle name="Normal 2 2 2" xfId="43"/>
    <cellStyle name="Normal 20" xfId="29"/>
    <cellStyle name="Normal 20 2" xfId="63"/>
    <cellStyle name="Normal 21" xfId="30"/>
    <cellStyle name="Normal 21 2" xfId="64"/>
    <cellStyle name="Normal 22" xfId="31"/>
    <cellStyle name="Normal 22 2" xfId="65"/>
    <cellStyle name="Normal 23" xfId="32"/>
    <cellStyle name="Normal 23 2" xfId="66"/>
    <cellStyle name="Normal 24" xfId="33"/>
    <cellStyle name="Normal 24 2" xfId="67"/>
    <cellStyle name="Normal 25" xfId="34"/>
    <cellStyle name="Normal 25 2" xfId="68"/>
    <cellStyle name="Normal 26" xfId="35"/>
    <cellStyle name="Normal 26 2" xfId="69"/>
    <cellStyle name="Normal 27" xfId="36"/>
    <cellStyle name="Normal 27 2" xfId="70"/>
    <cellStyle name="Normal 28" xfId="37"/>
    <cellStyle name="Normal 28 2" xfId="71"/>
    <cellStyle name="Normal 29" xfId="38"/>
    <cellStyle name="Normal 29 2" xfId="72"/>
    <cellStyle name="Normal 3" xfId="5"/>
    <cellStyle name="Normal 30" xfId="39"/>
    <cellStyle name="Normal 30 2" xfId="73"/>
    <cellStyle name="Normal 31" xfId="40"/>
    <cellStyle name="Normal 31 2" xfId="74"/>
    <cellStyle name="Normal 32" xfId="41"/>
    <cellStyle name="Normal 33" xfId="75"/>
    <cellStyle name="Normal 34" xfId="76"/>
    <cellStyle name="Normal 35" xfId="77"/>
    <cellStyle name="Normal 36" xfId="78"/>
    <cellStyle name="Normal 37" xfId="79"/>
    <cellStyle name="Normal 38" xfId="80"/>
    <cellStyle name="Normal 39" xfId="81"/>
    <cellStyle name="Normal 4" xfId="13"/>
    <cellStyle name="Normal 4 2" xfId="47"/>
    <cellStyle name="Normal 40" xfId="82"/>
    <cellStyle name="Normal 41" xfId="83"/>
    <cellStyle name="Normal 42" xfId="84"/>
    <cellStyle name="Normal 5" xfId="26"/>
    <cellStyle name="Normal 5 2" xfId="60"/>
    <cellStyle name="Normal 6" xfId="14"/>
    <cellStyle name="Normal 6 2" xfId="48"/>
    <cellStyle name="Normal 7" xfId="15"/>
    <cellStyle name="Normal 7 2" xfId="49"/>
    <cellStyle name="Normal 8" xfId="16"/>
    <cellStyle name="Normal 8 2" xfId="50"/>
    <cellStyle name="Normal 9" xfId="17"/>
    <cellStyle name="Normal 9 2" xfId="51"/>
    <cellStyle name="Normal_2009 DPA Final for SSM Spreadsheet" xfId="3"/>
    <cellStyle name="Percent" xfId="4" builtinId="5"/>
    <cellStyle name="Percent 2" xfId="12"/>
    <cellStyle name="Percent 2 2" xfId="46"/>
    <cellStyle name="Percent 3" xfId="9"/>
  </cellStyles>
  <dxfs count="38">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E82E6"/>
      <color rgb="FF3D3D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LDUSERS\MRS\DSM\Avoided%20Gas%20Costs\DSM%20Marcus%20Wolter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99 FT Forec. $$$"/>
      <sheetName val="Storage Anal."/>
      <sheetName val="Supply Costs"/>
      <sheetName val="Transportation Costs"/>
      <sheetName val="Storage Costs"/>
      <sheetName val="Demand Profiles"/>
      <sheetName val="Fiscal Summaries"/>
      <sheetName val="Demand Summaries"/>
      <sheetName val="Summary - Water Heating"/>
      <sheetName val="Summary - Space &amp; Water"/>
      <sheetName val="Summary - Industrial Process"/>
      <sheetName val="Summary - Space Heat"/>
      <sheetName val="Full Summary"/>
      <sheetName val="Hampton Methodologies"/>
      <sheetName val="Old Commodity Prices"/>
      <sheetName val="Commodity Prices"/>
      <sheetName val="Graphs"/>
      <sheetName val="General Lookup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ow r="15">
          <cell r="C15">
            <v>2002</v>
          </cell>
          <cell r="D15">
            <v>1409036.2684210001</v>
          </cell>
          <cell r="E15">
            <v>12910.12</v>
          </cell>
          <cell r="F15">
            <v>1348564.4830369998</v>
          </cell>
          <cell r="G15">
            <v>12595.242</v>
          </cell>
          <cell r="H15">
            <v>60471.785384000279</v>
          </cell>
          <cell r="I15">
            <v>314.87800000000061</v>
          </cell>
          <cell r="J15">
            <v>192.04830246635257</v>
          </cell>
          <cell r="K15">
            <v>306.15492107853959</v>
          </cell>
          <cell r="L15">
            <v>144.74102319669493</v>
          </cell>
          <cell r="M15">
            <v>130.84169634185758</v>
          </cell>
        </row>
        <row r="16">
          <cell r="C16">
            <v>2003</v>
          </cell>
          <cell r="D16">
            <v>1671019.0741600001</v>
          </cell>
          <cell r="E16">
            <v>13781.969000000003</v>
          </cell>
          <cell r="F16">
            <v>1599981.9808519999</v>
          </cell>
          <cell r="G16">
            <v>13456.411000000002</v>
          </cell>
          <cell r="H16">
            <v>71037.093308000127</v>
          </cell>
          <cell r="I16">
            <v>325.5580000000009</v>
          </cell>
          <cell r="J16">
            <v>218.20103732053866</v>
          </cell>
          <cell r="K16">
            <v>248.95558149536228</v>
          </cell>
          <cell r="L16">
            <v>147.57015109466494</v>
          </cell>
          <cell r="M16">
            <v>138.15623023402878</v>
          </cell>
        </row>
        <row r="17">
          <cell r="C17">
            <v>2004</v>
          </cell>
          <cell r="D17">
            <v>1711191.7746370004</v>
          </cell>
          <cell r="E17">
            <v>14011.87</v>
          </cell>
          <cell r="F17">
            <v>1634021.7859520002</v>
          </cell>
          <cell r="G17">
            <v>13682.042000000001</v>
          </cell>
          <cell r="H17">
            <v>77169.988685000222</v>
          </cell>
          <cell r="I17">
            <v>329.82799999999952</v>
          </cell>
          <cell r="J17">
            <v>233.97039876845002</v>
          </cell>
          <cell r="K17">
            <v>241.72149289027686</v>
          </cell>
          <cell r="L17">
            <v>150.9777642400247</v>
          </cell>
          <cell r="M17">
            <v>146.7644305772231</v>
          </cell>
        </row>
        <row r="18">
          <cell r="C18">
            <v>2005</v>
          </cell>
          <cell r="D18">
            <v>1571967.498283</v>
          </cell>
          <cell r="E18">
            <v>14229.093999999999</v>
          </cell>
          <cell r="F18">
            <v>1489091.3719349999</v>
          </cell>
          <cell r="G18">
            <v>13895.360999999999</v>
          </cell>
          <cell r="H18">
            <v>82876.12634800002</v>
          </cell>
          <cell r="I18">
            <v>333.73300000000017</v>
          </cell>
          <cell r="J18">
            <v>248.33063061788908</v>
          </cell>
          <cell r="K18">
            <v>270.76291501857753</v>
          </cell>
          <cell r="L18">
            <v>150.15643802647429</v>
          </cell>
          <cell r="M18">
            <v>149.88906009244991</v>
          </cell>
        </row>
        <row r="19">
          <cell r="C19">
            <v>2006</v>
          </cell>
          <cell r="D19">
            <v>1589161.9068900002</v>
          </cell>
          <cell r="E19">
            <v>14446.529</v>
          </cell>
          <cell r="F19">
            <v>1509518.72994</v>
          </cell>
          <cell r="G19">
            <v>14108.726999999997</v>
          </cell>
          <cell r="H19">
            <v>79643.176950000226</v>
          </cell>
          <cell r="I19">
            <v>337.80200000000332</v>
          </cell>
          <cell r="J19">
            <v>235.76881412780105</v>
          </cell>
          <cell r="K19">
            <v>243.74611444980548</v>
          </cell>
          <cell r="L19">
            <v>153.71878715814523</v>
          </cell>
          <cell r="M19">
            <v>152.75830539469658</v>
          </cell>
        </row>
        <row r="20">
          <cell r="C20">
            <v>2007</v>
          </cell>
          <cell r="D20">
            <v>1704108.6452599999</v>
          </cell>
          <cell r="E20">
            <v>14695.297</v>
          </cell>
          <cell r="F20">
            <v>1627061.89</v>
          </cell>
          <cell r="G20">
            <v>14353.139000000003</v>
          </cell>
          <cell r="H20">
            <v>77046.755260000005</v>
          </cell>
          <cell r="I20">
            <v>342.15799999999763</v>
          </cell>
          <cell r="J20">
            <v>225.17888010802187</v>
          </cell>
          <cell r="K20">
            <v>215.14203881225052</v>
          </cell>
          <cell r="L20">
            <v>156.57075748678784</v>
          </cell>
          <cell r="M20">
            <v>169.96384453148556</v>
          </cell>
        </row>
        <row r="21">
          <cell r="C21">
            <v>2008</v>
          </cell>
          <cell r="D21">
            <v>1729180.6243400001</v>
          </cell>
          <cell r="E21">
            <v>14910.106999999998</v>
          </cell>
          <cell r="F21">
            <v>1652974.6031900002</v>
          </cell>
          <cell r="G21">
            <v>14563.88</v>
          </cell>
          <cell r="H21">
            <v>76206.021149999928</v>
          </cell>
          <cell r="I21">
            <v>346.22699999999895</v>
          </cell>
          <cell r="J21">
            <v>220.10421240977786</v>
          </cell>
          <cell r="K21">
            <v>229.7065449714047</v>
          </cell>
          <cell r="L21">
            <v>158.8482738613292</v>
          </cell>
        </row>
        <row r="22">
          <cell r="C22">
            <v>2009</v>
          </cell>
          <cell r="D22">
            <v>1819049.0035199998</v>
          </cell>
          <cell r="E22">
            <v>15112.05</v>
          </cell>
          <cell r="F22">
            <v>1745364.9680399999</v>
          </cell>
          <cell r="G22">
            <v>14762.035000000002</v>
          </cell>
          <cell r="H22">
            <v>73684.035479999846</v>
          </cell>
          <cell r="I22">
            <v>350.0149999999976</v>
          </cell>
          <cell r="J22">
            <v>210.51679350885061</v>
          </cell>
          <cell r="K22">
            <v>232.63347330533912</v>
          </cell>
        </row>
        <row r="23">
          <cell r="C23">
            <v>2010</v>
          </cell>
          <cell r="D23">
            <v>1875145.0840499999</v>
          </cell>
          <cell r="E23">
            <v>15312.563</v>
          </cell>
          <cell r="F23">
            <v>1794629.0715600001</v>
          </cell>
          <cell r="G23">
            <v>14958.841</v>
          </cell>
          <cell r="H23">
            <v>80516.012489999877</v>
          </cell>
          <cell r="I23">
            <v>353.72199999999975</v>
          </cell>
          <cell r="J23">
            <v>227.62511941581224</v>
          </cell>
        </row>
        <row r="30">
          <cell r="C30">
            <v>2002</v>
          </cell>
          <cell r="D30">
            <v>1409036.2684210001</v>
          </cell>
          <cell r="E30">
            <v>12910.12</v>
          </cell>
          <cell r="F30">
            <v>1390243.5566190002</v>
          </cell>
          <cell r="G30">
            <v>12817.063000000002</v>
          </cell>
          <cell r="H30">
            <v>18792.711801999947</v>
          </cell>
          <cell r="I30">
            <v>93.05699999999888</v>
          </cell>
          <cell r="J30">
            <v>201.94839509118253</v>
          </cell>
          <cell r="K30">
            <v>308.26437399247357</v>
          </cell>
          <cell r="L30">
            <v>161.13839285714221</v>
          </cell>
          <cell r="M30">
            <v>238.30469644902337</v>
          </cell>
        </row>
        <row r="31">
          <cell r="C31">
            <v>2003</v>
          </cell>
          <cell r="D31">
            <v>1671019.0741600001</v>
          </cell>
          <cell r="E31">
            <v>13781.969000000003</v>
          </cell>
          <cell r="F31">
            <v>1645189.1734749998</v>
          </cell>
          <cell r="G31">
            <v>13685.757000000001</v>
          </cell>
          <cell r="H31">
            <v>25829.900685000233</v>
          </cell>
          <cell r="I31">
            <v>96.212000000001353</v>
          </cell>
          <cell r="J31">
            <v>268.46859731634169</v>
          </cell>
          <cell r="K31">
            <v>291.29937629937962</v>
          </cell>
          <cell r="L31">
            <v>142.39868565169598</v>
          </cell>
          <cell r="M31">
            <v>171.34311512415633</v>
          </cell>
        </row>
        <row r="32">
          <cell r="C32">
            <v>2004</v>
          </cell>
          <cell r="D32">
            <v>1711191.7746370004</v>
          </cell>
          <cell r="E32">
            <v>14011.87</v>
          </cell>
          <cell r="F32">
            <v>1659256.8210349998</v>
          </cell>
          <cell r="G32">
            <v>13914.402999999998</v>
          </cell>
          <cell r="H32">
            <v>51934.953602000605</v>
          </cell>
          <cell r="I32">
            <v>97.467000000002372</v>
          </cell>
          <cell r="J32">
            <v>532.84653884903958</v>
          </cell>
          <cell r="K32">
            <v>119.82148353339346</v>
          </cell>
          <cell r="L32">
            <v>196.83083511777377</v>
          </cell>
          <cell r="M32">
            <v>88.044444444444451</v>
          </cell>
        </row>
        <row r="33">
          <cell r="C33">
            <v>2005</v>
          </cell>
          <cell r="D33">
            <v>1571967.498283</v>
          </cell>
          <cell r="E33">
            <v>14229.093999999999</v>
          </cell>
          <cell r="F33">
            <v>1545987.6936659999</v>
          </cell>
          <cell r="G33">
            <v>14130.473000000002</v>
          </cell>
          <cell r="H33">
            <v>25979.804617000045</v>
          </cell>
          <cell r="I33">
            <v>98.620999999997366</v>
          </cell>
          <cell r="J33">
            <v>263.43075629937579</v>
          </cell>
          <cell r="K33">
            <v>741.70553640234641</v>
          </cell>
          <cell r="L33">
            <v>209.01795142555679</v>
          </cell>
          <cell r="M33">
            <v>276.36663007683751</v>
          </cell>
        </row>
        <row r="34">
          <cell r="C34">
            <v>2006</v>
          </cell>
          <cell r="D34">
            <v>1589161.9068900002</v>
          </cell>
          <cell r="E34">
            <v>14446.529</v>
          </cell>
          <cell r="F34">
            <v>1563287.7642299999</v>
          </cell>
          <cell r="G34">
            <v>14346.701999999999</v>
          </cell>
          <cell r="H34">
            <v>25874.142660000362</v>
          </cell>
          <cell r="I34">
            <v>99.827000000001135</v>
          </cell>
          <cell r="J34">
            <v>259.18982499724592</v>
          </cell>
          <cell r="K34">
            <v>134.14145461831336</v>
          </cell>
          <cell r="L34">
            <v>212.6590198123053</v>
          </cell>
          <cell r="M34">
            <v>44.532608695652172</v>
          </cell>
        </row>
        <row r="35">
          <cell r="C35">
            <v>2007</v>
          </cell>
          <cell r="D35">
            <v>1704108.6452599999</v>
          </cell>
          <cell r="E35">
            <v>14695.297</v>
          </cell>
          <cell r="F35">
            <v>1688651.33825</v>
          </cell>
          <cell r="G35">
            <v>14594.186</v>
          </cell>
          <cell r="H35">
            <v>15457.307009999873</v>
          </cell>
          <cell r="I35">
            <v>101.11100000000079</v>
          </cell>
          <cell r="J35">
            <v>152.8746329281656</v>
          </cell>
          <cell r="K35">
            <v>125.13104539610254</v>
          </cell>
          <cell r="L35">
            <v>208.1630546955632</v>
          </cell>
          <cell r="M35">
            <v>199.87</v>
          </cell>
        </row>
        <row r="36">
          <cell r="C36">
            <v>2008</v>
          </cell>
          <cell r="D36">
            <v>1729180.6243400001</v>
          </cell>
          <cell r="E36">
            <v>14910.106999999998</v>
          </cell>
          <cell r="F36">
            <v>1704236.51446</v>
          </cell>
          <cell r="G36">
            <v>14807.784999999998</v>
          </cell>
          <cell r="H36">
            <v>24944.10988000012</v>
          </cell>
          <cell r="I36">
            <v>102.32200000000012</v>
          </cell>
          <cell r="J36">
            <v>243.78051523621596</v>
          </cell>
          <cell r="K36">
            <v>253.20105561528814</v>
          </cell>
          <cell r="L36">
            <v>238.02242609582413</v>
          </cell>
        </row>
        <row r="37">
          <cell r="C37">
            <v>2009</v>
          </cell>
          <cell r="D37">
            <v>1819049.0035199998</v>
          </cell>
          <cell r="E37">
            <v>15112.05</v>
          </cell>
          <cell r="F37">
            <v>1794790.2978399999</v>
          </cell>
          <cell r="G37">
            <v>15008.590999999997</v>
          </cell>
          <cell r="H37">
            <v>24258.705679999897</v>
          </cell>
          <cell r="I37">
            <v>103.45900000000256</v>
          </cell>
          <cell r="J37">
            <v>234.47651417469044</v>
          </cell>
          <cell r="K37">
            <v>253.61800792193938</v>
          </cell>
        </row>
        <row r="38">
          <cell r="C38">
            <v>2010</v>
          </cell>
          <cell r="D38">
            <v>1875145.0840499999</v>
          </cell>
          <cell r="E38">
            <v>15312.563</v>
          </cell>
          <cell r="F38">
            <v>1852416.5656700002</v>
          </cell>
          <cell r="G38">
            <v>15208.046999999999</v>
          </cell>
          <cell r="H38">
            <v>22728.51837999979</v>
          </cell>
          <cell r="I38">
            <v>104.51600000000144</v>
          </cell>
          <cell r="J38">
            <v>217.46448754257219</v>
          </cell>
        </row>
        <row r="45">
          <cell r="C45">
            <v>2002</v>
          </cell>
          <cell r="D45">
            <v>1409036.2684210001</v>
          </cell>
          <cell r="E45">
            <v>12910.12</v>
          </cell>
          <cell r="F45">
            <v>1351722.3670330001</v>
          </cell>
          <cell r="G45">
            <v>12611.028</v>
          </cell>
          <cell r="H45">
            <v>57313.901387999998</v>
          </cell>
          <cell r="I45">
            <v>299.09200000000055</v>
          </cell>
          <cell r="J45">
            <v>191.62632697631463</v>
          </cell>
          <cell r="K45">
            <v>292.01912467819039</v>
          </cell>
          <cell r="L45">
            <v>132.50434178534147</v>
          </cell>
          <cell r="M45">
            <v>152.73957962237225</v>
          </cell>
        </row>
        <row r="46">
          <cell r="C46">
            <v>2003</v>
          </cell>
          <cell r="D46">
            <v>1671019.0741600001</v>
          </cell>
          <cell r="E46">
            <v>13781.969000000003</v>
          </cell>
          <cell r="F46">
            <v>1603207.1875519999</v>
          </cell>
          <cell r="G46">
            <v>13472.731999999998</v>
          </cell>
          <cell r="H46">
            <v>67811.886608000146</v>
          </cell>
          <cell r="I46">
            <v>309.23700000000463</v>
          </cell>
          <cell r="J46">
            <v>219.28775213832475</v>
          </cell>
          <cell r="K46">
            <v>251.70752215251332</v>
          </cell>
          <cell r="L46">
            <v>123.4855195911414</v>
          </cell>
          <cell r="M46">
            <v>143.41060765718356</v>
          </cell>
        </row>
        <row r="47">
          <cell r="C47">
            <v>2004</v>
          </cell>
          <cell r="D47">
            <v>1711191.7746370004</v>
          </cell>
          <cell r="E47">
            <v>14011.87</v>
          </cell>
          <cell r="F47">
            <v>1634754.8272490001</v>
          </cell>
          <cell r="G47">
            <v>13698.586999999998</v>
          </cell>
          <cell r="H47">
            <v>76436.947388000321</v>
          </cell>
          <cell r="I47">
            <v>313.28300000000309</v>
          </cell>
          <cell r="J47">
            <v>243.98689806979496</v>
          </cell>
          <cell r="K47">
            <v>249.13658271888596</v>
          </cell>
          <cell r="L47">
            <v>141.63836163836197</v>
          </cell>
          <cell r="M47">
            <v>138.99758036640202</v>
          </cell>
        </row>
        <row r="48">
          <cell r="C48">
            <v>2005</v>
          </cell>
          <cell r="D48">
            <v>1571967.498283</v>
          </cell>
          <cell r="E48">
            <v>14229.093999999999</v>
          </cell>
          <cell r="F48">
            <v>1490318.2889440001</v>
          </cell>
          <cell r="G48">
            <v>13912.099</v>
          </cell>
          <cell r="H48">
            <v>81649.209338999819</v>
          </cell>
          <cell r="I48">
            <v>316.99499999999898</v>
          </cell>
          <cell r="J48">
            <v>257.57254637770336</v>
          </cell>
          <cell r="K48">
            <v>286.1541373544909</v>
          </cell>
          <cell r="L48">
            <v>152.59198423127481</v>
          </cell>
          <cell r="M48">
            <v>162.97472677595567</v>
          </cell>
        </row>
        <row r="49">
          <cell r="C49">
            <v>2006</v>
          </cell>
          <cell r="D49">
            <v>1589161.9068900002</v>
          </cell>
          <cell r="E49">
            <v>14446.529</v>
          </cell>
          <cell r="F49">
            <v>1512822.7711</v>
          </cell>
          <cell r="G49">
            <v>14125.662000000002</v>
          </cell>
          <cell r="H49">
            <v>76339.135790000204</v>
          </cell>
          <cell r="I49">
            <v>320.86699999999837</v>
          </cell>
          <cell r="J49">
            <v>237.91519785456464</v>
          </cell>
          <cell r="K49">
            <v>245.42309490416054</v>
          </cell>
          <cell r="L49">
            <v>153.99091499026662</v>
          </cell>
          <cell r="M49">
            <v>140.88911426639569</v>
          </cell>
        </row>
        <row r="50">
          <cell r="C50">
            <v>2007</v>
          </cell>
          <cell r="D50">
            <v>1704108.6452599999</v>
          </cell>
          <cell r="E50">
            <v>14695.297</v>
          </cell>
          <cell r="F50">
            <v>1629687.3524899997</v>
          </cell>
          <cell r="G50">
            <v>14370.298000000001</v>
          </cell>
          <cell r="H50">
            <v>74421.292770000175</v>
          </cell>
          <cell r="I50">
            <v>324.9989999999998</v>
          </cell>
          <cell r="J50">
            <v>228.98929772091677</v>
          </cell>
          <cell r="K50">
            <v>213.68880957508986</v>
          </cell>
          <cell r="L50">
            <v>158.75802310654666</v>
          </cell>
          <cell r="M50">
            <v>164.24</v>
          </cell>
        </row>
        <row r="51">
          <cell r="C51">
            <v>2008</v>
          </cell>
          <cell r="D51">
            <v>1729180.6243400001</v>
          </cell>
          <cell r="E51">
            <v>14910.106999999998</v>
          </cell>
          <cell r="F51">
            <v>1656047.8349200001</v>
          </cell>
          <cell r="G51">
            <v>14581.238000000001</v>
          </cell>
          <cell r="H51">
            <v>73132.789420000045</v>
          </cell>
          <cell r="I51">
            <v>328.86899999999696</v>
          </cell>
          <cell r="J51">
            <v>222.3766588520071</v>
          </cell>
          <cell r="K51">
            <v>231.59095055646739</v>
          </cell>
          <cell r="L51">
            <v>175.0253807106605</v>
          </cell>
        </row>
        <row r="52">
          <cell r="C52">
            <v>2009</v>
          </cell>
          <cell r="D52">
            <v>1819049.0035199998</v>
          </cell>
          <cell r="E52">
            <v>15112.05</v>
          </cell>
          <cell r="F52">
            <v>1750289.0586699999</v>
          </cell>
          <cell r="G52">
            <v>14779.587</v>
          </cell>
          <cell r="H52">
            <v>68759.944849999854</v>
          </cell>
          <cell r="I52">
            <v>332.46299999999974</v>
          </cell>
          <cell r="J52">
            <v>206.81984115525611</v>
          </cell>
          <cell r="K52">
            <v>234.56634187417268</v>
          </cell>
        </row>
        <row r="53">
          <cell r="C53">
            <v>2010</v>
          </cell>
          <cell r="D53">
            <v>1875145.0840499999</v>
          </cell>
          <cell r="E53">
            <v>15312.563</v>
          </cell>
          <cell r="F53">
            <v>1800678.8370600003</v>
          </cell>
          <cell r="G53">
            <v>14976.577999999998</v>
          </cell>
          <cell r="H53">
            <v>74466.246989999665</v>
          </cell>
          <cell r="I53">
            <v>335.9850000000024</v>
          </cell>
          <cell r="J53">
            <v>221.6356295370303</v>
          </cell>
        </row>
        <row r="60">
          <cell r="C60">
            <v>2002</v>
          </cell>
          <cell r="D60">
            <v>1409036.2684210001</v>
          </cell>
          <cell r="E60">
            <v>12910.12</v>
          </cell>
          <cell r="F60">
            <v>1390243.5566190002</v>
          </cell>
          <cell r="G60">
            <v>12824.544000000002</v>
          </cell>
          <cell r="H60">
            <v>18792.711801999947</v>
          </cell>
          <cell r="I60">
            <v>85.575999999999112</v>
          </cell>
          <cell r="J60">
            <v>219.60259654576217</v>
          </cell>
          <cell r="K60">
            <v>310.41131105398483</v>
          </cell>
          <cell r="L60">
            <v>181.44417475727835</v>
          </cell>
          <cell r="M60">
            <v>247.29763387297297</v>
          </cell>
        </row>
        <row r="61">
          <cell r="C61">
            <v>2003</v>
          </cell>
          <cell r="D61">
            <v>1671019.0741600001</v>
          </cell>
          <cell r="E61">
            <v>13781.969000000003</v>
          </cell>
          <cell r="F61">
            <v>1645189.1734749998</v>
          </cell>
          <cell r="G61">
            <v>13693.49</v>
          </cell>
          <cell r="H61">
            <v>25829.900685000233</v>
          </cell>
          <cell r="I61">
            <v>88.479000000002998</v>
          </cell>
          <cell r="J61">
            <v>291.93255670836419</v>
          </cell>
          <cell r="K61">
            <v>297.66048824593275</v>
          </cell>
          <cell r="L61">
            <v>112.95238095238095</v>
          </cell>
          <cell r="M61">
            <v>174.26993865030676</v>
          </cell>
        </row>
        <row r="62">
          <cell r="C62">
            <v>2004</v>
          </cell>
          <cell r="D62">
            <v>1711191.7746370004</v>
          </cell>
          <cell r="E62">
            <v>14011.87</v>
          </cell>
          <cell r="F62">
            <v>1659256.8210349998</v>
          </cell>
          <cell r="G62">
            <v>13922.215999999997</v>
          </cell>
          <cell r="H62">
            <v>51934.953602000605</v>
          </cell>
          <cell r="I62">
            <v>89.654000000004089</v>
          </cell>
          <cell r="J62">
            <v>579.28205771073499</v>
          </cell>
          <cell r="K62">
            <v>123.79518072288985</v>
          </cell>
          <cell r="L62">
            <v>200.20954598370284</v>
          </cell>
          <cell r="M62">
            <v>113.73188405797201</v>
          </cell>
        </row>
        <row r="63">
          <cell r="C63">
            <v>2005</v>
          </cell>
          <cell r="D63">
            <v>1571967.498283</v>
          </cell>
          <cell r="E63">
            <v>14229.093999999999</v>
          </cell>
          <cell r="F63">
            <v>1545987.6936659999</v>
          </cell>
          <cell r="G63">
            <v>14138.39</v>
          </cell>
          <cell r="H63">
            <v>25979.804617000045</v>
          </cell>
          <cell r="I63">
            <v>90.703999999999724</v>
          </cell>
          <cell r="J63">
            <v>286.42402338375513</v>
          </cell>
          <cell r="K63">
            <v>787.73980154354388</v>
          </cell>
          <cell r="L63">
            <v>220.63145809414834</v>
          </cell>
          <cell r="M63">
            <v>255.52505966586779</v>
          </cell>
        </row>
        <row r="64">
          <cell r="C64">
            <v>2006</v>
          </cell>
          <cell r="D64">
            <v>1589161.9068900002</v>
          </cell>
          <cell r="E64">
            <v>14446.529</v>
          </cell>
          <cell r="F64">
            <v>1563287.7642299999</v>
          </cell>
          <cell r="G64">
            <v>14354.707999999999</v>
          </cell>
          <cell r="H64">
            <v>25874.142660000362</v>
          </cell>
          <cell r="I64">
            <v>91.821000000001732</v>
          </cell>
          <cell r="J64">
            <v>281.78894435913213</v>
          </cell>
          <cell r="K64">
            <v>126.70733035616854</v>
          </cell>
          <cell r="L64">
            <v>220.45351473923176</v>
          </cell>
          <cell r="M64">
            <v>124.1607565011815</v>
          </cell>
        </row>
        <row r="65">
          <cell r="C65">
            <v>2007</v>
          </cell>
          <cell r="D65">
            <v>1704108.6452599999</v>
          </cell>
          <cell r="E65">
            <v>14695.297</v>
          </cell>
          <cell r="F65">
            <v>1688651.33825</v>
          </cell>
          <cell r="G65">
            <v>14602.302000000001</v>
          </cell>
          <cell r="H65">
            <v>15457.307009999873</v>
          </cell>
          <cell r="I65">
            <v>92.994999999998981</v>
          </cell>
          <cell r="J65">
            <v>166.21653863110967</v>
          </cell>
          <cell r="K65">
            <v>118.86224325196054</v>
          </cell>
          <cell r="L65">
            <v>217.41031390134353</v>
          </cell>
          <cell r="M65">
            <v>197.61</v>
          </cell>
        </row>
        <row r="66">
          <cell r="C66">
            <v>2008</v>
          </cell>
          <cell r="D66">
            <v>1729180.6243400001</v>
          </cell>
          <cell r="E66">
            <v>14910.106999999998</v>
          </cell>
          <cell r="F66">
            <v>1704236.51446</v>
          </cell>
          <cell r="G66">
            <v>14815.998</v>
          </cell>
          <cell r="H66">
            <v>24944.10988000012</v>
          </cell>
          <cell r="I66">
            <v>94.108999999998559</v>
          </cell>
          <cell r="J66">
            <v>265.05551945085489</v>
          </cell>
          <cell r="K66">
            <v>257.44952178533373</v>
          </cell>
          <cell r="L66">
            <v>249.19068736142208</v>
          </cell>
        </row>
        <row r="67">
          <cell r="C67">
            <v>2009</v>
          </cell>
          <cell r="D67">
            <v>1819049.0035199998</v>
          </cell>
          <cell r="E67">
            <v>15112.05</v>
          </cell>
          <cell r="F67">
            <v>1794790.2978399999</v>
          </cell>
          <cell r="G67">
            <v>15016.921</v>
          </cell>
          <cell r="H67">
            <v>24258.705679999897</v>
          </cell>
          <cell r="I67">
            <v>95.128999999998996</v>
          </cell>
          <cell r="J67">
            <v>255.00852190184014</v>
          </cell>
          <cell r="K67">
            <v>257.69351958827599</v>
          </cell>
        </row>
        <row r="68">
          <cell r="C68">
            <v>2010</v>
          </cell>
          <cell r="D68">
            <v>1875145.0840499999</v>
          </cell>
          <cell r="E68">
            <v>15312.563</v>
          </cell>
          <cell r="F68">
            <v>1852416.5656700002</v>
          </cell>
          <cell r="G68">
            <v>15216.42</v>
          </cell>
          <cell r="H68">
            <v>22728.51837999979</v>
          </cell>
          <cell r="I68">
            <v>96.143000000000029</v>
          </cell>
          <cell r="J68">
            <v>236.40325743943691</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tabColor rgb="FFFFFF00"/>
    <pageSetUpPr fitToPage="1"/>
  </sheetPr>
  <dimension ref="A1:AG1449"/>
  <sheetViews>
    <sheetView tabSelected="1" workbookViewId="0"/>
  </sheetViews>
  <sheetFormatPr defaultColWidth="9.140625" defaultRowHeight="11.25" x14ac:dyDescent="0.2"/>
  <cols>
    <col min="1" max="1" width="29" style="23" customWidth="1"/>
    <col min="2" max="2" width="43.7109375" style="23" bestFit="1" customWidth="1"/>
    <col min="3" max="3" width="9.7109375" style="3" bestFit="1" customWidth="1"/>
    <col min="4" max="4" width="9.42578125" style="26" customWidth="1"/>
    <col min="5" max="5" width="9.42578125" style="26" bestFit="1" customWidth="1"/>
    <col min="6" max="6" width="7.7109375" style="39" customWidth="1"/>
    <col min="7" max="7" width="10.28515625" style="93" customWidth="1"/>
    <col min="8" max="8" width="10.7109375" style="40" bestFit="1" customWidth="1"/>
    <col min="9" max="9" width="11.7109375" style="40" customWidth="1"/>
    <col min="10" max="10" width="11.7109375" style="26" customWidth="1"/>
    <col min="11" max="11" width="7.42578125" style="26" bestFit="1" customWidth="1"/>
    <col min="12" max="12" width="10" style="26" bestFit="1" customWidth="1"/>
    <col min="13" max="13" width="11.7109375" style="40" customWidth="1"/>
    <col min="14" max="14" width="10" style="26" bestFit="1" customWidth="1"/>
    <col min="15" max="15" width="11" style="56" customWidth="1"/>
    <col min="16" max="16" width="10.28515625" style="27" customWidth="1"/>
    <col min="17" max="17" width="11.7109375" style="40" customWidth="1"/>
    <col min="18" max="18" width="9" style="26" customWidth="1"/>
    <col min="19" max="19" width="7.42578125" style="26" customWidth="1"/>
    <col min="20" max="20" width="4.42578125" style="3" bestFit="1" customWidth="1"/>
    <col min="21" max="21" width="11.5703125" style="28" bestFit="1" customWidth="1"/>
    <col min="22" max="23" width="10.7109375" style="28" bestFit="1" customWidth="1"/>
    <col min="24" max="24" width="11.5703125" style="28" bestFit="1" customWidth="1"/>
    <col min="25" max="25" width="12.28515625" style="124" bestFit="1" customWidth="1"/>
    <col min="26" max="26" width="10.7109375" style="28" bestFit="1" customWidth="1"/>
    <col min="27" max="27" width="11.28515625" style="28" bestFit="1" customWidth="1"/>
    <col min="28" max="28" width="17.28515625" style="28" customWidth="1"/>
    <col min="29" max="29" width="10.7109375" style="28" bestFit="1" customWidth="1"/>
    <col min="30" max="31" width="13.28515625" style="28" bestFit="1" customWidth="1"/>
    <col min="32" max="32" width="12.85546875" style="44" bestFit="1" customWidth="1"/>
    <col min="33" max="33" width="10.42578125" style="23" bestFit="1" customWidth="1"/>
    <col min="34" max="16384" width="9.140625" style="23"/>
  </cols>
  <sheetData>
    <row r="1" spans="1:32" ht="15" x14ac:dyDescent="0.2">
      <c r="A1" s="205" t="s">
        <v>218</v>
      </c>
      <c r="B1" s="113"/>
      <c r="C1" s="114"/>
      <c r="D1" s="20"/>
      <c r="E1" s="20"/>
      <c r="F1" s="25"/>
      <c r="G1" s="90"/>
      <c r="H1" s="24"/>
      <c r="I1" s="24"/>
      <c r="J1" s="20"/>
      <c r="M1" s="24"/>
      <c r="Q1" s="24"/>
      <c r="AB1" s="83"/>
      <c r="AC1" s="83"/>
      <c r="AF1" s="72"/>
    </row>
    <row r="2" spans="1:32" ht="12" thickBot="1" x14ac:dyDescent="0.25">
      <c r="D2" s="19"/>
      <c r="E2" s="270" t="s">
        <v>186</v>
      </c>
      <c r="F2" s="270"/>
      <c r="G2" s="270"/>
      <c r="H2" s="270"/>
      <c r="I2" s="270"/>
      <c r="J2" s="270"/>
      <c r="K2" s="19" t="s">
        <v>135</v>
      </c>
      <c r="L2" s="19"/>
      <c r="M2" s="73"/>
      <c r="N2" s="19"/>
      <c r="O2" s="58" t="s">
        <v>2</v>
      </c>
      <c r="P2" s="22"/>
      <c r="Q2" s="73"/>
      <c r="R2" s="19"/>
    </row>
    <row r="3" spans="1:32" ht="12.75" x14ac:dyDescent="0.2">
      <c r="A3" s="142"/>
      <c r="B3" s="206" t="s">
        <v>3</v>
      </c>
      <c r="C3" s="206"/>
      <c r="D3" s="33"/>
      <c r="E3" s="33"/>
      <c r="F3" s="35"/>
      <c r="G3" s="91"/>
      <c r="H3" s="34"/>
      <c r="I3" s="34"/>
      <c r="J3" s="33"/>
      <c r="K3" s="36"/>
      <c r="L3" s="37"/>
      <c r="M3" s="34"/>
      <c r="N3" s="74"/>
      <c r="O3" s="59"/>
      <c r="P3" s="38"/>
      <c r="Q3" s="34"/>
      <c r="R3" s="74"/>
      <c r="S3" s="33"/>
      <c r="T3" s="9"/>
      <c r="U3" s="79" t="s">
        <v>219</v>
      </c>
      <c r="V3" s="79"/>
      <c r="W3" s="80"/>
      <c r="X3" s="207" t="s">
        <v>4</v>
      </c>
      <c r="Y3" s="125"/>
      <c r="Z3" s="84"/>
      <c r="AA3" s="268"/>
      <c r="AB3" s="268"/>
      <c r="AC3" s="269"/>
      <c r="AD3" s="85"/>
      <c r="AE3" s="86" t="s">
        <v>5</v>
      </c>
      <c r="AF3" s="258"/>
    </row>
    <row r="4" spans="1:32" ht="57" thickBot="1" x14ac:dyDescent="0.25">
      <c r="A4" s="208" t="s">
        <v>141</v>
      </c>
      <c r="B4" s="10" t="s">
        <v>187</v>
      </c>
      <c r="C4" s="7" t="s">
        <v>1540</v>
      </c>
      <c r="D4" s="14" t="s">
        <v>37</v>
      </c>
      <c r="E4" s="14" t="s">
        <v>7</v>
      </c>
      <c r="F4" s="8" t="s">
        <v>6</v>
      </c>
      <c r="G4" s="92" t="s">
        <v>1531</v>
      </c>
      <c r="H4" s="14" t="s">
        <v>53</v>
      </c>
      <c r="I4" s="14" t="s">
        <v>0</v>
      </c>
      <c r="J4" s="14" t="s">
        <v>8</v>
      </c>
      <c r="K4" s="15" t="s">
        <v>161</v>
      </c>
      <c r="L4" s="30" t="s">
        <v>54</v>
      </c>
      <c r="M4" s="14" t="s">
        <v>1</v>
      </c>
      <c r="N4" s="75" t="s">
        <v>162</v>
      </c>
      <c r="O4" s="60" t="s">
        <v>204</v>
      </c>
      <c r="P4" s="31" t="s">
        <v>205</v>
      </c>
      <c r="Q4" s="14" t="s">
        <v>206</v>
      </c>
      <c r="R4" s="75" t="s">
        <v>9</v>
      </c>
      <c r="S4" s="14" t="s">
        <v>10</v>
      </c>
      <c r="T4" s="7" t="s">
        <v>27</v>
      </c>
      <c r="U4" s="81" t="s">
        <v>11</v>
      </c>
      <c r="V4" s="81" t="s">
        <v>12</v>
      </c>
      <c r="W4" s="81" t="s">
        <v>13</v>
      </c>
      <c r="X4" s="82" t="s">
        <v>14</v>
      </c>
      <c r="Y4" s="126" t="s">
        <v>30</v>
      </c>
      <c r="Z4" s="87" t="s">
        <v>58</v>
      </c>
      <c r="AA4" s="11" t="s">
        <v>15</v>
      </c>
      <c r="AB4" s="11" t="s">
        <v>165</v>
      </c>
      <c r="AC4" s="11" t="s">
        <v>29</v>
      </c>
      <c r="AD4" s="88" t="s">
        <v>28</v>
      </c>
      <c r="AE4" s="87" t="s">
        <v>188</v>
      </c>
      <c r="AF4" s="259" t="s">
        <v>1553</v>
      </c>
    </row>
    <row r="5" spans="1:32" x14ac:dyDescent="0.2">
      <c r="A5" s="4"/>
      <c r="B5" s="23" t="s">
        <v>103</v>
      </c>
    </row>
    <row r="6" spans="1:32" x14ac:dyDescent="0.2">
      <c r="A6" s="143" t="s">
        <v>142</v>
      </c>
      <c r="B6" s="23" t="s">
        <v>93</v>
      </c>
      <c r="C6" s="3" t="s">
        <v>1532</v>
      </c>
      <c r="D6" s="26">
        <v>95506</v>
      </c>
      <c r="E6" s="26">
        <v>82</v>
      </c>
      <c r="F6" s="64">
        <v>0.1</v>
      </c>
      <c r="G6" s="93">
        <v>0.37190000000000001</v>
      </c>
      <c r="H6" s="40">
        <f>D6*E6</f>
        <v>7831492</v>
      </c>
      <c r="J6" s="20">
        <f t="shared" ref="J6:J9" si="0">(E6*D6)*(1-F6)*(1-G6)</f>
        <v>4427064.1126800003</v>
      </c>
      <c r="K6" s="26">
        <v>0</v>
      </c>
      <c r="L6" s="20">
        <f>K6*D6</f>
        <v>0</v>
      </c>
      <c r="N6" s="26">
        <f t="shared" ref="N6:N9" si="1">(K6*D6)*(1-F6)*(1-G6)</f>
        <v>0</v>
      </c>
      <c r="O6" s="56">
        <v>23.373999999999999</v>
      </c>
      <c r="P6" s="20">
        <f>O6*D6</f>
        <v>2232357.2439999999</v>
      </c>
      <c r="R6" s="20">
        <f>(O6*D6)*(1-F6)*(1-G6)</f>
        <v>1261929.22646076</v>
      </c>
      <c r="S6" s="77">
        <v>10</v>
      </c>
      <c r="T6" s="5" t="s">
        <v>134</v>
      </c>
      <c r="U6" s="28">
        <f>SUMIF('Avoided Costs 2011-2019'!$A:$A,'2011 Actuals'!T6&amp;'2011 Actuals'!S6,'Avoided Costs 2011-2019'!$E:$E)*J6</f>
        <v>6381739.2680010051</v>
      </c>
      <c r="V6" s="28">
        <f>SUMIF('Avoided Costs 2011-2019'!$A:$A,'2011 Actuals'!T6&amp;'2011 Actuals'!S6,'Avoided Costs 2011-2019'!$K:$K)*N6</f>
        <v>0</v>
      </c>
      <c r="W6" s="28">
        <f>SUMIF('Avoided Costs 2011-2019'!$A:$A,'2011 Actuals'!T6&amp;'2011 Actuals'!S6,'Avoided Costs 2011-2019'!$M:$M)*R6</f>
        <v>16385005.271708461</v>
      </c>
      <c r="X6" s="28">
        <f t="shared" ref="X6:X9" si="2">SUM(U6:W6)</f>
        <v>22766744.539709464</v>
      </c>
      <c r="Y6" s="124">
        <v>19</v>
      </c>
      <c r="Z6" s="41">
        <f t="shared" ref="Z6:Z9" si="3">(Y6*D6)*(1-F6)</f>
        <v>1633152.6</v>
      </c>
      <c r="AA6" s="28">
        <v>4155010.04</v>
      </c>
      <c r="AB6" s="28">
        <v>207824.85</v>
      </c>
      <c r="AC6" s="28">
        <f t="shared" ref="AC6:AC9" si="4">AB6+AA6</f>
        <v>4362834.8899999997</v>
      </c>
      <c r="AD6" s="28">
        <f t="shared" ref="AD6:AD14" si="5">Z6+AB6</f>
        <v>1840977.4500000002</v>
      </c>
      <c r="AE6" s="28">
        <f t="shared" ref="AE6:AE14" si="6">X6-AD6</f>
        <v>20925767.089709464</v>
      </c>
      <c r="AF6" s="72">
        <f>J6*S6</f>
        <v>44270641.126800001</v>
      </c>
    </row>
    <row r="7" spans="1:32" x14ac:dyDescent="0.2">
      <c r="A7" s="143" t="s">
        <v>70</v>
      </c>
      <c r="B7" s="23" t="s">
        <v>181</v>
      </c>
      <c r="C7" s="3" t="s">
        <v>1532</v>
      </c>
      <c r="D7" s="26">
        <v>44405</v>
      </c>
      <c r="E7" s="26">
        <v>50</v>
      </c>
      <c r="F7" s="64">
        <v>0.1</v>
      </c>
      <c r="G7" s="93">
        <v>0.37190000000000001</v>
      </c>
      <c r="H7" s="40">
        <f t="shared" ref="H7:H14" si="7">D7*E7</f>
        <v>2220250</v>
      </c>
      <c r="J7" s="20">
        <f t="shared" si="0"/>
        <v>1255085.1225000001</v>
      </c>
      <c r="K7" s="26">
        <v>0</v>
      </c>
      <c r="L7" s="20">
        <f t="shared" ref="L7:L9" si="8">K7*D7</f>
        <v>0</v>
      </c>
      <c r="N7" s="26">
        <f t="shared" si="1"/>
        <v>0</v>
      </c>
      <c r="O7" s="56">
        <v>16.631</v>
      </c>
      <c r="P7" s="20">
        <f t="shared" ref="P7:P9" si="9">O7*D7</f>
        <v>738499.55500000005</v>
      </c>
      <c r="R7" s="20">
        <f t="shared" ref="R7:R9" si="10">(O7*D7)*(1-F7)*(1-G7)</f>
        <v>417466.41344595002</v>
      </c>
      <c r="S7" s="77">
        <v>10</v>
      </c>
      <c r="T7" s="5" t="s">
        <v>134</v>
      </c>
      <c r="U7" s="28">
        <f>SUMIF('Avoided Costs 2011-2019'!$A:$A,'2011 Actuals'!T7&amp;'2011 Actuals'!S7,'Avoided Costs 2011-2019'!$E:$E)*J7</f>
        <v>1809241.0245428625</v>
      </c>
      <c r="V7" s="28">
        <f>SUMIF('Avoided Costs 2011-2019'!$A:$A,'2011 Actuals'!T7&amp;'2011 Actuals'!S7,'Avoided Costs 2011-2019'!$K:$K)*N7</f>
        <v>0</v>
      </c>
      <c r="W7" s="28">
        <f>SUMIF('Avoided Costs 2011-2019'!$A:$A,'2011 Actuals'!T7&amp;'2011 Actuals'!S7,'Avoided Costs 2011-2019'!$M:$M)*R7</f>
        <v>5420422.3514636317</v>
      </c>
      <c r="X7" s="28">
        <f t="shared" si="2"/>
        <v>7229663.3760064943</v>
      </c>
      <c r="Y7" s="124">
        <v>19</v>
      </c>
      <c r="Z7" s="41">
        <f t="shared" si="3"/>
        <v>759325.5</v>
      </c>
      <c r="AA7" s="28">
        <v>0</v>
      </c>
      <c r="AB7" s="28">
        <v>0</v>
      </c>
      <c r="AC7" s="28">
        <f t="shared" si="4"/>
        <v>0</v>
      </c>
      <c r="AD7" s="28">
        <f t="shared" si="5"/>
        <v>759325.5</v>
      </c>
      <c r="AE7" s="28">
        <f t="shared" si="6"/>
        <v>6470337.8760064943</v>
      </c>
      <c r="AF7" s="72">
        <f t="shared" ref="AF7:AF14" si="11">J7*S7</f>
        <v>12550851.225000001</v>
      </c>
    </row>
    <row r="8" spans="1:32" x14ac:dyDescent="0.2">
      <c r="A8" s="143" t="s">
        <v>72</v>
      </c>
      <c r="B8" s="23" t="s">
        <v>62</v>
      </c>
      <c r="C8" s="3" t="s">
        <v>1532</v>
      </c>
      <c r="D8" s="26">
        <v>142222</v>
      </c>
      <c r="E8" s="26">
        <v>23</v>
      </c>
      <c r="F8" s="64">
        <v>0.31</v>
      </c>
      <c r="G8" s="93">
        <v>0.39529999999999998</v>
      </c>
      <c r="H8" s="40">
        <f t="shared" si="7"/>
        <v>3271106</v>
      </c>
      <c r="J8" s="20">
        <f t="shared" si="0"/>
        <v>1364846.0807579998</v>
      </c>
      <c r="K8" s="26">
        <v>0</v>
      </c>
      <c r="L8" s="20">
        <f t="shared" si="8"/>
        <v>0</v>
      </c>
      <c r="N8" s="26">
        <f t="shared" si="1"/>
        <v>0</v>
      </c>
      <c r="O8" s="56">
        <v>7.7969999999999997</v>
      </c>
      <c r="P8" s="20">
        <f t="shared" si="9"/>
        <v>1108904.9339999999</v>
      </c>
      <c r="R8" s="20">
        <f t="shared" si="10"/>
        <v>462682.82137696195</v>
      </c>
      <c r="S8" s="77">
        <v>10</v>
      </c>
      <c r="T8" s="5" t="s">
        <v>134</v>
      </c>
      <c r="U8" s="28">
        <f>SUMIF('Avoided Costs 2011-2019'!$A:$A,'2011 Actuals'!T8&amp;'2011 Actuals'!S8,'Avoided Costs 2011-2019'!$E:$E)*J8</f>
        <v>1967464.5784783524</v>
      </c>
      <c r="V8" s="28">
        <f>SUMIF('Avoided Costs 2011-2019'!$A:$A,'2011 Actuals'!T8&amp;'2011 Actuals'!S8,'Avoided Costs 2011-2019'!$K:$K)*N8</f>
        <v>0</v>
      </c>
      <c r="W8" s="28">
        <f>SUMIF('Avoided Costs 2011-2019'!$A:$A,'2011 Actuals'!T8&amp;'2011 Actuals'!S8,'Avoided Costs 2011-2019'!$M:$M)*R8</f>
        <v>6007516.3554556128</v>
      </c>
      <c r="X8" s="28">
        <f t="shared" si="2"/>
        <v>7974980.9339339649</v>
      </c>
      <c r="Y8" s="124">
        <v>1</v>
      </c>
      <c r="Z8" s="41">
        <f t="shared" si="3"/>
        <v>98133.18</v>
      </c>
      <c r="AA8" s="28">
        <v>0</v>
      </c>
      <c r="AB8" s="28">
        <v>0</v>
      </c>
      <c r="AC8" s="28">
        <f t="shared" si="4"/>
        <v>0</v>
      </c>
      <c r="AD8" s="28">
        <f t="shared" si="5"/>
        <v>98133.18</v>
      </c>
      <c r="AE8" s="28">
        <f t="shared" si="6"/>
        <v>7876847.7539339652</v>
      </c>
      <c r="AF8" s="72">
        <f t="shared" si="11"/>
        <v>13648460.807579998</v>
      </c>
    </row>
    <row r="9" spans="1:32" x14ac:dyDescent="0.2">
      <c r="A9" s="143" t="s">
        <v>71</v>
      </c>
      <c r="B9" s="23" t="s">
        <v>63</v>
      </c>
      <c r="C9" s="3" t="s">
        <v>1532</v>
      </c>
      <c r="D9" s="26">
        <v>142213</v>
      </c>
      <c r="E9" s="26">
        <v>6</v>
      </c>
      <c r="F9" s="64">
        <v>0.31</v>
      </c>
      <c r="G9" s="93">
        <v>0.46589999999999998</v>
      </c>
      <c r="H9" s="40">
        <f t="shared" si="7"/>
        <v>853278</v>
      </c>
      <c r="J9" s="20">
        <f t="shared" si="0"/>
        <v>314457.68806199997</v>
      </c>
      <c r="K9" s="26">
        <v>0</v>
      </c>
      <c r="L9" s="20">
        <f t="shared" si="8"/>
        <v>0</v>
      </c>
      <c r="N9" s="26">
        <f t="shared" si="1"/>
        <v>0</v>
      </c>
      <c r="O9" s="56">
        <v>2.004</v>
      </c>
      <c r="P9" s="20">
        <f t="shared" si="9"/>
        <v>284994.85200000001</v>
      </c>
      <c r="R9" s="20">
        <f t="shared" si="10"/>
        <v>105028.86781270801</v>
      </c>
      <c r="S9" s="77">
        <v>10</v>
      </c>
      <c r="T9" s="5" t="s">
        <v>134</v>
      </c>
      <c r="U9" s="28">
        <f>SUMIF('Avoided Costs 2011-2019'!$A:$A,'2011 Actuals'!T9&amp;'2011 Actuals'!S9,'Avoided Costs 2011-2019'!$E:$E)*J9</f>
        <v>453299.73204639961</v>
      </c>
      <c r="V9" s="28">
        <f>SUMIF('Avoided Costs 2011-2019'!$A:$A,'2011 Actuals'!T9&amp;'2011 Actuals'!S9,'Avoided Costs 2011-2019'!$K:$K)*N9</f>
        <v>0</v>
      </c>
      <c r="W9" s="28">
        <f>SUMIF('Avoided Costs 2011-2019'!$A:$A,'2011 Actuals'!T9&amp;'2011 Actuals'!S9,'Avoided Costs 2011-2019'!$M:$M)*R9</f>
        <v>1363704.4904802381</v>
      </c>
      <c r="X9" s="28">
        <f t="shared" si="2"/>
        <v>1817004.2225266378</v>
      </c>
      <c r="Y9" s="124">
        <v>1</v>
      </c>
      <c r="Z9" s="41">
        <f t="shared" si="3"/>
        <v>98126.969999999987</v>
      </c>
      <c r="AA9" s="28">
        <v>0</v>
      </c>
      <c r="AB9" s="28">
        <v>0</v>
      </c>
      <c r="AC9" s="28">
        <f t="shared" si="4"/>
        <v>0</v>
      </c>
      <c r="AD9" s="28">
        <f t="shared" si="5"/>
        <v>98126.969999999987</v>
      </c>
      <c r="AE9" s="28">
        <f t="shared" si="6"/>
        <v>1718877.2525266379</v>
      </c>
      <c r="AF9" s="72">
        <f t="shared" si="11"/>
        <v>3144576.88062</v>
      </c>
    </row>
    <row r="10" spans="1:32" x14ac:dyDescent="0.2">
      <c r="A10" s="143" t="s">
        <v>96</v>
      </c>
      <c r="B10" s="23" t="s">
        <v>97</v>
      </c>
      <c r="C10" s="3" t="s">
        <v>1532</v>
      </c>
      <c r="D10" s="26">
        <v>142203</v>
      </c>
      <c r="E10" s="26">
        <v>0</v>
      </c>
      <c r="F10" s="64">
        <v>0.24</v>
      </c>
      <c r="G10" s="93">
        <v>0.16969999999999999</v>
      </c>
      <c r="H10" s="40">
        <f t="shared" si="7"/>
        <v>0</v>
      </c>
      <c r="J10" s="20">
        <f>(E10*D10)*(1-F10)*(1-G10)</f>
        <v>0</v>
      </c>
      <c r="K10" s="26">
        <v>180</v>
      </c>
      <c r="L10" s="20">
        <f>K10*D10</f>
        <v>25596540</v>
      </c>
      <c r="N10" s="26">
        <f>(K10*D10)*(1-F10)*(1-G10)</f>
        <v>16152133.443119999</v>
      </c>
      <c r="O10" s="56">
        <v>0</v>
      </c>
      <c r="P10" s="20">
        <f>O10*D10</f>
        <v>0</v>
      </c>
      <c r="R10" s="20">
        <f>(O10*D10)*(1-F10)*(1-G10)</f>
        <v>0</v>
      </c>
      <c r="S10" s="77">
        <v>8</v>
      </c>
      <c r="T10" s="5" t="s">
        <v>16</v>
      </c>
      <c r="U10" s="28">
        <f>SUMIF('Avoided Costs 2011-2019'!$A:$A,'2011 Actuals'!T10&amp;'2011 Actuals'!S10,'Avoided Costs 2011-2019'!$E:$E)*J10</f>
        <v>0</v>
      </c>
      <c r="V10" s="28">
        <f>SUMIF('Avoided Costs 2011-2019'!$A:$A,'2011 Actuals'!T10&amp;'2011 Actuals'!S10,'Avoided Costs 2011-2019'!$K:$K)*N10</f>
        <v>8912444.331206644</v>
      </c>
      <c r="W10" s="28">
        <f>SUMIF('Avoided Costs 2011-2019'!$A:$A,'2011 Actuals'!T10&amp;'2011 Actuals'!S10,'Avoided Costs 2011-2019'!$M:$M)*R10</f>
        <v>0</v>
      </c>
      <c r="X10" s="28">
        <f>SUM(U10:W10)</f>
        <v>8912444.331206644</v>
      </c>
      <c r="Y10" s="124">
        <v>0</v>
      </c>
      <c r="Z10" s="41">
        <f>(Y10*D10)*(1-F10)</f>
        <v>0</v>
      </c>
      <c r="AA10" s="28">
        <v>0</v>
      </c>
      <c r="AB10" s="28">
        <v>0</v>
      </c>
      <c r="AC10" s="28">
        <f>AB10+AA10</f>
        <v>0</v>
      </c>
      <c r="AD10" s="28">
        <f t="shared" si="5"/>
        <v>0</v>
      </c>
      <c r="AE10" s="28">
        <f t="shared" si="6"/>
        <v>8912444.331206644</v>
      </c>
      <c r="AF10" s="72">
        <f t="shared" si="11"/>
        <v>0</v>
      </c>
    </row>
    <row r="11" spans="1:32" x14ac:dyDescent="0.2">
      <c r="A11" s="143" t="s">
        <v>198</v>
      </c>
      <c r="B11" s="23" t="s">
        <v>199</v>
      </c>
      <c r="C11" s="3" t="s">
        <v>1532</v>
      </c>
      <c r="D11" s="69">
        <v>9865</v>
      </c>
      <c r="E11" s="26">
        <v>50</v>
      </c>
      <c r="F11" s="64">
        <v>0.1</v>
      </c>
      <c r="G11" s="93">
        <v>0.49990000000000001</v>
      </c>
      <c r="H11" s="40">
        <f t="shared" si="7"/>
        <v>493250</v>
      </c>
      <c r="J11" s="20">
        <f t="shared" ref="J11:J14" si="12">(E11*D11)*(1-F11)*(1-G11)</f>
        <v>222006.89249999999</v>
      </c>
      <c r="K11" s="26">
        <v>0</v>
      </c>
      <c r="L11" s="20">
        <f t="shared" ref="L11:L14" si="13">K11*D11</f>
        <v>0</v>
      </c>
      <c r="N11" s="26">
        <f t="shared" ref="N11:N14" si="14">(K11*D11)*(1-F11)*(1-G11)</f>
        <v>0</v>
      </c>
      <c r="O11" s="56">
        <v>16.631</v>
      </c>
      <c r="P11" s="20">
        <f t="shared" ref="P11:P14" si="15">O11*D11</f>
        <v>164064.815</v>
      </c>
      <c r="R11" s="20">
        <f t="shared" ref="R11:R14" si="16">(O11*D11)*(1-F11)*(1-G11)</f>
        <v>73843.932583350004</v>
      </c>
      <c r="S11" s="77">
        <v>10</v>
      </c>
      <c r="T11" s="5" t="s">
        <v>134</v>
      </c>
      <c r="U11" s="28">
        <f>SUMIF('Avoided Costs 2011-2019'!$A:$A,'2011 Actuals'!T11&amp;'2011 Actuals'!S11,'Avoided Costs 2011-2019'!$E:$E)*J11</f>
        <v>320029.27167378407</v>
      </c>
      <c r="V11" s="28">
        <f>SUMIF('Avoided Costs 2011-2019'!$A:$A,'2011 Actuals'!T11&amp;'2011 Actuals'!S11,'Avoided Costs 2011-2019'!$K:$K)*N11</f>
        <v>0</v>
      </c>
      <c r="W11" s="28">
        <f>SUMIF('Avoided Costs 2011-2019'!$A:$A,'2011 Actuals'!T11&amp;'2011 Actuals'!S11,'Avoided Costs 2011-2019'!$M:$M)*R11</f>
        <v>958796.42003005557</v>
      </c>
      <c r="X11" s="28">
        <f t="shared" ref="X11:X14" si="17">SUM(U11:W11)</f>
        <v>1278825.6917038397</v>
      </c>
      <c r="Y11" s="124">
        <v>4</v>
      </c>
      <c r="Z11" s="41">
        <f t="shared" ref="Z11:Z14" si="18">(Y11*D11)*(1-F11)</f>
        <v>35514</v>
      </c>
      <c r="AA11" s="28">
        <v>0</v>
      </c>
      <c r="AB11" s="28">
        <v>0</v>
      </c>
      <c r="AC11" s="28">
        <f t="shared" ref="AC11:AC14" si="19">AB11+AA11</f>
        <v>0</v>
      </c>
      <c r="AD11" s="28">
        <f t="shared" si="5"/>
        <v>35514</v>
      </c>
      <c r="AE11" s="28">
        <f t="shared" si="6"/>
        <v>1243311.6917038397</v>
      </c>
      <c r="AF11" s="72">
        <f t="shared" si="11"/>
        <v>2220068.9249999998</v>
      </c>
    </row>
    <row r="12" spans="1:32" x14ac:dyDescent="0.2">
      <c r="A12" s="143" t="s">
        <v>196</v>
      </c>
      <c r="B12" s="23" t="s">
        <v>197</v>
      </c>
      <c r="C12" s="3" t="s">
        <v>1532</v>
      </c>
      <c r="D12" s="69">
        <v>9865</v>
      </c>
      <c r="E12" s="26">
        <v>23</v>
      </c>
      <c r="F12" s="64">
        <v>0.31</v>
      </c>
      <c r="G12" s="93">
        <v>0.52039999999999997</v>
      </c>
      <c r="H12" s="40">
        <f t="shared" si="7"/>
        <v>226895</v>
      </c>
      <c r="J12" s="20">
        <f t="shared" si="12"/>
        <v>75085.000979999997</v>
      </c>
      <c r="K12" s="26">
        <v>0</v>
      </c>
      <c r="L12" s="20">
        <f t="shared" si="13"/>
        <v>0</v>
      </c>
      <c r="N12" s="26">
        <f t="shared" si="14"/>
        <v>0</v>
      </c>
      <c r="O12" s="56">
        <v>7.7969999999999997</v>
      </c>
      <c r="P12" s="20">
        <f t="shared" si="15"/>
        <v>76917.404999999999</v>
      </c>
      <c r="R12" s="20">
        <f t="shared" si="16"/>
        <v>25453.815332220001</v>
      </c>
      <c r="S12" s="77">
        <v>10</v>
      </c>
      <c r="T12" s="5" t="s">
        <v>134</v>
      </c>
      <c r="U12" s="28">
        <f>SUMIF('Avoided Costs 2011-2019'!$A:$A,'2011 Actuals'!T12&amp;'2011 Actuals'!S12,'Avoided Costs 2011-2019'!$E:$E)*J12</f>
        <v>108237.17185832311</v>
      </c>
      <c r="V12" s="28">
        <f>SUMIF('Avoided Costs 2011-2019'!$A:$A,'2011 Actuals'!T12&amp;'2011 Actuals'!S12,'Avoided Costs 2011-2019'!$K:$K)*N12</f>
        <v>0</v>
      </c>
      <c r="W12" s="28">
        <f>SUMIF('Avoided Costs 2011-2019'!$A:$A,'2011 Actuals'!T12&amp;'2011 Actuals'!S12,'Avoided Costs 2011-2019'!$M:$M)*R12</f>
        <v>330494.68199830694</v>
      </c>
      <c r="X12" s="28">
        <f t="shared" si="17"/>
        <v>438731.85385663004</v>
      </c>
      <c r="Y12" s="124">
        <v>1</v>
      </c>
      <c r="Z12" s="41">
        <f t="shared" si="18"/>
        <v>6806.8499999999995</v>
      </c>
      <c r="AA12" s="28">
        <v>0</v>
      </c>
      <c r="AB12" s="28">
        <v>0</v>
      </c>
      <c r="AC12" s="28">
        <f t="shared" si="19"/>
        <v>0</v>
      </c>
      <c r="AD12" s="28">
        <f t="shared" si="5"/>
        <v>6806.8499999999995</v>
      </c>
      <c r="AE12" s="28">
        <f t="shared" si="6"/>
        <v>431925.00385663006</v>
      </c>
      <c r="AF12" s="72">
        <f t="shared" si="11"/>
        <v>750850.0098</v>
      </c>
    </row>
    <row r="13" spans="1:32" x14ac:dyDescent="0.2">
      <c r="A13" s="143" t="s">
        <v>194</v>
      </c>
      <c r="B13" s="23" t="s">
        <v>195</v>
      </c>
      <c r="C13" s="3" t="s">
        <v>1532</v>
      </c>
      <c r="D13" s="69">
        <v>19730</v>
      </c>
      <c r="E13" s="26">
        <v>6</v>
      </c>
      <c r="F13" s="64">
        <v>0.31</v>
      </c>
      <c r="G13" s="93">
        <v>0.66490000000000005</v>
      </c>
      <c r="H13" s="40">
        <f t="shared" si="7"/>
        <v>118380</v>
      </c>
      <c r="J13" s="20">
        <f t="shared" si="12"/>
        <v>27371.705219999996</v>
      </c>
      <c r="K13" s="26">
        <v>0</v>
      </c>
      <c r="L13" s="20">
        <f t="shared" si="13"/>
        <v>0</v>
      </c>
      <c r="N13" s="26">
        <f t="shared" si="14"/>
        <v>0</v>
      </c>
      <c r="O13" s="56">
        <v>2.004</v>
      </c>
      <c r="P13" s="20">
        <f t="shared" si="15"/>
        <v>39538.92</v>
      </c>
      <c r="R13" s="20">
        <f t="shared" si="16"/>
        <v>9142.1495434799981</v>
      </c>
      <c r="S13" s="77">
        <v>10</v>
      </c>
      <c r="T13" s="5" t="s">
        <v>134</v>
      </c>
      <c r="U13" s="28">
        <f>SUMIF('Avoided Costs 2011-2019'!$A:$A,'2011 Actuals'!T13&amp;'2011 Actuals'!S13,'Avoided Costs 2011-2019'!$E:$E)*J13</f>
        <v>39457.094270287635</v>
      </c>
      <c r="V13" s="28">
        <f>SUMIF('Avoided Costs 2011-2019'!$A:$A,'2011 Actuals'!T13&amp;'2011 Actuals'!S13,'Avoided Costs 2011-2019'!$K:$K)*N13</f>
        <v>0</v>
      </c>
      <c r="W13" s="28">
        <f>SUMIF('Avoided Costs 2011-2019'!$A:$A,'2011 Actuals'!T13&amp;'2011 Actuals'!S13,'Avoided Costs 2011-2019'!$M:$M)*R13</f>
        <v>118702.51145920722</v>
      </c>
      <c r="X13" s="28">
        <f t="shared" si="17"/>
        <v>158159.60572949486</v>
      </c>
      <c r="Y13" s="124">
        <v>1</v>
      </c>
      <c r="Z13" s="41">
        <f t="shared" si="18"/>
        <v>13613.699999999999</v>
      </c>
      <c r="AA13" s="28">
        <v>0</v>
      </c>
      <c r="AB13" s="28">
        <v>0</v>
      </c>
      <c r="AC13" s="28">
        <f t="shared" si="19"/>
        <v>0</v>
      </c>
      <c r="AD13" s="28">
        <f t="shared" si="5"/>
        <v>13613.699999999999</v>
      </c>
      <c r="AE13" s="28">
        <f t="shared" si="6"/>
        <v>144545.90572949484</v>
      </c>
      <c r="AF13" s="72">
        <f t="shared" si="11"/>
        <v>273717.05219999998</v>
      </c>
    </row>
    <row r="14" spans="1:32" x14ac:dyDescent="0.2">
      <c r="A14" s="143" t="s">
        <v>192</v>
      </c>
      <c r="B14" s="23" t="s">
        <v>193</v>
      </c>
      <c r="C14" s="3" t="s">
        <v>1532</v>
      </c>
      <c r="D14" s="69">
        <v>9865</v>
      </c>
      <c r="E14" s="26">
        <v>0</v>
      </c>
      <c r="F14" s="64">
        <v>0.24</v>
      </c>
      <c r="G14" s="93">
        <v>9.9999999999999187E-3</v>
      </c>
      <c r="H14" s="40">
        <f t="shared" si="7"/>
        <v>0</v>
      </c>
      <c r="J14" s="20">
        <f t="shared" si="12"/>
        <v>0</v>
      </c>
      <c r="K14" s="26">
        <v>180</v>
      </c>
      <c r="L14" s="20">
        <f t="shared" si="13"/>
        <v>1775700</v>
      </c>
      <c r="N14" s="26">
        <f t="shared" si="14"/>
        <v>1336036.6800000002</v>
      </c>
      <c r="O14" s="56">
        <v>0</v>
      </c>
      <c r="P14" s="20">
        <f t="shared" si="15"/>
        <v>0</v>
      </c>
      <c r="R14" s="20">
        <f t="shared" si="16"/>
        <v>0</v>
      </c>
      <c r="S14" s="77">
        <v>8</v>
      </c>
      <c r="T14" s="5" t="s">
        <v>16</v>
      </c>
      <c r="U14" s="28">
        <f>SUMIF('Avoided Costs 2011-2019'!$A:$A,'2011 Actuals'!T14&amp;'2011 Actuals'!S14,'Avoided Costs 2011-2019'!$E:$E)*J14</f>
        <v>0</v>
      </c>
      <c r="V14" s="28">
        <f>SUMIF('Avoided Costs 2011-2019'!$A:$A,'2011 Actuals'!T14&amp;'2011 Actuals'!S14,'Avoided Costs 2011-2019'!$K:$K)*N14</f>
        <v>737199.98518351035</v>
      </c>
      <c r="W14" s="28">
        <f>SUMIF('Avoided Costs 2011-2019'!$A:$A,'2011 Actuals'!T14&amp;'2011 Actuals'!S14,'Avoided Costs 2011-2019'!$M:$M)*R14</f>
        <v>0</v>
      </c>
      <c r="X14" s="28">
        <f t="shared" si="17"/>
        <v>737199.98518351035</v>
      </c>
      <c r="Y14" s="124">
        <v>0</v>
      </c>
      <c r="Z14" s="41">
        <f t="shared" si="18"/>
        <v>0</v>
      </c>
      <c r="AA14" s="28">
        <v>0</v>
      </c>
      <c r="AB14" s="28">
        <v>0</v>
      </c>
      <c r="AC14" s="28">
        <f t="shared" si="19"/>
        <v>0</v>
      </c>
      <c r="AD14" s="28">
        <f t="shared" si="5"/>
        <v>0</v>
      </c>
      <c r="AE14" s="28">
        <f t="shared" si="6"/>
        <v>737199.98518351035</v>
      </c>
      <c r="AF14" s="72">
        <f t="shared" si="11"/>
        <v>0</v>
      </c>
    </row>
    <row r="15" spans="1:32" x14ac:dyDescent="0.2">
      <c r="A15" s="158" t="s">
        <v>104</v>
      </c>
      <c r="B15" s="209" t="s">
        <v>31</v>
      </c>
      <c r="C15" s="18"/>
      <c r="D15" s="102">
        <f>SUM(D6:D14)</f>
        <v>615874</v>
      </c>
      <c r="E15" s="102"/>
      <c r="F15" s="71"/>
      <c r="G15" s="94"/>
      <c r="H15" s="102">
        <f>SUM(H6:H14)</f>
        <v>15014651</v>
      </c>
      <c r="I15" s="102"/>
      <c r="J15" s="102">
        <f>SUM(J6:J14)</f>
        <v>7685916.6026999997</v>
      </c>
      <c r="K15" s="70"/>
      <c r="L15" s="102">
        <f>SUM(L6:L14)</f>
        <v>27372240</v>
      </c>
      <c r="M15" s="102"/>
      <c r="N15" s="102">
        <f>SUM(N6:N14)</f>
        <v>17488170.123119999</v>
      </c>
      <c r="O15" s="76"/>
      <c r="P15" s="102">
        <f>SUM(P6:P14)</f>
        <v>4645277.7250000006</v>
      </c>
      <c r="Q15" s="102"/>
      <c r="R15" s="102">
        <f>SUM(R6:R14)</f>
        <v>2355547.2265554303</v>
      </c>
      <c r="S15" s="78"/>
      <c r="T15" s="18"/>
      <c r="U15" s="210">
        <f>SUM(U6:U14)</f>
        <v>11079468.140871014</v>
      </c>
      <c r="V15" s="210">
        <f>SUM(V6:V14)</f>
        <v>9649644.3163901549</v>
      </c>
      <c r="W15" s="210">
        <f>SUM(W6:W14)</f>
        <v>30584642.082595516</v>
      </c>
      <c r="X15" s="210">
        <f>SUM(X6:X14)</f>
        <v>51313754.53985668</v>
      </c>
      <c r="Y15" s="127"/>
      <c r="Z15" s="210">
        <f t="shared" ref="Z15:AF15" si="20">SUM(Z6:Z14)</f>
        <v>2644672.8000000007</v>
      </c>
      <c r="AA15" s="210">
        <f t="shared" si="20"/>
        <v>4155010.04</v>
      </c>
      <c r="AB15" s="210">
        <f t="shared" si="20"/>
        <v>207824.85</v>
      </c>
      <c r="AC15" s="210">
        <f t="shared" si="20"/>
        <v>4362834.8899999997</v>
      </c>
      <c r="AD15" s="210">
        <f t="shared" si="20"/>
        <v>2852497.6500000008</v>
      </c>
      <c r="AE15" s="210">
        <f t="shared" si="20"/>
        <v>48461256.889856681</v>
      </c>
      <c r="AF15" s="89">
        <f t="shared" si="20"/>
        <v>76859166.02700001</v>
      </c>
    </row>
    <row r="16" spans="1:32" x14ac:dyDescent="0.2">
      <c r="A16" s="143"/>
      <c r="K16" s="40"/>
      <c r="P16" s="26"/>
      <c r="S16" s="77"/>
    </row>
    <row r="17" spans="1:32" x14ac:dyDescent="0.2">
      <c r="A17" s="143"/>
      <c r="B17" s="23" t="s">
        <v>124</v>
      </c>
      <c r="K17" s="40"/>
      <c r="P17" s="26"/>
      <c r="S17" s="77"/>
    </row>
    <row r="18" spans="1:32" x14ac:dyDescent="0.2">
      <c r="A18" s="99" t="s">
        <v>200</v>
      </c>
      <c r="B18" s="144" t="s">
        <v>221</v>
      </c>
      <c r="C18" s="3" t="s">
        <v>1532</v>
      </c>
      <c r="D18" s="26">
        <v>0</v>
      </c>
      <c r="E18" s="26">
        <v>0</v>
      </c>
      <c r="F18" s="64">
        <v>0</v>
      </c>
      <c r="G18" s="93">
        <v>0</v>
      </c>
      <c r="H18" s="40">
        <f t="shared" ref="H18" si="21">D18*E18</f>
        <v>0</v>
      </c>
      <c r="J18" s="72">
        <f t="shared" ref="J18" si="22">(E18*D18)*(1-F18)*(1-G18)</f>
        <v>0</v>
      </c>
      <c r="K18" s="26">
        <v>0</v>
      </c>
      <c r="L18" s="20">
        <f t="shared" ref="L18" si="23">K18*D18</f>
        <v>0</v>
      </c>
      <c r="N18" s="26">
        <f t="shared" ref="N18" si="24">(K18*D18)*(1-F18)*(1-G18)</f>
        <v>0</v>
      </c>
      <c r="O18" s="56">
        <v>0</v>
      </c>
      <c r="P18" s="20">
        <f t="shared" ref="P18" si="25">O18*D18</f>
        <v>0</v>
      </c>
      <c r="R18" s="20">
        <f t="shared" ref="R18" si="26">(O18*D18)*(1-F18)*(1-G18)</f>
        <v>0</v>
      </c>
      <c r="S18" s="77">
        <v>0</v>
      </c>
      <c r="T18" s="5" t="s">
        <v>16</v>
      </c>
      <c r="U18" s="28">
        <f>SUMIF('Avoided Costs 2011-2019'!$A:$A,'2011 Actuals'!T18&amp;'2011 Actuals'!S18,'Avoided Costs 2011-2019'!$E:$E)*J18</f>
        <v>0</v>
      </c>
      <c r="V18" s="28">
        <f>SUMIF('Avoided Costs 2011-2019'!$A:$A,'2011 Actuals'!T18&amp;'2011 Actuals'!S18,'Avoided Costs 2011-2019'!$K:$K)*N18</f>
        <v>0</v>
      </c>
      <c r="W18" s="28">
        <f>SUMIF('Avoided Costs 2011-2019'!$A:$A,'2011 Actuals'!T18&amp;'2011 Actuals'!S18,'Avoided Costs 2011-2019'!$M:$M)*R18</f>
        <v>0</v>
      </c>
      <c r="X18" s="28">
        <f t="shared" ref="X18" si="27">SUM(U18:W18)</f>
        <v>0</v>
      </c>
      <c r="Y18" s="124">
        <v>0</v>
      </c>
      <c r="Z18" s="41">
        <f t="shared" ref="Z18" si="28">(Y18*D18)*(1-F18)</f>
        <v>0</v>
      </c>
      <c r="AA18" s="28">
        <v>0</v>
      </c>
      <c r="AB18" s="28">
        <v>12697.39</v>
      </c>
      <c r="AC18" s="28">
        <f t="shared" ref="AC18" si="29">AB18+AA18</f>
        <v>12697.39</v>
      </c>
      <c r="AD18" s="28">
        <f>Z18+AB18</f>
        <v>12697.39</v>
      </c>
      <c r="AE18" s="28">
        <f>X18-AD18</f>
        <v>-12697.39</v>
      </c>
      <c r="AF18" s="72">
        <f t="shared" ref="AF18:AF19" si="30">J18*S18</f>
        <v>0</v>
      </c>
    </row>
    <row r="19" spans="1:32" x14ac:dyDescent="0.2">
      <c r="A19" s="99" t="s">
        <v>167</v>
      </c>
      <c r="B19" s="144" t="s">
        <v>220</v>
      </c>
      <c r="C19" s="3" t="s">
        <v>1532</v>
      </c>
      <c r="D19" s="26">
        <v>2205</v>
      </c>
      <c r="E19" s="26">
        <v>1018</v>
      </c>
      <c r="F19" s="64">
        <v>0.48</v>
      </c>
      <c r="G19" s="93">
        <v>0</v>
      </c>
      <c r="H19" s="40">
        <f t="shared" ref="H19" si="31">D19*E19</f>
        <v>2244690</v>
      </c>
      <c r="J19" s="72">
        <f t="shared" ref="J19" si="32">(E19*D19)*(1-F19)*(1-G19)</f>
        <v>1167238.8</v>
      </c>
      <c r="K19" s="26">
        <v>1450</v>
      </c>
      <c r="L19" s="20">
        <f t="shared" ref="L19" si="33">K19*D19</f>
        <v>3197250</v>
      </c>
      <c r="N19" s="26">
        <f t="shared" ref="N19" si="34">(K19*D19)*(1-F19)*(1-G19)</f>
        <v>1662570</v>
      </c>
      <c r="O19" s="56">
        <v>0</v>
      </c>
      <c r="P19" s="20">
        <f t="shared" ref="P19" si="35">O19*D19</f>
        <v>0</v>
      </c>
      <c r="R19" s="20">
        <f t="shared" ref="R19" si="36">(O19*D19)*(1-F19)*(1-G19)</f>
        <v>0</v>
      </c>
      <c r="S19" s="77">
        <v>25</v>
      </c>
      <c r="T19" s="5" t="s">
        <v>16</v>
      </c>
      <c r="U19" s="28">
        <f>SUMIF('Avoided Costs 2011-2019'!$A:$A,'2011 Actuals'!T19&amp;'2011 Actuals'!S19,'Avoided Costs 2011-2019'!$E:$E)*J19</f>
        <v>3016148.9638992297</v>
      </c>
      <c r="V19" s="28">
        <f>SUMIF('Avoided Costs 2011-2019'!$A:$A,'2011 Actuals'!T19&amp;'2011 Actuals'!S19,'Avoided Costs 2011-2019'!$K:$K)*N19</f>
        <v>1798564.4246084653</v>
      </c>
      <c r="W19" s="28">
        <f>SUMIF('Avoided Costs 2011-2019'!$A:$A,'2011 Actuals'!T19&amp;'2011 Actuals'!S19,'Avoided Costs 2011-2019'!$M:$M)*R19</f>
        <v>0</v>
      </c>
      <c r="X19" s="28">
        <f t="shared" ref="X19" si="37">SUM(U19:W19)</f>
        <v>4814713.3885076949</v>
      </c>
      <c r="Y19" s="124">
        <v>3200</v>
      </c>
      <c r="Z19" s="41">
        <f t="shared" ref="Z19" si="38">(Y19*D19)*(1-F19)</f>
        <v>3669120</v>
      </c>
      <c r="AA19" s="28">
        <v>147300</v>
      </c>
      <c r="AB19" s="28">
        <v>7500</v>
      </c>
      <c r="AC19" s="28">
        <f t="shared" ref="AC19" si="39">AB19+AA19</f>
        <v>154800</v>
      </c>
      <c r="AD19" s="28">
        <f>Z19+AB19</f>
        <v>3676620</v>
      </c>
      <c r="AE19" s="28">
        <f>X19-AD19</f>
        <v>1138093.3885076949</v>
      </c>
      <c r="AF19" s="72">
        <f t="shared" si="30"/>
        <v>29180970</v>
      </c>
    </row>
    <row r="20" spans="1:32" x14ac:dyDescent="0.2">
      <c r="A20" s="158" t="s">
        <v>137</v>
      </c>
      <c r="B20" s="209"/>
      <c r="C20" s="18"/>
      <c r="D20" s="102">
        <f>SUM(D18:D19)</f>
        <v>2205</v>
      </c>
      <c r="E20" s="102"/>
      <c r="F20" s="71"/>
      <c r="G20" s="94"/>
      <c r="H20" s="102">
        <f>SUM(H18:H19)</f>
        <v>2244690</v>
      </c>
      <c r="I20" s="102"/>
      <c r="J20" s="102">
        <f>SUM(J18:J19)</f>
        <v>1167238.8</v>
      </c>
      <c r="K20" s="70"/>
      <c r="L20" s="102">
        <f>SUM(L18:L19)</f>
        <v>3197250</v>
      </c>
      <c r="M20" s="102"/>
      <c r="N20" s="102">
        <f>SUM(N18:N19)</f>
        <v>1662570</v>
      </c>
      <c r="O20" s="76"/>
      <c r="P20" s="102">
        <f>SUM(P18:P19)</f>
        <v>0</v>
      </c>
      <c r="Q20" s="102"/>
      <c r="R20" s="102">
        <f>SUM(R18:R19)</f>
        <v>0</v>
      </c>
      <c r="S20" s="78"/>
      <c r="T20" s="18"/>
      <c r="U20" s="210">
        <f>SUM(U18:U19)</f>
        <v>3016148.9638992297</v>
      </c>
      <c r="V20" s="210">
        <f>SUM(V18:V19)</f>
        <v>1798564.4246084653</v>
      </c>
      <c r="W20" s="210">
        <f>SUM(W18:W19)</f>
        <v>0</v>
      </c>
      <c r="X20" s="210">
        <f>SUM(X18:X19)</f>
        <v>4814713.3885076949</v>
      </c>
      <c r="Y20" s="127"/>
      <c r="Z20" s="210">
        <f t="shared" ref="Z20:AF20" si="40">SUM(Z18:Z19)</f>
        <v>3669120</v>
      </c>
      <c r="AA20" s="210">
        <f t="shared" si="40"/>
        <v>147300</v>
      </c>
      <c r="AB20" s="210">
        <f t="shared" si="40"/>
        <v>20197.39</v>
      </c>
      <c r="AC20" s="210">
        <f t="shared" si="40"/>
        <v>167497.39000000001</v>
      </c>
      <c r="AD20" s="210">
        <f t="shared" si="40"/>
        <v>3689317.39</v>
      </c>
      <c r="AE20" s="210">
        <f t="shared" si="40"/>
        <v>1125395.998507695</v>
      </c>
      <c r="AF20" s="89">
        <f t="shared" si="40"/>
        <v>29180970</v>
      </c>
    </row>
    <row r="21" spans="1:32" x14ac:dyDescent="0.2">
      <c r="A21" s="143"/>
      <c r="B21" s="4"/>
      <c r="C21" s="5"/>
      <c r="D21" s="20"/>
      <c r="E21" s="20"/>
      <c r="F21" s="25"/>
      <c r="G21" s="90"/>
      <c r="H21" s="24"/>
      <c r="I21" s="24"/>
      <c r="J21" s="20"/>
      <c r="K21" s="24"/>
      <c r="L21" s="20"/>
      <c r="M21" s="24"/>
      <c r="N21" s="20"/>
      <c r="O21" s="57"/>
      <c r="P21" s="20"/>
      <c r="Q21" s="24"/>
      <c r="R21" s="20"/>
      <c r="S21" s="211"/>
      <c r="T21" s="5"/>
      <c r="U21" s="41"/>
      <c r="V21" s="41"/>
      <c r="W21" s="41"/>
      <c r="X21" s="41"/>
      <c r="Y21" s="128"/>
      <c r="Z21" s="41"/>
      <c r="AA21" s="41"/>
      <c r="AB21" s="41"/>
      <c r="AC21" s="41"/>
      <c r="AD21" s="41"/>
      <c r="AE21" s="41"/>
      <c r="AF21" s="72"/>
    </row>
    <row r="22" spans="1:32" x14ac:dyDescent="0.2">
      <c r="A22" s="143"/>
      <c r="B22" s="4" t="s">
        <v>176</v>
      </c>
      <c r="C22" s="5"/>
      <c r="D22" s="20"/>
      <c r="E22" s="20"/>
      <c r="F22" s="25"/>
      <c r="G22" s="90"/>
      <c r="H22" s="24"/>
      <c r="I22" s="24"/>
      <c r="J22" s="20"/>
      <c r="K22" s="24"/>
      <c r="L22" s="20"/>
      <c r="M22" s="24"/>
      <c r="N22" s="20"/>
      <c r="O22" s="57"/>
      <c r="P22" s="20"/>
      <c r="Q22" s="24"/>
      <c r="R22" s="20"/>
      <c r="S22" s="211"/>
      <c r="T22" s="5"/>
      <c r="U22" s="41"/>
      <c r="V22" s="41"/>
      <c r="W22" s="41"/>
      <c r="X22" s="41"/>
      <c r="Y22" s="128"/>
      <c r="Z22" s="41"/>
      <c r="AA22" s="41"/>
      <c r="AB22" s="41"/>
      <c r="AC22" s="41"/>
      <c r="AD22" s="41"/>
      <c r="AE22" s="41"/>
      <c r="AF22" s="72"/>
    </row>
    <row r="23" spans="1:32" x14ac:dyDescent="0.2">
      <c r="A23" s="99" t="s">
        <v>75</v>
      </c>
      <c r="B23" s="144" t="s">
        <v>67</v>
      </c>
      <c r="C23" s="3" t="s">
        <v>1532</v>
      </c>
      <c r="D23" s="26">
        <v>650</v>
      </c>
      <c r="E23" s="26">
        <v>82</v>
      </c>
      <c r="F23" s="64">
        <v>0.05</v>
      </c>
      <c r="G23" s="93">
        <v>0.29449999999999998</v>
      </c>
      <c r="H23" s="40">
        <f t="shared" ref="H23:H29" si="41">D23*E23</f>
        <v>53300</v>
      </c>
      <c r="J23" s="20">
        <f t="shared" ref="J23:J29" si="42">(E23*D23)*(1-F23)*(1-G23)</f>
        <v>35722.9925</v>
      </c>
      <c r="K23" s="26">
        <v>0</v>
      </c>
      <c r="L23" s="20">
        <f t="shared" ref="L23:L29" si="43">K23*D23</f>
        <v>0</v>
      </c>
      <c r="N23" s="26">
        <f t="shared" ref="N23:N29" si="44">(K23*D23)*(1-F23)*(1-G23)</f>
        <v>0</v>
      </c>
      <c r="O23" s="56">
        <v>23.373999999999999</v>
      </c>
      <c r="P23" s="20">
        <f t="shared" ref="P23:P29" si="45">O23*D23</f>
        <v>15193.099999999999</v>
      </c>
      <c r="R23" s="20">
        <f t="shared" ref="R23:R29" si="46">(O23*D23)*(1-F23)*(1-G23)</f>
        <v>10182.795447499999</v>
      </c>
      <c r="S23" s="77">
        <v>10</v>
      </c>
      <c r="T23" s="5" t="s">
        <v>134</v>
      </c>
      <c r="U23" s="28">
        <f>SUMIF('Avoided Costs 2011-2019'!$A:$A,'2011 Actuals'!T23&amp;'2011 Actuals'!S23,'Avoided Costs 2011-2019'!$E:$E)*J23</f>
        <v>51495.713232340531</v>
      </c>
      <c r="V23" s="28">
        <f>SUMIF('Avoided Costs 2011-2019'!$A:$A,'2011 Actuals'!T23&amp;'2011 Actuals'!S23,'Avoided Costs 2011-2019'!$K:$K)*N23</f>
        <v>0</v>
      </c>
      <c r="W23" s="28">
        <f>SUMIF('Avoided Costs 2011-2019'!$A:$A,'2011 Actuals'!T23&amp;'2011 Actuals'!S23,'Avoided Costs 2011-2019'!$M:$M)*R23</f>
        <v>132214.35369712036</v>
      </c>
      <c r="X23" s="28">
        <f>SUM(U23:W23)</f>
        <v>183710.06692946088</v>
      </c>
      <c r="Y23" s="124">
        <v>18.71</v>
      </c>
      <c r="Z23" s="41">
        <f t="shared" ref="Z23:Z29" si="47">(Y23*D23)*(1-F23)</f>
        <v>11553.424999999999</v>
      </c>
      <c r="AA23" s="28">
        <v>54203</v>
      </c>
      <c r="AB23" s="28">
        <v>875.8</v>
      </c>
      <c r="AC23" s="28">
        <f>AB23+AA23</f>
        <v>55078.8</v>
      </c>
      <c r="AD23" s="28">
        <f t="shared" ref="AD23:AD29" si="48">Z23+AB23</f>
        <v>12429.224999999999</v>
      </c>
      <c r="AE23" s="28">
        <f t="shared" ref="AE23:AE29" si="49">X23-AD23</f>
        <v>171280.84192946088</v>
      </c>
      <c r="AF23" s="72">
        <f t="shared" ref="AF23:AF29" si="50">J23*S23</f>
        <v>357229.92499999999</v>
      </c>
    </row>
    <row r="24" spans="1:32" x14ac:dyDescent="0.2">
      <c r="A24" s="99" t="s">
        <v>76</v>
      </c>
      <c r="B24" s="144" t="s">
        <v>207</v>
      </c>
      <c r="C24" s="3" t="s">
        <v>1532</v>
      </c>
      <c r="D24" s="26">
        <v>214</v>
      </c>
      <c r="E24" s="26">
        <v>50</v>
      </c>
      <c r="F24" s="64">
        <v>0.05</v>
      </c>
      <c r="G24" s="93">
        <v>0.29449999999999998</v>
      </c>
      <c r="H24" s="40">
        <f t="shared" si="41"/>
        <v>10700</v>
      </c>
      <c r="J24" s="20">
        <f t="shared" si="42"/>
        <v>7171.4075000000003</v>
      </c>
      <c r="K24" s="26">
        <v>0</v>
      </c>
      <c r="L24" s="20">
        <f t="shared" si="43"/>
        <v>0</v>
      </c>
      <c r="N24" s="26">
        <f t="shared" si="44"/>
        <v>0</v>
      </c>
      <c r="O24" s="56">
        <v>16.631</v>
      </c>
      <c r="P24" s="20">
        <f t="shared" si="45"/>
        <v>3559.0340000000001</v>
      </c>
      <c r="R24" s="20">
        <f t="shared" si="46"/>
        <v>2385.3535626500002</v>
      </c>
      <c r="S24" s="77">
        <v>10</v>
      </c>
      <c r="T24" s="5" t="s">
        <v>134</v>
      </c>
      <c r="U24" s="28">
        <f>SUMIF('Avoided Costs 2011-2019'!$A:$A,'2011 Actuals'!T24&amp;'2011 Actuals'!S24,'Avoided Costs 2011-2019'!$E:$E)*J24</f>
        <v>10337.78858510401</v>
      </c>
      <c r="V24" s="28">
        <f>SUMIF('Avoided Costs 2011-2019'!$A:$A,'2011 Actuals'!T24&amp;'2011 Actuals'!S24,'Avoided Costs 2011-2019'!$K:$K)*N24</f>
        <v>0</v>
      </c>
      <c r="W24" s="28">
        <f>SUMIF('Avoided Costs 2011-2019'!$A:$A,'2011 Actuals'!T24&amp;'2011 Actuals'!S24,'Avoided Costs 2011-2019'!$M:$M)*R24</f>
        <v>30971.650294941592</v>
      </c>
      <c r="X24" s="28">
        <f t="shared" ref="X24:X29" si="51">SUM(U24:W24)</f>
        <v>41309.4388800456</v>
      </c>
      <c r="Y24" s="124">
        <v>18.71</v>
      </c>
      <c r="Z24" s="41">
        <f t="shared" si="47"/>
        <v>3803.7429999999999</v>
      </c>
      <c r="AA24" s="28">
        <v>0</v>
      </c>
      <c r="AB24" s="28">
        <v>0</v>
      </c>
      <c r="AC24" s="28">
        <f t="shared" ref="AC24:AC29" si="52">AB24+AA24</f>
        <v>0</v>
      </c>
      <c r="AD24" s="28">
        <f t="shared" si="48"/>
        <v>3803.7429999999999</v>
      </c>
      <c r="AE24" s="28">
        <f t="shared" si="49"/>
        <v>37505.695880045598</v>
      </c>
      <c r="AF24" s="72">
        <f t="shared" si="50"/>
        <v>71714.074999999997</v>
      </c>
    </row>
    <row r="25" spans="1:32" x14ac:dyDescent="0.2">
      <c r="A25" s="99" t="s">
        <v>98</v>
      </c>
      <c r="B25" s="144" t="s">
        <v>208</v>
      </c>
      <c r="C25" s="3" t="s">
        <v>1532</v>
      </c>
      <c r="D25" s="26">
        <v>904</v>
      </c>
      <c r="E25" s="26">
        <v>0</v>
      </c>
      <c r="F25" s="64">
        <v>0.05</v>
      </c>
      <c r="G25" s="93">
        <v>8.43E-2</v>
      </c>
      <c r="H25" s="40">
        <f t="shared" si="41"/>
        <v>0</v>
      </c>
      <c r="J25" s="20">
        <f t="shared" si="42"/>
        <v>0</v>
      </c>
      <c r="K25" s="26">
        <v>90</v>
      </c>
      <c r="L25" s="20">
        <f t="shared" si="43"/>
        <v>81360</v>
      </c>
      <c r="N25" s="26">
        <f t="shared" si="44"/>
        <v>70776.28439999999</v>
      </c>
      <c r="O25" s="56">
        <v>0</v>
      </c>
      <c r="P25" s="20">
        <f t="shared" si="45"/>
        <v>0</v>
      </c>
      <c r="R25" s="20">
        <f t="shared" si="46"/>
        <v>0</v>
      </c>
      <c r="S25" s="77">
        <v>8</v>
      </c>
      <c r="T25" s="5" t="s">
        <v>16</v>
      </c>
      <c r="U25" s="28">
        <f>SUMIF('Avoided Costs 2011-2019'!$A:$A,'2011 Actuals'!T25&amp;'2011 Actuals'!S25,'Avoided Costs 2011-2019'!$E:$E)*J25</f>
        <v>0</v>
      </c>
      <c r="V25" s="28">
        <f>SUMIF('Avoided Costs 2011-2019'!$A:$A,'2011 Actuals'!T25&amp;'2011 Actuals'!S25,'Avoided Costs 2011-2019'!$K:$K)*N25</f>
        <v>39053.026456596912</v>
      </c>
      <c r="W25" s="28">
        <f>SUMIF('Avoided Costs 2011-2019'!$A:$A,'2011 Actuals'!T25&amp;'2011 Actuals'!S25,'Avoided Costs 2011-2019'!$M:$M)*R25</f>
        <v>0</v>
      </c>
      <c r="X25" s="28">
        <f t="shared" si="51"/>
        <v>39053.026456596912</v>
      </c>
      <c r="Y25" s="124">
        <v>0</v>
      </c>
      <c r="Z25" s="41">
        <f t="shared" si="47"/>
        <v>0</v>
      </c>
      <c r="AA25" s="28">
        <v>0</v>
      </c>
      <c r="AB25" s="28">
        <v>0</v>
      </c>
      <c r="AC25" s="28">
        <f t="shared" si="52"/>
        <v>0</v>
      </c>
      <c r="AD25" s="28">
        <f t="shared" si="48"/>
        <v>0</v>
      </c>
      <c r="AE25" s="28">
        <f t="shared" si="49"/>
        <v>39053.026456596912</v>
      </c>
      <c r="AF25" s="72">
        <f t="shared" si="50"/>
        <v>0</v>
      </c>
    </row>
    <row r="26" spans="1:32" x14ac:dyDescent="0.2">
      <c r="A26" s="99" t="s">
        <v>99</v>
      </c>
      <c r="B26" s="144" t="s">
        <v>209</v>
      </c>
      <c r="C26" s="3" t="s">
        <v>1532</v>
      </c>
      <c r="D26" s="26">
        <v>885</v>
      </c>
      <c r="E26" s="26">
        <v>0</v>
      </c>
      <c r="F26" s="64">
        <v>0.05</v>
      </c>
      <c r="G26" s="93">
        <v>8.43E-2</v>
      </c>
      <c r="H26" s="40">
        <f t="shared" si="41"/>
        <v>0</v>
      </c>
      <c r="J26" s="20">
        <f t="shared" si="42"/>
        <v>0</v>
      </c>
      <c r="K26" s="26">
        <v>100</v>
      </c>
      <c r="L26" s="20">
        <f t="shared" si="43"/>
        <v>88500</v>
      </c>
      <c r="N26" s="26">
        <f t="shared" si="44"/>
        <v>76987.477499999994</v>
      </c>
      <c r="O26" s="56">
        <v>0</v>
      </c>
      <c r="P26" s="20">
        <f t="shared" si="45"/>
        <v>0</v>
      </c>
      <c r="R26" s="20">
        <f t="shared" si="46"/>
        <v>0</v>
      </c>
      <c r="S26" s="77">
        <v>8</v>
      </c>
      <c r="T26" s="5" t="s">
        <v>16</v>
      </c>
      <c r="U26" s="28">
        <f>SUMIF('Avoided Costs 2011-2019'!$A:$A,'2011 Actuals'!T26&amp;'2011 Actuals'!S26,'Avoided Costs 2011-2019'!$E:$E)*J26</f>
        <v>0</v>
      </c>
      <c r="V26" s="28">
        <f>SUMIF('Avoided Costs 2011-2019'!$A:$A,'2011 Actuals'!T26&amp;'2011 Actuals'!S26,'Avoided Costs 2011-2019'!$K:$K)*N26</f>
        <v>42480.246330000329</v>
      </c>
      <c r="W26" s="28">
        <f>SUMIF('Avoided Costs 2011-2019'!$A:$A,'2011 Actuals'!T26&amp;'2011 Actuals'!S26,'Avoided Costs 2011-2019'!$M:$M)*R26</f>
        <v>0</v>
      </c>
      <c r="X26" s="28">
        <f t="shared" si="51"/>
        <v>42480.246330000329</v>
      </c>
      <c r="Y26" s="124">
        <v>0</v>
      </c>
      <c r="Z26" s="41">
        <f t="shared" si="47"/>
        <v>0</v>
      </c>
      <c r="AA26" s="28">
        <v>0</v>
      </c>
      <c r="AB26" s="28">
        <v>0</v>
      </c>
      <c r="AC26" s="28">
        <f t="shared" si="52"/>
        <v>0</v>
      </c>
      <c r="AD26" s="28">
        <f t="shared" si="48"/>
        <v>0</v>
      </c>
      <c r="AE26" s="28">
        <f t="shared" si="49"/>
        <v>42480.246330000329</v>
      </c>
      <c r="AF26" s="72">
        <f t="shared" si="50"/>
        <v>0</v>
      </c>
    </row>
    <row r="27" spans="1:32" x14ac:dyDescent="0.2">
      <c r="A27" s="99" t="s">
        <v>74</v>
      </c>
      <c r="B27" s="144" t="s">
        <v>64</v>
      </c>
      <c r="C27" s="3" t="s">
        <v>1532</v>
      </c>
      <c r="D27" s="26">
        <v>874</v>
      </c>
      <c r="E27" s="26">
        <v>23</v>
      </c>
      <c r="F27" s="64">
        <v>0.01</v>
      </c>
      <c r="G27" s="93">
        <v>0.24340000000000001</v>
      </c>
      <c r="H27" s="40">
        <f>D27*E27</f>
        <v>20102</v>
      </c>
      <c r="J27" s="20">
        <f>(E27*D27)*(1-F27)*(1-G27)</f>
        <v>15057.081467999998</v>
      </c>
      <c r="K27" s="26">
        <v>0</v>
      </c>
      <c r="L27" s="20">
        <f>K27*D27</f>
        <v>0</v>
      </c>
      <c r="N27" s="26">
        <f t="shared" si="44"/>
        <v>0</v>
      </c>
      <c r="O27" s="56">
        <v>7.7969999999999997</v>
      </c>
      <c r="P27" s="20">
        <f>O27*D27</f>
        <v>6814.5779999999995</v>
      </c>
      <c r="R27" s="20">
        <f>(O27*D27)*(1-F27)*(1-G27)</f>
        <v>5104.3506176519995</v>
      </c>
      <c r="S27" s="77">
        <v>10</v>
      </c>
      <c r="T27" s="5" t="s">
        <v>134</v>
      </c>
      <c r="U27" s="28">
        <f>SUMIF('Avoided Costs 2011-2019'!$A:$A,'2011 Actuals'!T27&amp;'2011 Actuals'!S27,'Avoided Costs 2011-2019'!$E:$E)*J27</f>
        <v>21705.212669182652</v>
      </c>
      <c r="V27" s="28">
        <f>SUMIF('Avoided Costs 2011-2019'!$A:$A,'2011 Actuals'!T27&amp;'2011 Actuals'!S27,'Avoided Costs 2011-2019'!$K:$K)*N27</f>
        <v>0</v>
      </c>
      <c r="W27" s="28">
        <f>SUMIF('Avoided Costs 2011-2019'!$A:$A,'2011 Actuals'!T27&amp;'2011 Actuals'!S27,'Avoided Costs 2011-2019'!$M:$M)*R27</f>
        <v>66275.35841565438</v>
      </c>
      <c r="X27" s="28">
        <f>SUM(U27:W27)</f>
        <v>87980.571084837036</v>
      </c>
      <c r="Y27" s="124">
        <v>0.94</v>
      </c>
      <c r="Z27" s="41">
        <f>(Y27*D27)*(1-F27)</f>
        <v>813.34439999999995</v>
      </c>
      <c r="AA27" s="28">
        <v>0</v>
      </c>
      <c r="AB27" s="28">
        <v>0</v>
      </c>
      <c r="AC27" s="28">
        <f>AB27+AA27</f>
        <v>0</v>
      </c>
      <c r="AD27" s="28">
        <f t="shared" si="48"/>
        <v>813.34439999999995</v>
      </c>
      <c r="AE27" s="28">
        <f t="shared" si="49"/>
        <v>87167.226684837035</v>
      </c>
      <c r="AF27" s="72">
        <f t="shared" si="50"/>
        <v>150570.81467999998</v>
      </c>
    </row>
    <row r="28" spans="1:32" x14ac:dyDescent="0.2">
      <c r="A28" s="99" t="s">
        <v>73</v>
      </c>
      <c r="B28" s="144" t="s">
        <v>65</v>
      </c>
      <c r="C28" s="3" t="s">
        <v>1532</v>
      </c>
      <c r="D28" s="26">
        <v>874</v>
      </c>
      <c r="E28" s="26">
        <v>6</v>
      </c>
      <c r="F28" s="64">
        <v>0.01</v>
      </c>
      <c r="G28" s="93">
        <v>0.35010000000000002</v>
      </c>
      <c r="H28" s="40">
        <f>D28*E28</f>
        <v>5244</v>
      </c>
      <c r="J28" s="20">
        <f>(E28*D28)*(1-F28)*(1-G28)</f>
        <v>3373.9948439999998</v>
      </c>
      <c r="K28" s="26">
        <v>0</v>
      </c>
      <c r="L28" s="20">
        <f>K28*D28</f>
        <v>0</v>
      </c>
      <c r="N28" s="26">
        <f t="shared" si="44"/>
        <v>0</v>
      </c>
      <c r="O28" s="56">
        <v>2.004</v>
      </c>
      <c r="P28" s="20">
        <f>O28*D28</f>
        <v>1751.4960000000001</v>
      </c>
      <c r="R28" s="20">
        <f>(O28*D28)*(1-F28)*(1-G28)</f>
        <v>1126.9142778959999</v>
      </c>
      <c r="S28" s="77">
        <v>10</v>
      </c>
      <c r="T28" s="5" t="s">
        <v>134</v>
      </c>
      <c r="U28" s="28">
        <f>SUMIF('Avoided Costs 2011-2019'!$A:$A,'2011 Actuals'!T28&amp;'2011 Actuals'!S28,'Avoided Costs 2011-2019'!$E:$E)*J28</f>
        <v>4863.7098623252105</v>
      </c>
      <c r="V28" s="28">
        <f>SUMIF('Avoided Costs 2011-2019'!$A:$A,'2011 Actuals'!T28&amp;'2011 Actuals'!S28,'Avoided Costs 2011-2019'!$K:$K)*N28</f>
        <v>0</v>
      </c>
      <c r="W28" s="28">
        <f>SUMIF('Avoided Costs 2011-2019'!$A:$A,'2011 Actuals'!T28&amp;'2011 Actuals'!S28,'Avoided Costs 2011-2019'!$M:$M)*R28</f>
        <v>14631.958747698955</v>
      </c>
      <c r="X28" s="28">
        <f>SUM(U28:W28)</f>
        <v>19495.668610024164</v>
      </c>
      <c r="Y28" s="124">
        <v>0.46</v>
      </c>
      <c r="Z28" s="41">
        <f>(Y28*D28)*(1-F28)</f>
        <v>398.01960000000003</v>
      </c>
      <c r="AA28" s="28">
        <v>0</v>
      </c>
      <c r="AB28" s="28">
        <v>0</v>
      </c>
      <c r="AC28" s="28">
        <f>AB28+AA28</f>
        <v>0</v>
      </c>
      <c r="AD28" s="28">
        <f t="shared" si="48"/>
        <v>398.01960000000003</v>
      </c>
      <c r="AE28" s="28">
        <f t="shared" si="49"/>
        <v>19097.649010024164</v>
      </c>
      <c r="AF28" s="72">
        <f t="shared" si="50"/>
        <v>33739.94844</v>
      </c>
    </row>
    <row r="29" spans="1:32" x14ac:dyDescent="0.2">
      <c r="A29" s="99" t="s">
        <v>69</v>
      </c>
      <c r="B29" s="144" t="s">
        <v>66</v>
      </c>
      <c r="D29" s="26">
        <v>602</v>
      </c>
      <c r="E29" s="26">
        <v>53</v>
      </c>
      <c r="F29" s="64">
        <v>0.01</v>
      </c>
      <c r="G29" s="93">
        <v>0.25999973262123505</v>
      </c>
      <c r="H29" s="40">
        <f t="shared" si="41"/>
        <v>31906</v>
      </c>
      <c r="J29" s="20">
        <f t="shared" si="42"/>
        <v>23374.344045677004</v>
      </c>
      <c r="K29" s="26">
        <v>54</v>
      </c>
      <c r="L29" s="20">
        <f t="shared" si="43"/>
        <v>32508</v>
      </c>
      <c r="N29" s="26">
        <f t="shared" si="44"/>
        <v>23815.3694050294</v>
      </c>
      <c r="O29" s="56">
        <v>0</v>
      </c>
      <c r="P29" s="20">
        <f t="shared" si="45"/>
        <v>0</v>
      </c>
      <c r="R29" s="20">
        <f t="shared" si="46"/>
        <v>0</v>
      </c>
      <c r="S29" s="77">
        <v>15</v>
      </c>
      <c r="T29" s="5" t="s">
        <v>16</v>
      </c>
      <c r="U29" s="28">
        <f>SUMIF('Avoided Costs 2011-2019'!$A:$A,'2011 Actuals'!T29&amp;'2011 Actuals'!S29,'Avoided Costs 2011-2019'!$E:$E)*J29</f>
        <v>47572.561163538674</v>
      </c>
      <c r="V29" s="28">
        <f>SUMIF('Avoided Costs 2011-2019'!$A:$A,'2011 Actuals'!T29&amp;'2011 Actuals'!S29,'Avoided Costs 2011-2019'!$K:$K)*N29</f>
        <v>20073.074362601528</v>
      </c>
      <c r="W29" s="28">
        <f>SUMIF('Avoided Costs 2011-2019'!$A:$A,'2011 Actuals'!T29&amp;'2011 Actuals'!S29,'Avoided Costs 2011-2019'!$M:$M)*R29</f>
        <v>0</v>
      </c>
      <c r="X29" s="28">
        <f t="shared" si="51"/>
        <v>67645.635526140206</v>
      </c>
      <c r="Y29" s="124">
        <v>69.180000000000007</v>
      </c>
      <c r="Z29" s="41">
        <f t="shared" si="47"/>
        <v>41229.896399999998</v>
      </c>
      <c r="AA29" s="28">
        <v>0</v>
      </c>
      <c r="AB29" s="28">
        <v>0</v>
      </c>
      <c r="AC29" s="28">
        <f t="shared" si="52"/>
        <v>0</v>
      </c>
      <c r="AD29" s="28">
        <f t="shared" si="48"/>
        <v>41229.896399999998</v>
      </c>
      <c r="AE29" s="28">
        <f t="shared" si="49"/>
        <v>26415.739126140208</v>
      </c>
      <c r="AF29" s="72">
        <f t="shared" si="50"/>
        <v>350615.16068515508</v>
      </c>
    </row>
    <row r="30" spans="1:32" x14ac:dyDescent="0.2">
      <c r="A30" s="158" t="s">
        <v>177</v>
      </c>
      <c r="B30" s="209"/>
      <c r="C30" s="18"/>
      <c r="D30" s="102">
        <f>SUM(D23:D29)</f>
        <v>5003</v>
      </c>
      <c r="E30" s="102"/>
      <c r="F30" s="71"/>
      <c r="G30" s="94"/>
      <c r="H30" s="102">
        <f>SUM(H23:H29)</f>
        <v>121252</v>
      </c>
      <c r="I30" s="102"/>
      <c r="J30" s="102">
        <f>SUM(J23:J29)</f>
        <v>84699.820357677003</v>
      </c>
      <c r="K30" s="70"/>
      <c r="L30" s="102">
        <f>SUM(L23:L29)</f>
        <v>202368</v>
      </c>
      <c r="M30" s="102"/>
      <c r="N30" s="102">
        <f>SUM(N23:N29)</f>
        <v>171579.13130502938</v>
      </c>
      <c r="O30" s="76"/>
      <c r="P30" s="102">
        <f>SUM(P23:P29)</f>
        <v>27318.207999999999</v>
      </c>
      <c r="Q30" s="102"/>
      <c r="R30" s="102">
        <f>SUM(R23:R29)</f>
        <v>18799.413905697998</v>
      </c>
      <c r="S30" s="89"/>
      <c r="T30" s="18"/>
      <c r="U30" s="210">
        <f>SUM(U23:U29)</f>
        <v>135974.98551249108</v>
      </c>
      <c r="V30" s="210">
        <f>SUM(V23:V29)</f>
        <v>101606.34714919877</v>
      </c>
      <c r="W30" s="210">
        <f>SUM(W23:W29)</f>
        <v>244093.32115541529</v>
      </c>
      <c r="X30" s="210">
        <f>SUM(X23:X29)</f>
        <v>481674.65381710517</v>
      </c>
      <c r="Y30" s="127"/>
      <c r="Z30" s="210">
        <f t="shared" ref="Z30:AF30" si="53">SUM(Z23:Z29)</f>
        <v>57798.428399999997</v>
      </c>
      <c r="AA30" s="210">
        <f t="shared" si="53"/>
        <v>54203</v>
      </c>
      <c r="AB30" s="210">
        <f t="shared" si="53"/>
        <v>875.8</v>
      </c>
      <c r="AC30" s="210">
        <f t="shared" si="53"/>
        <v>55078.8</v>
      </c>
      <c r="AD30" s="210">
        <f t="shared" si="53"/>
        <v>58674.228399999993</v>
      </c>
      <c r="AE30" s="210">
        <f t="shared" si="53"/>
        <v>423000.42541710509</v>
      </c>
      <c r="AF30" s="89">
        <f t="shared" si="53"/>
        <v>963869.92380515498</v>
      </c>
    </row>
    <row r="31" spans="1:32" x14ac:dyDescent="0.2">
      <c r="A31" s="143"/>
      <c r="B31" s="4"/>
      <c r="C31" s="5"/>
      <c r="D31" s="20"/>
      <c r="E31" s="20"/>
      <c r="F31" s="25"/>
      <c r="G31" s="90"/>
      <c r="H31" s="24"/>
      <c r="I31" s="24"/>
      <c r="J31" s="20"/>
      <c r="K31" s="20"/>
      <c r="L31" s="20"/>
      <c r="M31" s="24"/>
      <c r="N31" s="20"/>
      <c r="O31" s="57"/>
      <c r="P31" s="20"/>
      <c r="Q31" s="24"/>
      <c r="R31" s="20"/>
      <c r="S31" s="20"/>
      <c r="T31" s="5"/>
      <c r="U31" s="41"/>
      <c r="V31" s="41"/>
      <c r="W31" s="41"/>
      <c r="X31" s="41"/>
      <c r="Y31" s="128"/>
      <c r="Z31" s="41"/>
      <c r="AA31" s="41"/>
      <c r="AB31" s="41"/>
      <c r="AC31" s="41"/>
      <c r="AD31" s="41"/>
      <c r="AE31" s="41"/>
      <c r="AF31" s="72"/>
    </row>
    <row r="32" spans="1:32" x14ac:dyDescent="0.2">
      <c r="A32" s="99"/>
      <c r="B32" s="4"/>
      <c r="C32" s="5"/>
      <c r="D32" s="20"/>
      <c r="E32" s="20"/>
      <c r="F32" s="25"/>
      <c r="G32" s="90"/>
      <c r="H32" s="24"/>
      <c r="I32" s="24"/>
      <c r="J32" s="20"/>
      <c r="K32" s="20"/>
      <c r="L32" s="20"/>
      <c r="M32" s="24"/>
      <c r="N32" s="20"/>
      <c r="O32" s="57"/>
      <c r="P32" s="20"/>
      <c r="Q32" s="24"/>
      <c r="R32" s="20"/>
      <c r="S32" s="20"/>
      <c r="T32" s="5"/>
      <c r="U32" s="41"/>
      <c r="V32" s="41"/>
      <c r="W32" s="41"/>
      <c r="X32" s="41"/>
      <c r="Y32" s="128"/>
      <c r="Z32" s="41"/>
      <c r="AA32" s="41"/>
      <c r="AB32" s="41"/>
      <c r="AC32" s="41"/>
      <c r="AD32" s="41"/>
      <c r="AE32" s="41"/>
      <c r="AF32" s="72"/>
    </row>
    <row r="33" spans="1:32" x14ac:dyDescent="0.2">
      <c r="A33" s="158" t="s">
        <v>151</v>
      </c>
      <c r="B33" s="158"/>
      <c r="C33" s="18"/>
      <c r="D33" s="102">
        <f>D30+D20+D15</f>
        <v>623082</v>
      </c>
      <c r="E33" s="102"/>
      <c r="F33" s="101"/>
      <c r="G33" s="94"/>
      <c r="H33" s="102">
        <f>H30+H20+H15</f>
        <v>17380593</v>
      </c>
      <c r="I33" s="102"/>
      <c r="J33" s="102">
        <f>J30+J20+J15</f>
        <v>8937855.2230576761</v>
      </c>
      <c r="K33" s="102"/>
      <c r="L33" s="102">
        <f>L30+L20+L15</f>
        <v>30771858</v>
      </c>
      <c r="M33" s="102"/>
      <c r="N33" s="102">
        <f>N30+N20+N15</f>
        <v>19322319.254425026</v>
      </c>
      <c r="O33" s="76"/>
      <c r="P33" s="102">
        <f>P30+P20+P15</f>
        <v>4672595.9330000002</v>
      </c>
      <c r="Q33" s="102"/>
      <c r="R33" s="102">
        <f>R30+R20+R15</f>
        <v>2374346.6404611282</v>
      </c>
      <c r="S33" s="102"/>
      <c r="T33" s="18"/>
      <c r="U33" s="210">
        <f>U30+U20+U15</f>
        <v>14231592.090282734</v>
      </c>
      <c r="V33" s="210">
        <f>V30+V20+V15</f>
        <v>11549815.088147819</v>
      </c>
      <c r="W33" s="210">
        <f>W30+W20+W15</f>
        <v>30828735.40375093</v>
      </c>
      <c r="X33" s="210">
        <f>X30+X20+X15</f>
        <v>56610142.582181484</v>
      </c>
      <c r="Y33" s="127"/>
      <c r="Z33" s="210">
        <f t="shared" ref="Z33:AF33" si="54">Z30+Z20+Z15</f>
        <v>6371591.2284000013</v>
      </c>
      <c r="AA33" s="210">
        <f t="shared" si="54"/>
        <v>4356513.04</v>
      </c>
      <c r="AB33" s="210">
        <f t="shared" si="54"/>
        <v>228898.04</v>
      </c>
      <c r="AC33" s="210">
        <f t="shared" si="54"/>
        <v>4585411.08</v>
      </c>
      <c r="AD33" s="210">
        <f t="shared" si="54"/>
        <v>6600489.2684000004</v>
      </c>
      <c r="AE33" s="210">
        <f t="shared" si="54"/>
        <v>50009653.313781485</v>
      </c>
      <c r="AF33" s="89">
        <f t="shared" si="54"/>
        <v>107004005.95080516</v>
      </c>
    </row>
    <row r="34" spans="1:32" x14ac:dyDescent="0.2">
      <c r="A34" s="143"/>
      <c r="D34" s="20"/>
      <c r="E34" s="20"/>
      <c r="F34" s="25"/>
      <c r="G34" s="90"/>
      <c r="H34" s="24"/>
      <c r="I34" s="24"/>
      <c r="J34" s="212"/>
      <c r="K34" s="20"/>
      <c r="L34" s="20"/>
      <c r="M34" s="24"/>
      <c r="N34" s="20"/>
      <c r="O34" s="57"/>
      <c r="P34" s="20"/>
      <c r="Q34" s="24"/>
      <c r="R34" s="20"/>
      <c r="S34" s="20"/>
      <c r="T34" s="5"/>
      <c r="U34" s="41"/>
      <c r="V34" s="41"/>
      <c r="W34" s="41"/>
      <c r="X34" s="41"/>
      <c r="Y34" s="128"/>
      <c r="Z34" s="41"/>
      <c r="AA34" s="41"/>
      <c r="AB34" s="41"/>
      <c r="AC34" s="41"/>
      <c r="AD34" s="41"/>
      <c r="AE34" s="41"/>
      <c r="AF34" s="260"/>
    </row>
    <row r="35" spans="1:32" x14ac:dyDescent="0.2">
      <c r="A35" s="143"/>
      <c r="B35" s="23" t="s">
        <v>1534</v>
      </c>
      <c r="P35" s="26"/>
    </row>
    <row r="36" spans="1:32" x14ac:dyDescent="0.2">
      <c r="A36" s="143" t="s">
        <v>39</v>
      </c>
      <c r="B36" s="99" t="s">
        <v>40</v>
      </c>
      <c r="D36" s="26">
        <v>44</v>
      </c>
      <c r="E36" s="26">
        <v>1529</v>
      </c>
      <c r="F36" s="64">
        <v>0.05</v>
      </c>
      <c r="G36" s="93">
        <v>0</v>
      </c>
      <c r="H36" s="40">
        <f t="shared" ref="H36:H64" si="55">D36*E36</f>
        <v>67276</v>
      </c>
      <c r="J36" s="20">
        <f t="shared" ref="J36:J64" si="56">(E36*D36)*(1-F36)*(1-G36)</f>
        <v>63912.2</v>
      </c>
      <c r="K36" s="26">
        <v>1023</v>
      </c>
      <c r="L36" s="20">
        <f t="shared" ref="L36:L64" si="57">K36*D36</f>
        <v>45012</v>
      </c>
      <c r="N36" s="26">
        <f t="shared" ref="N36:N64" si="58">(K36*D36)*(1-F36)*(1-G36)</f>
        <v>42761.4</v>
      </c>
      <c r="O36" s="56">
        <v>0</v>
      </c>
      <c r="P36" s="20">
        <f t="shared" ref="P36:P64" si="59">O36*D36</f>
        <v>0</v>
      </c>
      <c r="R36" s="20">
        <f t="shared" ref="R36:R64" si="60">(O36*D36)*(1-F36)*(1-G36)</f>
        <v>0</v>
      </c>
      <c r="S36" s="26">
        <v>15</v>
      </c>
      <c r="T36" s="3" t="s">
        <v>16</v>
      </c>
      <c r="U36" s="28">
        <f>SUMIF('Avoided Costs 2011-2019'!$A:$A,'2011 Actuals'!T36&amp;'2011 Actuals'!S36,'Avoided Costs 2011-2019'!$E:$E)*J36</f>
        <v>130077.10666253495</v>
      </c>
      <c r="V36" s="28">
        <f>SUMIF('Avoided Costs 2011-2019'!$A:$A,'2011 Actuals'!T36&amp;'2011 Actuals'!S36,'Avoided Costs 2011-2019'!$K:$K)*N36</f>
        <v>36041.967162083136</v>
      </c>
      <c r="W36" s="28">
        <f>SUMIF('Avoided Costs 2011-2019'!$A:$A,'2011 Actuals'!T36&amp;'2011 Actuals'!S36,'Avoided Costs 2011-2019'!$M:$M)*R36</f>
        <v>0</v>
      </c>
      <c r="X36" s="28">
        <f t="shared" ref="X36:X64" si="61">SUM(U36:W36)</f>
        <v>166119.07382461807</v>
      </c>
      <c r="Y36" s="124">
        <v>2500</v>
      </c>
      <c r="Z36" s="41">
        <f t="shared" ref="Z36:Z64" si="62">(Y36*D36)*(1-F36)</f>
        <v>104500</v>
      </c>
      <c r="AA36" s="103">
        <v>12200</v>
      </c>
      <c r="AB36" s="103">
        <v>0</v>
      </c>
      <c r="AC36" s="41">
        <f t="shared" ref="AC36:AC64" si="63">AB36+AA36</f>
        <v>12200</v>
      </c>
      <c r="AD36" s="41">
        <f t="shared" ref="AD36:AD64" si="64">Z36+AB36</f>
        <v>104500</v>
      </c>
      <c r="AE36" s="41">
        <f t="shared" ref="AE36:AE64" si="65">X36-AD36</f>
        <v>61619.07382461807</v>
      </c>
      <c r="AF36" s="72">
        <f t="shared" ref="AF36:AF64" si="66">J36*S36</f>
        <v>958683</v>
      </c>
    </row>
    <row r="37" spans="1:32" x14ac:dyDescent="0.2">
      <c r="A37" s="143" t="s">
        <v>222</v>
      </c>
      <c r="B37" s="99" t="s">
        <v>1537</v>
      </c>
      <c r="D37" s="26">
        <v>4</v>
      </c>
      <c r="E37" s="26">
        <v>7565</v>
      </c>
      <c r="F37" s="64">
        <v>0.05</v>
      </c>
      <c r="G37" s="93">
        <v>0</v>
      </c>
      <c r="H37" s="40">
        <f t="shared" ref="H37:H39" si="67">D37*E37</f>
        <v>30260</v>
      </c>
      <c r="J37" s="20">
        <f t="shared" ref="J37:J39" si="68">(E37*D37)*(1-F37)*(1-G37)</f>
        <v>28747</v>
      </c>
      <c r="K37" s="26">
        <v>-5380</v>
      </c>
      <c r="L37" s="20">
        <f t="shared" ref="L37:L39" si="69">K37*D37</f>
        <v>-21520</v>
      </c>
      <c r="N37" s="26">
        <f t="shared" ref="N37:N39" si="70">(K37*D37)*(1-F37)*(1-G37)</f>
        <v>-20444</v>
      </c>
      <c r="O37" s="56">
        <v>0</v>
      </c>
      <c r="P37" s="20">
        <f t="shared" ref="P37:P39" si="71">O37*D37</f>
        <v>0</v>
      </c>
      <c r="R37" s="20">
        <f t="shared" ref="R37:R39" si="72">(O37*D37)*(1-F37)*(1-G37)</f>
        <v>0</v>
      </c>
      <c r="S37" s="26">
        <v>15</v>
      </c>
      <c r="T37" s="3" t="s">
        <v>16</v>
      </c>
      <c r="U37" s="28">
        <f>SUMIF('Avoided Costs 2011-2019'!$A:$A,'2011 Actuals'!T37&amp;'2011 Actuals'!S37,'Avoided Costs 2011-2019'!$E:$E)*J37</f>
        <v>58507.242517514533</v>
      </c>
      <c r="V37" s="28">
        <f>SUMIF('Avoided Costs 2011-2019'!$A:$A,'2011 Actuals'!T37&amp;'2011 Actuals'!S37,'Avoided Costs 2011-2019'!$K:$K)*N37</f>
        <v>-17231.474569626524</v>
      </c>
      <c r="W37" s="28">
        <f>SUMIF('Avoided Costs 2011-2019'!$A:$A,'2011 Actuals'!T37&amp;'2011 Actuals'!S37,'Avoided Costs 2011-2019'!$M:$M)*R37</f>
        <v>0</v>
      </c>
      <c r="X37" s="28">
        <f t="shared" ref="X37:X39" si="73">SUM(U37:W37)</f>
        <v>41275.767947888009</v>
      </c>
      <c r="Y37" s="124">
        <v>8242</v>
      </c>
      <c r="Z37" s="41">
        <f t="shared" ref="Z37:Z39" si="74">(Y37*D37)*(1-F37)</f>
        <v>31319.599999999999</v>
      </c>
      <c r="AA37" s="103">
        <v>0</v>
      </c>
      <c r="AB37" s="103">
        <v>0</v>
      </c>
      <c r="AC37" s="41">
        <f t="shared" ref="AC37:AC39" si="75">AB37+AA37</f>
        <v>0</v>
      </c>
      <c r="AD37" s="41">
        <f t="shared" si="64"/>
        <v>31319.599999999999</v>
      </c>
      <c r="AE37" s="41">
        <f t="shared" si="65"/>
        <v>9956.1679478880105</v>
      </c>
      <c r="AF37" s="72">
        <f t="shared" si="66"/>
        <v>431205</v>
      </c>
    </row>
    <row r="38" spans="1:32" x14ac:dyDescent="0.2">
      <c r="A38" s="143" t="s">
        <v>223</v>
      </c>
      <c r="B38" s="99" t="s">
        <v>1538</v>
      </c>
      <c r="D38" s="26">
        <v>1</v>
      </c>
      <c r="E38" s="26">
        <v>9457</v>
      </c>
      <c r="F38" s="100">
        <v>0.05</v>
      </c>
      <c r="G38" s="93">
        <v>0</v>
      </c>
      <c r="H38" s="40">
        <f t="shared" si="67"/>
        <v>9457</v>
      </c>
      <c r="J38" s="20">
        <f t="shared" si="68"/>
        <v>8984.15</v>
      </c>
      <c r="K38" s="26">
        <v>-5220</v>
      </c>
      <c r="L38" s="20">
        <f t="shared" si="69"/>
        <v>-5220</v>
      </c>
      <c r="N38" s="26">
        <f t="shared" si="70"/>
        <v>-4959</v>
      </c>
      <c r="O38" s="56">
        <v>0</v>
      </c>
      <c r="P38" s="20">
        <f t="shared" si="71"/>
        <v>0</v>
      </c>
      <c r="R38" s="20">
        <f t="shared" si="72"/>
        <v>0</v>
      </c>
      <c r="S38" s="26">
        <v>15</v>
      </c>
      <c r="T38" s="3" t="s">
        <v>16</v>
      </c>
      <c r="U38" s="28">
        <f>SUMIF('Avoided Costs 2011-2019'!$A:$A,'2011 Actuals'!T38&amp;'2011 Actuals'!S38,'Avoided Costs 2011-2019'!$E:$E)*J38</f>
        <v>18284.963400136647</v>
      </c>
      <c r="V38" s="28">
        <f>SUMIF('Avoided Costs 2011-2019'!$A:$A,'2011 Actuals'!T38&amp;'2011 Actuals'!S38,'Avoided Costs 2011-2019'!$K:$K)*N38</f>
        <v>-4179.7535898443521</v>
      </c>
      <c r="W38" s="28">
        <f>SUMIF('Avoided Costs 2011-2019'!$A:$A,'2011 Actuals'!T38&amp;'2011 Actuals'!S38,'Avoided Costs 2011-2019'!$M:$M)*R38</f>
        <v>0</v>
      </c>
      <c r="X38" s="28">
        <f t="shared" si="73"/>
        <v>14105.209810292294</v>
      </c>
      <c r="Y38" s="124">
        <v>8242</v>
      </c>
      <c r="Z38" s="41">
        <f t="shared" si="74"/>
        <v>7829.9</v>
      </c>
      <c r="AA38" s="103">
        <v>0</v>
      </c>
      <c r="AB38" s="103">
        <v>0</v>
      </c>
      <c r="AC38" s="41">
        <f t="shared" si="75"/>
        <v>0</v>
      </c>
      <c r="AD38" s="41">
        <f t="shared" si="64"/>
        <v>7829.9</v>
      </c>
      <c r="AE38" s="41">
        <f t="shared" si="65"/>
        <v>6275.3098102922941</v>
      </c>
      <c r="AF38" s="72">
        <f t="shared" si="66"/>
        <v>134762.25</v>
      </c>
    </row>
    <row r="39" spans="1:32" x14ac:dyDescent="0.2">
      <c r="A39" s="143" t="s">
        <v>224</v>
      </c>
      <c r="B39" s="99" t="s">
        <v>1539</v>
      </c>
      <c r="D39" s="26">
        <v>2</v>
      </c>
      <c r="E39" s="26">
        <v>20605</v>
      </c>
      <c r="F39" s="100">
        <v>0.05</v>
      </c>
      <c r="G39" s="93">
        <v>0</v>
      </c>
      <c r="H39" s="40">
        <f t="shared" si="67"/>
        <v>41210</v>
      </c>
      <c r="J39" s="20">
        <f t="shared" si="68"/>
        <v>39149.5</v>
      </c>
      <c r="K39" s="26">
        <v>-936</v>
      </c>
      <c r="L39" s="20">
        <f t="shared" si="69"/>
        <v>-1872</v>
      </c>
      <c r="N39" s="26">
        <f t="shared" si="70"/>
        <v>-1778.3999999999999</v>
      </c>
      <c r="O39" s="56">
        <v>0</v>
      </c>
      <c r="P39" s="20">
        <f t="shared" si="71"/>
        <v>0</v>
      </c>
      <c r="R39" s="20">
        <f t="shared" si="72"/>
        <v>0</v>
      </c>
      <c r="S39" s="26">
        <v>15</v>
      </c>
      <c r="T39" s="3" t="s">
        <v>16</v>
      </c>
      <c r="U39" s="28">
        <f>SUMIF('Avoided Costs 2011-2019'!$A:$A,'2011 Actuals'!T39&amp;'2011 Actuals'!S39,'Avoided Costs 2011-2019'!$E:$E)*J39</f>
        <v>79678.898352504097</v>
      </c>
      <c r="V39" s="28">
        <f>SUMIF('Avoided Costs 2011-2019'!$A:$A,'2011 Actuals'!T39&amp;'2011 Actuals'!S39,'Avoided Costs 2011-2019'!$K:$K)*N39</f>
        <v>-1498.9461149786641</v>
      </c>
      <c r="W39" s="28">
        <f>SUMIF('Avoided Costs 2011-2019'!$A:$A,'2011 Actuals'!T39&amp;'2011 Actuals'!S39,'Avoided Costs 2011-2019'!$M:$M)*R39</f>
        <v>0</v>
      </c>
      <c r="X39" s="28">
        <f t="shared" si="73"/>
        <v>78179.952237525431</v>
      </c>
      <c r="Y39" s="124">
        <v>10170</v>
      </c>
      <c r="Z39" s="41">
        <f t="shared" si="74"/>
        <v>19323</v>
      </c>
      <c r="AA39" s="103">
        <v>0</v>
      </c>
      <c r="AB39" s="103">
        <v>0</v>
      </c>
      <c r="AC39" s="41">
        <f t="shared" si="75"/>
        <v>0</v>
      </c>
      <c r="AD39" s="41">
        <f t="shared" si="64"/>
        <v>19323</v>
      </c>
      <c r="AE39" s="41">
        <f t="shared" si="65"/>
        <v>58856.952237525431</v>
      </c>
      <c r="AF39" s="72">
        <f t="shared" si="66"/>
        <v>587242.5</v>
      </c>
    </row>
    <row r="40" spans="1:32" x14ac:dyDescent="0.2">
      <c r="A40" s="143" t="s">
        <v>1542</v>
      </c>
      <c r="B40" s="99" t="s">
        <v>201</v>
      </c>
      <c r="D40" s="26">
        <v>56</v>
      </c>
      <c r="E40" s="26">
        <v>2973.9642857142858</v>
      </c>
      <c r="F40" s="64">
        <v>0.05</v>
      </c>
      <c r="G40" s="93">
        <v>0</v>
      </c>
      <c r="H40" s="40">
        <f t="shared" si="55"/>
        <v>166542</v>
      </c>
      <c r="J40" s="20">
        <f t="shared" si="56"/>
        <v>158214.9</v>
      </c>
      <c r="K40" s="26">
        <v>0</v>
      </c>
      <c r="L40" s="20">
        <f t="shared" si="57"/>
        <v>0</v>
      </c>
      <c r="N40" s="26">
        <f t="shared" si="58"/>
        <v>0</v>
      </c>
      <c r="O40" s="56">
        <v>0</v>
      </c>
      <c r="P40" s="20">
        <f t="shared" si="59"/>
        <v>0</v>
      </c>
      <c r="R40" s="20">
        <f t="shared" si="60"/>
        <v>0</v>
      </c>
      <c r="S40" s="26">
        <v>25</v>
      </c>
      <c r="T40" s="3" t="s">
        <v>16</v>
      </c>
      <c r="U40" s="28">
        <f>SUMIF('Avoided Costs 2011-2019'!$A:$A,'2011 Actuals'!T40&amp;'2011 Actuals'!S40,'Avoided Costs 2011-2019'!$E:$E)*J40</f>
        <v>408827.8308675313</v>
      </c>
      <c r="V40" s="28">
        <f>SUMIF('Avoided Costs 2011-2019'!$A:$A,'2011 Actuals'!T40&amp;'2011 Actuals'!S40,'Avoided Costs 2011-2019'!$K:$K)*N40</f>
        <v>0</v>
      </c>
      <c r="W40" s="28">
        <f>SUMIF('Avoided Costs 2011-2019'!$A:$A,'2011 Actuals'!T40&amp;'2011 Actuals'!S40,'Avoided Costs 2011-2019'!$M:$M)*R40</f>
        <v>0</v>
      </c>
      <c r="X40" s="28">
        <f t="shared" ref="X40:X41" si="76">SUM(U40:W40)</f>
        <v>408827.8308675313</v>
      </c>
      <c r="Y40" s="124">
        <v>3537.1607142857142</v>
      </c>
      <c r="Z40" s="41">
        <f t="shared" si="62"/>
        <v>188176.94999999998</v>
      </c>
      <c r="AA40" s="103">
        <v>25000</v>
      </c>
      <c r="AB40" s="103">
        <v>0</v>
      </c>
      <c r="AC40" s="41">
        <f t="shared" ref="AC40:AC41" si="77">AB40+AA40</f>
        <v>25000</v>
      </c>
      <c r="AD40" s="41">
        <f t="shared" si="64"/>
        <v>188176.94999999998</v>
      </c>
      <c r="AE40" s="41">
        <f t="shared" si="65"/>
        <v>220650.88086753132</v>
      </c>
      <c r="AF40" s="72">
        <f t="shared" si="66"/>
        <v>3955372.5</v>
      </c>
    </row>
    <row r="41" spans="1:32" x14ac:dyDescent="0.2">
      <c r="A41" s="143" t="s">
        <v>1541</v>
      </c>
      <c r="B41" s="99" t="s">
        <v>201</v>
      </c>
      <c r="D41" s="26">
        <v>3</v>
      </c>
      <c r="E41" s="26">
        <v>3987</v>
      </c>
      <c r="F41" s="64">
        <v>0.05</v>
      </c>
      <c r="G41" s="93">
        <v>0</v>
      </c>
      <c r="H41" s="40">
        <f t="shared" si="55"/>
        <v>11961</v>
      </c>
      <c r="J41" s="20">
        <f t="shared" si="56"/>
        <v>11362.949999999999</v>
      </c>
      <c r="K41" s="26">
        <v>0</v>
      </c>
      <c r="L41" s="20">
        <f t="shared" si="57"/>
        <v>0</v>
      </c>
      <c r="N41" s="26">
        <f t="shared" si="58"/>
        <v>0</v>
      </c>
      <c r="O41" s="56">
        <v>0</v>
      </c>
      <c r="P41" s="20">
        <f t="shared" si="59"/>
        <v>0</v>
      </c>
      <c r="R41" s="20">
        <f t="shared" si="60"/>
        <v>0</v>
      </c>
      <c r="S41" s="26">
        <v>25</v>
      </c>
      <c r="T41" s="3" t="s">
        <v>134</v>
      </c>
      <c r="U41" s="28">
        <f>SUMIF('Avoided Costs 2011-2019'!$A:$A,'2011 Actuals'!T41&amp;'2011 Actuals'!S41,'Avoided Costs 2011-2019'!$E:$E)*J41</f>
        <v>26667.390473110441</v>
      </c>
      <c r="V41" s="28">
        <f>SUMIF('Avoided Costs 2011-2019'!$A:$A,'2011 Actuals'!T41&amp;'2011 Actuals'!S41,'Avoided Costs 2011-2019'!$K:$K)*N41</f>
        <v>0</v>
      </c>
      <c r="W41" s="28">
        <f>SUMIF('Avoided Costs 2011-2019'!$A:$A,'2011 Actuals'!T41&amp;'2011 Actuals'!S41,'Avoided Costs 2011-2019'!$M:$M)*R41</f>
        <v>0</v>
      </c>
      <c r="X41" s="28">
        <f t="shared" si="76"/>
        <v>26667.390473110441</v>
      </c>
      <c r="Y41" s="124">
        <v>3526</v>
      </c>
      <c r="Z41" s="41">
        <f t="shared" si="62"/>
        <v>10049.1</v>
      </c>
      <c r="AA41" s="103">
        <v>0</v>
      </c>
      <c r="AB41" s="103">
        <v>0</v>
      </c>
      <c r="AC41" s="41">
        <f t="shared" si="77"/>
        <v>0</v>
      </c>
      <c r="AD41" s="41">
        <f t="shared" si="64"/>
        <v>10049.1</v>
      </c>
      <c r="AE41" s="41">
        <f t="shared" si="65"/>
        <v>16618.290473110443</v>
      </c>
      <c r="AF41" s="72">
        <f t="shared" si="66"/>
        <v>284073.75</v>
      </c>
    </row>
    <row r="42" spans="1:32" x14ac:dyDescent="0.2">
      <c r="A42" s="143" t="s">
        <v>77</v>
      </c>
      <c r="B42" s="23" t="s">
        <v>46</v>
      </c>
      <c r="D42" s="26">
        <v>40</v>
      </c>
      <c r="E42" s="26">
        <v>4801</v>
      </c>
      <c r="F42" s="64">
        <v>0.05</v>
      </c>
      <c r="G42" s="93">
        <v>0</v>
      </c>
      <c r="H42" s="40">
        <f t="shared" si="55"/>
        <v>192040</v>
      </c>
      <c r="J42" s="20">
        <f t="shared" si="56"/>
        <v>182438</v>
      </c>
      <c r="K42" s="26">
        <v>13521</v>
      </c>
      <c r="L42" s="20">
        <f t="shared" si="57"/>
        <v>540840</v>
      </c>
      <c r="N42" s="26">
        <f t="shared" si="58"/>
        <v>513798</v>
      </c>
      <c r="O42" s="56">
        <v>0</v>
      </c>
      <c r="P42" s="20">
        <f t="shared" si="59"/>
        <v>0</v>
      </c>
      <c r="R42" s="20">
        <f t="shared" si="60"/>
        <v>0</v>
      </c>
      <c r="S42" s="26">
        <v>15</v>
      </c>
      <c r="T42" s="3" t="s">
        <v>16</v>
      </c>
      <c r="U42" s="28">
        <f>SUMIF('Avoided Costs 2011-2019'!$A:$A,'2011 Actuals'!T42&amp;'2011 Actuals'!S42,'Avoided Costs 2011-2019'!$E:$E)*J42</f>
        <v>371306.37320104073</v>
      </c>
      <c r="V42" s="28">
        <f>SUMIF('Avoided Costs 2011-2019'!$A:$A,'2011 Actuals'!T42&amp;'2011 Actuals'!S42,'Avoided Costs 2011-2019'!$K:$K)*N42</f>
        <v>433060.90642364358</v>
      </c>
      <c r="W42" s="28">
        <f>SUMIF('Avoided Costs 2011-2019'!$A:$A,'2011 Actuals'!T42&amp;'2011 Actuals'!S42,'Avoided Costs 2011-2019'!$M:$M)*R42</f>
        <v>0</v>
      </c>
      <c r="X42" s="28">
        <f t="shared" si="61"/>
        <v>804367.27962468425</v>
      </c>
      <c r="Y42" s="124">
        <v>10000</v>
      </c>
      <c r="Z42" s="41">
        <f t="shared" si="62"/>
        <v>380000</v>
      </c>
      <c r="AA42" s="103">
        <v>41000</v>
      </c>
      <c r="AB42" s="103">
        <v>0</v>
      </c>
      <c r="AC42" s="41">
        <f t="shared" si="63"/>
        <v>41000</v>
      </c>
      <c r="AD42" s="41">
        <f t="shared" si="64"/>
        <v>380000</v>
      </c>
      <c r="AE42" s="41">
        <f t="shared" si="65"/>
        <v>424367.27962468425</v>
      </c>
      <c r="AF42" s="72">
        <f t="shared" si="66"/>
        <v>2736570</v>
      </c>
    </row>
    <row r="43" spans="1:32" x14ac:dyDescent="0.2">
      <c r="A43" s="143" t="s">
        <v>78</v>
      </c>
      <c r="B43" s="23" t="s">
        <v>47</v>
      </c>
      <c r="D43" s="26">
        <v>44</v>
      </c>
      <c r="E43" s="26">
        <v>11486</v>
      </c>
      <c r="F43" s="64">
        <v>0.05</v>
      </c>
      <c r="G43" s="93">
        <v>0</v>
      </c>
      <c r="H43" s="40">
        <f t="shared" si="55"/>
        <v>505384</v>
      </c>
      <c r="J43" s="20">
        <f t="shared" si="56"/>
        <v>480114.8</v>
      </c>
      <c r="K43" s="26">
        <v>30901</v>
      </c>
      <c r="L43" s="20">
        <f t="shared" si="57"/>
        <v>1359644</v>
      </c>
      <c r="N43" s="26">
        <f t="shared" si="58"/>
        <v>1291661.8</v>
      </c>
      <c r="O43" s="56">
        <v>0</v>
      </c>
      <c r="P43" s="20">
        <f t="shared" si="59"/>
        <v>0</v>
      </c>
      <c r="R43" s="20">
        <f t="shared" si="60"/>
        <v>0</v>
      </c>
      <c r="S43" s="26">
        <v>15</v>
      </c>
      <c r="T43" s="3" t="s">
        <v>16</v>
      </c>
      <c r="U43" s="28">
        <f>SUMIF('Avoided Costs 2011-2019'!$A:$A,'2011 Actuals'!T43&amp;'2011 Actuals'!S43,'Avoided Costs 2011-2019'!$E:$E)*J43</f>
        <v>977152.15639364067</v>
      </c>
      <c r="V43" s="28">
        <f>SUMIF('Avoided Costs 2011-2019'!$A:$A,'2011 Actuals'!T43&amp;'2011 Actuals'!S43,'Avoided Costs 2011-2019'!$K:$K)*N43</f>
        <v>1088692.8907874203</v>
      </c>
      <c r="W43" s="28">
        <f>SUMIF('Avoided Costs 2011-2019'!$A:$A,'2011 Actuals'!T43&amp;'2011 Actuals'!S43,'Avoided Costs 2011-2019'!$M:$M)*R43</f>
        <v>0</v>
      </c>
      <c r="X43" s="28">
        <f t="shared" si="61"/>
        <v>2065845.047181061</v>
      </c>
      <c r="Y43" s="124">
        <v>15000</v>
      </c>
      <c r="Z43" s="41">
        <f t="shared" si="62"/>
        <v>627000</v>
      </c>
      <c r="AA43" s="103">
        <v>18500</v>
      </c>
      <c r="AB43" s="103">
        <v>0</v>
      </c>
      <c r="AC43" s="41">
        <f t="shared" si="63"/>
        <v>18500</v>
      </c>
      <c r="AD43" s="41">
        <f t="shared" si="64"/>
        <v>627000</v>
      </c>
      <c r="AE43" s="41">
        <f t="shared" si="65"/>
        <v>1438845.047181061</v>
      </c>
      <c r="AF43" s="72">
        <f t="shared" si="66"/>
        <v>7201722</v>
      </c>
    </row>
    <row r="44" spans="1:32" x14ac:dyDescent="0.2">
      <c r="A44" s="143" t="s">
        <v>79</v>
      </c>
      <c r="B44" s="23" t="s">
        <v>48</v>
      </c>
      <c r="D44" s="26">
        <v>13</v>
      </c>
      <c r="E44" s="26">
        <v>18924</v>
      </c>
      <c r="F44" s="64">
        <v>0.05</v>
      </c>
      <c r="G44" s="93">
        <v>0</v>
      </c>
      <c r="H44" s="40">
        <f t="shared" si="55"/>
        <v>246012</v>
      </c>
      <c r="J44" s="20">
        <f t="shared" si="56"/>
        <v>233711.4</v>
      </c>
      <c r="K44" s="26">
        <v>49102</v>
      </c>
      <c r="L44" s="20">
        <f t="shared" si="57"/>
        <v>638326</v>
      </c>
      <c r="N44" s="26">
        <f t="shared" si="58"/>
        <v>606409.69999999995</v>
      </c>
      <c r="O44" s="56">
        <v>0</v>
      </c>
      <c r="P44" s="20">
        <f t="shared" si="59"/>
        <v>0</v>
      </c>
      <c r="R44" s="20">
        <f t="shared" si="60"/>
        <v>0</v>
      </c>
      <c r="S44" s="26">
        <v>15</v>
      </c>
      <c r="T44" s="3" t="s">
        <v>16</v>
      </c>
      <c r="U44" s="28">
        <f>SUMIF('Avoided Costs 2011-2019'!$A:$A,'2011 Actuals'!T44&amp;'2011 Actuals'!S44,'Avoided Costs 2011-2019'!$E:$E)*J44</f>
        <v>475660.4013952011</v>
      </c>
      <c r="V44" s="28">
        <f>SUMIF('Avoided Costs 2011-2019'!$A:$A,'2011 Actuals'!T44&amp;'2011 Actuals'!S44,'Avoided Costs 2011-2019'!$K:$K)*N44</f>
        <v>511119.8065116831</v>
      </c>
      <c r="W44" s="28">
        <f>SUMIF('Avoided Costs 2011-2019'!$A:$A,'2011 Actuals'!T44&amp;'2011 Actuals'!S44,'Avoided Costs 2011-2019'!$M:$M)*R44</f>
        <v>0</v>
      </c>
      <c r="X44" s="28">
        <f t="shared" si="61"/>
        <v>986780.20790688414</v>
      </c>
      <c r="Y44" s="124">
        <v>20000</v>
      </c>
      <c r="Z44" s="41">
        <f t="shared" si="62"/>
        <v>247000</v>
      </c>
      <c r="AA44" s="103">
        <v>6000</v>
      </c>
      <c r="AB44" s="103">
        <v>0</v>
      </c>
      <c r="AC44" s="41">
        <f t="shared" si="63"/>
        <v>6000</v>
      </c>
      <c r="AD44" s="41">
        <f t="shared" si="64"/>
        <v>247000</v>
      </c>
      <c r="AE44" s="41">
        <f t="shared" si="65"/>
        <v>739780.20790688414</v>
      </c>
      <c r="AF44" s="72">
        <f t="shared" si="66"/>
        <v>3505671</v>
      </c>
    </row>
    <row r="45" spans="1:32" x14ac:dyDescent="0.2">
      <c r="A45" s="143" t="s">
        <v>41</v>
      </c>
      <c r="B45" s="23" t="s">
        <v>49</v>
      </c>
      <c r="D45" s="26">
        <v>31</v>
      </c>
      <c r="E45" s="26">
        <v>8405.6129032258068</v>
      </c>
      <c r="F45" s="64">
        <v>0.05</v>
      </c>
      <c r="G45" s="93">
        <v>0</v>
      </c>
      <c r="H45" s="40">
        <f t="shared" ref="H45:H46" si="78">D45*E45</f>
        <v>260574</v>
      </c>
      <c r="I45" s="104"/>
      <c r="J45" s="20">
        <f t="shared" si="56"/>
        <v>247545.3</v>
      </c>
      <c r="K45" s="26">
        <v>0</v>
      </c>
      <c r="L45" s="20">
        <f t="shared" si="57"/>
        <v>0</v>
      </c>
      <c r="N45" s="26">
        <f t="shared" si="58"/>
        <v>0</v>
      </c>
      <c r="O45" s="56">
        <v>0</v>
      </c>
      <c r="P45" s="20">
        <f t="shared" si="59"/>
        <v>0</v>
      </c>
      <c r="R45" s="20">
        <f t="shared" si="60"/>
        <v>0</v>
      </c>
      <c r="S45" s="26">
        <v>14</v>
      </c>
      <c r="T45" s="105" t="s">
        <v>16</v>
      </c>
      <c r="U45" s="28">
        <f>SUMIF('Avoided Costs 2011-2019'!$A:$A,'2011 Actuals'!T45&amp;'2011 Actuals'!S45,'Avoided Costs 2011-2019'!$E:$E)*J45</f>
        <v>484474.94733163563</v>
      </c>
      <c r="V45" s="28">
        <f>SUMIF('Avoided Costs 2011-2019'!$A:$A,'2011 Actuals'!T45&amp;'2011 Actuals'!S45,'Avoided Costs 2011-2019'!$K:$K)*N45</f>
        <v>0</v>
      </c>
      <c r="W45" s="28">
        <f>SUMIF('Avoided Costs 2011-2019'!$A:$A,'2011 Actuals'!T45&amp;'2011 Actuals'!S45,'Avoided Costs 2011-2019'!$M:$M)*R45</f>
        <v>0</v>
      </c>
      <c r="X45" s="28">
        <f t="shared" si="61"/>
        <v>484474.94733163563</v>
      </c>
      <c r="Y45" s="124">
        <v>6137.989032258065</v>
      </c>
      <c r="Z45" s="41">
        <f t="shared" si="62"/>
        <v>180763.777</v>
      </c>
      <c r="AA45" s="103">
        <v>70400</v>
      </c>
      <c r="AB45" s="103">
        <v>0</v>
      </c>
      <c r="AC45" s="41">
        <f t="shared" si="63"/>
        <v>70400</v>
      </c>
      <c r="AD45" s="41">
        <f t="shared" si="64"/>
        <v>180763.777</v>
      </c>
      <c r="AE45" s="41">
        <f t="shared" si="65"/>
        <v>303711.17033163563</v>
      </c>
      <c r="AF45" s="72">
        <f t="shared" si="66"/>
        <v>3465634.1999999997</v>
      </c>
    </row>
    <row r="46" spans="1:32" x14ac:dyDescent="0.2">
      <c r="A46" s="143" t="s">
        <v>1550</v>
      </c>
      <c r="B46" s="23" t="s">
        <v>323</v>
      </c>
      <c r="D46" s="26">
        <v>65</v>
      </c>
      <c r="E46" s="26">
        <v>13492.984615384616</v>
      </c>
      <c r="F46" s="64">
        <v>0.08</v>
      </c>
      <c r="G46" s="93">
        <v>0</v>
      </c>
      <c r="H46" s="40">
        <f t="shared" si="78"/>
        <v>877044</v>
      </c>
      <c r="J46" s="20">
        <f t="shared" ref="J46" si="79">(E46*D46)*(1-F46)*(1-G46)</f>
        <v>806880.48</v>
      </c>
      <c r="K46" s="26">
        <v>900.4153846153846</v>
      </c>
      <c r="L46" s="20">
        <f t="shared" ref="L46" si="80">K46*D46</f>
        <v>58527</v>
      </c>
      <c r="N46" s="26">
        <f t="shared" ref="N46" si="81">(K46*D46)*(1-F46)*(1-G46)</f>
        <v>53844.840000000004</v>
      </c>
      <c r="O46" s="26">
        <v>706.07692307692309</v>
      </c>
      <c r="P46" s="20">
        <f t="shared" ref="P46" si="82">O46*D46</f>
        <v>45895</v>
      </c>
      <c r="R46" s="20">
        <f t="shared" ref="R46" si="83">(O46*D46)*(1-F46)*(1-G46)</f>
        <v>42223.4</v>
      </c>
      <c r="S46" s="26">
        <v>15</v>
      </c>
      <c r="T46" s="105" t="s">
        <v>134</v>
      </c>
      <c r="U46" s="28">
        <f>SUMIF('Avoided Costs 2011-2019'!$A:$A,'2011 Actuals'!T46&amp;'2011 Actuals'!S46,'Avoided Costs 2011-2019'!$E:$E)*J46</f>
        <v>1491999.2926204924</v>
      </c>
      <c r="V46" s="28">
        <f>SUMIF('Avoided Costs 2011-2019'!$A:$A,'2011 Actuals'!T46&amp;'2011 Actuals'!S46,'Avoided Costs 2011-2019'!$K:$K)*N46</f>
        <v>45383.779650049364</v>
      </c>
      <c r="W46" s="28">
        <f>SUMIF('Avoided Costs 2011-2019'!$A:$A,'2011 Actuals'!T46&amp;'2011 Actuals'!S46,'Avoided Costs 2011-2019'!$M:$M)*R46</f>
        <v>711770.14609975414</v>
      </c>
      <c r="X46" s="28">
        <f t="shared" ref="X46" si="84">SUM(U46:W46)</f>
        <v>2249153.2183702961</v>
      </c>
      <c r="Y46" s="124">
        <v>13911.23076923077</v>
      </c>
      <c r="Z46" s="41">
        <f t="shared" ref="Z46" si="85">(Y46*D46)*(1-F46)</f>
        <v>831891.60000000009</v>
      </c>
      <c r="AA46" s="103">
        <v>0</v>
      </c>
      <c r="AB46" s="103">
        <v>0</v>
      </c>
      <c r="AC46" s="41">
        <f t="shared" ref="AC46" si="86">AB46+AA46</f>
        <v>0</v>
      </c>
      <c r="AD46" s="41">
        <f t="shared" si="64"/>
        <v>831891.60000000009</v>
      </c>
      <c r="AE46" s="41">
        <f t="shared" si="65"/>
        <v>1417261.618370296</v>
      </c>
      <c r="AF46" s="72">
        <f t="shared" si="66"/>
        <v>12103207.199999999</v>
      </c>
    </row>
    <row r="47" spans="1:32" x14ac:dyDescent="0.2">
      <c r="A47" s="143" t="s">
        <v>80</v>
      </c>
      <c r="B47" s="23" t="s">
        <v>81</v>
      </c>
      <c r="D47" s="26">
        <v>0</v>
      </c>
      <c r="E47" s="26">
        <v>0</v>
      </c>
      <c r="F47" s="64">
        <v>0</v>
      </c>
      <c r="G47" s="93">
        <v>0</v>
      </c>
      <c r="H47" s="40">
        <f t="shared" si="55"/>
        <v>0</v>
      </c>
      <c r="J47" s="20">
        <f t="shared" si="56"/>
        <v>0</v>
      </c>
      <c r="K47" s="26">
        <v>0</v>
      </c>
      <c r="L47" s="20">
        <f t="shared" si="57"/>
        <v>0</v>
      </c>
      <c r="N47" s="26">
        <f t="shared" si="58"/>
        <v>0</v>
      </c>
      <c r="O47" s="56">
        <v>0</v>
      </c>
      <c r="P47" s="20">
        <f t="shared" si="59"/>
        <v>0</v>
      </c>
      <c r="R47" s="20">
        <f t="shared" si="60"/>
        <v>0</v>
      </c>
      <c r="S47" s="26">
        <v>0</v>
      </c>
      <c r="T47" s="105">
        <v>0</v>
      </c>
      <c r="U47" s="28">
        <f>SUMIF('Avoided Costs 2011-2019'!$A:$A,'2011 Actuals'!T47&amp;'2011 Actuals'!S47,'Avoided Costs 2011-2019'!$E:$E)*J47</f>
        <v>0</v>
      </c>
      <c r="V47" s="28">
        <f>SUMIF('Avoided Costs 2011-2019'!$A:$A,'2011 Actuals'!T47&amp;'2011 Actuals'!S47,'Avoided Costs 2011-2019'!$K:$K)*N47</f>
        <v>0</v>
      </c>
      <c r="W47" s="28">
        <f>SUMIF('Avoided Costs 2011-2019'!$A:$A,'2011 Actuals'!T47&amp;'2011 Actuals'!S47,'Avoided Costs 2011-2019'!$M:$M)*R47</f>
        <v>0</v>
      </c>
      <c r="X47" s="28">
        <f t="shared" si="61"/>
        <v>0</v>
      </c>
      <c r="Y47" s="124">
        <v>0</v>
      </c>
      <c r="Z47" s="41">
        <f t="shared" si="62"/>
        <v>0</v>
      </c>
      <c r="AA47" s="103">
        <v>327842.5</v>
      </c>
      <c r="AB47" s="103">
        <v>277426.38</v>
      </c>
      <c r="AC47" s="41">
        <f t="shared" si="63"/>
        <v>605268.88</v>
      </c>
      <c r="AD47" s="41">
        <f t="shared" si="64"/>
        <v>277426.38</v>
      </c>
      <c r="AE47" s="41">
        <f t="shared" si="65"/>
        <v>-277426.38</v>
      </c>
      <c r="AF47" s="72">
        <f t="shared" si="66"/>
        <v>0</v>
      </c>
    </row>
    <row r="48" spans="1:32" x14ac:dyDescent="0.2">
      <c r="A48" s="143" t="s">
        <v>1543</v>
      </c>
      <c r="B48" s="23" t="s">
        <v>1545</v>
      </c>
      <c r="D48" s="26">
        <v>87</v>
      </c>
      <c r="E48" s="26">
        <v>9316.6206896551721</v>
      </c>
      <c r="F48" s="64">
        <v>0.1</v>
      </c>
      <c r="G48" s="93">
        <v>0</v>
      </c>
      <c r="H48" s="40">
        <f t="shared" ref="H48" si="87">D48*E48</f>
        <v>810546</v>
      </c>
      <c r="J48" s="20">
        <f t="shared" ref="J48" si="88">(E48*D48)*(1-F48)*(1-G48)</f>
        <v>729491.4</v>
      </c>
      <c r="K48" s="26">
        <v>0</v>
      </c>
      <c r="L48" s="20">
        <f t="shared" ref="L48" si="89">K48*D48</f>
        <v>0</v>
      </c>
      <c r="N48" s="26">
        <f t="shared" ref="N48" si="90">(K48*D48)*(1-F48)*(1-G48)</f>
        <v>0</v>
      </c>
      <c r="O48" s="26">
        <v>0</v>
      </c>
      <c r="P48" s="20">
        <f t="shared" ref="P48" si="91">O48*D48</f>
        <v>0</v>
      </c>
      <c r="R48" s="20">
        <f t="shared" ref="R48" si="92">(O48*D48)*(1-F48)*(1-G48)</f>
        <v>0</v>
      </c>
      <c r="S48" s="26">
        <v>25</v>
      </c>
      <c r="T48" s="105" t="s">
        <v>16</v>
      </c>
      <c r="U48" s="28">
        <f>SUMIF('Avoided Costs 2011-2019'!$A:$A,'2011 Actuals'!T48&amp;'2011 Actuals'!S48,'Avoided Costs 2011-2019'!$E:$E)*J48</f>
        <v>1885008.2179271271</v>
      </c>
      <c r="V48" s="28">
        <f>SUMIF('Avoided Costs 2011-2019'!$A:$A,'2011 Actuals'!T48&amp;'2011 Actuals'!S48,'Avoided Costs 2011-2019'!$K:$K)*N48</f>
        <v>0</v>
      </c>
      <c r="W48" s="28">
        <f>SUMIF('Avoided Costs 2011-2019'!$A:$A,'2011 Actuals'!T48&amp;'2011 Actuals'!S48,'Avoided Costs 2011-2019'!$M:$M)*R48</f>
        <v>0</v>
      </c>
      <c r="X48" s="28">
        <f t="shared" ref="X48" si="93">SUM(U48:W48)</f>
        <v>1885008.2179271271</v>
      </c>
      <c r="Y48" s="124">
        <v>6615.3793103448279</v>
      </c>
      <c r="Z48" s="41">
        <f t="shared" ref="Z48" si="94">(Y48*D48)*(1-F48)</f>
        <v>517984.2</v>
      </c>
      <c r="AA48" s="103">
        <v>0</v>
      </c>
      <c r="AB48" s="103">
        <v>0</v>
      </c>
      <c r="AC48" s="41">
        <f t="shared" ref="AC48" si="95">AB48+AA48</f>
        <v>0</v>
      </c>
      <c r="AD48" s="41">
        <f t="shared" si="64"/>
        <v>517984.2</v>
      </c>
      <c r="AE48" s="41">
        <f t="shared" si="65"/>
        <v>1367024.0179271272</v>
      </c>
      <c r="AF48" s="72">
        <f t="shared" si="66"/>
        <v>18237285</v>
      </c>
    </row>
    <row r="49" spans="1:32" x14ac:dyDescent="0.2">
      <c r="A49" s="143" t="s">
        <v>1543</v>
      </c>
      <c r="B49" s="23" t="s">
        <v>1546</v>
      </c>
      <c r="D49" s="26">
        <v>10</v>
      </c>
      <c r="E49" s="26">
        <v>4654.7</v>
      </c>
      <c r="F49" s="64">
        <v>0.1</v>
      </c>
      <c r="G49" s="93">
        <v>0</v>
      </c>
      <c r="H49" s="40">
        <f t="shared" si="55"/>
        <v>46547</v>
      </c>
      <c r="J49" s="20">
        <f t="shared" si="56"/>
        <v>41892.300000000003</v>
      </c>
      <c r="K49" s="26">
        <v>0</v>
      </c>
      <c r="L49" s="20">
        <f t="shared" si="57"/>
        <v>0</v>
      </c>
      <c r="N49" s="26">
        <f t="shared" si="58"/>
        <v>0</v>
      </c>
      <c r="O49" s="26">
        <v>0</v>
      </c>
      <c r="P49" s="20">
        <f t="shared" si="59"/>
        <v>0</v>
      </c>
      <c r="R49" s="20">
        <f t="shared" si="60"/>
        <v>0</v>
      </c>
      <c r="S49" s="26">
        <v>25</v>
      </c>
      <c r="T49" s="105" t="s">
        <v>134</v>
      </c>
      <c r="U49" s="28">
        <f>SUMIF('Avoided Costs 2011-2019'!$A:$A,'2011 Actuals'!T49&amp;'2011 Actuals'!S49,'Avoided Costs 2011-2019'!$E:$E)*J49</f>
        <v>98315.870607252931</v>
      </c>
      <c r="V49" s="28">
        <f>SUMIF('Avoided Costs 2011-2019'!$A:$A,'2011 Actuals'!T49&amp;'2011 Actuals'!S49,'Avoided Costs 2011-2019'!$K:$K)*N49</f>
        <v>0</v>
      </c>
      <c r="W49" s="28">
        <f>SUMIF('Avoided Costs 2011-2019'!$A:$A,'2011 Actuals'!T49&amp;'2011 Actuals'!S49,'Avoided Costs 2011-2019'!$M:$M)*R49</f>
        <v>0</v>
      </c>
      <c r="X49" s="28">
        <f t="shared" si="61"/>
        <v>98315.870607252931</v>
      </c>
      <c r="Y49" s="124">
        <v>7700</v>
      </c>
      <c r="Z49" s="41">
        <f t="shared" si="62"/>
        <v>69300</v>
      </c>
      <c r="AA49" s="103">
        <v>0</v>
      </c>
      <c r="AB49" s="103">
        <v>0</v>
      </c>
      <c r="AC49" s="41">
        <f t="shared" si="63"/>
        <v>0</v>
      </c>
      <c r="AD49" s="41">
        <f t="shared" si="64"/>
        <v>69300</v>
      </c>
      <c r="AE49" s="41">
        <f t="shared" si="65"/>
        <v>29015.870607252931</v>
      </c>
      <c r="AF49" s="72">
        <f t="shared" si="66"/>
        <v>1047307.5000000001</v>
      </c>
    </row>
    <row r="50" spans="1:32" x14ac:dyDescent="0.2">
      <c r="A50" s="143" t="s">
        <v>1544</v>
      </c>
      <c r="B50" s="23" t="s">
        <v>1547</v>
      </c>
      <c r="D50" s="26">
        <v>21</v>
      </c>
      <c r="E50" s="26">
        <v>1220.9047619047619</v>
      </c>
      <c r="F50" s="64">
        <v>0.05</v>
      </c>
      <c r="G50" s="93">
        <v>0</v>
      </c>
      <c r="H50" s="40">
        <f t="shared" si="55"/>
        <v>25639</v>
      </c>
      <c r="J50" s="20">
        <f t="shared" si="56"/>
        <v>24357.05</v>
      </c>
      <c r="K50" s="26">
        <v>0</v>
      </c>
      <c r="L50" s="20">
        <f t="shared" si="57"/>
        <v>0</v>
      </c>
      <c r="N50" s="26">
        <f t="shared" si="58"/>
        <v>0</v>
      </c>
      <c r="O50" s="26">
        <v>0</v>
      </c>
      <c r="P50" s="20">
        <f t="shared" si="59"/>
        <v>0</v>
      </c>
      <c r="R50" s="20">
        <f t="shared" si="60"/>
        <v>0</v>
      </c>
      <c r="S50" s="26">
        <v>25</v>
      </c>
      <c r="T50" s="105" t="s">
        <v>16</v>
      </c>
      <c r="U50" s="28">
        <f>SUMIF('Avoided Costs 2011-2019'!$A:$A,'2011 Actuals'!T50&amp;'2011 Actuals'!S50,'Avoided Costs 2011-2019'!$E:$E)*J50</f>
        <v>62938.698680288668</v>
      </c>
      <c r="V50" s="28">
        <f>SUMIF('Avoided Costs 2011-2019'!$A:$A,'2011 Actuals'!T50&amp;'2011 Actuals'!S50,'Avoided Costs 2011-2019'!$K:$K)*N50</f>
        <v>0</v>
      </c>
      <c r="W50" s="28">
        <f>SUMIF('Avoided Costs 2011-2019'!$A:$A,'2011 Actuals'!T50&amp;'2011 Actuals'!S50,'Avoided Costs 2011-2019'!$M:$M)*R50</f>
        <v>0</v>
      </c>
      <c r="X50" s="28">
        <f t="shared" si="61"/>
        <v>62938.698680288668</v>
      </c>
      <c r="Y50" s="124">
        <v>2004.3809523809523</v>
      </c>
      <c r="Z50" s="41">
        <f t="shared" si="62"/>
        <v>39987.4</v>
      </c>
      <c r="AA50" s="103">
        <v>0</v>
      </c>
      <c r="AB50" s="103">
        <v>0</v>
      </c>
      <c r="AC50" s="41">
        <f t="shared" si="63"/>
        <v>0</v>
      </c>
      <c r="AD50" s="41">
        <f t="shared" si="64"/>
        <v>39987.4</v>
      </c>
      <c r="AE50" s="41">
        <f t="shared" si="65"/>
        <v>22951.298680288666</v>
      </c>
      <c r="AF50" s="72">
        <f t="shared" si="66"/>
        <v>608926.25</v>
      </c>
    </row>
    <row r="51" spans="1:32" x14ac:dyDescent="0.2">
      <c r="A51" s="143" t="s">
        <v>1544</v>
      </c>
      <c r="B51" s="23" t="s">
        <v>1548</v>
      </c>
      <c r="D51" s="26">
        <v>2</v>
      </c>
      <c r="E51" s="26">
        <v>2877.5</v>
      </c>
      <c r="F51" s="64">
        <v>0.05</v>
      </c>
      <c r="G51" s="93">
        <v>0</v>
      </c>
      <c r="H51" s="40">
        <f t="shared" ref="H51" si="96">D51*E51</f>
        <v>5755</v>
      </c>
      <c r="J51" s="20">
        <f t="shared" ref="J51" si="97">(E51*D51)*(1-F51)*(1-G51)</f>
        <v>5467.25</v>
      </c>
      <c r="K51" s="26">
        <v>0</v>
      </c>
      <c r="L51" s="20">
        <f t="shared" ref="L51" si="98">K51*D51</f>
        <v>0</v>
      </c>
      <c r="N51" s="26">
        <f t="shared" ref="N51" si="99">(K51*D51)*(1-F51)*(1-G51)</f>
        <v>0</v>
      </c>
      <c r="O51" s="26">
        <v>0</v>
      </c>
      <c r="P51" s="20">
        <f t="shared" ref="P51" si="100">O51*D51</f>
        <v>0</v>
      </c>
      <c r="R51" s="20">
        <f t="shared" ref="R51" si="101">(O51*D51)*(1-F51)*(1-G51)</f>
        <v>0</v>
      </c>
      <c r="S51" s="26">
        <v>25</v>
      </c>
      <c r="T51" s="105" t="s">
        <v>134</v>
      </c>
      <c r="U51" s="28">
        <f>SUMIF('Avoided Costs 2011-2019'!$A:$A,'2011 Actuals'!T51&amp;'2011 Actuals'!S51,'Avoided Costs 2011-2019'!$E:$E)*J51</f>
        <v>12830.936558210065</v>
      </c>
      <c r="V51" s="28">
        <f>SUMIF('Avoided Costs 2011-2019'!$A:$A,'2011 Actuals'!T51&amp;'2011 Actuals'!S51,'Avoided Costs 2011-2019'!$K:$K)*N51</f>
        <v>0</v>
      </c>
      <c r="W51" s="28">
        <f>SUMIF('Avoided Costs 2011-2019'!$A:$A,'2011 Actuals'!T51&amp;'2011 Actuals'!S51,'Avoided Costs 2011-2019'!$M:$M)*R51</f>
        <v>0</v>
      </c>
      <c r="X51" s="28">
        <f t="shared" ref="X51" si="102">SUM(U51:W51)</f>
        <v>12830.936558210065</v>
      </c>
      <c r="Y51" s="124">
        <v>2036</v>
      </c>
      <c r="Z51" s="41">
        <f t="shared" ref="Z51" si="103">(Y51*D51)*(1-F51)</f>
        <v>3868.3999999999996</v>
      </c>
      <c r="AA51" s="103">
        <v>0</v>
      </c>
      <c r="AB51" s="103">
        <v>0</v>
      </c>
      <c r="AC51" s="41">
        <f t="shared" ref="AC51" si="104">AB51+AA51</f>
        <v>0</v>
      </c>
      <c r="AD51" s="41">
        <f t="shared" si="64"/>
        <v>3868.3999999999996</v>
      </c>
      <c r="AE51" s="41">
        <f t="shared" si="65"/>
        <v>8962.5365582100658</v>
      </c>
      <c r="AF51" s="72">
        <f t="shared" si="66"/>
        <v>136681.25</v>
      </c>
    </row>
    <row r="52" spans="1:32" x14ac:dyDescent="0.2">
      <c r="A52" s="143" t="s">
        <v>42</v>
      </c>
      <c r="B52" s="23" t="s">
        <v>50</v>
      </c>
      <c r="D52" s="26">
        <v>46</v>
      </c>
      <c r="E52" s="26">
        <v>16181.565217391304</v>
      </c>
      <c r="F52" s="64">
        <v>0.05</v>
      </c>
      <c r="G52" s="93">
        <v>0</v>
      </c>
      <c r="H52" s="40">
        <f t="shared" si="55"/>
        <v>744352</v>
      </c>
      <c r="J52" s="20">
        <f t="shared" si="56"/>
        <v>707134.4</v>
      </c>
      <c r="K52" s="26">
        <v>0</v>
      </c>
      <c r="L52" s="20">
        <f t="shared" si="57"/>
        <v>0</v>
      </c>
      <c r="N52" s="26">
        <f t="shared" si="58"/>
        <v>0</v>
      </c>
      <c r="O52" s="26">
        <v>0</v>
      </c>
      <c r="P52" s="20">
        <f t="shared" si="59"/>
        <v>0</v>
      </c>
      <c r="R52" s="20">
        <f t="shared" si="60"/>
        <v>0</v>
      </c>
      <c r="S52" s="26">
        <v>14</v>
      </c>
      <c r="T52" s="3" t="s">
        <v>16</v>
      </c>
      <c r="U52" s="28">
        <f>SUMIF('Avoided Costs 2011-2019'!$A:$A,'2011 Actuals'!T52&amp;'2011 Actuals'!S52,'Avoided Costs 2011-2019'!$E:$E)*J52</f>
        <v>1383944.2768510967</v>
      </c>
      <c r="V52" s="28">
        <f>SUMIF('Avoided Costs 2011-2019'!$A:$A,'2011 Actuals'!T52&amp;'2011 Actuals'!S52,'Avoided Costs 2011-2019'!$K:$K)*N52</f>
        <v>0</v>
      </c>
      <c r="W52" s="28">
        <f>SUMIF('Avoided Costs 2011-2019'!$A:$A,'2011 Actuals'!T52&amp;'2011 Actuals'!S52,'Avoided Costs 2011-2019'!$M:$M)*R52</f>
        <v>0</v>
      </c>
      <c r="X52" s="28">
        <f t="shared" si="61"/>
        <v>1383944.2768510967</v>
      </c>
      <c r="Y52" s="124">
        <v>12805.119130434783</v>
      </c>
      <c r="Z52" s="41">
        <f t="shared" si="62"/>
        <v>559583.70600000001</v>
      </c>
      <c r="AA52" s="103">
        <v>-250</v>
      </c>
      <c r="AB52" s="103">
        <v>0</v>
      </c>
      <c r="AC52" s="41">
        <f t="shared" si="63"/>
        <v>-250</v>
      </c>
      <c r="AD52" s="41">
        <f t="shared" si="64"/>
        <v>559583.70600000001</v>
      </c>
      <c r="AE52" s="41">
        <f t="shared" si="65"/>
        <v>824360.57085109665</v>
      </c>
      <c r="AF52" s="72">
        <f t="shared" si="66"/>
        <v>9899881.5999999996</v>
      </c>
    </row>
    <row r="53" spans="1:32" x14ac:dyDescent="0.2">
      <c r="A53" s="143" t="s">
        <v>43</v>
      </c>
      <c r="B53" s="23" t="s">
        <v>51</v>
      </c>
      <c r="D53" s="26">
        <v>1028</v>
      </c>
      <c r="E53" s="26">
        <v>1954.4620622568093</v>
      </c>
      <c r="F53" s="64">
        <v>0.33</v>
      </c>
      <c r="G53" s="93">
        <v>0</v>
      </c>
      <c r="H53" s="40">
        <f t="shared" si="55"/>
        <v>2009187</v>
      </c>
      <c r="J53" s="20">
        <f t="shared" si="56"/>
        <v>1346155.2899999998</v>
      </c>
      <c r="K53" s="40">
        <v>479.60019455252916</v>
      </c>
      <c r="L53" s="20">
        <f t="shared" si="57"/>
        <v>493029</v>
      </c>
      <c r="N53" s="26">
        <f t="shared" si="58"/>
        <v>330329.43</v>
      </c>
      <c r="O53" s="56">
        <v>0</v>
      </c>
      <c r="P53" s="20">
        <f t="shared" si="59"/>
        <v>0</v>
      </c>
      <c r="R53" s="20">
        <f t="shared" si="60"/>
        <v>0</v>
      </c>
      <c r="S53" s="26">
        <v>20</v>
      </c>
      <c r="T53" s="3" t="s">
        <v>16</v>
      </c>
      <c r="U53" s="28">
        <f>SUMIF('Avoided Costs 2011-2019'!$A:$A,'2011 Actuals'!T53&amp;'2011 Actuals'!S53,'Avoided Costs 2011-2019'!$E:$E)*J53</f>
        <v>3171000.2651724033</v>
      </c>
      <c r="V53" s="28">
        <f>SUMIF('Avoided Costs 2011-2019'!$A:$A,'2011 Actuals'!T53&amp;'2011 Actuals'!S53,'Avoided Costs 2011-2019'!$K:$K)*N53</f>
        <v>324411.53415175684</v>
      </c>
      <c r="W53" s="28">
        <f>SUMIF('Avoided Costs 2011-2019'!$A:$A,'2011 Actuals'!T53&amp;'2011 Actuals'!S53,'Avoided Costs 2011-2019'!$M:$M)*R53</f>
        <v>0</v>
      </c>
      <c r="X53" s="28">
        <f t="shared" si="61"/>
        <v>3495411.79932416</v>
      </c>
      <c r="Y53" s="124">
        <v>1529.4068093385213</v>
      </c>
      <c r="Z53" s="41">
        <f t="shared" si="62"/>
        <v>1053394.2339999999</v>
      </c>
      <c r="AA53" s="103">
        <v>48650</v>
      </c>
      <c r="AB53" s="103">
        <v>0</v>
      </c>
      <c r="AC53" s="41">
        <f t="shared" si="63"/>
        <v>48650</v>
      </c>
      <c r="AD53" s="41">
        <f t="shared" si="64"/>
        <v>1053394.2339999999</v>
      </c>
      <c r="AE53" s="41">
        <f t="shared" si="65"/>
        <v>2442017.5653241603</v>
      </c>
      <c r="AF53" s="72">
        <f t="shared" si="66"/>
        <v>26923105.799999997</v>
      </c>
    </row>
    <row r="54" spans="1:32" x14ac:dyDescent="0.2">
      <c r="A54" s="143" t="s">
        <v>82</v>
      </c>
      <c r="B54" s="23" t="s">
        <v>172</v>
      </c>
      <c r="D54" s="26">
        <v>1781</v>
      </c>
      <c r="E54" s="26">
        <v>1286</v>
      </c>
      <c r="F54" s="64">
        <v>0</v>
      </c>
      <c r="G54" s="93">
        <v>0.66700000000000004</v>
      </c>
      <c r="H54" s="40">
        <f t="shared" si="55"/>
        <v>2290366</v>
      </c>
      <c r="J54" s="20">
        <f t="shared" si="56"/>
        <v>762691.87799999991</v>
      </c>
      <c r="K54" s="26">
        <v>0</v>
      </c>
      <c r="L54" s="20">
        <f t="shared" si="57"/>
        <v>0</v>
      </c>
      <c r="N54" s="26">
        <f t="shared" si="58"/>
        <v>0</v>
      </c>
      <c r="O54" s="56">
        <v>252</v>
      </c>
      <c r="P54" s="20">
        <f t="shared" si="59"/>
        <v>448812</v>
      </c>
      <c r="R54" s="20">
        <f t="shared" si="60"/>
        <v>149454.39599999998</v>
      </c>
      <c r="S54" s="26">
        <v>5</v>
      </c>
      <c r="T54" s="3" t="s">
        <v>134</v>
      </c>
      <c r="U54" s="28">
        <f>SUMIF('Avoided Costs 2011-2019'!$A:$A,'2011 Actuals'!T54&amp;'2011 Actuals'!S54,'Avoided Costs 2011-2019'!$E:$E)*J54</f>
        <v>625343.70036162261</v>
      </c>
      <c r="V54" s="28">
        <f>SUMIF('Avoided Costs 2011-2019'!$A:$A,'2011 Actuals'!T54&amp;'2011 Actuals'!S54,'Avoided Costs 2011-2019'!$K:$K)*N54</f>
        <v>0</v>
      </c>
      <c r="W54" s="28">
        <f>SUMIF('Avoided Costs 2011-2019'!$A:$A,'2011 Actuals'!T54&amp;'2011 Actuals'!S54,'Avoided Costs 2011-2019'!$M:$M)*R54</f>
        <v>1131752.7483753136</v>
      </c>
      <c r="X54" s="28">
        <f t="shared" si="61"/>
        <v>1757096.4487369363</v>
      </c>
      <c r="Y54" s="103">
        <v>150</v>
      </c>
      <c r="Z54" s="41">
        <f t="shared" si="62"/>
        <v>267150</v>
      </c>
      <c r="AA54" s="103">
        <v>383470</v>
      </c>
      <c r="AB54" s="103">
        <v>0</v>
      </c>
      <c r="AC54" s="41">
        <f t="shared" si="63"/>
        <v>383470</v>
      </c>
      <c r="AD54" s="41">
        <f t="shared" si="64"/>
        <v>267150</v>
      </c>
      <c r="AE54" s="41">
        <f t="shared" si="65"/>
        <v>1489946.4487369363</v>
      </c>
      <c r="AF54" s="72">
        <f t="shared" si="66"/>
        <v>3813459.3899999997</v>
      </c>
    </row>
    <row r="55" spans="1:32" x14ac:dyDescent="0.2">
      <c r="A55" s="143" t="s">
        <v>44</v>
      </c>
      <c r="B55" s="23" t="s">
        <v>173</v>
      </c>
      <c r="D55" s="26">
        <v>564</v>
      </c>
      <c r="E55" s="26">
        <v>339</v>
      </c>
      <c r="F55" s="64">
        <v>0</v>
      </c>
      <c r="G55" s="93">
        <v>0.66700000000000004</v>
      </c>
      <c r="H55" s="40">
        <f t="shared" si="55"/>
        <v>191196</v>
      </c>
      <c r="J55" s="20">
        <f t="shared" si="56"/>
        <v>63668.267999999996</v>
      </c>
      <c r="K55" s="26">
        <v>0</v>
      </c>
      <c r="L55" s="20">
        <f t="shared" si="57"/>
        <v>0</v>
      </c>
      <c r="N55" s="26">
        <f t="shared" si="58"/>
        <v>0</v>
      </c>
      <c r="O55" s="140">
        <v>66.400000000000006</v>
      </c>
      <c r="P55" s="20">
        <f t="shared" si="59"/>
        <v>37449.600000000006</v>
      </c>
      <c r="R55" s="20">
        <f t="shared" si="60"/>
        <v>12470.7168</v>
      </c>
      <c r="S55" s="26">
        <v>5</v>
      </c>
      <c r="T55" s="3" t="s">
        <v>134</v>
      </c>
      <c r="U55" s="28">
        <f>SUMIF('Avoided Costs 2011-2019'!$A:$A,'2011 Actuals'!T55&amp;'2011 Actuals'!S55,'Avoided Costs 2011-2019'!$E:$E)*J55</f>
        <v>52202.667230626372</v>
      </c>
      <c r="V55" s="28">
        <f>SUMIF('Avoided Costs 2011-2019'!$A:$A,'2011 Actuals'!T55&amp;'2011 Actuals'!S55,'Avoided Costs 2011-2019'!$K:$K)*N55</f>
        <v>0</v>
      </c>
      <c r="W55" s="28">
        <f>SUMIF('Avoided Costs 2011-2019'!$A:$A,'2011 Actuals'!T55&amp;'2011 Actuals'!S55,'Avoided Costs 2011-2019'!$M:$M)*R55</f>
        <v>94435.28186758855</v>
      </c>
      <c r="X55" s="28">
        <f t="shared" si="61"/>
        <v>146637.94909821491</v>
      </c>
      <c r="Y55" s="103">
        <v>150</v>
      </c>
      <c r="Z55" s="41">
        <f t="shared" si="62"/>
        <v>84600</v>
      </c>
      <c r="AA55" s="103">
        <v>0</v>
      </c>
      <c r="AB55" s="103">
        <v>0</v>
      </c>
      <c r="AC55" s="41">
        <f t="shared" si="63"/>
        <v>0</v>
      </c>
      <c r="AD55" s="41">
        <f t="shared" si="64"/>
        <v>84600</v>
      </c>
      <c r="AE55" s="41">
        <f t="shared" si="65"/>
        <v>62037.949098214915</v>
      </c>
      <c r="AF55" s="72">
        <f t="shared" si="66"/>
        <v>318341.33999999997</v>
      </c>
    </row>
    <row r="56" spans="1:32" x14ac:dyDescent="0.2">
      <c r="A56" s="143" t="s">
        <v>45</v>
      </c>
      <c r="B56" s="23" t="s">
        <v>174</v>
      </c>
      <c r="D56" s="26">
        <v>184</v>
      </c>
      <c r="E56" s="26">
        <v>318</v>
      </c>
      <c r="F56" s="64">
        <v>0</v>
      </c>
      <c r="G56" s="93">
        <v>0.66700000000000004</v>
      </c>
      <c r="H56" s="40">
        <f t="shared" si="55"/>
        <v>58512</v>
      </c>
      <c r="J56" s="20">
        <f t="shared" si="56"/>
        <v>19484.495999999999</v>
      </c>
      <c r="K56" s="26">
        <v>0</v>
      </c>
      <c r="L56" s="20">
        <f t="shared" si="57"/>
        <v>0</v>
      </c>
      <c r="N56" s="26">
        <f t="shared" si="58"/>
        <v>0</v>
      </c>
      <c r="O56" s="140">
        <v>62.2</v>
      </c>
      <c r="P56" s="20">
        <f t="shared" si="59"/>
        <v>11444.800000000001</v>
      </c>
      <c r="R56" s="20">
        <f t="shared" si="60"/>
        <v>3811.1183999999998</v>
      </c>
      <c r="S56" s="26">
        <v>5</v>
      </c>
      <c r="T56" s="3" t="s">
        <v>134</v>
      </c>
      <c r="U56" s="28">
        <f>SUMIF('Avoided Costs 2011-2019'!$A:$A,'2011 Actuals'!T56&amp;'2011 Actuals'!S56,'Avoided Costs 2011-2019'!$E:$E)*J56</f>
        <v>15975.66091863015</v>
      </c>
      <c r="V56" s="28">
        <f>SUMIF('Avoided Costs 2011-2019'!$A:$A,'2011 Actuals'!T56&amp;'2011 Actuals'!S56,'Avoided Costs 2011-2019'!$K:$K)*N56</f>
        <v>0</v>
      </c>
      <c r="W56" s="28">
        <f>SUMIF('Avoided Costs 2011-2019'!$A:$A,'2011 Actuals'!T56&amp;'2011 Actuals'!S56,'Avoided Costs 2011-2019'!$M:$M)*R56</f>
        <v>28859.93211992057</v>
      </c>
      <c r="X56" s="28">
        <f t="shared" si="61"/>
        <v>44835.593038550724</v>
      </c>
      <c r="Y56" s="103">
        <v>150</v>
      </c>
      <c r="Z56" s="41">
        <f t="shared" si="62"/>
        <v>27600</v>
      </c>
      <c r="AA56" s="103">
        <v>0</v>
      </c>
      <c r="AB56" s="103">
        <v>0</v>
      </c>
      <c r="AC56" s="41">
        <f t="shared" si="63"/>
        <v>0</v>
      </c>
      <c r="AD56" s="41">
        <f t="shared" si="64"/>
        <v>27600</v>
      </c>
      <c r="AE56" s="41">
        <f t="shared" si="65"/>
        <v>17235.593038550724</v>
      </c>
      <c r="AF56" s="72">
        <f t="shared" si="66"/>
        <v>97422.48</v>
      </c>
    </row>
    <row r="57" spans="1:32" x14ac:dyDescent="0.2">
      <c r="A57" s="143" t="s">
        <v>225</v>
      </c>
      <c r="B57" s="23" t="s">
        <v>226</v>
      </c>
      <c r="D57" s="26">
        <v>50</v>
      </c>
      <c r="E57" s="26">
        <v>801</v>
      </c>
      <c r="F57" s="64">
        <v>0.4</v>
      </c>
      <c r="G57" s="93">
        <v>0</v>
      </c>
      <c r="H57" s="40">
        <f t="shared" si="55"/>
        <v>40050</v>
      </c>
      <c r="J57" s="20">
        <f t="shared" si="56"/>
        <v>24030</v>
      </c>
      <c r="K57" s="26">
        <v>3754</v>
      </c>
      <c r="L57" s="20">
        <f t="shared" si="57"/>
        <v>187700</v>
      </c>
      <c r="N57" s="26">
        <f t="shared" si="58"/>
        <v>112620</v>
      </c>
      <c r="O57" s="56">
        <v>112.795</v>
      </c>
      <c r="P57" s="20">
        <f t="shared" si="59"/>
        <v>5639.75</v>
      </c>
      <c r="R57" s="20">
        <f t="shared" si="60"/>
        <v>3383.85</v>
      </c>
      <c r="S57" s="26">
        <v>10</v>
      </c>
      <c r="T57" s="3" t="s">
        <v>134</v>
      </c>
      <c r="U57" s="28">
        <f>SUMIF('Avoided Costs 2011-2019'!$A:$A,'2011 Actuals'!T57&amp;'2011 Actuals'!S57,'Avoided Costs 2011-2019'!$E:$E)*J57</f>
        <v>34639.930822512782</v>
      </c>
      <c r="V57" s="28">
        <f>SUMIF('Avoided Costs 2011-2019'!$A:$A,'2011 Actuals'!T57&amp;'2011 Actuals'!S57,'Avoided Costs 2011-2019'!$K:$K)*N57</f>
        <v>73113.422488641663</v>
      </c>
      <c r="W57" s="28">
        <f>SUMIF('Avoided Costs 2011-2019'!$A:$A,'2011 Actuals'!T57&amp;'2011 Actuals'!S57,'Avoided Costs 2011-2019'!$M:$M)*R57</f>
        <v>43936.21997659211</v>
      </c>
      <c r="X57" s="28">
        <f t="shared" si="61"/>
        <v>151689.57328774655</v>
      </c>
      <c r="Y57" s="124">
        <v>-13</v>
      </c>
      <c r="Z57" s="41">
        <f t="shared" si="62"/>
        <v>-390</v>
      </c>
      <c r="AA57" s="103">
        <v>0</v>
      </c>
      <c r="AB57" s="103">
        <v>0</v>
      </c>
      <c r="AC57" s="41">
        <f t="shared" si="63"/>
        <v>0</v>
      </c>
      <c r="AD57" s="41">
        <f t="shared" si="64"/>
        <v>-390</v>
      </c>
      <c r="AE57" s="41">
        <f t="shared" si="65"/>
        <v>152079.57328774655</v>
      </c>
      <c r="AF57" s="72">
        <f t="shared" si="66"/>
        <v>240300</v>
      </c>
    </row>
    <row r="58" spans="1:32" x14ac:dyDescent="0.2">
      <c r="A58" s="143" t="s">
        <v>227</v>
      </c>
      <c r="B58" s="23" t="s">
        <v>228</v>
      </c>
      <c r="D58" s="26">
        <v>156</v>
      </c>
      <c r="E58" s="26">
        <v>1083</v>
      </c>
      <c r="F58" s="64">
        <v>0.2</v>
      </c>
      <c r="G58" s="93">
        <v>0</v>
      </c>
      <c r="H58" s="40">
        <f t="shared" ref="H58:H60" si="105">D58*E58</f>
        <v>168948</v>
      </c>
      <c r="J58" s="20">
        <f t="shared" ref="J58:J60" si="106">(E58*D58)*(1-F58)*(1-G58)</f>
        <v>135158.39999999999</v>
      </c>
      <c r="K58" s="26">
        <v>17</v>
      </c>
      <c r="L58" s="20">
        <f t="shared" ref="L58:L60" si="107">K58*D58</f>
        <v>2652</v>
      </c>
      <c r="N58" s="26">
        <f t="shared" ref="N58:N60" si="108">(K58*D58)*(1-F58)*(1-G58)</f>
        <v>2121.6</v>
      </c>
      <c r="O58" s="56">
        <v>0</v>
      </c>
      <c r="P58" s="20">
        <f t="shared" ref="P58:P60" si="109">O58*D58</f>
        <v>0</v>
      </c>
      <c r="R58" s="20">
        <f t="shared" ref="R58:R60" si="110">(O58*D58)*(1-F58)*(1-G58)</f>
        <v>0</v>
      </c>
      <c r="S58" s="26">
        <v>12</v>
      </c>
      <c r="T58" s="3" t="s">
        <v>16</v>
      </c>
      <c r="U58" s="28">
        <f>SUMIF('Avoided Costs 2011-2019'!$A:$A,'2011 Actuals'!T58&amp;'2011 Actuals'!S58,'Avoided Costs 2011-2019'!$E:$E)*J58</f>
        <v>241131.35971254596</v>
      </c>
      <c r="V58" s="28">
        <f>SUMIF('Avoided Costs 2011-2019'!$A:$A,'2011 Actuals'!T58&amp;'2011 Actuals'!S58,'Avoided Costs 2011-2019'!$K:$K)*N58</f>
        <v>1558.2341440226107</v>
      </c>
      <c r="W58" s="28">
        <f>SUMIF('Avoided Costs 2011-2019'!$A:$A,'2011 Actuals'!T58&amp;'2011 Actuals'!S58,'Avoided Costs 2011-2019'!$M:$M)*R58</f>
        <v>0</v>
      </c>
      <c r="X58" s="28">
        <f t="shared" ref="X58:X60" si="111">SUM(U58:W58)</f>
        <v>242689.59385656856</v>
      </c>
      <c r="Y58" s="124">
        <v>1028</v>
      </c>
      <c r="Z58" s="41">
        <f t="shared" ref="Z58:Z60" si="112">(Y58*D58)*(1-F58)</f>
        <v>128294.40000000001</v>
      </c>
      <c r="AA58" s="103">
        <v>0</v>
      </c>
      <c r="AB58" s="103">
        <v>0</v>
      </c>
      <c r="AC58" s="41">
        <f t="shared" ref="AC58:AC60" si="113">AB58+AA58</f>
        <v>0</v>
      </c>
      <c r="AD58" s="41">
        <f t="shared" si="64"/>
        <v>128294.40000000001</v>
      </c>
      <c r="AE58" s="41">
        <f t="shared" si="65"/>
        <v>114395.19385656856</v>
      </c>
      <c r="AF58" s="72">
        <f t="shared" si="66"/>
        <v>1621900.7999999998</v>
      </c>
    </row>
    <row r="59" spans="1:32" x14ac:dyDescent="0.2">
      <c r="A59" s="143" t="s">
        <v>229</v>
      </c>
      <c r="B59" s="23" t="s">
        <v>230</v>
      </c>
      <c r="D59" s="26">
        <v>49</v>
      </c>
      <c r="E59" s="26">
        <v>619</v>
      </c>
      <c r="F59" s="64">
        <v>0.2</v>
      </c>
      <c r="G59" s="93">
        <v>0</v>
      </c>
      <c r="H59" s="40">
        <f t="shared" ref="H59" si="114">D59*E59</f>
        <v>30331</v>
      </c>
      <c r="J59" s="20">
        <f t="shared" ref="J59" si="115">(E59*D59)*(1-F59)*(1-G59)</f>
        <v>24264.800000000003</v>
      </c>
      <c r="K59" s="26">
        <v>3553</v>
      </c>
      <c r="L59" s="20">
        <f t="shared" ref="L59" si="116">K59*D59</f>
        <v>174097</v>
      </c>
      <c r="N59" s="26">
        <f t="shared" ref="N59" si="117">(K59*D59)*(1-F59)*(1-G59)</f>
        <v>139277.6</v>
      </c>
      <c r="O59" s="56">
        <v>87.119</v>
      </c>
      <c r="P59" s="20">
        <f t="shared" ref="P59" si="118">O59*D59</f>
        <v>4268.8310000000001</v>
      </c>
      <c r="R59" s="20">
        <f t="shared" ref="R59" si="119">(O59*D59)*(1-F59)*(1-G59)</f>
        <v>3415.0648000000001</v>
      </c>
      <c r="S59" s="26">
        <v>15</v>
      </c>
      <c r="T59" s="3" t="s">
        <v>134</v>
      </c>
      <c r="U59" s="28">
        <f>SUMIF('Avoided Costs 2011-2019'!$A:$A,'2011 Actuals'!T59&amp;'2011 Actuals'!S59,'Avoided Costs 2011-2019'!$E:$E)*J59</f>
        <v>44867.939345338644</v>
      </c>
      <c r="V59" s="28">
        <f>SUMIF('Avoided Costs 2011-2019'!$A:$A,'2011 Actuals'!T59&amp;'2011 Actuals'!S59,'Avoided Costs 2011-2019'!$K:$K)*N59</f>
        <v>117391.82266281625</v>
      </c>
      <c r="W59" s="28">
        <f>SUMIF('Avoided Costs 2011-2019'!$A:$A,'2011 Actuals'!T59&amp;'2011 Actuals'!S59,'Avoided Costs 2011-2019'!$M:$M)*R59</f>
        <v>57568.579783630114</v>
      </c>
      <c r="X59" s="28">
        <f t="shared" ref="X59" si="120">SUM(U59:W59)</f>
        <v>219828.341791785</v>
      </c>
      <c r="Y59" s="124">
        <v>-350</v>
      </c>
      <c r="Z59" s="41">
        <f t="shared" ref="Z59" si="121">(Y59*D59)*(1-F59)</f>
        <v>-13720</v>
      </c>
      <c r="AA59" s="103">
        <v>0</v>
      </c>
      <c r="AB59" s="103">
        <v>0</v>
      </c>
      <c r="AC59" s="41">
        <f t="shared" ref="AC59" si="122">AB59+AA59</f>
        <v>0</v>
      </c>
      <c r="AD59" s="41">
        <f t="shared" si="64"/>
        <v>-13720</v>
      </c>
      <c r="AE59" s="41">
        <f t="shared" si="65"/>
        <v>233548.341791785</v>
      </c>
      <c r="AF59" s="72">
        <f t="shared" si="66"/>
        <v>363972.00000000006</v>
      </c>
    </row>
    <row r="60" spans="1:32" x14ac:dyDescent="0.2">
      <c r="A60" s="143" t="s">
        <v>231</v>
      </c>
      <c r="B60" s="23" t="s">
        <v>232</v>
      </c>
      <c r="D60" s="26">
        <v>172</v>
      </c>
      <c r="E60" s="26">
        <v>841</v>
      </c>
      <c r="F60" s="64">
        <v>0.2</v>
      </c>
      <c r="G60" s="93">
        <v>0</v>
      </c>
      <c r="H60" s="40">
        <f t="shared" si="105"/>
        <v>144652</v>
      </c>
      <c r="J60" s="20">
        <f t="shared" si="106"/>
        <v>115721.60000000001</v>
      </c>
      <c r="K60" s="26">
        <v>855</v>
      </c>
      <c r="L60" s="20">
        <f t="shared" si="107"/>
        <v>147060</v>
      </c>
      <c r="N60" s="26">
        <f t="shared" si="108"/>
        <v>117648</v>
      </c>
      <c r="O60" s="56">
        <v>118.369</v>
      </c>
      <c r="P60" s="20">
        <f t="shared" si="109"/>
        <v>20359.468000000001</v>
      </c>
      <c r="R60" s="20">
        <f t="shared" si="110"/>
        <v>16287.574400000001</v>
      </c>
      <c r="S60" s="26">
        <v>15</v>
      </c>
      <c r="T60" s="3" t="s">
        <v>134</v>
      </c>
      <c r="U60" s="28">
        <f>SUMIF('Avoided Costs 2011-2019'!$A:$A,'2011 Actuals'!T60&amp;'2011 Actuals'!S60,'Avoided Costs 2011-2019'!$E:$E)*J60</f>
        <v>213980.32251432282</v>
      </c>
      <c r="V60" s="28">
        <f>SUMIF('Avoided Costs 2011-2019'!$A:$A,'2011 Actuals'!T60&amp;'2011 Actuals'!S60,'Avoided Costs 2011-2019'!$K:$K)*N60</f>
        <v>99161.050683203939</v>
      </c>
      <c r="W60" s="28">
        <f>SUMIF('Avoided Costs 2011-2019'!$A:$A,'2011 Actuals'!T60&amp;'2011 Actuals'!S60,'Avoided Costs 2011-2019'!$M:$M)*R60</f>
        <v>274563.61189053027</v>
      </c>
      <c r="X60" s="28">
        <f t="shared" si="111"/>
        <v>587704.98508805712</v>
      </c>
      <c r="Y60" s="124">
        <v>-350</v>
      </c>
      <c r="Z60" s="41">
        <f t="shared" si="112"/>
        <v>-48160</v>
      </c>
      <c r="AA60" s="103">
        <v>0</v>
      </c>
      <c r="AB60" s="103">
        <v>0</v>
      </c>
      <c r="AC60" s="41">
        <f t="shared" si="113"/>
        <v>0</v>
      </c>
      <c r="AD60" s="41">
        <f t="shared" si="64"/>
        <v>-48160</v>
      </c>
      <c r="AE60" s="41">
        <f t="shared" si="65"/>
        <v>635864.98508805712</v>
      </c>
      <c r="AF60" s="72">
        <f t="shared" si="66"/>
        <v>1735824</v>
      </c>
    </row>
    <row r="61" spans="1:32" x14ac:dyDescent="0.2">
      <c r="A61" s="143" t="s">
        <v>233</v>
      </c>
      <c r="B61" s="23" t="s">
        <v>234</v>
      </c>
      <c r="D61" s="26">
        <v>23</v>
      </c>
      <c r="E61" s="26">
        <v>3708</v>
      </c>
      <c r="F61" s="64">
        <v>0.27</v>
      </c>
      <c r="G61" s="93">
        <v>0</v>
      </c>
      <c r="H61" s="40">
        <f t="shared" ref="H61" si="123">D61*E61</f>
        <v>85284</v>
      </c>
      <c r="J61" s="20">
        <f t="shared" ref="J61" si="124">(E61*D61)*(1-F61)*(1-G61)</f>
        <v>62257.32</v>
      </c>
      <c r="K61" s="26">
        <v>15822</v>
      </c>
      <c r="L61" s="20">
        <f t="shared" ref="L61" si="125">K61*D61</f>
        <v>363906</v>
      </c>
      <c r="N61" s="26">
        <f t="shared" ref="N61" si="126">(K61*D61)*(1-F61)*(1-G61)</f>
        <v>265651.38</v>
      </c>
      <c r="O61" s="56">
        <v>522.19200000000001</v>
      </c>
      <c r="P61" s="20">
        <f t="shared" ref="P61" si="127">O61*D61</f>
        <v>12010.416000000001</v>
      </c>
      <c r="R61" s="20">
        <f t="shared" ref="R61" si="128">(O61*D61)*(1-F61)*(1-G61)</f>
        <v>8767.6036800000002</v>
      </c>
      <c r="S61" s="26">
        <v>20</v>
      </c>
      <c r="T61" s="3" t="s">
        <v>134</v>
      </c>
      <c r="U61" s="28">
        <f>SUMIF('Avoided Costs 2011-2019'!$A:$A,'2011 Actuals'!T61&amp;'2011 Actuals'!S61,'Avoided Costs 2011-2019'!$E:$E)*J61</f>
        <v>133211.0906986522</v>
      </c>
      <c r="V61" s="28">
        <f>SUMIF('Avoided Costs 2011-2019'!$A:$A,'2011 Actuals'!T61&amp;'2011 Actuals'!S61,'Avoided Costs 2011-2019'!$K:$K)*N61</f>
        <v>260892.20005414393</v>
      </c>
      <c r="W61" s="28">
        <f>SUMIF('Avoided Costs 2011-2019'!$A:$A,'2011 Actuals'!T61&amp;'2011 Actuals'!S61,'Avoided Costs 2011-2019'!$M:$M)*R61</f>
        <v>172210.61778621361</v>
      </c>
      <c r="X61" s="28">
        <f t="shared" ref="X61" si="129">SUM(U61:W61)</f>
        <v>566313.90853900975</v>
      </c>
      <c r="Y61" s="124">
        <v>288</v>
      </c>
      <c r="Z61" s="41">
        <f t="shared" ref="Z61" si="130">(Y61*D61)*(1-F61)</f>
        <v>4835.5199999999995</v>
      </c>
      <c r="AA61" s="103">
        <v>0</v>
      </c>
      <c r="AB61" s="103">
        <v>0</v>
      </c>
      <c r="AC61" s="41">
        <f t="shared" ref="AC61" si="131">AB61+AA61</f>
        <v>0</v>
      </c>
      <c r="AD61" s="41">
        <f t="shared" si="64"/>
        <v>4835.5199999999995</v>
      </c>
      <c r="AE61" s="41">
        <f t="shared" si="65"/>
        <v>561478.38853900973</v>
      </c>
      <c r="AF61" s="72">
        <f t="shared" si="66"/>
        <v>1245146.3999999999</v>
      </c>
    </row>
    <row r="62" spans="1:32" x14ac:dyDescent="0.2">
      <c r="A62" s="143" t="s">
        <v>235</v>
      </c>
      <c r="B62" s="23" t="s">
        <v>236</v>
      </c>
      <c r="D62" s="26">
        <v>13</v>
      </c>
      <c r="E62" s="26">
        <v>2203</v>
      </c>
      <c r="F62" s="64">
        <v>0.27</v>
      </c>
      <c r="G62" s="93">
        <v>0</v>
      </c>
      <c r="H62" s="40">
        <f t="shared" si="55"/>
        <v>28639</v>
      </c>
      <c r="J62" s="20">
        <f t="shared" si="56"/>
        <v>20906.47</v>
      </c>
      <c r="K62" s="26">
        <v>9811</v>
      </c>
      <c r="L62" s="20">
        <f t="shared" si="57"/>
        <v>127543</v>
      </c>
      <c r="N62" s="26">
        <f t="shared" si="58"/>
        <v>93106.39</v>
      </c>
      <c r="O62" s="56">
        <v>310.27100000000002</v>
      </c>
      <c r="P62" s="20">
        <f t="shared" si="59"/>
        <v>4033.5230000000001</v>
      </c>
      <c r="R62" s="20">
        <f t="shared" si="60"/>
        <v>2944.4717900000001</v>
      </c>
      <c r="S62" s="26">
        <v>20</v>
      </c>
      <c r="T62" s="3" t="s">
        <v>134</v>
      </c>
      <c r="U62" s="28">
        <f>SUMIF('Avoided Costs 2011-2019'!$A:$A,'2011 Actuals'!T62&amp;'2011 Actuals'!S62,'Avoided Costs 2011-2019'!$E:$E)*J62</f>
        <v>44733.272671529245</v>
      </c>
      <c r="V62" s="28">
        <f>SUMIF('Avoided Costs 2011-2019'!$A:$A,'2011 Actuals'!T62&amp;'2011 Actuals'!S62,'Avoided Costs 2011-2019'!$K:$K)*N62</f>
        <v>91438.376590398839</v>
      </c>
      <c r="W62" s="28">
        <f>SUMIF('Avoided Costs 2011-2019'!$A:$A,'2011 Actuals'!T62&amp;'2011 Actuals'!S62,'Avoided Costs 2011-2019'!$M:$M)*R62</f>
        <v>57834.423693975434</v>
      </c>
      <c r="X62" s="28">
        <f t="shared" si="61"/>
        <v>194006.07295590351</v>
      </c>
      <c r="Y62" s="124">
        <v>2375</v>
      </c>
      <c r="Z62" s="41">
        <f t="shared" si="62"/>
        <v>22538.75</v>
      </c>
      <c r="AA62" s="103">
        <v>0</v>
      </c>
      <c r="AB62" s="103">
        <v>0</v>
      </c>
      <c r="AC62" s="41">
        <f t="shared" si="63"/>
        <v>0</v>
      </c>
      <c r="AD62" s="41">
        <f t="shared" si="64"/>
        <v>22538.75</v>
      </c>
      <c r="AE62" s="41">
        <f t="shared" si="65"/>
        <v>171467.32295590351</v>
      </c>
      <c r="AF62" s="72">
        <f t="shared" si="66"/>
        <v>418129.4</v>
      </c>
    </row>
    <row r="63" spans="1:32" x14ac:dyDescent="0.2">
      <c r="A63" s="143" t="s">
        <v>237</v>
      </c>
      <c r="B63" s="23" t="s">
        <v>238</v>
      </c>
      <c r="D63" s="26">
        <v>1</v>
      </c>
      <c r="E63" s="26">
        <v>1677</v>
      </c>
      <c r="F63" s="64">
        <v>0.2</v>
      </c>
      <c r="G63" s="93">
        <v>0</v>
      </c>
      <c r="H63" s="40">
        <f t="shared" ref="H63" si="132">D63*E63</f>
        <v>1677</v>
      </c>
      <c r="J63" s="20">
        <f t="shared" ref="J63" si="133">(E63*D63)*(1-F63)*(1-G63)</f>
        <v>1341.6000000000001</v>
      </c>
      <c r="K63" s="26">
        <v>12</v>
      </c>
      <c r="L63" s="20">
        <f t="shared" ref="L63" si="134">K63*D63</f>
        <v>12</v>
      </c>
      <c r="N63" s="26">
        <f t="shared" ref="N63" si="135">(K63*D63)*(1-F63)*(1-G63)</f>
        <v>9.6000000000000014</v>
      </c>
      <c r="O63" s="56">
        <v>0</v>
      </c>
      <c r="P63" s="20">
        <f t="shared" ref="P63" si="136">O63*D63</f>
        <v>0</v>
      </c>
      <c r="R63" s="20">
        <f t="shared" ref="R63" si="137">(O63*D63)*(1-F63)*(1-G63)</f>
        <v>0</v>
      </c>
      <c r="S63" s="26">
        <v>12</v>
      </c>
      <c r="T63" s="3" t="s">
        <v>16</v>
      </c>
      <c r="U63" s="28">
        <f>SUMIF('Avoided Costs 2011-2019'!$A:$A,'2011 Actuals'!T63&amp;'2011 Actuals'!S63,'Avoided Costs 2011-2019'!$E:$E)*J63</f>
        <v>2393.5014929915692</v>
      </c>
      <c r="V63" s="28">
        <f>SUMIF('Avoided Costs 2011-2019'!$A:$A,'2011 Actuals'!T63&amp;'2011 Actuals'!S63,'Avoided Costs 2011-2019'!$K:$K)*N63</f>
        <v>7.0508332308715431</v>
      </c>
      <c r="W63" s="28">
        <f>SUMIF('Avoided Costs 2011-2019'!$A:$A,'2011 Actuals'!T63&amp;'2011 Actuals'!S63,'Avoided Costs 2011-2019'!$M:$M)*R63</f>
        <v>0</v>
      </c>
      <c r="X63" s="28">
        <f t="shared" ref="X63" si="138">SUM(U63:W63)</f>
        <v>2400.5523262224406</v>
      </c>
      <c r="Y63" s="124">
        <v>1270</v>
      </c>
      <c r="Z63" s="41">
        <f t="shared" ref="Z63" si="139">(Y63*D63)*(1-F63)</f>
        <v>1016</v>
      </c>
      <c r="AA63" s="28">
        <v>0</v>
      </c>
      <c r="AB63" s="28">
        <v>0</v>
      </c>
      <c r="AC63" s="41">
        <f t="shared" ref="AC63" si="140">AB63+AA63</f>
        <v>0</v>
      </c>
      <c r="AD63" s="41">
        <f t="shared" si="64"/>
        <v>1016</v>
      </c>
      <c r="AE63" s="41">
        <f t="shared" si="65"/>
        <v>1384.5523262224406</v>
      </c>
      <c r="AF63" s="72">
        <f t="shared" si="66"/>
        <v>16099.2</v>
      </c>
    </row>
    <row r="64" spans="1:32" x14ac:dyDescent="0.2">
      <c r="A64" s="143" t="s">
        <v>83</v>
      </c>
      <c r="B64" s="23" t="s">
        <v>183</v>
      </c>
      <c r="D64" s="26">
        <v>81</v>
      </c>
      <c r="E64" s="26">
        <v>154</v>
      </c>
      <c r="F64" s="64">
        <v>0.02</v>
      </c>
      <c r="G64" s="93">
        <v>0</v>
      </c>
      <c r="H64" s="40">
        <f t="shared" si="55"/>
        <v>12474</v>
      </c>
      <c r="J64" s="20">
        <f t="shared" si="56"/>
        <v>12224.52</v>
      </c>
      <c r="K64" s="26">
        <v>0</v>
      </c>
      <c r="L64" s="20">
        <f t="shared" si="57"/>
        <v>0</v>
      </c>
      <c r="N64" s="26">
        <f t="shared" si="58"/>
        <v>0</v>
      </c>
      <c r="O64" s="26">
        <v>0</v>
      </c>
      <c r="P64" s="20">
        <f t="shared" si="59"/>
        <v>0</v>
      </c>
      <c r="R64" s="20">
        <f t="shared" si="60"/>
        <v>0</v>
      </c>
      <c r="S64" s="26">
        <v>18</v>
      </c>
      <c r="T64" s="3" t="s">
        <v>134</v>
      </c>
      <c r="U64" s="28">
        <f>SUMIF('Avoided Costs 2011-2019'!$A:$A,'2011 Actuals'!T64&amp;'2011 Actuals'!S64,'Avoided Costs 2011-2019'!$E:$E)*J64</f>
        <v>24877.95812741332</v>
      </c>
      <c r="V64" s="28">
        <f>SUMIF('Avoided Costs 2011-2019'!$A:$A,'2011 Actuals'!T64&amp;'2011 Actuals'!S64,'Avoided Costs 2011-2019'!$K:$K)*N64</f>
        <v>0</v>
      </c>
      <c r="W64" s="28">
        <f>SUMIF('Avoided Costs 2011-2019'!$A:$A,'2011 Actuals'!T64&amp;'2011 Actuals'!S64,'Avoided Costs 2011-2019'!$M:$M)*R64</f>
        <v>0</v>
      </c>
      <c r="X64" s="28">
        <f t="shared" si="61"/>
        <v>24877.95812741332</v>
      </c>
      <c r="Y64" s="124">
        <v>-1102</v>
      </c>
      <c r="Z64" s="41">
        <f t="shared" si="62"/>
        <v>-87476.76</v>
      </c>
      <c r="AA64" s="28">
        <v>3250</v>
      </c>
      <c r="AB64" s="28">
        <v>0</v>
      </c>
      <c r="AC64" s="41">
        <f t="shared" si="63"/>
        <v>3250</v>
      </c>
      <c r="AD64" s="41">
        <f t="shared" si="64"/>
        <v>-87476.76</v>
      </c>
      <c r="AE64" s="41">
        <f t="shared" si="65"/>
        <v>112354.71812741332</v>
      </c>
      <c r="AF64" s="72">
        <f t="shared" si="66"/>
        <v>220041.36000000002</v>
      </c>
    </row>
    <row r="65" spans="1:33" x14ac:dyDescent="0.2">
      <c r="A65" s="209" t="s">
        <v>1549</v>
      </c>
      <c r="B65" s="209"/>
      <c r="C65" s="18"/>
      <c r="D65" s="102">
        <f>SUM(D36:D64)</f>
        <v>4571</v>
      </c>
      <c r="E65" s="102"/>
      <c r="F65" s="101"/>
      <c r="G65" s="94"/>
      <c r="H65" s="102">
        <f>SUM(H36:H64)</f>
        <v>9101915</v>
      </c>
      <c r="I65" s="102"/>
      <c r="J65" s="102">
        <f>SUM(J36:J64)</f>
        <v>6357307.7219999982</v>
      </c>
      <c r="K65" s="102"/>
      <c r="L65" s="102">
        <f>SUM(L36:L64)</f>
        <v>4109736</v>
      </c>
      <c r="M65" s="102">
        <f>SUM(M36:M64)</f>
        <v>0</v>
      </c>
      <c r="N65" s="102">
        <f>SUM(N36:N64)</f>
        <v>3542058.3400000003</v>
      </c>
      <c r="O65" s="76"/>
      <c r="P65" s="102">
        <f>SUM(P36:P64)</f>
        <v>589913.38800000004</v>
      </c>
      <c r="Q65" s="102"/>
      <c r="R65" s="102">
        <f>SUM(R36:R64)</f>
        <v>242758.19587</v>
      </c>
      <c r="S65" s="102"/>
      <c r="T65" s="18"/>
      <c r="U65" s="210">
        <f>SUM(U36:U64)</f>
        <v>12570032.272907911</v>
      </c>
      <c r="V65" s="210">
        <f>SUM(V36:V64)</f>
        <v>3059362.8678686451</v>
      </c>
      <c r="W65" s="210">
        <f>SUM(W36:W64)</f>
        <v>2572931.5615935186</v>
      </c>
      <c r="X65" s="210">
        <f>SUM(X36:X64)</f>
        <v>18202326.702370066</v>
      </c>
      <c r="Y65" s="127"/>
      <c r="Z65" s="210">
        <f t="shared" ref="Z65:AF65" si="141">SUM(Z36:Z64)</f>
        <v>5258259.7770000007</v>
      </c>
      <c r="AA65" s="210">
        <f t="shared" si="141"/>
        <v>936062.5</v>
      </c>
      <c r="AB65" s="210">
        <f t="shared" si="141"/>
        <v>277426.38</v>
      </c>
      <c r="AC65" s="210">
        <f t="shared" si="141"/>
        <v>1213488.8799999999</v>
      </c>
      <c r="AD65" s="210">
        <f t="shared" si="141"/>
        <v>5535686.1570000006</v>
      </c>
      <c r="AE65" s="210">
        <f t="shared" si="141"/>
        <v>12666640.545370072</v>
      </c>
      <c r="AF65" s="89">
        <f t="shared" si="141"/>
        <v>102307967.17000002</v>
      </c>
    </row>
    <row r="66" spans="1:33" x14ac:dyDescent="0.2">
      <c r="A66" s="99"/>
      <c r="B66" s="4"/>
      <c r="C66" s="5"/>
      <c r="D66" s="20"/>
      <c r="E66" s="20"/>
      <c r="F66" s="25"/>
      <c r="G66" s="90"/>
      <c r="H66" s="24"/>
      <c r="I66" s="24"/>
      <c r="J66" s="20"/>
      <c r="K66" s="20"/>
      <c r="L66" s="20"/>
      <c r="M66" s="24"/>
      <c r="N66" s="20"/>
      <c r="O66" s="57"/>
      <c r="P66" s="29"/>
      <c r="Q66" s="24"/>
      <c r="R66" s="20"/>
      <c r="S66" s="20"/>
      <c r="T66" s="5"/>
      <c r="U66" s="41"/>
      <c r="V66" s="41"/>
      <c r="W66" s="41"/>
      <c r="X66" s="41"/>
      <c r="Y66" s="128"/>
      <c r="Z66" s="41"/>
      <c r="AA66" s="41"/>
      <c r="AB66" s="41"/>
      <c r="AC66" s="41"/>
      <c r="AD66" s="41"/>
      <c r="AE66" s="41"/>
      <c r="AF66" s="72"/>
    </row>
    <row r="67" spans="1:33" x14ac:dyDescent="0.2">
      <c r="A67" s="143"/>
      <c r="B67" s="23" t="s">
        <v>1535</v>
      </c>
    </row>
    <row r="68" spans="1:33" x14ac:dyDescent="0.2">
      <c r="A68" s="143" t="s">
        <v>113</v>
      </c>
      <c r="B68" s="23" t="s">
        <v>148</v>
      </c>
      <c r="H68" s="213">
        <v>0.97699999999999998</v>
      </c>
      <c r="I68" s="213"/>
      <c r="J68" s="213"/>
      <c r="K68" s="213"/>
      <c r="L68" s="213">
        <v>0.97099999999999997</v>
      </c>
      <c r="M68" s="213"/>
      <c r="O68" s="57"/>
      <c r="P68" s="213">
        <v>0.99</v>
      </c>
      <c r="Q68" s="213"/>
      <c r="R68" s="20"/>
      <c r="S68" s="20"/>
      <c r="Z68" s="41"/>
      <c r="AA68" s="41"/>
      <c r="AC68" s="41"/>
      <c r="AD68" s="41"/>
      <c r="AE68" s="41"/>
    </row>
    <row r="69" spans="1:33" s="111" customFormat="1" x14ac:dyDescent="0.2">
      <c r="A69" s="145" t="s">
        <v>322</v>
      </c>
      <c r="B69" s="145"/>
      <c r="C69" s="145"/>
      <c r="D69" s="146">
        <v>1</v>
      </c>
      <c r="E69" s="147"/>
      <c r="F69" s="148">
        <v>0.12</v>
      </c>
      <c r="G69" s="148"/>
      <c r="H69" s="147">
        <v>76952</v>
      </c>
      <c r="I69" s="109">
        <f>+$H$68*H69</f>
        <v>75182.103999999992</v>
      </c>
      <c r="J69" s="66">
        <f>I69*(1-F69)</f>
        <v>66160.251519999991</v>
      </c>
      <c r="K69" s="147"/>
      <c r="L69" s="147">
        <v>-10229</v>
      </c>
      <c r="M69" s="109">
        <f>+$L$68*L69</f>
        <v>-9932.3590000000004</v>
      </c>
      <c r="N69" s="109">
        <f>M69*(1-F69)</f>
        <v>-8740.4759200000008</v>
      </c>
      <c r="O69" s="147"/>
      <c r="P69" s="147">
        <v>11624</v>
      </c>
      <c r="Q69" s="109">
        <f>+P69*$P$68</f>
        <v>11507.76</v>
      </c>
      <c r="R69" s="66">
        <f>Q69*(1-F69)</f>
        <v>10126.828800000001</v>
      </c>
      <c r="S69" s="146">
        <v>15</v>
      </c>
      <c r="T69" s="149" t="s">
        <v>134</v>
      </c>
      <c r="U69" s="108">
        <f>SUMIF('Avoided Costs 2011-2019'!$A:$A,'2011 Actuals'!T69&amp;'2011 Actuals'!S69,'Avoided Costs 2011-2019'!$E:$E)*J69</f>
        <v>122336.64206058603</v>
      </c>
      <c r="V69" s="108">
        <f>SUMIF('Avoided Costs 2011-2019'!$A:$A,'2011 Actuals'!T69&amp;'2011 Actuals'!S69,'Avoided Costs 2011-2019'!$K:$K)*N69</f>
        <v>-7367.0166573035131</v>
      </c>
      <c r="W69" s="108">
        <f>SUMIF('Avoided Costs 2011-2019'!$A:$A,'2011 Actuals'!T69&amp;'2011 Actuals'!S69,'Avoided Costs 2011-2019'!$M:$M)*R69</f>
        <v>170710.4215791054</v>
      </c>
      <c r="X69" s="108">
        <f>SUM(U69:W69)</f>
        <v>285680.0469823879</v>
      </c>
      <c r="Y69" s="134">
        <v>110000</v>
      </c>
      <c r="Z69" s="110">
        <f t="shared" ref="Z69:Z80" si="142">Y69*(1-F69)</f>
        <v>96800</v>
      </c>
      <c r="AA69" s="110"/>
      <c r="AB69" s="110"/>
      <c r="AC69" s="110"/>
      <c r="AD69" s="110">
        <f t="shared" ref="AD69:AD81" si="143">Z69+AB69</f>
        <v>96800</v>
      </c>
      <c r="AE69" s="110">
        <f t="shared" ref="AE69:AE81" si="144">X69-AD69</f>
        <v>188880.0469823879</v>
      </c>
      <c r="AF69" s="261">
        <f t="shared" ref="AF69:AF80" si="145">J69*S69</f>
        <v>992403.77279999992</v>
      </c>
      <c r="AG69" s="23"/>
    </row>
    <row r="70" spans="1:33" s="111" customFormat="1" x14ac:dyDescent="0.2">
      <c r="A70" s="145" t="s">
        <v>324</v>
      </c>
      <c r="B70" s="145"/>
      <c r="C70" s="145"/>
      <c r="D70" s="146">
        <v>0</v>
      </c>
      <c r="E70" s="147"/>
      <c r="F70" s="148">
        <v>0.12</v>
      </c>
      <c r="G70" s="148"/>
      <c r="H70" s="147">
        <v>36455</v>
      </c>
      <c r="I70" s="109">
        <f t="shared" ref="I70:I73" si="146">+$H$68*H70</f>
        <v>35616.534999999996</v>
      </c>
      <c r="J70" s="66">
        <f t="shared" ref="J70:J80" si="147">I70*(1-F70)</f>
        <v>31342.550799999997</v>
      </c>
      <c r="K70" s="147"/>
      <c r="L70" s="147">
        <v>-4525</v>
      </c>
      <c r="M70" s="109">
        <f t="shared" ref="M70:M73" si="148">+$L$68*L70</f>
        <v>-4393.7749999999996</v>
      </c>
      <c r="N70" s="109">
        <f t="shared" ref="N70:N75" si="149">M70*(1-F70)</f>
        <v>-3866.5219999999995</v>
      </c>
      <c r="O70" s="147"/>
      <c r="P70" s="147">
        <v>10792</v>
      </c>
      <c r="Q70" s="109">
        <f t="shared" ref="Q70:Q73" si="150">+P70*$P$68</f>
        <v>10684.08</v>
      </c>
      <c r="R70" s="66">
        <f t="shared" ref="R70:R75" si="151">Q70*(1-F70)</f>
        <v>9401.9904000000006</v>
      </c>
      <c r="S70" s="146">
        <v>15</v>
      </c>
      <c r="T70" s="149" t="s">
        <v>134</v>
      </c>
      <c r="U70" s="108">
        <f>SUMIF('Avoided Costs 2011-2019'!$A:$A,'2011 Actuals'!T70&amp;'2011 Actuals'!S70,'Avoided Costs 2011-2019'!$E:$E)*J70</f>
        <v>57955.3784998267</v>
      </c>
      <c r="V70" s="108">
        <f>SUMIF('Avoided Costs 2011-2019'!$A:$A,'2011 Actuals'!T70&amp;'2011 Actuals'!S70,'Avoided Costs 2011-2019'!$K:$K)*N70</f>
        <v>-3258.9451925211056</v>
      </c>
      <c r="W70" s="108">
        <f>SUMIF('Avoided Costs 2011-2019'!$A:$A,'2011 Actuals'!T70&amp;'2011 Actuals'!S70,'Avoided Costs 2011-2019'!$M:$M)*R70</f>
        <v>158491.64398500562</v>
      </c>
      <c r="X70" s="108">
        <f t="shared" ref="X70:X75" si="152">SUM(U70:W70)</f>
        <v>213188.07729231121</v>
      </c>
      <c r="Y70" s="134">
        <v>129637.95</v>
      </c>
      <c r="Z70" s="110">
        <f t="shared" ref="Z70:Z75" si="153">Y70*(1-F70)</f>
        <v>114081.39599999999</v>
      </c>
      <c r="AA70" s="110"/>
      <c r="AB70" s="110"/>
      <c r="AC70" s="110"/>
      <c r="AD70" s="110">
        <f t="shared" si="143"/>
        <v>114081.39599999999</v>
      </c>
      <c r="AE70" s="110">
        <f t="shared" si="144"/>
        <v>99106.681292311216</v>
      </c>
      <c r="AF70" s="261">
        <f t="shared" si="145"/>
        <v>470138.26199999999</v>
      </c>
      <c r="AG70" s="23"/>
    </row>
    <row r="71" spans="1:33" s="111" customFormat="1" x14ac:dyDescent="0.2">
      <c r="A71" s="145" t="s">
        <v>325</v>
      </c>
      <c r="B71" s="145"/>
      <c r="C71" s="145"/>
      <c r="D71" s="146">
        <v>1</v>
      </c>
      <c r="E71" s="147"/>
      <c r="F71" s="148">
        <v>0.12</v>
      </c>
      <c r="G71" s="148"/>
      <c r="H71" s="147">
        <v>32639</v>
      </c>
      <c r="I71" s="109">
        <f t="shared" si="146"/>
        <v>31888.303</v>
      </c>
      <c r="J71" s="66">
        <f t="shared" si="147"/>
        <v>28061.70664</v>
      </c>
      <c r="K71" s="147"/>
      <c r="L71" s="147">
        <v>0</v>
      </c>
      <c r="M71" s="109">
        <f t="shared" si="148"/>
        <v>0</v>
      </c>
      <c r="N71" s="109">
        <f t="shared" si="149"/>
        <v>0</v>
      </c>
      <c r="O71" s="147"/>
      <c r="P71" s="147">
        <v>0</v>
      </c>
      <c r="Q71" s="109">
        <f t="shared" si="150"/>
        <v>0</v>
      </c>
      <c r="R71" s="66">
        <f t="shared" si="151"/>
        <v>0</v>
      </c>
      <c r="S71" s="146">
        <v>25</v>
      </c>
      <c r="T71" s="149" t="s">
        <v>134</v>
      </c>
      <c r="U71" s="108">
        <f>SUMIF('Avoided Costs 2011-2019'!$A:$A,'2011 Actuals'!T71&amp;'2011 Actuals'!S71,'Avoided Costs 2011-2019'!$E:$E)*J71</f>
        <v>65857.236748446143</v>
      </c>
      <c r="V71" s="108">
        <f>SUMIF('Avoided Costs 2011-2019'!$A:$A,'2011 Actuals'!T71&amp;'2011 Actuals'!S71,'Avoided Costs 2011-2019'!$K:$K)*N71</f>
        <v>0</v>
      </c>
      <c r="W71" s="108">
        <f>SUMIF('Avoided Costs 2011-2019'!$A:$A,'2011 Actuals'!T71&amp;'2011 Actuals'!S71,'Avoided Costs 2011-2019'!$M:$M)*R71</f>
        <v>0</v>
      </c>
      <c r="X71" s="108">
        <f t="shared" si="152"/>
        <v>65857.236748446143</v>
      </c>
      <c r="Y71" s="134">
        <v>63436</v>
      </c>
      <c r="Z71" s="110">
        <f t="shared" si="153"/>
        <v>55823.68</v>
      </c>
      <c r="AA71" s="110"/>
      <c r="AB71" s="110"/>
      <c r="AC71" s="110"/>
      <c r="AD71" s="110">
        <f t="shared" si="143"/>
        <v>55823.68</v>
      </c>
      <c r="AE71" s="110">
        <f t="shared" si="144"/>
        <v>10033.556748446143</v>
      </c>
      <c r="AF71" s="261">
        <f t="shared" si="145"/>
        <v>701542.66599999997</v>
      </c>
      <c r="AG71" s="23"/>
    </row>
    <row r="72" spans="1:33" s="111" customFormat="1" x14ac:dyDescent="0.2">
      <c r="A72" s="145" t="s">
        <v>326</v>
      </c>
      <c r="B72" s="145"/>
      <c r="C72" s="145"/>
      <c r="D72" s="146">
        <v>1</v>
      </c>
      <c r="E72" s="147"/>
      <c r="F72" s="148">
        <v>0.12</v>
      </c>
      <c r="G72" s="148"/>
      <c r="H72" s="147">
        <v>81855</v>
      </c>
      <c r="I72" s="109">
        <f t="shared" si="146"/>
        <v>79972.334999999992</v>
      </c>
      <c r="J72" s="66">
        <f t="shared" si="147"/>
        <v>70375.654799999989</v>
      </c>
      <c r="K72" s="147"/>
      <c r="L72" s="147">
        <v>0</v>
      </c>
      <c r="M72" s="109">
        <f t="shared" si="148"/>
        <v>0</v>
      </c>
      <c r="N72" s="109">
        <f t="shared" ref="N72:N74" si="154">M72*(1-F72)</f>
        <v>0</v>
      </c>
      <c r="O72" s="147"/>
      <c r="P72" s="147">
        <v>0</v>
      </c>
      <c r="Q72" s="109">
        <f t="shared" si="150"/>
        <v>0</v>
      </c>
      <c r="R72" s="66">
        <f t="shared" ref="R72:R74" si="155">Q72*(1-F72)</f>
        <v>0</v>
      </c>
      <c r="S72" s="146">
        <v>25</v>
      </c>
      <c r="T72" s="149" t="s">
        <v>134</v>
      </c>
      <c r="U72" s="108">
        <f>SUMIF('Avoided Costs 2011-2019'!$A:$A,'2011 Actuals'!T72&amp;'2011 Actuals'!S72,'Avoided Costs 2011-2019'!$E:$E)*J72</f>
        <v>165162.66166377824</v>
      </c>
      <c r="V72" s="108">
        <f>SUMIF('Avoided Costs 2011-2019'!$A:$A,'2011 Actuals'!T72&amp;'2011 Actuals'!S72,'Avoided Costs 2011-2019'!$K:$K)*N72</f>
        <v>0</v>
      </c>
      <c r="W72" s="108">
        <f>SUMIF('Avoided Costs 2011-2019'!$A:$A,'2011 Actuals'!T72&amp;'2011 Actuals'!S72,'Avoided Costs 2011-2019'!$M:$M)*R72</f>
        <v>0</v>
      </c>
      <c r="X72" s="108">
        <f t="shared" ref="X72:X74" si="156">SUM(U72:W72)</f>
        <v>165162.66166377824</v>
      </c>
      <c r="Y72" s="134">
        <v>27216</v>
      </c>
      <c r="Z72" s="110">
        <f t="shared" ref="Z72:Z74" si="157">Y72*(1-F72)</f>
        <v>23950.080000000002</v>
      </c>
      <c r="AA72" s="110"/>
      <c r="AB72" s="110"/>
      <c r="AC72" s="110"/>
      <c r="AD72" s="110">
        <f t="shared" si="143"/>
        <v>23950.080000000002</v>
      </c>
      <c r="AE72" s="110">
        <f t="shared" si="144"/>
        <v>141212.58166377823</v>
      </c>
      <c r="AF72" s="261">
        <f t="shared" si="145"/>
        <v>1759391.3699999996</v>
      </c>
      <c r="AG72" s="23"/>
    </row>
    <row r="73" spans="1:33" s="111" customFormat="1" x14ac:dyDescent="0.2">
      <c r="A73" s="145" t="s">
        <v>327</v>
      </c>
      <c r="B73" s="145"/>
      <c r="C73" s="145"/>
      <c r="D73" s="146">
        <v>1</v>
      </c>
      <c r="E73" s="147"/>
      <c r="F73" s="148">
        <v>0.12</v>
      </c>
      <c r="G73" s="148"/>
      <c r="H73" s="147">
        <v>127036</v>
      </c>
      <c r="I73" s="109">
        <f t="shared" si="146"/>
        <v>124114.17199999999</v>
      </c>
      <c r="J73" s="66">
        <f>I73*(1-F73)</f>
        <v>109220.47136</v>
      </c>
      <c r="K73" s="147"/>
      <c r="L73" s="147">
        <v>0</v>
      </c>
      <c r="M73" s="109">
        <f t="shared" si="148"/>
        <v>0</v>
      </c>
      <c r="N73" s="109">
        <f t="shared" si="154"/>
        <v>0</v>
      </c>
      <c r="O73" s="147"/>
      <c r="P73" s="147">
        <v>0</v>
      </c>
      <c r="Q73" s="109">
        <f t="shared" si="150"/>
        <v>0</v>
      </c>
      <c r="R73" s="66">
        <f t="shared" si="155"/>
        <v>0</v>
      </c>
      <c r="S73" s="146">
        <v>25</v>
      </c>
      <c r="T73" s="149" t="s">
        <v>134</v>
      </c>
      <c r="U73" s="108">
        <f>SUMIF('Avoided Costs 2011-2019'!$A:$A,'2011 Actuals'!T73&amp;'2011 Actuals'!S73,'Avoided Costs 2011-2019'!$E:$E)*J73</f>
        <v>256326.4783717517</v>
      </c>
      <c r="V73" s="108">
        <f>SUMIF('Avoided Costs 2011-2019'!$A:$A,'2011 Actuals'!T73&amp;'2011 Actuals'!S73,'Avoided Costs 2011-2019'!$K:$K)*N73</f>
        <v>0</v>
      </c>
      <c r="W73" s="108">
        <f>SUMIF('Avoided Costs 2011-2019'!$A:$A,'2011 Actuals'!T73&amp;'2011 Actuals'!S73,'Avoided Costs 2011-2019'!$M:$M)*R73</f>
        <v>0</v>
      </c>
      <c r="X73" s="108">
        <f t="shared" si="156"/>
        <v>256326.4783717517</v>
      </c>
      <c r="Y73" s="134">
        <v>46806</v>
      </c>
      <c r="Z73" s="110">
        <f t="shared" si="157"/>
        <v>41189.279999999999</v>
      </c>
      <c r="AA73" s="110"/>
      <c r="AB73" s="110"/>
      <c r="AC73" s="110"/>
      <c r="AD73" s="110">
        <f t="shared" si="143"/>
        <v>41189.279999999999</v>
      </c>
      <c r="AE73" s="110">
        <f t="shared" si="144"/>
        <v>215137.1983717517</v>
      </c>
      <c r="AF73" s="261">
        <f t="shared" si="145"/>
        <v>2730511.784</v>
      </c>
      <c r="AG73" s="23"/>
    </row>
    <row r="74" spans="1:33" s="111" customFormat="1" x14ac:dyDescent="0.2">
      <c r="A74" s="145" t="s">
        <v>328</v>
      </c>
      <c r="B74" s="145"/>
      <c r="C74" s="145"/>
      <c r="D74" s="146">
        <v>1</v>
      </c>
      <c r="E74" s="147"/>
      <c r="F74" s="148">
        <v>0.12</v>
      </c>
      <c r="G74" s="148"/>
      <c r="H74" s="147">
        <v>10862</v>
      </c>
      <c r="I74" s="109">
        <f>H74</f>
        <v>10862</v>
      </c>
      <c r="J74" s="66">
        <f t="shared" si="147"/>
        <v>9558.56</v>
      </c>
      <c r="K74" s="147"/>
      <c r="L74" s="147">
        <v>0</v>
      </c>
      <c r="M74" s="109">
        <f>L74</f>
        <v>0</v>
      </c>
      <c r="N74" s="109">
        <f t="shared" si="154"/>
        <v>0</v>
      </c>
      <c r="O74" s="147"/>
      <c r="P74" s="147">
        <v>0</v>
      </c>
      <c r="Q74" s="109">
        <f>+P74</f>
        <v>0</v>
      </c>
      <c r="R74" s="66">
        <f t="shared" si="155"/>
        <v>0</v>
      </c>
      <c r="S74" s="146">
        <v>25</v>
      </c>
      <c r="T74" s="149" t="s">
        <v>134</v>
      </c>
      <c r="U74" s="108">
        <f>SUMIF('Avoided Costs 2011-2019'!$A:$A,'2011 Actuals'!T74&amp;'2011 Actuals'!S74,'Avoided Costs 2011-2019'!$E:$E)*J74</f>
        <v>22432.71790165886</v>
      </c>
      <c r="V74" s="108">
        <f>SUMIF('Avoided Costs 2011-2019'!$A:$A,'2011 Actuals'!T74&amp;'2011 Actuals'!S74,'Avoided Costs 2011-2019'!$K:$K)*N74</f>
        <v>0</v>
      </c>
      <c r="W74" s="108">
        <f>SUMIF('Avoided Costs 2011-2019'!$A:$A,'2011 Actuals'!T74&amp;'2011 Actuals'!S74,'Avoided Costs 2011-2019'!$M:$M)*R74</f>
        <v>0</v>
      </c>
      <c r="X74" s="108">
        <f t="shared" si="156"/>
        <v>22432.71790165886</v>
      </c>
      <c r="Y74" s="134">
        <v>20600</v>
      </c>
      <c r="Z74" s="110">
        <f t="shared" si="157"/>
        <v>18128</v>
      </c>
      <c r="AA74" s="110"/>
      <c r="AB74" s="110"/>
      <c r="AC74" s="110"/>
      <c r="AD74" s="110">
        <f t="shared" si="143"/>
        <v>18128</v>
      </c>
      <c r="AE74" s="110">
        <f t="shared" si="144"/>
        <v>4304.7179016588598</v>
      </c>
      <c r="AF74" s="261">
        <f t="shared" si="145"/>
        <v>238964</v>
      </c>
      <c r="AG74" s="23"/>
    </row>
    <row r="75" spans="1:33" s="111" customFormat="1" x14ac:dyDescent="0.2">
      <c r="A75" s="145" t="s">
        <v>329</v>
      </c>
      <c r="B75" s="145"/>
      <c r="C75" s="145"/>
      <c r="D75" s="146">
        <v>1</v>
      </c>
      <c r="E75" s="147"/>
      <c r="F75" s="148">
        <v>0.12</v>
      </c>
      <c r="G75" s="148"/>
      <c r="H75" s="147">
        <v>362179</v>
      </c>
      <c r="I75" s="109">
        <f>+$H$68*H75</f>
        <v>353848.88299999997</v>
      </c>
      <c r="J75" s="66">
        <f t="shared" si="147"/>
        <v>311387.01704000001</v>
      </c>
      <c r="K75" s="147"/>
      <c r="L75" s="147">
        <v>0</v>
      </c>
      <c r="M75" s="109">
        <f>+$L$68*L75</f>
        <v>0</v>
      </c>
      <c r="N75" s="109">
        <f t="shared" si="149"/>
        <v>0</v>
      </c>
      <c r="O75" s="147"/>
      <c r="P75" s="147">
        <v>4064</v>
      </c>
      <c r="Q75" s="109">
        <f>+P75*$P$68</f>
        <v>4023.36</v>
      </c>
      <c r="R75" s="66">
        <f t="shared" si="151"/>
        <v>3540.5568000000003</v>
      </c>
      <c r="S75" s="146">
        <v>25</v>
      </c>
      <c r="T75" s="149" t="s">
        <v>134</v>
      </c>
      <c r="U75" s="108">
        <f>SUMIF('Avoided Costs 2011-2019'!$A:$A,'2011 Actuals'!T75&amp;'2011 Actuals'!S75,'Avoided Costs 2011-2019'!$E:$E)*J75</f>
        <v>730785.50655091985</v>
      </c>
      <c r="V75" s="108">
        <f>SUMIF('Avoided Costs 2011-2019'!$A:$A,'2011 Actuals'!T75&amp;'2011 Actuals'!S75,'Avoided Costs 2011-2019'!$K:$K)*N75</f>
        <v>0</v>
      </c>
      <c r="W75" s="108">
        <f>SUMIF('Avoided Costs 2011-2019'!$A:$A,'2011 Actuals'!T75&amp;'2011 Actuals'!S75,'Avoided Costs 2011-2019'!$M:$M)*R75</f>
        <v>76603.325018322139</v>
      </c>
      <c r="X75" s="108">
        <f t="shared" si="152"/>
        <v>807388.83156924194</v>
      </c>
      <c r="Y75" s="134">
        <v>322204</v>
      </c>
      <c r="Z75" s="110">
        <f t="shared" si="153"/>
        <v>283539.52</v>
      </c>
      <c r="AA75" s="110"/>
      <c r="AB75" s="110"/>
      <c r="AC75" s="110"/>
      <c r="AD75" s="110">
        <f t="shared" si="143"/>
        <v>283539.52</v>
      </c>
      <c r="AE75" s="110">
        <f t="shared" si="144"/>
        <v>523849.31156924192</v>
      </c>
      <c r="AF75" s="261">
        <f t="shared" si="145"/>
        <v>7784675.426</v>
      </c>
      <c r="AG75" s="23"/>
    </row>
    <row r="76" spans="1:33" s="111" customFormat="1" x14ac:dyDescent="0.2">
      <c r="A76" s="145" t="s">
        <v>330</v>
      </c>
      <c r="B76" s="145"/>
      <c r="C76" s="145"/>
      <c r="D76" s="146">
        <v>1</v>
      </c>
      <c r="E76" s="147"/>
      <c r="F76" s="148">
        <v>0.12</v>
      </c>
      <c r="G76" s="148"/>
      <c r="H76" s="147">
        <v>12141</v>
      </c>
      <c r="I76" s="109">
        <f>H76</f>
        <v>12141</v>
      </c>
      <c r="J76" s="66">
        <f t="shared" si="147"/>
        <v>10684.08</v>
      </c>
      <c r="K76" s="147"/>
      <c r="L76" s="147">
        <v>0</v>
      </c>
      <c r="M76" s="109">
        <f>L76</f>
        <v>0</v>
      </c>
      <c r="N76" s="109">
        <f t="shared" ref="N76:N80" si="158">M76*(1-F76)</f>
        <v>0</v>
      </c>
      <c r="O76" s="147"/>
      <c r="P76" s="147">
        <v>0</v>
      </c>
      <c r="Q76" s="109">
        <f>+P76</f>
        <v>0</v>
      </c>
      <c r="R76" s="66">
        <f t="shared" ref="R76:R80" si="159">Q76*(1-F76)</f>
        <v>0</v>
      </c>
      <c r="S76" s="146">
        <v>25</v>
      </c>
      <c r="T76" s="149" t="s">
        <v>16</v>
      </c>
      <c r="U76" s="108">
        <f>SUMIF('Avoided Costs 2011-2019'!$A:$A,'2011 Actuals'!T76&amp;'2011 Actuals'!S76,'Avoided Costs 2011-2019'!$E:$E)*J76</f>
        <v>27607.698460860349</v>
      </c>
      <c r="V76" s="108">
        <f>SUMIF('Avoided Costs 2011-2019'!$A:$A,'2011 Actuals'!T76&amp;'2011 Actuals'!S76,'Avoided Costs 2011-2019'!$K:$K)*N76</f>
        <v>0</v>
      </c>
      <c r="W76" s="108">
        <f>SUMIF('Avoided Costs 2011-2019'!$A:$A,'2011 Actuals'!T76&amp;'2011 Actuals'!S76,'Avoided Costs 2011-2019'!$M:$M)*R76</f>
        <v>0</v>
      </c>
      <c r="X76" s="108">
        <f t="shared" ref="X76:X80" si="160">SUM(U76:W76)</f>
        <v>27607.698460860349</v>
      </c>
      <c r="Y76" s="134">
        <v>10300</v>
      </c>
      <c r="Z76" s="110">
        <f t="shared" si="142"/>
        <v>9064</v>
      </c>
      <c r="AA76" s="110"/>
      <c r="AB76" s="110"/>
      <c r="AC76" s="110"/>
      <c r="AD76" s="110">
        <f t="shared" si="143"/>
        <v>9064</v>
      </c>
      <c r="AE76" s="110">
        <f t="shared" si="144"/>
        <v>18543.698460860349</v>
      </c>
      <c r="AF76" s="261">
        <f t="shared" si="145"/>
        <v>267102</v>
      </c>
      <c r="AG76" s="23"/>
    </row>
    <row r="77" spans="1:33" s="111" customFormat="1" x14ac:dyDescent="0.2">
      <c r="A77" s="145" t="s">
        <v>331</v>
      </c>
      <c r="B77" s="145"/>
      <c r="C77" s="145"/>
      <c r="D77" s="146">
        <v>1</v>
      </c>
      <c r="E77" s="147"/>
      <c r="F77" s="148">
        <v>0.12</v>
      </c>
      <c r="G77" s="148"/>
      <c r="H77" s="147">
        <v>254620</v>
      </c>
      <c r="I77" s="109">
        <f t="shared" ref="I77:I80" si="161">+$H$68*H77</f>
        <v>248763.74</v>
      </c>
      <c r="J77" s="66">
        <f t="shared" si="147"/>
        <v>218912.0912</v>
      </c>
      <c r="K77" s="147"/>
      <c r="L77" s="147">
        <v>97773</v>
      </c>
      <c r="M77" s="109">
        <f t="shared" ref="M77:M80" si="162">+$L$68*L77</f>
        <v>94937.582999999999</v>
      </c>
      <c r="N77" s="109">
        <f t="shared" si="158"/>
        <v>83545.073040000003</v>
      </c>
      <c r="O77" s="147"/>
      <c r="P77" s="147">
        <v>0</v>
      </c>
      <c r="Q77" s="109">
        <f t="shared" ref="Q77:Q80" si="163">+P77*$P$68</f>
        <v>0</v>
      </c>
      <c r="R77" s="66">
        <f t="shared" si="159"/>
        <v>0</v>
      </c>
      <c r="S77" s="146">
        <v>15</v>
      </c>
      <c r="T77" s="149" t="s">
        <v>16</v>
      </c>
      <c r="U77" s="108">
        <f>SUMIF('Avoided Costs 2011-2019'!$A:$A,'2011 Actuals'!T77&amp;'2011 Actuals'!S77,'Avoided Costs 2011-2019'!$E:$E)*J77</f>
        <v>445540.15409798099</v>
      </c>
      <c r="V77" s="108">
        <f>SUMIF('Avoided Costs 2011-2019'!$A:$A,'2011 Actuals'!T77&amp;'2011 Actuals'!S77,'Avoided Costs 2011-2019'!$K:$K)*N77</f>
        <v>70416.983051572621</v>
      </c>
      <c r="W77" s="108">
        <f>SUMIF('Avoided Costs 2011-2019'!$A:$A,'2011 Actuals'!T77&amp;'2011 Actuals'!S77,'Avoided Costs 2011-2019'!$M:$M)*R77</f>
        <v>0</v>
      </c>
      <c r="X77" s="108">
        <f t="shared" si="160"/>
        <v>515957.13714955363</v>
      </c>
      <c r="Y77" s="134">
        <v>45980</v>
      </c>
      <c r="Z77" s="110">
        <f t="shared" si="142"/>
        <v>40462.400000000001</v>
      </c>
      <c r="AA77" s="110"/>
      <c r="AB77" s="110"/>
      <c r="AC77" s="110"/>
      <c r="AD77" s="110">
        <f t="shared" si="143"/>
        <v>40462.400000000001</v>
      </c>
      <c r="AE77" s="110">
        <f t="shared" si="144"/>
        <v>475494.73714955361</v>
      </c>
      <c r="AF77" s="261">
        <f t="shared" si="145"/>
        <v>3283681.3679999998</v>
      </c>
      <c r="AG77" s="23"/>
    </row>
    <row r="78" spans="1:33" s="111" customFormat="1" x14ac:dyDescent="0.2">
      <c r="A78" s="145" t="s">
        <v>332</v>
      </c>
      <c r="B78" s="145"/>
      <c r="C78" s="145"/>
      <c r="D78" s="146">
        <v>1</v>
      </c>
      <c r="E78" s="147"/>
      <c r="F78" s="148">
        <v>0.12</v>
      </c>
      <c r="G78" s="148"/>
      <c r="H78" s="147">
        <v>95504</v>
      </c>
      <c r="I78" s="109">
        <f t="shared" si="161"/>
        <v>93307.407999999996</v>
      </c>
      <c r="J78" s="66">
        <f t="shared" si="147"/>
        <v>82110.519039999999</v>
      </c>
      <c r="K78" s="147"/>
      <c r="L78" s="147">
        <v>0</v>
      </c>
      <c r="M78" s="109">
        <f t="shared" si="162"/>
        <v>0</v>
      </c>
      <c r="N78" s="109">
        <f t="shared" si="158"/>
        <v>0</v>
      </c>
      <c r="O78" s="147"/>
      <c r="P78" s="147">
        <v>0</v>
      </c>
      <c r="Q78" s="109">
        <f t="shared" si="163"/>
        <v>0</v>
      </c>
      <c r="R78" s="66">
        <f t="shared" si="159"/>
        <v>0</v>
      </c>
      <c r="S78" s="146">
        <v>25</v>
      </c>
      <c r="T78" s="149" t="s">
        <v>16</v>
      </c>
      <c r="U78" s="108">
        <f>SUMIF('Avoided Costs 2011-2019'!$A:$A,'2011 Actuals'!T78&amp;'2011 Actuals'!S78,'Avoided Costs 2011-2019'!$E:$E)*J78</f>
        <v>212173.85587912597</v>
      </c>
      <c r="V78" s="108">
        <f>SUMIF('Avoided Costs 2011-2019'!$A:$A,'2011 Actuals'!T78&amp;'2011 Actuals'!S78,'Avoided Costs 2011-2019'!$K:$K)*N78</f>
        <v>0</v>
      </c>
      <c r="W78" s="108">
        <f>SUMIF('Avoided Costs 2011-2019'!$A:$A,'2011 Actuals'!T78&amp;'2011 Actuals'!S78,'Avoided Costs 2011-2019'!$M:$M)*R78</f>
        <v>0</v>
      </c>
      <c r="X78" s="108">
        <f t="shared" si="160"/>
        <v>212173.85587912597</v>
      </c>
      <c r="Y78" s="134">
        <v>25723</v>
      </c>
      <c r="Z78" s="110">
        <f t="shared" si="142"/>
        <v>22636.240000000002</v>
      </c>
      <c r="AA78" s="110"/>
      <c r="AB78" s="110"/>
      <c r="AC78" s="110"/>
      <c r="AD78" s="110">
        <f t="shared" si="143"/>
        <v>22636.240000000002</v>
      </c>
      <c r="AE78" s="110">
        <f t="shared" si="144"/>
        <v>189537.61587912598</v>
      </c>
      <c r="AF78" s="261">
        <f t="shared" si="145"/>
        <v>2052762.976</v>
      </c>
      <c r="AG78" s="23"/>
    </row>
    <row r="79" spans="1:33" s="111" customFormat="1" x14ac:dyDescent="0.2">
      <c r="A79" s="145" t="s">
        <v>333</v>
      </c>
      <c r="B79" s="145"/>
      <c r="C79" s="145"/>
      <c r="D79" s="146">
        <v>0</v>
      </c>
      <c r="E79" s="147"/>
      <c r="F79" s="148">
        <v>0.12</v>
      </c>
      <c r="G79" s="148"/>
      <c r="H79" s="147">
        <v>291528</v>
      </c>
      <c r="I79" s="109">
        <f t="shared" si="161"/>
        <v>284822.85599999997</v>
      </c>
      <c r="J79" s="66">
        <f t="shared" si="147"/>
        <v>250644.11327999996</v>
      </c>
      <c r="K79" s="147"/>
      <c r="L79" s="147">
        <v>3955165</v>
      </c>
      <c r="M79" s="109">
        <f t="shared" si="162"/>
        <v>3840465.2149999999</v>
      </c>
      <c r="N79" s="109">
        <f t="shared" si="158"/>
        <v>3379609.3892000001</v>
      </c>
      <c r="O79" s="147"/>
      <c r="P79" s="147">
        <v>1085</v>
      </c>
      <c r="Q79" s="109">
        <f t="shared" si="163"/>
        <v>1074.1500000000001</v>
      </c>
      <c r="R79" s="66">
        <f t="shared" si="159"/>
        <v>945.25200000000007</v>
      </c>
      <c r="S79" s="146">
        <v>15</v>
      </c>
      <c r="T79" s="149" t="s">
        <v>16</v>
      </c>
      <c r="U79" s="108">
        <f>SUMIF('Avoided Costs 2011-2019'!$A:$A,'2011 Actuals'!T79&amp;'2011 Actuals'!S79,'Avoided Costs 2011-2019'!$E:$E)*J79</f>
        <v>510122.65353812027</v>
      </c>
      <c r="V79" s="108">
        <f>SUMIF('Avoided Costs 2011-2019'!$A:$A,'2011 Actuals'!T79&amp;'2011 Actuals'!S79,'Avoided Costs 2011-2019'!$K:$K)*N79</f>
        <v>2848544.964061379</v>
      </c>
      <c r="W79" s="108">
        <f>SUMIF('Avoided Costs 2011-2019'!$A:$A,'2011 Actuals'!T79&amp;'2011 Actuals'!S79,'Avoided Costs 2011-2019'!$M:$M)*R79</f>
        <v>15934.34337692097</v>
      </c>
      <c r="X79" s="108">
        <f t="shared" si="160"/>
        <v>3374601.9609764204</v>
      </c>
      <c r="Y79" s="134">
        <v>277620</v>
      </c>
      <c r="Z79" s="110">
        <f t="shared" si="142"/>
        <v>244305.6</v>
      </c>
      <c r="AA79" s="110"/>
      <c r="AB79" s="110"/>
      <c r="AC79" s="110"/>
      <c r="AD79" s="110">
        <f t="shared" si="143"/>
        <v>244305.6</v>
      </c>
      <c r="AE79" s="110">
        <f t="shared" si="144"/>
        <v>3130296.3609764203</v>
      </c>
      <c r="AF79" s="261">
        <f t="shared" si="145"/>
        <v>3759661.6991999992</v>
      </c>
      <c r="AG79" s="23"/>
    </row>
    <row r="80" spans="1:33" s="111" customFormat="1" x14ac:dyDescent="0.2">
      <c r="A80" s="145" t="s">
        <v>334</v>
      </c>
      <c r="B80" s="145"/>
      <c r="C80" s="145"/>
      <c r="D80" s="146">
        <v>1</v>
      </c>
      <c r="E80" s="147"/>
      <c r="F80" s="148">
        <v>0.12</v>
      </c>
      <c r="G80" s="148"/>
      <c r="H80" s="147">
        <v>98545</v>
      </c>
      <c r="I80" s="109">
        <f t="shared" si="161"/>
        <v>96278.464999999997</v>
      </c>
      <c r="J80" s="66">
        <f t="shared" si="147"/>
        <v>84725.049199999994</v>
      </c>
      <c r="K80" s="147"/>
      <c r="L80" s="147">
        <v>0</v>
      </c>
      <c r="M80" s="109">
        <f t="shared" si="162"/>
        <v>0</v>
      </c>
      <c r="N80" s="109">
        <f t="shared" si="158"/>
        <v>0</v>
      </c>
      <c r="O80" s="147"/>
      <c r="P80" s="147">
        <v>0</v>
      </c>
      <c r="Q80" s="109">
        <f t="shared" si="163"/>
        <v>0</v>
      </c>
      <c r="R80" s="66">
        <f t="shared" si="159"/>
        <v>0</v>
      </c>
      <c r="S80" s="146">
        <v>25</v>
      </c>
      <c r="T80" s="149" t="s">
        <v>16</v>
      </c>
      <c r="U80" s="108">
        <f>SUMIF('Avoided Costs 2011-2019'!$A:$A,'2011 Actuals'!T80&amp;'2011 Actuals'!S80,'Avoided Costs 2011-2019'!$E:$E)*J80</f>
        <v>218929.81055880873</v>
      </c>
      <c r="V80" s="108">
        <f>SUMIF('Avoided Costs 2011-2019'!$A:$A,'2011 Actuals'!T80&amp;'2011 Actuals'!S80,'Avoided Costs 2011-2019'!$K:$K)*N80</f>
        <v>0</v>
      </c>
      <c r="W80" s="108">
        <f>SUMIF('Avoided Costs 2011-2019'!$A:$A,'2011 Actuals'!T80&amp;'2011 Actuals'!S80,'Avoided Costs 2011-2019'!$M:$M)*R80</f>
        <v>0</v>
      </c>
      <c r="X80" s="108">
        <f t="shared" si="160"/>
        <v>218929.81055880873</v>
      </c>
      <c r="Y80" s="134">
        <v>0</v>
      </c>
      <c r="Z80" s="110">
        <f t="shared" si="142"/>
        <v>0</v>
      </c>
      <c r="AA80" s="110"/>
      <c r="AB80" s="110"/>
      <c r="AC80" s="110"/>
      <c r="AD80" s="110">
        <f t="shared" si="143"/>
        <v>0</v>
      </c>
      <c r="AE80" s="112">
        <f t="shared" si="144"/>
        <v>218929.81055880873</v>
      </c>
      <c r="AF80" s="261">
        <f t="shared" si="145"/>
        <v>2118126.23</v>
      </c>
      <c r="AG80" s="23"/>
    </row>
    <row r="81" spans="1:33" s="4" customFormat="1" x14ac:dyDescent="0.2">
      <c r="A81" s="214" t="s">
        <v>4</v>
      </c>
      <c r="B81" s="214" t="s">
        <v>55</v>
      </c>
      <c r="C81" s="215"/>
      <c r="D81" s="216">
        <f>SUM(D69:D80)</f>
        <v>10</v>
      </c>
      <c r="E81" s="217"/>
      <c r="F81" s="218"/>
      <c r="G81" s="219"/>
      <c r="H81" s="217">
        <f>SUM(H69:H80)</f>
        <v>1480316</v>
      </c>
      <c r="I81" s="217">
        <f>SUM(I69:I80)</f>
        <v>1446797.801</v>
      </c>
      <c r="J81" s="217">
        <f>SUM(J69:J80)</f>
        <v>1273182.06488</v>
      </c>
      <c r="K81" s="66"/>
      <c r="L81" s="217">
        <f>SUM(L69:L80)</f>
        <v>4038184</v>
      </c>
      <c r="M81" s="217">
        <f>SUM(M69:M80)</f>
        <v>3921076.6639999999</v>
      </c>
      <c r="N81" s="217">
        <f>SUM(N69:N80)</f>
        <v>3450547.4643200003</v>
      </c>
      <c r="O81" s="220"/>
      <c r="P81" s="217">
        <f>SUM(P69:P80)</f>
        <v>27565</v>
      </c>
      <c r="Q81" s="217">
        <f>SUM(Q69:Q80)</f>
        <v>27289.350000000002</v>
      </c>
      <c r="R81" s="217">
        <f>SUM(R69:R80)</f>
        <v>24014.628000000004</v>
      </c>
      <c r="S81" s="216"/>
      <c r="T81" s="215"/>
      <c r="U81" s="110">
        <f>SUM(U69:U80)</f>
        <v>2835230.7943318645</v>
      </c>
      <c r="V81" s="110">
        <f>SUM(V69:V80)</f>
        <v>2908335.9852631269</v>
      </c>
      <c r="W81" s="110">
        <f>SUM(W69:W80)</f>
        <v>421739.73395935411</v>
      </c>
      <c r="X81" s="110">
        <f>SUM(X69:X80)</f>
        <v>6165306.5135543458</v>
      </c>
      <c r="Y81" s="134"/>
      <c r="Z81" s="110">
        <f>SUM(Z69:Z80)</f>
        <v>949980.196</v>
      </c>
      <c r="AA81" s="110">
        <v>149019.65</v>
      </c>
      <c r="AB81" s="110">
        <v>101655.18</v>
      </c>
      <c r="AC81" s="110">
        <f>AB81+AA81</f>
        <v>250674.83</v>
      </c>
      <c r="AD81" s="110">
        <f t="shared" si="143"/>
        <v>1051635.3759999999</v>
      </c>
      <c r="AE81" s="112">
        <f t="shared" si="144"/>
        <v>5113671.1375543457</v>
      </c>
      <c r="AF81" s="262">
        <f>SUM(AF69:AF80)</f>
        <v>26158961.554000001</v>
      </c>
      <c r="AG81" s="23"/>
    </row>
    <row r="82" spans="1:33" s="227" customFormat="1" x14ac:dyDescent="0.2">
      <c r="A82" s="221"/>
      <c r="B82" s="221"/>
      <c r="C82" s="221"/>
      <c r="D82" s="222"/>
      <c r="E82" s="223"/>
      <c r="F82" s="224"/>
      <c r="G82" s="224"/>
      <c r="H82" s="223"/>
      <c r="I82" s="223"/>
      <c r="J82" s="223"/>
      <c r="K82" s="223"/>
      <c r="L82" s="223"/>
      <c r="M82" s="223"/>
      <c r="N82" s="223"/>
      <c r="O82" s="225"/>
      <c r="P82" s="223"/>
      <c r="Q82" s="223"/>
      <c r="R82" s="223"/>
      <c r="S82" s="222"/>
      <c r="T82" s="226"/>
      <c r="U82" s="122"/>
      <c r="V82" s="122"/>
      <c r="W82" s="122"/>
      <c r="X82" s="122"/>
      <c r="Y82" s="129"/>
      <c r="Z82" s="122"/>
      <c r="AA82" s="122"/>
      <c r="AB82" s="122"/>
      <c r="AC82" s="122"/>
      <c r="AD82" s="122"/>
      <c r="AE82" s="122"/>
      <c r="AF82" s="263"/>
      <c r="AG82" s="23"/>
    </row>
    <row r="83" spans="1:33" x14ac:dyDescent="0.2">
      <c r="A83" s="143" t="s">
        <v>118</v>
      </c>
      <c r="B83" s="23" t="s">
        <v>119</v>
      </c>
      <c r="K83" s="40"/>
      <c r="L83" s="40"/>
      <c r="O83" s="57"/>
      <c r="P83" s="29"/>
      <c r="R83" s="20"/>
      <c r="S83" s="20"/>
      <c r="Z83" s="41"/>
      <c r="AA83" s="41"/>
      <c r="AC83" s="41"/>
      <c r="AD83" s="41"/>
      <c r="AE83" s="41"/>
    </row>
    <row r="84" spans="1:33" s="111" customFormat="1" ht="11.25" customHeight="1" x14ac:dyDescent="0.2">
      <c r="A84" s="150" t="s">
        <v>978</v>
      </c>
      <c r="B84" s="150"/>
      <c r="C84" s="150"/>
      <c r="D84" s="151">
        <v>1</v>
      </c>
      <c r="E84" s="152"/>
      <c r="F84" s="153">
        <v>0.12</v>
      </c>
      <c r="G84" s="153"/>
      <c r="H84" s="152">
        <v>38512</v>
      </c>
      <c r="I84" s="109">
        <f t="shared" ref="I84:I147" si="164">+$H$68*H84</f>
        <v>37626.224000000002</v>
      </c>
      <c r="J84" s="66">
        <f t="shared" ref="J84:J147" si="165">I84*(1-F84)</f>
        <v>33111.077120000002</v>
      </c>
      <c r="K84" s="109"/>
      <c r="L84" s="152">
        <v>0</v>
      </c>
      <c r="M84" s="109">
        <f t="shared" ref="M84:M147" si="166">+$L$68*L84</f>
        <v>0</v>
      </c>
      <c r="N84" s="109">
        <f t="shared" ref="N84:N147" si="167">M84*(1-F84)</f>
        <v>0</v>
      </c>
      <c r="O84" s="115"/>
      <c r="P84" s="152">
        <v>0</v>
      </c>
      <c r="Q84" s="109">
        <f>+P84*$P$68</f>
        <v>0</v>
      </c>
      <c r="R84" s="66">
        <f t="shared" ref="R84:R147" si="168">Q84*(1-F84)</f>
        <v>0</v>
      </c>
      <c r="S84" s="151">
        <v>5</v>
      </c>
      <c r="T84" s="154" t="s">
        <v>16</v>
      </c>
      <c r="U84" s="108">
        <f>SUMIF('Avoided Costs 2011-2019'!$A:$A,'2011 Actuals'!T84&amp;'2011 Actuals'!S84,'Avoided Costs 2011-2019'!$E:$E)*J84</f>
        <v>29821.940119982468</v>
      </c>
      <c r="V84" s="108">
        <f>SUMIF('Avoided Costs 2011-2019'!$A:$A,'2011 Actuals'!T84&amp;'2011 Actuals'!S84,'Avoided Costs 2011-2019'!$K:$K)*N84</f>
        <v>0</v>
      </c>
      <c r="W84" s="108">
        <f>SUMIF('Avoided Costs 2011-2019'!$A:$A,'2011 Actuals'!T84&amp;'2011 Actuals'!S84,'Avoided Costs 2011-2019'!$M:$M)*R84</f>
        <v>0</v>
      </c>
      <c r="X84" s="108">
        <f t="shared" ref="X84:X147" si="169">SUM(U84:W84)</f>
        <v>29821.940119982468</v>
      </c>
      <c r="Y84" s="134">
        <v>3065</v>
      </c>
      <c r="Z84" s="110">
        <f t="shared" ref="Z84:Z147" si="170">Y84*(1-F84)</f>
        <v>2697.2</v>
      </c>
      <c r="AA84" s="110"/>
      <c r="AB84" s="110"/>
      <c r="AC84" s="110"/>
      <c r="AD84" s="110">
        <f t="shared" ref="AD84:AD115" si="171">Z84+AB84</f>
        <v>2697.2</v>
      </c>
      <c r="AE84" s="110">
        <f t="shared" ref="AE84:AE115" si="172">X84-AD84</f>
        <v>27124.740119982467</v>
      </c>
      <c r="AF84" s="261">
        <f t="shared" ref="AF84:AF147" si="173">J84*S84</f>
        <v>165555.38560000001</v>
      </c>
      <c r="AG84" s="23"/>
    </row>
    <row r="85" spans="1:33" s="111" customFormat="1" ht="11.25" customHeight="1" x14ac:dyDescent="0.2">
      <c r="A85" s="150" t="s">
        <v>979</v>
      </c>
      <c r="B85" s="150"/>
      <c r="C85" s="150"/>
      <c r="D85" s="151">
        <v>1</v>
      </c>
      <c r="E85" s="152"/>
      <c r="F85" s="153">
        <v>0.12</v>
      </c>
      <c r="G85" s="153"/>
      <c r="H85" s="152">
        <v>7076</v>
      </c>
      <c r="I85" s="109">
        <f t="shared" si="164"/>
        <v>6913.2519999999995</v>
      </c>
      <c r="J85" s="66">
        <f t="shared" si="165"/>
        <v>6083.66176</v>
      </c>
      <c r="K85" s="109"/>
      <c r="L85" s="152">
        <v>0</v>
      </c>
      <c r="M85" s="109">
        <f t="shared" si="166"/>
        <v>0</v>
      </c>
      <c r="N85" s="109">
        <f t="shared" si="167"/>
        <v>0</v>
      </c>
      <c r="O85" s="115"/>
      <c r="P85" s="152">
        <v>0</v>
      </c>
      <c r="Q85" s="109">
        <f t="shared" ref="Q85:Q125" si="174">+P85*$P$68</f>
        <v>0</v>
      </c>
      <c r="R85" s="66">
        <f t="shared" si="168"/>
        <v>0</v>
      </c>
      <c r="S85" s="151">
        <v>25</v>
      </c>
      <c r="T85" s="154" t="s">
        <v>16</v>
      </c>
      <c r="U85" s="108">
        <f>SUMIF('Avoided Costs 2011-2019'!$A:$A,'2011 Actuals'!T85&amp;'2011 Actuals'!S85,'Avoided Costs 2011-2019'!$E:$E)*J85</f>
        <v>15720.202339176321</v>
      </c>
      <c r="V85" s="108">
        <f>SUMIF('Avoided Costs 2011-2019'!$A:$A,'2011 Actuals'!T85&amp;'2011 Actuals'!S85,'Avoided Costs 2011-2019'!$K:$K)*N85</f>
        <v>0</v>
      </c>
      <c r="W85" s="108">
        <f>SUMIF('Avoided Costs 2011-2019'!$A:$A,'2011 Actuals'!T85&amp;'2011 Actuals'!S85,'Avoided Costs 2011-2019'!$M:$M)*R85</f>
        <v>0</v>
      </c>
      <c r="X85" s="108">
        <f t="shared" si="169"/>
        <v>15720.202339176321</v>
      </c>
      <c r="Y85" s="134">
        <v>18138</v>
      </c>
      <c r="Z85" s="110">
        <f t="shared" si="170"/>
        <v>15961.44</v>
      </c>
      <c r="AA85" s="110"/>
      <c r="AB85" s="110"/>
      <c r="AC85" s="110"/>
      <c r="AD85" s="110">
        <f t="shared" si="171"/>
        <v>15961.44</v>
      </c>
      <c r="AE85" s="110">
        <f t="shared" si="172"/>
        <v>-241.23766082367911</v>
      </c>
      <c r="AF85" s="261">
        <f t="shared" si="173"/>
        <v>152091.54399999999</v>
      </c>
      <c r="AG85" s="23"/>
    </row>
    <row r="86" spans="1:33" s="111" customFormat="1" ht="11.25" customHeight="1" x14ac:dyDescent="0.2">
      <c r="A86" s="150" t="s">
        <v>980</v>
      </c>
      <c r="B86" s="150"/>
      <c r="C86" s="150"/>
      <c r="D86" s="151">
        <v>1</v>
      </c>
      <c r="E86" s="152"/>
      <c r="F86" s="153">
        <v>0.12</v>
      </c>
      <c r="G86" s="153"/>
      <c r="H86" s="152">
        <v>54487</v>
      </c>
      <c r="I86" s="109">
        <f t="shared" si="164"/>
        <v>53233.798999999999</v>
      </c>
      <c r="J86" s="66">
        <f t="shared" si="165"/>
        <v>46845.743119999999</v>
      </c>
      <c r="K86" s="109"/>
      <c r="L86" s="152">
        <v>0</v>
      </c>
      <c r="M86" s="109">
        <f t="shared" si="166"/>
        <v>0</v>
      </c>
      <c r="N86" s="109">
        <f t="shared" si="167"/>
        <v>0</v>
      </c>
      <c r="O86" s="115"/>
      <c r="P86" s="152">
        <v>0</v>
      </c>
      <c r="Q86" s="109">
        <f t="shared" si="174"/>
        <v>0</v>
      </c>
      <c r="R86" s="66">
        <f t="shared" si="168"/>
        <v>0</v>
      </c>
      <c r="S86" s="151">
        <v>25</v>
      </c>
      <c r="T86" s="154" t="s">
        <v>16</v>
      </c>
      <c r="U86" s="108">
        <f>SUMIF('Avoided Costs 2011-2019'!$A:$A,'2011 Actuals'!T86&amp;'2011 Actuals'!S86,'Avoided Costs 2011-2019'!$E:$E)*J86</f>
        <v>121049.55693254666</v>
      </c>
      <c r="V86" s="108">
        <f>SUMIF('Avoided Costs 2011-2019'!$A:$A,'2011 Actuals'!T86&amp;'2011 Actuals'!S86,'Avoided Costs 2011-2019'!$K:$K)*N86</f>
        <v>0</v>
      </c>
      <c r="W86" s="108">
        <f>SUMIF('Avoided Costs 2011-2019'!$A:$A,'2011 Actuals'!T86&amp;'2011 Actuals'!S86,'Avoided Costs 2011-2019'!$M:$M)*R86</f>
        <v>0</v>
      </c>
      <c r="X86" s="108">
        <f t="shared" si="169"/>
        <v>121049.55693254666</v>
      </c>
      <c r="Y86" s="134">
        <v>13621.52</v>
      </c>
      <c r="Z86" s="110">
        <f t="shared" si="170"/>
        <v>11986.937600000001</v>
      </c>
      <c r="AA86" s="110"/>
      <c r="AB86" s="110"/>
      <c r="AC86" s="110"/>
      <c r="AD86" s="110">
        <f t="shared" si="171"/>
        <v>11986.937600000001</v>
      </c>
      <c r="AE86" s="110">
        <f t="shared" si="172"/>
        <v>109062.61933254666</v>
      </c>
      <c r="AF86" s="261">
        <f t="shared" si="173"/>
        <v>1171143.578</v>
      </c>
      <c r="AG86" s="23"/>
    </row>
    <row r="87" spans="1:33" s="111" customFormat="1" ht="11.25" customHeight="1" x14ac:dyDescent="0.2">
      <c r="A87" s="150" t="s">
        <v>981</v>
      </c>
      <c r="B87" s="150"/>
      <c r="C87" s="150"/>
      <c r="D87" s="151">
        <v>0</v>
      </c>
      <c r="E87" s="152"/>
      <c r="F87" s="153">
        <v>0.12</v>
      </c>
      <c r="G87" s="153"/>
      <c r="H87" s="152">
        <v>1333</v>
      </c>
      <c r="I87" s="109">
        <f t="shared" si="164"/>
        <v>1302.3409999999999</v>
      </c>
      <c r="J87" s="66">
        <f t="shared" si="165"/>
        <v>1146.06008</v>
      </c>
      <c r="K87" s="109"/>
      <c r="L87" s="152">
        <v>0</v>
      </c>
      <c r="M87" s="109">
        <f t="shared" si="166"/>
        <v>0</v>
      </c>
      <c r="N87" s="109">
        <f t="shared" si="167"/>
        <v>0</v>
      </c>
      <c r="O87" s="115"/>
      <c r="P87" s="152">
        <v>0</v>
      </c>
      <c r="Q87" s="109">
        <f t="shared" si="174"/>
        <v>0</v>
      </c>
      <c r="R87" s="66">
        <f t="shared" si="168"/>
        <v>0</v>
      </c>
      <c r="S87" s="151">
        <v>15</v>
      </c>
      <c r="T87" s="154" t="s">
        <v>16</v>
      </c>
      <c r="U87" s="108">
        <f>SUMIF('Avoided Costs 2011-2019'!$A:$A,'2011 Actuals'!T87&amp;'2011 Actuals'!S87,'Avoided Costs 2011-2019'!$E:$E)*J87</f>
        <v>2332.5152203778521</v>
      </c>
      <c r="V87" s="108">
        <f>SUMIF('Avoided Costs 2011-2019'!$A:$A,'2011 Actuals'!T87&amp;'2011 Actuals'!S87,'Avoided Costs 2011-2019'!$K:$K)*N87</f>
        <v>0</v>
      </c>
      <c r="W87" s="108">
        <f>SUMIF('Avoided Costs 2011-2019'!$A:$A,'2011 Actuals'!T87&amp;'2011 Actuals'!S87,'Avoided Costs 2011-2019'!$M:$M)*R87</f>
        <v>0</v>
      </c>
      <c r="X87" s="108">
        <f t="shared" si="169"/>
        <v>2332.5152203778521</v>
      </c>
      <c r="Y87" s="134">
        <v>2000</v>
      </c>
      <c r="Z87" s="110">
        <f t="shared" si="170"/>
        <v>1760</v>
      </c>
      <c r="AA87" s="110"/>
      <c r="AB87" s="110"/>
      <c r="AC87" s="110"/>
      <c r="AD87" s="110">
        <f t="shared" si="171"/>
        <v>1760</v>
      </c>
      <c r="AE87" s="110">
        <f t="shared" si="172"/>
        <v>572.51522037785207</v>
      </c>
      <c r="AF87" s="261">
        <f t="shared" si="173"/>
        <v>17190.9012</v>
      </c>
      <c r="AG87" s="23"/>
    </row>
    <row r="88" spans="1:33" s="111" customFormat="1" ht="11.25" customHeight="1" x14ac:dyDescent="0.2">
      <c r="A88" s="150" t="s">
        <v>982</v>
      </c>
      <c r="B88" s="150"/>
      <c r="C88" s="150"/>
      <c r="D88" s="151">
        <v>1</v>
      </c>
      <c r="E88" s="152"/>
      <c r="F88" s="153">
        <v>0.12</v>
      </c>
      <c r="G88" s="153"/>
      <c r="H88" s="152">
        <v>253258</v>
      </c>
      <c r="I88" s="109">
        <f t="shared" si="164"/>
        <v>247433.06599999999</v>
      </c>
      <c r="J88" s="66">
        <f t="shared" si="165"/>
        <v>217741.09808</v>
      </c>
      <c r="K88" s="109"/>
      <c r="L88" s="152">
        <v>0</v>
      </c>
      <c r="M88" s="109">
        <f t="shared" si="166"/>
        <v>0</v>
      </c>
      <c r="N88" s="109">
        <f t="shared" si="167"/>
        <v>0</v>
      </c>
      <c r="O88" s="115"/>
      <c r="P88" s="152">
        <v>0</v>
      </c>
      <c r="Q88" s="109">
        <f t="shared" si="174"/>
        <v>0</v>
      </c>
      <c r="R88" s="66">
        <f t="shared" si="168"/>
        <v>0</v>
      </c>
      <c r="S88" s="151">
        <v>25</v>
      </c>
      <c r="T88" s="154" t="s">
        <v>16</v>
      </c>
      <c r="U88" s="108">
        <f>SUMIF('Avoided Costs 2011-2019'!$A:$A,'2011 Actuals'!T88&amp;'2011 Actuals'!S88,'Avoided Costs 2011-2019'!$E:$E)*J88</f>
        <v>562643.7258359408</v>
      </c>
      <c r="V88" s="108">
        <f>SUMIF('Avoided Costs 2011-2019'!$A:$A,'2011 Actuals'!T88&amp;'2011 Actuals'!S88,'Avoided Costs 2011-2019'!$K:$K)*N88</f>
        <v>0</v>
      </c>
      <c r="W88" s="108">
        <f>SUMIF('Avoided Costs 2011-2019'!$A:$A,'2011 Actuals'!T88&amp;'2011 Actuals'!S88,'Avoided Costs 2011-2019'!$M:$M)*R88</f>
        <v>0</v>
      </c>
      <c r="X88" s="108">
        <f t="shared" si="169"/>
        <v>562643.7258359408</v>
      </c>
      <c r="Y88" s="134">
        <v>131655</v>
      </c>
      <c r="Z88" s="110">
        <f t="shared" si="170"/>
        <v>115856.4</v>
      </c>
      <c r="AA88" s="110"/>
      <c r="AB88" s="110"/>
      <c r="AC88" s="110"/>
      <c r="AD88" s="110">
        <f t="shared" si="171"/>
        <v>115856.4</v>
      </c>
      <c r="AE88" s="110">
        <f t="shared" si="172"/>
        <v>446787.32583594078</v>
      </c>
      <c r="AF88" s="261">
        <f t="shared" si="173"/>
        <v>5443527.4519999996</v>
      </c>
      <c r="AG88" s="23"/>
    </row>
    <row r="89" spans="1:33" s="111" customFormat="1" ht="11.25" customHeight="1" x14ac:dyDescent="0.2">
      <c r="A89" s="150" t="s">
        <v>983</v>
      </c>
      <c r="B89" s="150"/>
      <c r="C89" s="150"/>
      <c r="D89" s="151">
        <v>0</v>
      </c>
      <c r="E89" s="152"/>
      <c r="F89" s="153">
        <v>0.12</v>
      </c>
      <c r="G89" s="153"/>
      <c r="H89" s="152">
        <v>35157</v>
      </c>
      <c r="I89" s="109">
        <f t="shared" si="164"/>
        <v>34348.389000000003</v>
      </c>
      <c r="J89" s="66">
        <f t="shared" ref="J89:J107" si="175">I89*(1-F89)</f>
        <v>30226.582320000001</v>
      </c>
      <c r="K89" s="109"/>
      <c r="L89" s="152">
        <v>25209</v>
      </c>
      <c r="M89" s="109">
        <f t="shared" si="166"/>
        <v>24477.938999999998</v>
      </c>
      <c r="N89" s="109">
        <f t="shared" ref="N89:N107" si="176">M89*(1-F89)</f>
        <v>21540.586319999999</v>
      </c>
      <c r="O89" s="115"/>
      <c r="P89" s="152">
        <v>0</v>
      </c>
      <c r="Q89" s="109">
        <f t="shared" si="174"/>
        <v>0</v>
      </c>
      <c r="R89" s="66">
        <f t="shared" ref="R89:R107" si="177">Q89*(1-F89)</f>
        <v>0</v>
      </c>
      <c r="S89" s="151">
        <v>15</v>
      </c>
      <c r="T89" s="154" t="s">
        <v>16</v>
      </c>
      <c r="U89" s="108">
        <f>SUMIF('Avoided Costs 2011-2019'!$A:$A,'2011 Actuals'!T89&amp;'2011 Actuals'!S89,'Avoided Costs 2011-2019'!$E:$E)*J89</f>
        <v>61518.557841578506</v>
      </c>
      <c r="V89" s="108">
        <f>SUMIF('Avoided Costs 2011-2019'!$A:$A,'2011 Actuals'!T89&amp;'2011 Actuals'!S89,'Avoided Costs 2011-2019'!$K:$K)*N89</f>
        <v>18155.745714533601</v>
      </c>
      <c r="W89" s="108">
        <f>SUMIF('Avoided Costs 2011-2019'!$A:$A,'2011 Actuals'!T89&amp;'2011 Actuals'!S89,'Avoided Costs 2011-2019'!$M:$M)*R89</f>
        <v>0</v>
      </c>
      <c r="X89" s="108">
        <f t="shared" ref="X89:X107" si="178">SUM(U89:W89)</f>
        <v>79674.303556112107</v>
      </c>
      <c r="Y89" s="134">
        <v>7145.95</v>
      </c>
      <c r="Z89" s="110">
        <f t="shared" ref="Z89:Z107" si="179">Y89*(1-F89)</f>
        <v>6288.4359999999997</v>
      </c>
      <c r="AA89" s="110"/>
      <c r="AB89" s="110"/>
      <c r="AC89" s="110"/>
      <c r="AD89" s="110">
        <f t="shared" si="171"/>
        <v>6288.4359999999997</v>
      </c>
      <c r="AE89" s="110">
        <f t="shared" si="172"/>
        <v>73385.867556112105</v>
      </c>
      <c r="AF89" s="261">
        <f t="shared" si="173"/>
        <v>453398.73480000003</v>
      </c>
      <c r="AG89" s="23"/>
    </row>
    <row r="90" spans="1:33" s="111" customFormat="1" ht="11.25" customHeight="1" x14ac:dyDescent="0.2">
      <c r="A90" s="150" t="s">
        <v>984</v>
      </c>
      <c r="B90" s="150"/>
      <c r="C90" s="150"/>
      <c r="D90" s="151">
        <v>1</v>
      </c>
      <c r="E90" s="152"/>
      <c r="F90" s="153">
        <v>0.12</v>
      </c>
      <c r="G90" s="153"/>
      <c r="H90" s="152">
        <v>14548</v>
      </c>
      <c r="I90" s="109">
        <f t="shared" si="164"/>
        <v>14213.395999999999</v>
      </c>
      <c r="J90" s="66">
        <f t="shared" si="175"/>
        <v>12507.788479999999</v>
      </c>
      <c r="K90" s="109"/>
      <c r="L90" s="152">
        <v>0</v>
      </c>
      <c r="M90" s="109">
        <f t="shared" si="166"/>
        <v>0</v>
      </c>
      <c r="N90" s="109">
        <f t="shared" si="176"/>
        <v>0</v>
      </c>
      <c r="O90" s="115"/>
      <c r="P90" s="152">
        <v>0</v>
      </c>
      <c r="Q90" s="109">
        <f t="shared" si="174"/>
        <v>0</v>
      </c>
      <c r="R90" s="66">
        <f t="shared" si="177"/>
        <v>0</v>
      </c>
      <c r="S90" s="151">
        <v>11</v>
      </c>
      <c r="T90" s="154" t="s">
        <v>16</v>
      </c>
      <c r="U90" s="108">
        <f>SUMIF('Avoided Costs 2011-2019'!$A:$A,'2011 Actuals'!T90&amp;'2011 Actuals'!S90,'Avoided Costs 2011-2019'!$E:$E)*J90</f>
        <v>21117.544766354866</v>
      </c>
      <c r="V90" s="108">
        <f>SUMIF('Avoided Costs 2011-2019'!$A:$A,'2011 Actuals'!T90&amp;'2011 Actuals'!S90,'Avoided Costs 2011-2019'!$K:$K)*N90</f>
        <v>0</v>
      </c>
      <c r="W90" s="108">
        <f>SUMIF('Avoided Costs 2011-2019'!$A:$A,'2011 Actuals'!T90&amp;'2011 Actuals'!S90,'Avoided Costs 2011-2019'!$M:$M)*R90</f>
        <v>0</v>
      </c>
      <c r="X90" s="108">
        <f t="shared" si="178"/>
        <v>21117.544766354866</v>
      </c>
      <c r="Y90" s="134">
        <v>15158</v>
      </c>
      <c r="Z90" s="110">
        <f t="shared" si="179"/>
        <v>13339.04</v>
      </c>
      <c r="AA90" s="110"/>
      <c r="AB90" s="110"/>
      <c r="AC90" s="110"/>
      <c r="AD90" s="110">
        <f t="shared" si="171"/>
        <v>13339.04</v>
      </c>
      <c r="AE90" s="110">
        <f t="shared" si="172"/>
        <v>7778.5047663548648</v>
      </c>
      <c r="AF90" s="261">
        <f t="shared" si="173"/>
        <v>137585.67327999999</v>
      </c>
      <c r="AG90" s="23"/>
    </row>
    <row r="91" spans="1:33" s="111" customFormat="1" ht="11.25" customHeight="1" x14ac:dyDescent="0.2">
      <c r="A91" s="150" t="s">
        <v>985</v>
      </c>
      <c r="B91" s="150"/>
      <c r="C91" s="150"/>
      <c r="D91" s="151">
        <v>1</v>
      </c>
      <c r="E91" s="152"/>
      <c r="F91" s="153">
        <v>0.12</v>
      </c>
      <c r="G91" s="153"/>
      <c r="H91" s="152">
        <v>24998</v>
      </c>
      <c r="I91" s="109">
        <f t="shared" si="164"/>
        <v>24423.045999999998</v>
      </c>
      <c r="J91" s="66">
        <f t="shared" si="175"/>
        <v>21492.280479999998</v>
      </c>
      <c r="K91" s="109"/>
      <c r="L91" s="152">
        <v>0</v>
      </c>
      <c r="M91" s="109">
        <f t="shared" si="166"/>
        <v>0</v>
      </c>
      <c r="N91" s="109">
        <f t="shared" si="176"/>
        <v>0</v>
      </c>
      <c r="O91" s="115"/>
      <c r="P91" s="152">
        <v>0</v>
      </c>
      <c r="Q91" s="109">
        <f t="shared" si="174"/>
        <v>0</v>
      </c>
      <c r="R91" s="66">
        <f t="shared" si="177"/>
        <v>0</v>
      </c>
      <c r="S91" s="151">
        <v>5</v>
      </c>
      <c r="T91" s="154" t="s">
        <v>16</v>
      </c>
      <c r="U91" s="108">
        <f>SUMIF('Avoided Costs 2011-2019'!$A:$A,'2011 Actuals'!T91&amp;'2011 Actuals'!S91,'Avoided Costs 2011-2019'!$E:$E)*J91</f>
        <v>19357.313541735606</v>
      </c>
      <c r="V91" s="108">
        <f>SUMIF('Avoided Costs 2011-2019'!$A:$A,'2011 Actuals'!T91&amp;'2011 Actuals'!S91,'Avoided Costs 2011-2019'!$K:$K)*N91</f>
        <v>0</v>
      </c>
      <c r="W91" s="108">
        <f>SUMIF('Avoided Costs 2011-2019'!$A:$A,'2011 Actuals'!T91&amp;'2011 Actuals'!S91,'Avoided Costs 2011-2019'!$M:$M)*R91</f>
        <v>0</v>
      </c>
      <c r="X91" s="108">
        <f t="shared" si="178"/>
        <v>19357.313541735606</v>
      </c>
      <c r="Y91" s="134">
        <v>396</v>
      </c>
      <c r="Z91" s="110">
        <f t="shared" si="179"/>
        <v>348.48</v>
      </c>
      <c r="AA91" s="110"/>
      <c r="AB91" s="110"/>
      <c r="AC91" s="110"/>
      <c r="AD91" s="110">
        <f t="shared" si="171"/>
        <v>348.48</v>
      </c>
      <c r="AE91" s="110">
        <f t="shared" si="172"/>
        <v>19008.833541735607</v>
      </c>
      <c r="AF91" s="261">
        <f t="shared" si="173"/>
        <v>107461.40239999999</v>
      </c>
      <c r="AG91" s="23"/>
    </row>
    <row r="92" spans="1:33" s="111" customFormat="1" ht="11.25" customHeight="1" x14ac:dyDescent="0.2">
      <c r="A92" s="150" t="s">
        <v>986</v>
      </c>
      <c r="B92" s="150"/>
      <c r="C92" s="150"/>
      <c r="D92" s="151">
        <v>1</v>
      </c>
      <c r="E92" s="152"/>
      <c r="F92" s="153">
        <v>0.12</v>
      </c>
      <c r="G92" s="153"/>
      <c r="H92" s="152">
        <v>42563</v>
      </c>
      <c r="I92" s="109">
        <f t="shared" si="164"/>
        <v>41584.050999999999</v>
      </c>
      <c r="J92" s="66">
        <f t="shared" si="175"/>
        <v>36593.96488</v>
      </c>
      <c r="K92" s="109"/>
      <c r="L92" s="152">
        <v>21335</v>
      </c>
      <c r="M92" s="109">
        <f t="shared" si="166"/>
        <v>20716.285</v>
      </c>
      <c r="N92" s="109">
        <f t="shared" si="176"/>
        <v>18230.3308</v>
      </c>
      <c r="O92" s="115"/>
      <c r="P92" s="152">
        <v>0</v>
      </c>
      <c r="Q92" s="109">
        <f t="shared" si="174"/>
        <v>0</v>
      </c>
      <c r="R92" s="66">
        <f t="shared" si="177"/>
        <v>0</v>
      </c>
      <c r="S92" s="151">
        <v>5</v>
      </c>
      <c r="T92" s="154" t="s">
        <v>16</v>
      </c>
      <c r="U92" s="108">
        <f>SUMIF('Avoided Costs 2011-2019'!$A:$A,'2011 Actuals'!T92&amp;'2011 Actuals'!S92,'Avoided Costs 2011-2019'!$E:$E)*J92</f>
        <v>32958.850159088433</v>
      </c>
      <c r="V92" s="108">
        <f>SUMIF('Avoided Costs 2011-2019'!$A:$A,'2011 Actuals'!T92&amp;'2011 Actuals'!S92,'Avoided Costs 2011-2019'!$K:$K)*N92</f>
        <v>6902.5159309101655</v>
      </c>
      <c r="W92" s="108">
        <f>SUMIF('Avoided Costs 2011-2019'!$A:$A,'2011 Actuals'!T92&amp;'2011 Actuals'!S92,'Avoided Costs 2011-2019'!$M:$M)*R92</f>
        <v>0</v>
      </c>
      <c r="X92" s="108">
        <f t="shared" si="178"/>
        <v>39861.366089998599</v>
      </c>
      <c r="Y92" s="134">
        <v>594</v>
      </c>
      <c r="Z92" s="110">
        <f t="shared" si="179"/>
        <v>522.72</v>
      </c>
      <c r="AA92" s="110"/>
      <c r="AB92" s="110"/>
      <c r="AC92" s="110"/>
      <c r="AD92" s="110">
        <f t="shared" si="171"/>
        <v>522.72</v>
      </c>
      <c r="AE92" s="110">
        <f t="shared" si="172"/>
        <v>39338.646089998598</v>
      </c>
      <c r="AF92" s="261">
        <f t="shared" si="173"/>
        <v>182969.82439999998</v>
      </c>
      <c r="AG92" s="23"/>
    </row>
    <row r="93" spans="1:33" s="111" customFormat="1" ht="11.25" customHeight="1" x14ac:dyDescent="0.2">
      <c r="A93" s="150" t="s">
        <v>987</v>
      </c>
      <c r="B93" s="150"/>
      <c r="C93" s="150"/>
      <c r="D93" s="151">
        <v>1</v>
      </c>
      <c r="E93" s="152"/>
      <c r="F93" s="153">
        <v>0.12</v>
      </c>
      <c r="G93" s="153"/>
      <c r="H93" s="152">
        <v>38666</v>
      </c>
      <c r="I93" s="109">
        <f t="shared" si="164"/>
        <v>37776.682000000001</v>
      </c>
      <c r="J93" s="66">
        <f t="shared" si="175"/>
        <v>33243.480159999999</v>
      </c>
      <c r="K93" s="109"/>
      <c r="L93" s="152">
        <v>0</v>
      </c>
      <c r="M93" s="109">
        <f t="shared" si="166"/>
        <v>0</v>
      </c>
      <c r="N93" s="109">
        <f t="shared" si="176"/>
        <v>0</v>
      </c>
      <c r="O93" s="115"/>
      <c r="P93" s="152">
        <v>0</v>
      </c>
      <c r="Q93" s="109">
        <f t="shared" si="174"/>
        <v>0</v>
      </c>
      <c r="R93" s="66">
        <f t="shared" si="177"/>
        <v>0</v>
      </c>
      <c r="S93" s="151">
        <v>25</v>
      </c>
      <c r="T93" s="154" t="s">
        <v>16</v>
      </c>
      <c r="U93" s="108">
        <f>SUMIF('Avoided Costs 2011-2019'!$A:$A,'2011 Actuals'!T93&amp;'2011 Actuals'!S93,'Avoided Costs 2011-2019'!$E:$E)*J93</f>
        <v>85901.263941010693</v>
      </c>
      <c r="V93" s="108">
        <f>SUMIF('Avoided Costs 2011-2019'!$A:$A,'2011 Actuals'!T93&amp;'2011 Actuals'!S93,'Avoided Costs 2011-2019'!$K:$K)*N93</f>
        <v>0</v>
      </c>
      <c r="W93" s="108">
        <f>SUMIF('Avoided Costs 2011-2019'!$A:$A,'2011 Actuals'!T93&amp;'2011 Actuals'!S93,'Avoided Costs 2011-2019'!$M:$M)*R93</f>
        <v>0</v>
      </c>
      <c r="X93" s="108">
        <f t="shared" si="178"/>
        <v>85901.263941010693</v>
      </c>
      <c r="Y93" s="134">
        <v>17628</v>
      </c>
      <c r="Z93" s="110">
        <f t="shared" si="179"/>
        <v>15512.64</v>
      </c>
      <c r="AA93" s="110"/>
      <c r="AB93" s="110"/>
      <c r="AC93" s="110"/>
      <c r="AD93" s="110">
        <f t="shared" si="171"/>
        <v>15512.64</v>
      </c>
      <c r="AE93" s="110">
        <f t="shared" si="172"/>
        <v>70388.623941010694</v>
      </c>
      <c r="AF93" s="261">
        <f t="shared" si="173"/>
        <v>831087.00399999996</v>
      </c>
      <c r="AG93" s="23"/>
    </row>
    <row r="94" spans="1:33" s="111" customFormat="1" ht="11.25" customHeight="1" x14ac:dyDescent="0.2">
      <c r="A94" s="150" t="s">
        <v>988</v>
      </c>
      <c r="B94" s="150"/>
      <c r="C94" s="150"/>
      <c r="D94" s="151">
        <v>1</v>
      </c>
      <c r="E94" s="152"/>
      <c r="F94" s="153">
        <v>0.12</v>
      </c>
      <c r="G94" s="153"/>
      <c r="H94" s="152">
        <v>4450</v>
      </c>
      <c r="I94" s="109">
        <f t="shared" si="164"/>
        <v>4347.6499999999996</v>
      </c>
      <c r="J94" s="66">
        <f t="shared" si="175"/>
        <v>3825.9319999999998</v>
      </c>
      <c r="K94" s="109"/>
      <c r="L94" s="152">
        <v>63923</v>
      </c>
      <c r="M94" s="109">
        <f t="shared" si="166"/>
        <v>62069.233</v>
      </c>
      <c r="N94" s="109">
        <f t="shared" si="176"/>
        <v>54620.925040000002</v>
      </c>
      <c r="O94" s="115"/>
      <c r="P94" s="152">
        <v>0</v>
      </c>
      <c r="Q94" s="109">
        <f t="shared" si="174"/>
        <v>0</v>
      </c>
      <c r="R94" s="66">
        <f t="shared" si="177"/>
        <v>0</v>
      </c>
      <c r="S94" s="151">
        <v>5</v>
      </c>
      <c r="T94" s="154" t="s">
        <v>16</v>
      </c>
      <c r="U94" s="108">
        <f>SUMIF('Avoided Costs 2011-2019'!$A:$A,'2011 Actuals'!T94&amp;'2011 Actuals'!S94,'Avoided Costs 2011-2019'!$E:$E)*J94</f>
        <v>3445.8774806273882</v>
      </c>
      <c r="V94" s="108">
        <f>SUMIF('Avoided Costs 2011-2019'!$A:$A,'2011 Actuals'!T94&amp;'2011 Actuals'!S94,'Avoided Costs 2011-2019'!$K:$K)*N94</f>
        <v>20681.01831973614</v>
      </c>
      <c r="W94" s="108">
        <f>SUMIF('Avoided Costs 2011-2019'!$A:$A,'2011 Actuals'!T94&amp;'2011 Actuals'!S94,'Avoided Costs 2011-2019'!$M:$M)*R94</f>
        <v>0</v>
      </c>
      <c r="X94" s="108">
        <f t="shared" si="178"/>
        <v>24126.895800363527</v>
      </c>
      <c r="Y94" s="134">
        <v>1400</v>
      </c>
      <c r="Z94" s="110">
        <f t="shared" si="179"/>
        <v>1232</v>
      </c>
      <c r="AA94" s="110"/>
      <c r="AB94" s="110"/>
      <c r="AC94" s="110"/>
      <c r="AD94" s="110">
        <f t="shared" si="171"/>
        <v>1232</v>
      </c>
      <c r="AE94" s="110">
        <f t="shared" si="172"/>
        <v>22894.895800363527</v>
      </c>
      <c r="AF94" s="261">
        <f t="shared" si="173"/>
        <v>19129.66</v>
      </c>
      <c r="AG94" s="23"/>
    </row>
    <row r="95" spans="1:33" s="111" customFormat="1" ht="11.25" customHeight="1" x14ac:dyDescent="0.2">
      <c r="A95" s="150" t="s">
        <v>989</v>
      </c>
      <c r="B95" s="150"/>
      <c r="C95" s="150"/>
      <c r="D95" s="151">
        <v>1</v>
      </c>
      <c r="E95" s="152"/>
      <c r="F95" s="153">
        <v>0.12</v>
      </c>
      <c r="G95" s="153"/>
      <c r="H95" s="152">
        <v>7187</v>
      </c>
      <c r="I95" s="109">
        <f t="shared" si="164"/>
        <v>7021.6989999999996</v>
      </c>
      <c r="J95" s="66">
        <f t="shared" si="175"/>
        <v>6179.09512</v>
      </c>
      <c r="K95" s="109"/>
      <c r="L95" s="152">
        <v>30340</v>
      </c>
      <c r="M95" s="109">
        <f t="shared" si="166"/>
        <v>29460.14</v>
      </c>
      <c r="N95" s="109">
        <f t="shared" si="176"/>
        <v>25924.923200000001</v>
      </c>
      <c r="O95" s="115"/>
      <c r="P95" s="152">
        <v>0</v>
      </c>
      <c r="Q95" s="109">
        <f t="shared" si="174"/>
        <v>0</v>
      </c>
      <c r="R95" s="66">
        <f t="shared" si="177"/>
        <v>0</v>
      </c>
      <c r="S95" s="151">
        <v>5</v>
      </c>
      <c r="T95" s="154" t="s">
        <v>16</v>
      </c>
      <c r="U95" s="108">
        <f>SUMIF('Avoided Costs 2011-2019'!$A:$A,'2011 Actuals'!T95&amp;'2011 Actuals'!S95,'Avoided Costs 2011-2019'!$E:$E)*J95</f>
        <v>5565.2857198357387</v>
      </c>
      <c r="V95" s="108">
        <f>SUMIF('Avoided Costs 2011-2019'!$A:$A,'2011 Actuals'!T95&amp;'2011 Actuals'!S95,'Avoided Costs 2011-2019'!$K:$K)*N95</f>
        <v>9815.9050079125591</v>
      </c>
      <c r="W95" s="108">
        <f>SUMIF('Avoided Costs 2011-2019'!$A:$A,'2011 Actuals'!T95&amp;'2011 Actuals'!S95,'Avoided Costs 2011-2019'!$M:$M)*R95</f>
        <v>0</v>
      </c>
      <c r="X95" s="108">
        <f t="shared" si="178"/>
        <v>15381.190727748297</v>
      </c>
      <c r="Y95" s="134">
        <v>1400</v>
      </c>
      <c r="Z95" s="110">
        <f t="shared" si="179"/>
        <v>1232</v>
      </c>
      <c r="AA95" s="110"/>
      <c r="AB95" s="110"/>
      <c r="AC95" s="110"/>
      <c r="AD95" s="110">
        <f t="shared" si="171"/>
        <v>1232</v>
      </c>
      <c r="AE95" s="110">
        <f t="shared" si="172"/>
        <v>14149.190727748297</v>
      </c>
      <c r="AF95" s="261">
        <f t="shared" si="173"/>
        <v>30895.475599999998</v>
      </c>
      <c r="AG95" s="23"/>
    </row>
    <row r="96" spans="1:33" s="111" customFormat="1" ht="11.25" customHeight="1" x14ac:dyDescent="0.2">
      <c r="A96" s="150" t="s">
        <v>990</v>
      </c>
      <c r="B96" s="150"/>
      <c r="C96" s="150"/>
      <c r="D96" s="151">
        <v>1</v>
      </c>
      <c r="E96" s="152"/>
      <c r="F96" s="153">
        <v>0.12</v>
      </c>
      <c r="G96" s="153"/>
      <c r="H96" s="152">
        <v>9928</v>
      </c>
      <c r="I96" s="109">
        <f t="shared" si="164"/>
        <v>9699.655999999999</v>
      </c>
      <c r="J96" s="66">
        <f t="shared" si="175"/>
        <v>8535.6972799999985</v>
      </c>
      <c r="K96" s="109"/>
      <c r="L96" s="152">
        <v>61265</v>
      </c>
      <c r="M96" s="109">
        <f t="shared" si="166"/>
        <v>59488.314999999995</v>
      </c>
      <c r="N96" s="109">
        <f t="shared" si="176"/>
        <v>52349.717199999999</v>
      </c>
      <c r="O96" s="115"/>
      <c r="P96" s="152">
        <v>0</v>
      </c>
      <c r="Q96" s="109">
        <f t="shared" si="174"/>
        <v>0</v>
      </c>
      <c r="R96" s="66">
        <f t="shared" si="177"/>
        <v>0</v>
      </c>
      <c r="S96" s="151">
        <v>15</v>
      </c>
      <c r="T96" s="154" t="s">
        <v>16</v>
      </c>
      <c r="U96" s="108">
        <f>SUMIF('Avoided Costs 2011-2019'!$A:$A,'2011 Actuals'!T96&amp;'2011 Actuals'!S96,'Avoided Costs 2011-2019'!$E:$E)*J96</f>
        <v>17372.251393781928</v>
      </c>
      <c r="V96" s="108">
        <f>SUMIF('Avoided Costs 2011-2019'!$A:$A,'2011 Actuals'!T96&amp;'2011 Actuals'!S96,'Avoided Costs 2011-2019'!$K:$K)*N96</f>
        <v>44123.597175647636</v>
      </c>
      <c r="W96" s="108">
        <f>SUMIF('Avoided Costs 2011-2019'!$A:$A,'2011 Actuals'!T96&amp;'2011 Actuals'!S96,'Avoided Costs 2011-2019'!$M:$M)*R96</f>
        <v>0</v>
      </c>
      <c r="X96" s="108">
        <f t="shared" si="178"/>
        <v>61495.848569429567</v>
      </c>
      <c r="Y96" s="134">
        <v>9890</v>
      </c>
      <c r="Z96" s="110">
        <f t="shared" si="179"/>
        <v>8703.2000000000007</v>
      </c>
      <c r="AA96" s="110"/>
      <c r="AB96" s="110"/>
      <c r="AC96" s="110"/>
      <c r="AD96" s="110">
        <f t="shared" si="171"/>
        <v>8703.2000000000007</v>
      </c>
      <c r="AE96" s="110">
        <f t="shared" si="172"/>
        <v>52792.64856942957</v>
      </c>
      <c r="AF96" s="261">
        <f t="shared" si="173"/>
        <v>128035.45919999998</v>
      </c>
      <c r="AG96" s="23"/>
    </row>
    <row r="97" spans="1:33" s="111" customFormat="1" ht="11.25" customHeight="1" x14ac:dyDescent="0.2">
      <c r="A97" s="150" t="s">
        <v>991</v>
      </c>
      <c r="B97" s="150"/>
      <c r="C97" s="150"/>
      <c r="D97" s="151">
        <v>1</v>
      </c>
      <c r="E97" s="152"/>
      <c r="F97" s="153">
        <v>0.12</v>
      </c>
      <c r="G97" s="153"/>
      <c r="H97" s="152">
        <v>138148</v>
      </c>
      <c r="I97" s="141">
        <v>78146</v>
      </c>
      <c r="J97" s="66">
        <f t="shared" si="175"/>
        <v>68768.479999999996</v>
      </c>
      <c r="K97" s="109"/>
      <c r="L97" s="152">
        <v>888955</v>
      </c>
      <c r="M97" s="109">
        <f>L97</f>
        <v>888955</v>
      </c>
      <c r="N97" s="109">
        <f t="shared" si="176"/>
        <v>782280.4</v>
      </c>
      <c r="O97" s="115"/>
      <c r="P97" s="152">
        <v>0</v>
      </c>
      <c r="Q97" s="109">
        <f t="shared" si="174"/>
        <v>0</v>
      </c>
      <c r="R97" s="66">
        <f t="shared" si="177"/>
        <v>0</v>
      </c>
      <c r="S97" s="151">
        <v>15</v>
      </c>
      <c r="T97" s="154" t="s">
        <v>16</v>
      </c>
      <c r="U97" s="108">
        <f>SUMIF('Avoided Costs 2011-2019'!$A:$A,'2011 Actuals'!T97&amp;'2011 Actuals'!S97,'Avoided Costs 2011-2019'!$E:$E)*J97</f>
        <v>139960.83545833817</v>
      </c>
      <c r="V97" s="108">
        <f>SUMIF('Avoided Costs 2011-2019'!$A:$A,'2011 Actuals'!T97&amp;'2011 Actuals'!S97,'Avoided Costs 2011-2019'!$K:$K)*N97</f>
        <v>659354.56950289896</v>
      </c>
      <c r="W97" s="108">
        <f>SUMIF('Avoided Costs 2011-2019'!$A:$A,'2011 Actuals'!T97&amp;'2011 Actuals'!S97,'Avoided Costs 2011-2019'!$M:$M)*R97</f>
        <v>0</v>
      </c>
      <c r="X97" s="108">
        <f t="shared" si="178"/>
        <v>799315.4049612371</v>
      </c>
      <c r="Y97" s="134">
        <v>247000</v>
      </c>
      <c r="Z97" s="110">
        <f t="shared" si="179"/>
        <v>217360</v>
      </c>
      <c r="AA97" s="110"/>
      <c r="AB97" s="110"/>
      <c r="AC97" s="110"/>
      <c r="AD97" s="110">
        <f t="shared" si="171"/>
        <v>217360</v>
      </c>
      <c r="AE97" s="110">
        <f t="shared" si="172"/>
        <v>581955.4049612371</v>
      </c>
      <c r="AF97" s="261">
        <f t="shared" si="173"/>
        <v>1031527.2</v>
      </c>
      <c r="AG97" s="23"/>
    </row>
    <row r="98" spans="1:33" s="111" customFormat="1" ht="11.25" customHeight="1" x14ac:dyDescent="0.2">
      <c r="A98" s="150" t="s">
        <v>992</v>
      </c>
      <c r="B98" s="150"/>
      <c r="C98" s="150"/>
      <c r="D98" s="151">
        <v>1</v>
      </c>
      <c r="E98" s="152"/>
      <c r="F98" s="153">
        <v>0.12</v>
      </c>
      <c r="G98" s="153"/>
      <c r="H98" s="152">
        <v>217262</v>
      </c>
      <c r="I98" s="109">
        <f t="shared" si="164"/>
        <v>212264.97399999999</v>
      </c>
      <c r="J98" s="66">
        <f t="shared" si="175"/>
        <v>186793.17711999998</v>
      </c>
      <c r="K98" s="109"/>
      <c r="L98" s="152">
        <v>0</v>
      </c>
      <c r="M98" s="109">
        <f t="shared" si="166"/>
        <v>0</v>
      </c>
      <c r="N98" s="109">
        <f t="shared" si="176"/>
        <v>0</v>
      </c>
      <c r="O98" s="115"/>
      <c r="P98" s="152">
        <v>0</v>
      </c>
      <c r="Q98" s="109">
        <f t="shared" si="174"/>
        <v>0</v>
      </c>
      <c r="R98" s="66">
        <f t="shared" si="177"/>
        <v>0</v>
      </c>
      <c r="S98" s="151">
        <v>25</v>
      </c>
      <c r="T98" s="154" t="s">
        <v>16</v>
      </c>
      <c r="U98" s="108">
        <f>SUMIF('Avoided Costs 2011-2019'!$A:$A,'2011 Actuals'!T98&amp;'2011 Actuals'!S98,'Avoided Costs 2011-2019'!$E:$E)*J98</f>
        <v>482674.19454693689</v>
      </c>
      <c r="V98" s="108">
        <f>SUMIF('Avoided Costs 2011-2019'!$A:$A,'2011 Actuals'!T98&amp;'2011 Actuals'!S98,'Avoided Costs 2011-2019'!$K:$K)*N98</f>
        <v>0</v>
      </c>
      <c r="W98" s="108">
        <f>SUMIF('Avoided Costs 2011-2019'!$A:$A,'2011 Actuals'!T98&amp;'2011 Actuals'!S98,'Avoided Costs 2011-2019'!$M:$M)*R98</f>
        <v>0</v>
      </c>
      <c r="X98" s="108">
        <f t="shared" si="178"/>
        <v>482674.19454693689</v>
      </c>
      <c r="Y98" s="134">
        <v>50006</v>
      </c>
      <c r="Z98" s="110">
        <f t="shared" si="179"/>
        <v>44005.279999999999</v>
      </c>
      <c r="AA98" s="110"/>
      <c r="AB98" s="110"/>
      <c r="AC98" s="110"/>
      <c r="AD98" s="110">
        <f t="shared" si="171"/>
        <v>44005.279999999999</v>
      </c>
      <c r="AE98" s="110">
        <f t="shared" si="172"/>
        <v>438668.91454693687</v>
      </c>
      <c r="AF98" s="261">
        <f t="shared" si="173"/>
        <v>4669829.4279999994</v>
      </c>
      <c r="AG98" s="23"/>
    </row>
    <row r="99" spans="1:33" s="111" customFormat="1" ht="11.25" customHeight="1" x14ac:dyDescent="0.2">
      <c r="A99" s="150" t="s">
        <v>993</v>
      </c>
      <c r="B99" s="150"/>
      <c r="C99" s="150"/>
      <c r="D99" s="151">
        <v>1</v>
      </c>
      <c r="E99" s="152"/>
      <c r="F99" s="153">
        <v>0.12</v>
      </c>
      <c r="G99" s="153"/>
      <c r="H99" s="152">
        <v>134751</v>
      </c>
      <c r="I99" s="109">
        <f t="shared" si="164"/>
        <v>131651.72699999998</v>
      </c>
      <c r="J99" s="66">
        <f t="shared" si="175"/>
        <v>115853.51975999998</v>
      </c>
      <c r="K99" s="109"/>
      <c r="L99" s="152">
        <v>0</v>
      </c>
      <c r="M99" s="109">
        <f t="shared" si="166"/>
        <v>0</v>
      </c>
      <c r="N99" s="109">
        <f t="shared" si="176"/>
        <v>0</v>
      </c>
      <c r="O99" s="115"/>
      <c r="P99" s="152">
        <v>0</v>
      </c>
      <c r="Q99" s="109">
        <f t="shared" si="174"/>
        <v>0</v>
      </c>
      <c r="R99" s="66">
        <f t="shared" si="177"/>
        <v>0</v>
      </c>
      <c r="S99" s="151">
        <v>25</v>
      </c>
      <c r="T99" s="154" t="s">
        <v>16</v>
      </c>
      <c r="U99" s="108">
        <f>SUMIF('Avoided Costs 2011-2019'!$A:$A,'2011 Actuals'!T99&amp;'2011 Actuals'!S99,'Avoided Costs 2011-2019'!$E:$E)*J99</f>
        <v>299365.88261819503</v>
      </c>
      <c r="V99" s="108">
        <f>SUMIF('Avoided Costs 2011-2019'!$A:$A,'2011 Actuals'!T99&amp;'2011 Actuals'!S99,'Avoided Costs 2011-2019'!$K:$K)*N99</f>
        <v>0</v>
      </c>
      <c r="W99" s="108">
        <f>SUMIF('Avoided Costs 2011-2019'!$A:$A,'2011 Actuals'!T99&amp;'2011 Actuals'!S99,'Avoided Costs 2011-2019'!$M:$M)*R99</f>
        <v>0</v>
      </c>
      <c r="X99" s="108">
        <f t="shared" si="178"/>
        <v>299365.88261819503</v>
      </c>
      <c r="Y99" s="134">
        <v>10443</v>
      </c>
      <c r="Z99" s="110">
        <f t="shared" si="179"/>
        <v>9189.84</v>
      </c>
      <c r="AA99" s="110"/>
      <c r="AB99" s="110"/>
      <c r="AC99" s="110"/>
      <c r="AD99" s="110">
        <f t="shared" si="171"/>
        <v>9189.84</v>
      </c>
      <c r="AE99" s="110">
        <f t="shared" si="172"/>
        <v>290176.042618195</v>
      </c>
      <c r="AF99" s="261">
        <f t="shared" si="173"/>
        <v>2896337.9939999995</v>
      </c>
      <c r="AG99" s="23"/>
    </row>
    <row r="100" spans="1:33" s="111" customFormat="1" ht="11.25" customHeight="1" x14ac:dyDescent="0.2">
      <c r="A100" s="150" t="s">
        <v>994</v>
      </c>
      <c r="B100" s="150"/>
      <c r="C100" s="150"/>
      <c r="D100" s="151">
        <v>1</v>
      </c>
      <c r="E100" s="152"/>
      <c r="F100" s="153">
        <v>0.12</v>
      </c>
      <c r="G100" s="153"/>
      <c r="H100" s="152">
        <v>132794</v>
      </c>
      <c r="I100" s="109">
        <f t="shared" si="164"/>
        <v>129739.738</v>
      </c>
      <c r="J100" s="66">
        <f t="shared" si="175"/>
        <v>114170.96944</v>
      </c>
      <c r="K100" s="109"/>
      <c r="L100" s="152">
        <v>103378</v>
      </c>
      <c r="M100" s="109">
        <f t="shared" si="166"/>
        <v>100380.038</v>
      </c>
      <c r="N100" s="109">
        <f t="shared" si="176"/>
        <v>88334.433440000008</v>
      </c>
      <c r="O100" s="115"/>
      <c r="P100" s="152">
        <v>0</v>
      </c>
      <c r="Q100" s="109">
        <f t="shared" si="174"/>
        <v>0</v>
      </c>
      <c r="R100" s="66">
        <f t="shared" si="177"/>
        <v>0</v>
      </c>
      <c r="S100" s="151">
        <v>15</v>
      </c>
      <c r="T100" s="154" t="s">
        <v>16</v>
      </c>
      <c r="U100" s="108">
        <f>SUMIF('Avoided Costs 2011-2019'!$A:$A,'2011 Actuals'!T100&amp;'2011 Actuals'!S100,'Avoided Costs 2011-2019'!$E:$E)*J100</f>
        <v>232366.11115893209</v>
      </c>
      <c r="V100" s="108">
        <f>SUMIF('Avoided Costs 2011-2019'!$A:$A,'2011 Actuals'!T100&amp;'2011 Actuals'!S100,'Avoided Costs 2011-2019'!$K:$K)*N100</f>
        <v>74453.753837004842</v>
      </c>
      <c r="W100" s="108">
        <f>SUMIF('Avoided Costs 2011-2019'!$A:$A,'2011 Actuals'!T100&amp;'2011 Actuals'!S100,'Avoided Costs 2011-2019'!$M:$M)*R100</f>
        <v>0</v>
      </c>
      <c r="X100" s="108">
        <f t="shared" si="178"/>
        <v>306819.86499593692</v>
      </c>
      <c r="Y100" s="134">
        <v>122564</v>
      </c>
      <c r="Z100" s="110">
        <f t="shared" si="179"/>
        <v>107856.32000000001</v>
      </c>
      <c r="AA100" s="110"/>
      <c r="AB100" s="110"/>
      <c r="AC100" s="110"/>
      <c r="AD100" s="110">
        <f t="shared" si="171"/>
        <v>107856.32000000001</v>
      </c>
      <c r="AE100" s="110">
        <f t="shared" si="172"/>
        <v>198963.54499593691</v>
      </c>
      <c r="AF100" s="261">
        <f t="shared" si="173"/>
        <v>1712564.5416000001</v>
      </c>
      <c r="AG100" s="23"/>
    </row>
    <row r="101" spans="1:33" s="111" customFormat="1" ht="11.25" customHeight="1" x14ac:dyDescent="0.2">
      <c r="A101" s="150" t="s">
        <v>995</v>
      </c>
      <c r="B101" s="150"/>
      <c r="C101" s="150"/>
      <c r="D101" s="151">
        <v>1</v>
      </c>
      <c r="E101" s="152"/>
      <c r="F101" s="153">
        <v>0.12</v>
      </c>
      <c r="G101" s="153"/>
      <c r="H101" s="152">
        <v>135142</v>
      </c>
      <c r="I101" s="109">
        <f t="shared" si="164"/>
        <v>132033.734</v>
      </c>
      <c r="J101" s="66">
        <f t="shared" si="175"/>
        <v>116189.68592</v>
      </c>
      <c r="K101" s="109"/>
      <c r="L101" s="152">
        <v>0</v>
      </c>
      <c r="M101" s="109">
        <f t="shared" si="166"/>
        <v>0</v>
      </c>
      <c r="N101" s="109">
        <f t="shared" si="176"/>
        <v>0</v>
      </c>
      <c r="O101" s="115"/>
      <c r="P101" s="152">
        <v>0</v>
      </c>
      <c r="Q101" s="109">
        <f t="shared" si="174"/>
        <v>0</v>
      </c>
      <c r="R101" s="66">
        <f t="shared" si="177"/>
        <v>0</v>
      </c>
      <c r="S101" s="151">
        <v>25</v>
      </c>
      <c r="T101" s="154" t="s">
        <v>16</v>
      </c>
      <c r="U101" s="108">
        <f>SUMIF('Avoided Costs 2011-2019'!$A:$A,'2011 Actuals'!T101&amp;'2011 Actuals'!S101,'Avoided Costs 2011-2019'!$E:$E)*J101</f>
        <v>300234.53710019315</v>
      </c>
      <c r="V101" s="108">
        <f>SUMIF('Avoided Costs 2011-2019'!$A:$A,'2011 Actuals'!T101&amp;'2011 Actuals'!S101,'Avoided Costs 2011-2019'!$K:$K)*N101</f>
        <v>0</v>
      </c>
      <c r="W101" s="108">
        <f>SUMIF('Avoided Costs 2011-2019'!$A:$A,'2011 Actuals'!T101&amp;'2011 Actuals'!S101,'Avoided Costs 2011-2019'!$M:$M)*R101</f>
        <v>0</v>
      </c>
      <c r="X101" s="108">
        <f t="shared" si="178"/>
        <v>300234.53710019315</v>
      </c>
      <c r="Y101" s="134">
        <v>106020</v>
      </c>
      <c r="Z101" s="110">
        <f t="shared" si="179"/>
        <v>93297.600000000006</v>
      </c>
      <c r="AA101" s="110"/>
      <c r="AB101" s="110"/>
      <c r="AC101" s="110"/>
      <c r="AD101" s="110">
        <f t="shared" si="171"/>
        <v>93297.600000000006</v>
      </c>
      <c r="AE101" s="110">
        <f t="shared" si="172"/>
        <v>206936.93710019314</v>
      </c>
      <c r="AF101" s="261">
        <f t="shared" si="173"/>
        <v>2904742.148</v>
      </c>
      <c r="AG101" s="23"/>
    </row>
    <row r="102" spans="1:33" s="111" customFormat="1" ht="11.25" customHeight="1" x14ac:dyDescent="0.2">
      <c r="A102" s="150" t="s">
        <v>996</v>
      </c>
      <c r="B102" s="150"/>
      <c r="C102" s="150"/>
      <c r="D102" s="151">
        <v>1</v>
      </c>
      <c r="E102" s="152"/>
      <c r="F102" s="153">
        <v>0.12</v>
      </c>
      <c r="G102" s="153"/>
      <c r="H102" s="152">
        <v>85603</v>
      </c>
      <c r="I102" s="109">
        <f t="shared" si="164"/>
        <v>83634.130999999994</v>
      </c>
      <c r="J102" s="66">
        <f t="shared" si="175"/>
        <v>73598.035279999996</v>
      </c>
      <c r="K102" s="109"/>
      <c r="L102" s="152">
        <v>297291</v>
      </c>
      <c r="M102" s="109">
        <f t="shared" si="166"/>
        <v>288669.56099999999</v>
      </c>
      <c r="N102" s="109">
        <f t="shared" si="176"/>
        <v>254029.21367999999</v>
      </c>
      <c r="O102" s="115"/>
      <c r="P102" s="152">
        <v>1893</v>
      </c>
      <c r="Q102" s="109">
        <f t="shared" si="174"/>
        <v>1874.07</v>
      </c>
      <c r="R102" s="66">
        <f t="shared" si="177"/>
        <v>1649.1815999999999</v>
      </c>
      <c r="S102" s="151">
        <v>5</v>
      </c>
      <c r="T102" s="154" t="s">
        <v>16</v>
      </c>
      <c r="U102" s="108">
        <f>SUMIF('Avoided Costs 2011-2019'!$A:$A,'2011 Actuals'!T102&amp;'2011 Actuals'!S102,'Avoided Costs 2011-2019'!$E:$E)*J102</f>
        <v>66287.067409920521</v>
      </c>
      <c r="V102" s="108">
        <f>SUMIF('Avoided Costs 2011-2019'!$A:$A,'2011 Actuals'!T102&amp;'2011 Actuals'!S102,'Avoided Costs 2011-2019'!$K:$K)*N102</f>
        <v>96182.604341045881</v>
      </c>
      <c r="W102" s="108">
        <f>SUMIF('Avoided Costs 2011-2019'!$A:$A,'2011 Actuals'!T102&amp;'2011 Actuals'!S102,'Avoided Costs 2011-2019'!$M:$M)*R102</f>
        <v>12488.530671054985</v>
      </c>
      <c r="X102" s="108">
        <f t="shared" si="178"/>
        <v>174958.20242202139</v>
      </c>
      <c r="Y102" s="134">
        <v>5680</v>
      </c>
      <c r="Z102" s="110">
        <f t="shared" si="179"/>
        <v>4998.3999999999996</v>
      </c>
      <c r="AA102" s="110"/>
      <c r="AB102" s="110"/>
      <c r="AC102" s="110"/>
      <c r="AD102" s="110">
        <f t="shared" si="171"/>
        <v>4998.3999999999996</v>
      </c>
      <c r="AE102" s="110">
        <f t="shared" si="172"/>
        <v>169959.8024220214</v>
      </c>
      <c r="AF102" s="261">
        <f t="shared" si="173"/>
        <v>367990.1764</v>
      </c>
      <c r="AG102" s="23"/>
    </row>
    <row r="103" spans="1:33" s="111" customFormat="1" ht="11.25" customHeight="1" x14ac:dyDescent="0.2">
      <c r="A103" s="150" t="s">
        <v>997</v>
      </c>
      <c r="B103" s="150"/>
      <c r="C103" s="150"/>
      <c r="D103" s="151">
        <v>1</v>
      </c>
      <c r="E103" s="152"/>
      <c r="F103" s="153">
        <v>0.12</v>
      </c>
      <c r="G103" s="153"/>
      <c r="H103" s="152">
        <v>20871</v>
      </c>
      <c r="I103" s="109">
        <f t="shared" si="164"/>
        <v>20390.967000000001</v>
      </c>
      <c r="J103" s="66">
        <f t="shared" si="175"/>
        <v>17944.05096</v>
      </c>
      <c r="K103" s="109"/>
      <c r="L103" s="152">
        <v>38120</v>
      </c>
      <c r="M103" s="109">
        <f t="shared" si="166"/>
        <v>37014.519999999997</v>
      </c>
      <c r="N103" s="109">
        <f t="shared" si="176"/>
        <v>32572.777599999998</v>
      </c>
      <c r="O103" s="115"/>
      <c r="P103" s="152">
        <v>0</v>
      </c>
      <c r="Q103" s="109">
        <f t="shared" si="174"/>
        <v>0</v>
      </c>
      <c r="R103" s="66">
        <f t="shared" si="177"/>
        <v>0</v>
      </c>
      <c r="S103" s="151">
        <v>15</v>
      </c>
      <c r="T103" s="154" t="s">
        <v>16</v>
      </c>
      <c r="U103" s="108">
        <f>SUMIF('Avoided Costs 2011-2019'!$A:$A,'2011 Actuals'!T103&amp;'2011 Actuals'!S103,'Avoided Costs 2011-2019'!$E:$E)*J103</f>
        <v>36520.574016883831</v>
      </c>
      <c r="V103" s="108">
        <f>SUMIF('Avoided Costs 2011-2019'!$A:$A,'2011 Actuals'!T103&amp;'2011 Actuals'!S103,'Avoided Costs 2011-2019'!$K:$K)*N103</f>
        <v>27454.362594233051</v>
      </c>
      <c r="W103" s="108">
        <f>SUMIF('Avoided Costs 2011-2019'!$A:$A,'2011 Actuals'!T103&amp;'2011 Actuals'!S103,'Avoided Costs 2011-2019'!$M:$M)*R103</f>
        <v>0</v>
      </c>
      <c r="X103" s="108">
        <f t="shared" si="178"/>
        <v>63974.936611116878</v>
      </c>
      <c r="Y103" s="134">
        <v>4966</v>
      </c>
      <c r="Z103" s="110">
        <f t="shared" si="179"/>
        <v>4370.08</v>
      </c>
      <c r="AA103" s="110"/>
      <c r="AB103" s="110"/>
      <c r="AC103" s="110"/>
      <c r="AD103" s="110">
        <f t="shared" si="171"/>
        <v>4370.08</v>
      </c>
      <c r="AE103" s="110">
        <f t="shared" si="172"/>
        <v>59604.856611116877</v>
      </c>
      <c r="AF103" s="261">
        <f t="shared" si="173"/>
        <v>269160.76439999999</v>
      </c>
      <c r="AG103" s="23"/>
    </row>
    <row r="104" spans="1:33" s="111" customFormat="1" ht="11.25" customHeight="1" x14ac:dyDescent="0.2">
      <c r="A104" s="150" t="s">
        <v>998</v>
      </c>
      <c r="B104" s="150"/>
      <c r="C104" s="150"/>
      <c r="D104" s="151">
        <v>0</v>
      </c>
      <c r="E104" s="152"/>
      <c r="F104" s="153">
        <v>0.12</v>
      </c>
      <c r="G104" s="153"/>
      <c r="H104" s="152">
        <v>6024</v>
      </c>
      <c r="I104" s="109">
        <f t="shared" si="164"/>
        <v>5885.4480000000003</v>
      </c>
      <c r="J104" s="66">
        <f t="shared" si="175"/>
        <v>5179.1942400000007</v>
      </c>
      <c r="K104" s="109"/>
      <c r="L104" s="152">
        <v>0</v>
      </c>
      <c r="M104" s="109">
        <f t="shared" si="166"/>
        <v>0</v>
      </c>
      <c r="N104" s="109">
        <f t="shared" si="176"/>
        <v>0</v>
      </c>
      <c r="O104" s="115"/>
      <c r="P104" s="152">
        <v>0</v>
      </c>
      <c r="Q104" s="109">
        <f t="shared" si="174"/>
        <v>0</v>
      </c>
      <c r="R104" s="66">
        <f t="shared" si="177"/>
        <v>0</v>
      </c>
      <c r="S104" s="151">
        <v>25</v>
      </c>
      <c r="T104" s="154" t="s">
        <v>134</v>
      </c>
      <c r="U104" s="108">
        <f>SUMIF('Avoided Costs 2011-2019'!$A:$A,'2011 Actuals'!T104&amp;'2011 Actuals'!S104,'Avoided Costs 2011-2019'!$E:$E)*J104</f>
        <v>12154.906528160776</v>
      </c>
      <c r="V104" s="108">
        <f>SUMIF('Avoided Costs 2011-2019'!$A:$A,'2011 Actuals'!T104&amp;'2011 Actuals'!S104,'Avoided Costs 2011-2019'!$K:$K)*N104</f>
        <v>0</v>
      </c>
      <c r="W104" s="108">
        <f>SUMIF('Avoided Costs 2011-2019'!$A:$A,'2011 Actuals'!T104&amp;'2011 Actuals'!S104,'Avoided Costs 2011-2019'!$M:$M)*R104</f>
        <v>0</v>
      </c>
      <c r="X104" s="108">
        <f t="shared" si="178"/>
        <v>12154.906528160776</v>
      </c>
      <c r="Y104" s="134">
        <v>1086</v>
      </c>
      <c r="Z104" s="110">
        <f t="shared" si="179"/>
        <v>955.68</v>
      </c>
      <c r="AA104" s="110"/>
      <c r="AB104" s="110"/>
      <c r="AC104" s="110"/>
      <c r="AD104" s="110">
        <f t="shared" si="171"/>
        <v>955.68</v>
      </c>
      <c r="AE104" s="110">
        <f t="shared" si="172"/>
        <v>11199.226528160776</v>
      </c>
      <c r="AF104" s="261">
        <f t="shared" si="173"/>
        <v>129479.85600000001</v>
      </c>
      <c r="AG104" s="23"/>
    </row>
    <row r="105" spans="1:33" s="111" customFormat="1" ht="11.25" customHeight="1" x14ac:dyDescent="0.2">
      <c r="A105" s="150" t="s">
        <v>999</v>
      </c>
      <c r="B105" s="150"/>
      <c r="C105" s="150"/>
      <c r="D105" s="151">
        <v>1</v>
      </c>
      <c r="E105" s="152"/>
      <c r="F105" s="153">
        <v>0.12</v>
      </c>
      <c r="G105" s="153"/>
      <c r="H105" s="152">
        <v>15420</v>
      </c>
      <c r="I105" s="109">
        <f t="shared" si="164"/>
        <v>15065.34</v>
      </c>
      <c r="J105" s="66">
        <f t="shared" si="175"/>
        <v>13257.4992</v>
      </c>
      <c r="K105" s="109"/>
      <c r="L105" s="152">
        <v>0</v>
      </c>
      <c r="M105" s="109">
        <f t="shared" si="166"/>
        <v>0</v>
      </c>
      <c r="N105" s="109">
        <f t="shared" si="176"/>
        <v>0</v>
      </c>
      <c r="O105" s="115"/>
      <c r="P105" s="152">
        <v>0</v>
      </c>
      <c r="Q105" s="109">
        <f t="shared" si="174"/>
        <v>0</v>
      </c>
      <c r="R105" s="66">
        <f t="shared" si="177"/>
        <v>0</v>
      </c>
      <c r="S105" s="151">
        <v>25</v>
      </c>
      <c r="T105" s="154" t="s">
        <v>16</v>
      </c>
      <c r="U105" s="108">
        <f>SUMIF('Avoided Costs 2011-2019'!$A:$A,'2011 Actuals'!T105&amp;'2011 Actuals'!S105,'Avoided Costs 2011-2019'!$E:$E)*J105</f>
        <v>34257.422282376894</v>
      </c>
      <c r="V105" s="108">
        <f>SUMIF('Avoided Costs 2011-2019'!$A:$A,'2011 Actuals'!T105&amp;'2011 Actuals'!S105,'Avoided Costs 2011-2019'!$K:$K)*N105</f>
        <v>0</v>
      </c>
      <c r="W105" s="108">
        <f>SUMIF('Avoided Costs 2011-2019'!$A:$A,'2011 Actuals'!T105&amp;'2011 Actuals'!S105,'Avoided Costs 2011-2019'!$M:$M)*R105</f>
        <v>0</v>
      </c>
      <c r="X105" s="108">
        <f t="shared" si="178"/>
        <v>34257.422282376894</v>
      </c>
      <c r="Y105" s="134">
        <v>19020</v>
      </c>
      <c r="Z105" s="110">
        <f t="shared" si="179"/>
        <v>16737.599999999999</v>
      </c>
      <c r="AA105" s="110"/>
      <c r="AB105" s="110"/>
      <c r="AC105" s="110"/>
      <c r="AD105" s="110">
        <f t="shared" si="171"/>
        <v>16737.599999999999</v>
      </c>
      <c r="AE105" s="110">
        <f t="shared" si="172"/>
        <v>17519.822282376896</v>
      </c>
      <c r="AF105" s="261">
        <f t="shared" si="173"/>
        <v>331437.48</v>
      </c>
      <c r="AG105" s="23"/>
    </row>
    <row r="106" spans="1:33" s="111" customFormat="1" ht="11.25" customHeight="1" x14ac:dyDescent="0.2">
      <c r="A106" s="150" t="s">
        <v>1000</v>
      </c>
      <c r="B106" s="150"/>
      <c r="C106" s="150"/>
      <c r="D106" s="151">
        <v>1</v>
      </c>
      <c r="E106" s="152"/>
      <c r="F106" s="153">
        <v>0.12</v>
      </c>
      <c r="G106" s="153"/>
      <c r="H106" s="152">
        <v>64302</v>
      </c>
      <c r="I106" s="109">
        <f t="shared" si="164"/>
        <v>62823.053999999996</v>
      </c>
      <c r="J106" s="66">
        <f t="shared" si="175"/>
        <v>55284.287519999998</v>
      </c>
      <c r="K106" s="109"/>
      <c r="L106" s="152">
        <v>0</v>
      </c>
      <c r="M106" s="109">
        <f t="shared" si="166"/>
        <v>0</v>
      </c>
      <c r="N106" s="109">
        <f t="shared" si="176"/>
        <v>0</v>
      </c>
      <c r="O106" s="115"/>
      <c r="P106" s="152">
        <v>0</v>
      </c>
      <c r="Q106" s="109">
        <f t="shared" si="174"/>
        <v>0</v>
      </c>
      <c r="R106" s="66">
        <f t="shared" si="177"/>
        <v>0</v>
      </c>
      <c r="S106" s="151">
        <v>25</v>
      </c>
      <c r="T106" s="154" t="s">
        <v>16</v>
      </c>
      <c r="U106" s="108">
        <f>SUMIF('Avoided Costs 2011-2019'!$A:$A,'2011 Actuals'!T106&amp;'2011 Actuals'!S106,'Avoided Costs 2011-2019'!$E:$E)*J106</f>
        <v>142854.7838911413</v>
      </c>
      <c r="V106" s="108">
        <f>SUMIF('Avoided Costs 2011-2019'!$A:$A,'2011 Actuals'!T106&amp;'2011 Actuals'!S106,'Avoided Costs 2011-2019'!$K:$K)*N106</f>
        <v>0</v>
      </c>
      <c r="W106" s="108">
        <f>SUMIF('Avoided Costs 2011-2019'!$A:$A,'2011 Actuals'!T106&amp;'2011 Actuals'!S106,'Avoided Costs 2011-2019'!$M:$M)*R106</f>
        <v>0</v>
      </c>
      <c r="X106" s="108">
        <f t="shared" si="178"/>
        <v>142854.7838911413</v>
      </c>
      <c r="Y106" s="134">
        <v>112284</v>
      </c>
      <c r="Z106" s="110">
        <f t="shared" si="179"/>
        <v>98809.919999999998</v>
      </c>
      <c r="AA106" s="110"/>
      <c r="AB106" s="110"/>
      <c r="AC106" s="110"/>
      <c r="AD106" s="110">
        <f t="shared" si="171"/>
        <v>98809.919999999998</v>
      </c>
      <c r="AE106" s="110">
        <f t="shared" si="172"/>
        <v>44044.8638911413</v>
      </c>
      <c r="AF106" s="261">
        <f t="shared" si="173"/>
        <v>1382107.1879999998</v>
      </c>
      <c r="AG106" s="23"/>
    </row>
    <row r="107" spans="1:33" s="111" customFormat="1" ht="11.25" customHeight="1" x14ac:dyDescent="0.2">
      <c r="A107" s="150" t="s">
        <v>1001</v>
      </c>
      <c r="B107" s="150"/>
      <c r="C107" s="150"/>
      <c r="D107" s="151">
        <v>1</v>
      </c>
      <c r="E107" s="152"/>
      <c r="F107" s="153">
        <v>0.12</v>
      </c>
      <c r="G107" s="153"/>
      <c r="H107" s="152">
        <v>14239</v>
      </c>
      <c r="I107" s="109">
        <f t="shared" si="164"/>
        <v>13911.503000000001</v>
      </c>
      <c r="J107" s="66">
        <f t="shared" si="175"/>
        <v>12242.122640000001</v>
      </c>
      <c r="K107" s="109"/>
      <c r="L107" s="152">
        <v>72515</v>
      </c>
      <c r="M107" s="109">
        <f t="shared" si="166"/>
        <v>70412.065000000002</v>
      </c>
      <c r="N107" s="109">
        <f t="shared" si="176"/>
        <v>61962.617200000001</v>
      </c>
      <c r="O107" s="115"/>
      <c r="P107" s="152">
        <v>0</v>
      </c>
      <c r="Q107" s="109">
        <f t="shared" si="174"/>
        <v>0</v>
      </c>
      <c r="R107" s="66">
        <f t="shared" si="177"/>
        <v>0</v>
      </c>
      <c r="S107" s="151">
        <v>15</v>
      </c>
      <c r="T107" s="154" t="s">
        <v>16</v>
      </c>
      <c r="U107" s="108">
        <f>SUMIF('Avoided Costs 2011-2019'!$A:$A,'2011 Actuals'!T107&amp;'2011 Actuals'!S107,'Avoided Costs 2011-2019'!$E:$E)*J107</f>
        <v>24915.742102745866</v>
      </c>
      <c r="V107" s="108">
        <f>SUMIF('Avoided Costs 2011-2019'!$A:$A,'2011 Actuals'!T107&amp;'2011 Actuals'!S107,'Avoided Costs 2011-2019'!$K:$K)*N107</f>
        <v>52225.947101805083</v>
      </c>
      <c r="W107" s="108">
        <f>SUMIF('Avoided Costs 2011-2019'!$A:$A,'2011 Actuals'!T107&amp;'2011 Actuals'!S107,'Avoided Costs 2011-2019'!$M:$M)*R107</f>
        <v>0</v>
      </c>
      <c r="X107" s="108">
        <f t="shared" si="178"/>
        <v>77141.689204550945</v>
      </c>
      <c r="Y107" s="134">
        <v>5880</v>
      </c>
      <c r="Z107" s="110">
        <f t="shared" si="179"/>
        <v>5174.3999999999996</v>
      </c>
      <c r="AA107" s="110"/>
      <c r="AB107" s="110"/>
      <c r="AC107" s="110"/>
      <c r="AD107" s="110">
        <f t="shared" si="171"/>
        <v>5174.3999999999996</v>
      </c>
      <c r="AE107" s="110">
        <f t="shared" si="172"/>
        <v>71967.289204550951</v>
      </c>
      <c r="AF107" s="261">
        <f t="shared" si="173"/>
        <v>183631.83960000001</v>
      </c>
      <c r="AG107" s="23"/>
    </row>
    <row r="108" spans="1:33" s="111" customFormat="1" ht="11.25" customHeight="1" x14ac:dyDescent="0.2">
      <c r="A108" s="150" t="s">
        <v>1002</v>
      </c>
      <c r="B108" s="150"/>
      <c r="C108" s="150"/>
      <c r="D108" s="151">
        <v>1</v>
      </c>
      <c r="E108" s="152"/>
      <c r="F108" s="153">
        <v>0.12</v>
      </c>
      <c r="G108" s="153"/>
      <c r="H108" s="152">
        <v>39052</v>
      </c>
      <c r="I108" s="109">
        <f t="shared" si="164"/>
        <v>38153.803999999996</v>
      </c>
      <c r="J108" s="66">
        <f t="shared" si="165"/>
        <v>33575.347519999996</v>
      </c>
      <c r="K108" s="109"/>
      <c r="L108" s="152">
        <v>203225</v>
      </c>
      <c r="M108" s="109">
        <f t="shared" si="166"/>
        <v>197331.47500000001</v>
      </c>
      <c r="N108" s="109">
        <f t="shared" si="167"/>
        <v>173651.698</v>
      </c>
      <c r="O108" s="115"/>
      <c r="P108" s="152">
        <v>20</v>
      </c>
      <c r="Q108" s="109">
        <f t="shared" si="174"/>
        <v>19.8</v>
      </c>
      <c r="R108" s="66">
        <f t="shared" si="168"/>
        <v>17.423999999999999</v>
      </c>
      <c r="S108" s="151">
        <v>15</v>
      </c>
      <c r="T108" s="154" t="s">
        <v>16</v>
      </c>
      <c r="U108" s="108">
        <f>SUMIF('Avoided Costs 2011-2019'!$A:$A,'2011 Actuals'!T108&amp;'2011 Actuals'!S108,'Avoided Costs 2011-2019'!$E:$E)*J108</f>
        <v>68334.121820101922</v>
      </c>
      <c r="V108" s="108">
        <f>SUMIF('Avoided Costs 2011-2019'!$A:$A,'2011 Actuals'!T108&amp;'2011 Actuals'!S108,'Avoided Costs 2011-2019'!$K:$K)*N108</f>
        <v>146364.45011051971</v>
      </c>
      <c r="W108" s="108">
        <f>SUMIF('Avoided Costs 2011-2019'!$A:$A,'2011 Actuals'!T108&amp;'2011 Actuals'!S108,'Avoided Costs 2011-2019'!$M:$M)*R108</f>
        <v>293.7206152427828</v>
      </c>
      <c r="X108" s="108">
        <f t="shared" si="169"/>
        <v>214992.29254586442</v>
      </c>
      <c r="Y108" s="134">
        <v>83200</v>
      </c>
      <c r="Z108" s="110">
        <f t="shared" si="170"/>
        <v>73216</v>
      </c>
      <c r="AA108" s="110"/>
      <c r="AB108" s="110"/>
      <c r="AC108" s="110"/>
      <c r="AD108" s="110">
        <f t="shared" si="171"/>
        <v>73216</v>
      </c>
      <c r="AE108" s="110">
        <f t="shared" si="172"/>
        <v>141776.29254586442</v>
      </c>
      <c r="AF108" s="261">
        <f t="shared" si="173"/>
        <v>503630.21279999992</v>
      </c>
      <c r="AG108" s="23"/>
    </row>
    <row r="109" spans="1:33" s="111" customFormat="1" ht="11.25" customHeight="1" x14ac:dyDescent="0.2">
      <c r="A109" s="150" t="s">
        <v>1003</v>
      </c>
      <c r="B109" s="150"/>
      <c r="C109" s="150"/>
      <c r="D109" s="151">
        <v>1</v>
      </c>
      <c r="E109" s="152"/>
      <c r="F109" s="153">
        <v>0.12</v>
      </c>
      <c r="G109" s="153"/>
      <c r="H109" s="152">
        <v>1329636</v>
      </c>
      <c r="I109" s="109">
        <f t="shared" si="164"/>
        <v>1299054.372</v>
      </c>
      <c r="J109" s="66">
        <f t="shared" si="165"/>
        <v>1143167.84736</v>
      </c>
      <c r="K109" s="109"/>
      <c r="L109" s="152">
        <v>0</v>
      </c>
      <c r="M109" s="109">
        <f t="shared" si="166"/>
        <v>0</v>
      </c>
      <c r="N109" s="109">
        <f t="shared" si="167"/>
        <v>0</v>
      </c>
      <c r="O109" s="115"/>
      <c r="P109" s="152">
        <v>0</v>
      </c>
      <c r="Q109" s="109">
        <f t="shared" si="174"/>
        <v>0</v>
      </c>
      <c r="R109" s="66">
        <f t="shared" si="168"/>
        <v>0</v>
      </c>
      <c r="S109" s="151">
        <v>25</v>
      </c>
      <c r="T109" s="154" t="s">
        <v>16</v>
      </c>
      <c r="U109" s="108">
        <f>SUMIF('Avoided Costs 2011-2019'!$A:$A,'2011 Actuals'!T109&amp;'2011 Actuals'!S109,'Avoided Costs 2011-2019'!$E:$E)*J109</f>
        <v>2953949.5417542462</v>
      </c>
      <c r="V109" s="108">
        <f>SUMIF('Avoided Costs 2011-2019'!$A:$A,'2011 Actuals'!T109&amp;'2011 Actuals'!S109,'Avoided Costs 2011-2019'!$K:$K)*N109</f>
        <v>0</v>
      </c>
      <c r="W109" s="108">
        <f>SUMIF('Avoided Costs 2011-2019'!$A:$A,'2011 Actuals'!T109&amp;'2011 Actuals'!S109,'Avoided Costs 2011-2019'!$M:$M)*R109</f>
        <v>0</v>
      </c>
      <c r="X109" s="108">
        <f t="shared" si="169"/>
        <v>2953949.5417542462</v>
      </c>
      <c r="Y109" s="134">
        <v>488000</v>
      </c>
      <c r="Z109" s="110">
        <f t="shared" si="170"/>
        <v>429440</v>
      </c>
      <c r="AA109" s="110"/>
      <c r="AB109" s="110"/>
      <c r="AC109" s="110"/>
      <c r="AD109" s="110">
        <f t="shared" si="171"/>
        <v>429440</v>
      </c>
      <c r="AE109" s="110">
        <f t="shared" si="172"/>
        <v>2524509.5417542462</v>
      </c>
      <c r="AF109" s="261">
        <f t="shared" si="173"/>
        <v>28579196.184</v>
      </c>
      <c r="AG109" s="23"/>
    </row>
    <row r="110" spans="1:33" s="111" customFormat="1" ht="11.25" customHeight="1" x14ac:dyDescent="0.2">
      <c r="A110" s="150" t="s">
        <v>1004</v>
      </c>
      <c r="B110" s="150"/>
      <c r="C110" s="150"/>
      <c r="D110" s="151">
        <v>1</v>
      </c>
      <c r="E110" s="152"/>
      <c r="F110" s="153">
        <v>0.12</v>
      </c>
      <c r="G110" s="153"/>
      <c r="H110" s="152">
        <v>316204</v>
      </c>
      <c r="I110" s="109">
        <f t="shared" si="164"/>
        <v>308931.30800000002</v>
      </c>
      <c r="J110" s="66">
        <f t="shared" si="165"/>
        <v>271859.55103999999</v>
      </c>
      <c r="K110" s="109"/>
      <c r="L110" s="152">
        <v>1053602</v>
      </c>
      <c r="M110" s="109">
        <f t="shared" si="166"/>
        <v>1023047.542</v>
      </c>
      <c r="N110" s="109">
        <f t="shared" si="167"/>
        <v>900281.83695999999</v>
      </c>
      <c r="O110" s="115"/>
      <c r="P110" s="152">
        <v>0</v>
      </c>
      <c r="Q110" s="109">
        <f t="shared" si="174"/>
        <v>0</v>
      </c>
      <c r="R110" s="66">
        <f t="shared" si="168"/>
        <v>0</v>
      </c>
      <c r="S110" s="151">
        <v>15</v>
      </c>
      <c r="T110" s="154" t="s">
        <v>16</v>
      </c>
      <c r="U110" s="108">
        <f>SUMIF('Avoided Costs 2011-2019'!$A:$A,'2011 Actuals'!T110&amp;'2011 Actuals'!S110,'Avoided Costs 2011-2019'!$E:$E)*J110</f>
        <v>553301.30738511495</v>
      </c>
      <c r="V110" s="108">
        <f>SUMIF('Avoided Costs 2011-2019'!$A:$A,'2011 Actuals'!T110&amp;'2011 Actuals'!S110,'Avoided Costs 2011-2019'!$K:$K)*N110</f>
        <v>758813.51883549662</v>
      </c>
      <c r="W110" s="108">
        <f>SUMIF('Avoided Costs 2011-2019'!$A:$A,'2011 Actuals'!T110&amp;'2011 Actuals'!S110,'Avoided Costs 2011-2019'!$M:$M)*R110</f>
        <v>0</v>
      </c>
      <c r="X110" s="108">
        <f t="shared" si="169"/>
        <v>1312114.8262206116</v>
      </c>
      <c r="Y110" s="134">
        <v>71850</v>
      </c>
      <c r="Z110" s="110">
        <f t="shared" si="170"/>
        <v>63228</v>
      </c>
      <c r="AA110" s="110"/>
      <c r="AB110" s="110"/>
      <c r="AC110" s="110"/>
      <c r="AD110" s="110">
        <f t="shared" si="171"/>
        <v>63228</v>
      </c>
      <c r="AE110" s="110">
        <f t="shared" si="172"/>
        <v>1248886.8262206116</v>
      </c>
      <c r="AF110" s="261">
        <f t="shared" si="173"/>
        <v>4077893.2656</v>
      </c>
      <c r="AG110" s="23"/>
    </row>
    <row r="111" spans="1:33" s="111" customFormat="1" ht="11.25" customHeight="1" x14ac:dyDescent="0.2">
      <c r="A111" s="150" t="s">
        <v>1005</v>
      </c>
      <c r="B111" s="150"/>
      <c r="C111" s="150"/>
      <c r="D111" s="151">
        <v>1</v>
      </c>
      <c r="E111" s="152"/>
      <c r="F111" s="153">
        <v>0.12</v>
      </c>
      <c r="G111" s="153"/>
      <c r="H111" s="152">
        <v>94050</v>
      </c>
      <c r="I111" s="109">
        <f>H111</f>
        <v>94050</v>
      </c>
      <c r="J111" s="66">
        <f t="shared" si="165"/>
        <v>82764</v>
      </c>
      <c r="K111" s="109"/>
      <c r="L111" s="152">
        <v>0</v>
      </c>
      <c r="M111" s="109">
        <f>L111</f>
        <v>0</v>
      </c>
      <c r="N111" s="109">
        <f t="shared" si="167"/>
        <v>0</v>
      </c>
      <c r="O111" s="115"/>
      <c r="P111" s="152">
        <v>0</v>
      </c>
      <c r="Q111" s="109">
        <f t="shared" si="174"/>
        <v>0</v>
      </c>
      <c r="R111" s="66">
        <f t="shared" si="168"/>
        <v>0</v>
      </c>
      <c r="S111" s="151">
        <v>25</v>
      </c>
      <c r="T111" s="154" t="s">
        <v>16</v>
      </c>
      <c r="U111" s="108">
        <f>SUMIF('Avoided Costs 2011-2019'!$A:$A,'2011 Actuals'!T111&amp;'2011 Actuals'!S111,'Avoided Costs 2011-2019'!$E:$E)*J111</f>
        <v>213862.45286581959</v>
      </c>
      <c r="V111" s="108">
        <f>SUMIF('Avoided Costs 2011-2019'!$A:$A,'2011 Actuals'!T111&amp;'2011 Actuals'!S111,'Avoided Costs 2011-2019'!$K:$K)*N111</f>
        <v>0</v>
      </c>
      <c r="W111" s="108">
        <f>SUMIF('Avoided Costs 2011-2019'!$A:$A,'2011 Actuals'!T111&amp;'2011 Actuals'!S111,'Avoided Costs 2011-2019'!$M:$M)*R111</f>
        <v>0</v>
      </c>
      <c r="X111" s="108">
        <f t="shared" si="169"/>
        <v>213862.45286581959</v>
      </c>
      <c r="Y111" s="134">
        <v>76420</v>
      </c>
      <c r="Z111" s="110">
        <f t="shared" si="170"/>
        <v>67249.600000000006</v>
      </c>
      <c r="AA111" s="110"/>
      <c r="AB111" s="110"/>
      <c r="AC111" s="110"/>
      <c r="AD111" s="110">
        <f t="shared" si="171"/>
        <v>67249.600000000006</v>
      </c>
      <c r="AE111" s="110">
        <f t="shared" si="172"/>
        <v>146612.85286581959</v>
      </c>
      <c r="AF111" s="261">
        <f t="shared" si="173"/>
        <v>2069100</v>
      </c>
      <c r="AG111" s="23"/>
    </row>
    <row r="112" spans="1:33" s="111" customFormat="1" ht="11.25" customHeight="1" x14ac:dyDescent="0.2">
      <c r="A112" s="150" t="s">
        <v>1006</v>
      </c>
      <c r="B112" s="150"/>
      <c r="C112" s="150"/>
      <c r="D112" s="151">
        <v>1</v>
      </c>
      <c r="E112" s="152"/>
      <c r="F112" s="153">
        <v>0.12</v>
      </c>
      <c r="G112" s="153"/>
      <c r="H112" s="152">
        <v>26336</v>
      </c>
      <c r="I112" s="109">
        <f t="shared" si="164"/>
        <v>25730.272000000001</v>
      </c>
      <c r="J112" s="66">
        <f t="shared" si="165"/>
        <v>22642.639360000001</v>
      </c>
      <c r="K112" s="109"/>
      <c r="L112" s="152">
        <v>0</v>
      </c>
      <c r="M112" s="109">
        <f t="shared" si="166"/>
        <v>0</v>
      </c>
      <c r="N112" s="109">
        <f t="shared" si="167"/>
        <v>0</v>
      </c>
      <c r="O112" s="115"/>
      <c r="P112" s="152">
        <v>0</v>
      </c>
      <c r="Q112" s="109">
        <f t="shared" si="174"/>
        <v>0</v>
      </c>
      <c r="R112" s="66">
        <f t="shared" si="168"/>
        <v>0</v>
      </c>
      <c r="S112" s="151">
        <v>25</v>
      </c>
      <c r="T112" s="154" t="s">
        <v>16</v>
      </c>
      <c r="U112" s="108">
        <f>SUMIF('Avoided Costs 2011-2019'!$A:$A,'2011 Actuals'!T112&amp;'2011 Actuals'!S112,'Avoided Costs 2011-2019'!$E:$E)*J112</f>
        <v>58508.655851405827</v>
      </c>
      <c r="V112" s="108">
        <f>SUMIF('Avoided Costs 2011-2019'!$A:$A,'2011 Actuals'!T112&amp;'2011 Actuals'!S112,'Avoided Costs 2011-2019'!$K:$K)*N112</f>
        <v>0</v>
      </c>
      <c r="W112" s="108">
        <f>SUMIF('Avoided Costs 2011-2019'!$A:$A,'2011 Actuals'!T112&amp;'2011 Actuals'!S112,'Avoided Costs 2011-2019'!$M:$M)*R112</f>
        <v>0</v>
      </c>
      <c r="X112" s="108">
        <f t="shared" si="169"/>
        <v>58508.655851405827</v>
      </c>
      <c r="Y112" s="134">
        <v>28652</v>
      </c>
      <c r="Z112" s="110">
        <f t="shared" si="170"/>
        <v>25213.759999999998</v>
      </c>
      <c r="AA112" s="110"/>
      <c r="AB112" s="110"/>
      <c r="AC112" s="110"/>
      <c r="AD112" s="110">
        <f t="shared" si="171"/>
        <v>25213.759999999998</v>
      </c>
      <c r="AE112" s="110">
        <f t="shared" si="172"/>
        <v>33294.895851405832</v>
      </c>
      <c r="AF112" s="261">
        <f t="shared" si="173"/>
        <v>566065.98400000005</v>
      </c>
      <c r="AG112" s="23"/>
    </row>
    <row r="113" spans="1:33" s="111" customFormat="1" ht="11.25" customHeight="1" x14ac:dyDescent="0.2">
      <c r="A113" s="150" t="s">
        <v>1007</v>
      </c>
      <c r="B113" s="150"/>
      <c r="C113" s="150"/>
      <c r="D113" s="151">
        <v>0</v>
      </c>
      <c r="E113" s="152"/>
      <c r="F113" s="153">
        <v>0.12</v>
      </c>
      <c r="G113" s="153"/>
      <c r="H113" s="152">
        <v>30116</v>
      </c>
      <c r="I113" s="109">
        <f t="shared" si="164"/>
        <v>29423.331999999999</v>
      </c>
      <c r="J113" s="66">
        <f t="shared" si="165"/>
        <v>25892.532159999999</v>
      </c>
      <c r="K113" s="109"/>
      <c r="L113" s="152">
        <v>19928</v>
      </c>
      <c r="M113" s="109">
        <f t="shared" si="166"/>
        <v>19350.088</v>
      </c>
      <c r="N113" s="109">
        <f t="shared" si="167"/>
        <v>17028.077440000001</v>
      </c>
      <c r="O113" s="115"/>
      <c r="P113" s="152">
        <v>0</v>
      </c>
      <c r="Q113" s="109">
        <f t="shared" si="174"/>
        <v>0</v>
      </c>
      <c r="R113" s="66">
        <f t="shared" si="168"/>
        <v>0</v>
      </c>
      <c r="S113" s="151">
        <v>15</v>
      </c>
      <c r="T113" s="154" t="s">
        <v>16</v>
      </c>
      <c r="U113" s="108">
        <f>SUMIF('Avoided Costs 2011-2019'!$A:$A,'2011 Actuals'!T113&amp;'2011 Actuals'!S113,'Avoided Costs 2011-2019'!$E:$E)*J113</f>
        <v>52697.695706601189</v>
      </c>
      <c r="V113" s="108">
        <f>SUMIF('Avoided Costs 2011-2019'!$A:$A,'2011 Actuals'!T113&amp;'2011 Actuals'!S113,'Avoided Costs 2011-2019'!$K:$K)*N113</f>
        <v>14352.322606974718</v>
      </c>
      <c r="W113" s="108">
        <f>SUMIF('Avoided Costs 2011-2019'!$A:$A,'2011 Actuals'!T113&amp;'2011 Actuals'!S113,'Avoided Costs 2011-2019'!$M:$M)*R113</f>
        <v>0</v>
      </c>
      <c r="X113" s="108">
        <f t="shared" si="169"/>
        <v>67050.018313575914</v>
      </c>
      <c r="Y113" s="134">
        <v>4900</v>
      </c>
      <c r="Z113" s="110">
        <f t="shared" si="170"/>
        <v>4312</v>
      </c>
      <c r="AA113" s="110"/>
      <c r="AB113" s="110"/>
      <c r="AC113" s="110"/>
      <c r="AD113" s="110">
        <f t="shared" si="171"/>
        <v>4312</v>
      </c>
      <c r="AE113" s="110">
        <f t="shared" si="172"/>
        <v>62738.018313575914</v>
      </c>
      <c r="AF113" s="261">
        <f t="shared" si="173"/>
        <v>388387.98239999998</v>
      </c>
      <c r="AG113" s="23"/>
    </row>
    <row r="114" spans="1:33" s="111" customFormat="1" ht="11.25" customHeight="1" x14ac:dyDescent="0.2">
      <c r="A114" s="150" t="s">
        <v>1008</v>
      </c>
      <c r="B114" s="150"/>
      <c r="C114" s="150"/>
      <c r="D114" s="151">
        <v>1</v>
      </c>
      <c r="E114" s="152"/>
      <c r="F114" s="153">
        <v>0.12</v>
      </c>
      <c r="G114" s="153"/>
      <c r="H114" s="152">
        <v>20730</v>
      </c>
      <c r="I114" s="109">
        <f t="shared" si="164"/>
        <v>20253.21</v>
      </c>
      <c r="J114" s="66">
        <f t="shared" si="165"/>
        <v>17822.824799999999</v>
      </c>
      <c r="K114" s="109"/>
      <c r="L114" s="152">
        <v>0</v>
      </c>
      <c r="M114" s="109">
        <f t="shared" si="166"/>
        <v>0</v>
      </c>
      <c r="N114" s="109">
        <f t="shared" si="167"/>
        <v>0</v>
      </c>
      <c r="O114" s="115"/>
      <c r="P114" s="152">
        <v>0</v>
      </c>
      <c r="Q114" s="109">
        <f t="shared" si="174"/>
        <v>0</v>
      </c>
      <c r="R114" s="66">
        <f t="shared" si="168"/>
        <v>0</v>
      </c>
      <c r="S114" s="151">
        <v>15</v>
      </c>
      <c r="T114" s="154" t="s">
        <v>16</v>
      </c>
      <c r="U114" s="108">
        <f>SUMIF('Avoided Costs 2011-2019'!$A:$A,'2011 Actuals'!T114&amp;'2011 Actuals'!S114,'Avoided Costs 2011-2019'!$E:$E)*J114</f>
        <v>36273.848851037408</v>
      </c>
      <c r="V114" s="108">
        <f>SUMIF('Avoided Costs 2011-2019'!$A:$A,'2011 Actuals'!T114&amp;'2011 Actuals'!S114,'Avoided Costs 2011-2019'!$K:$K)*N114</f>
        <v>0</v>
      </c>
      <c r="W114" s="108">
        <f>SUMIF('Avoided Costs 2011-2019'!$A:$A,'2011 Actuals'!T114&amp;'2011 Actuals'!S114,'Avoided Costs 2011-2019'!$M:$M)*R114</f>
        <v>0</v>
      </c>
      <c r="X114" s="108">
        <f t="shared" si="169"/>
        <v>36273.848851037408</v>
      </c>
      <c r="Y114" s="134">
        <v>5000</v>
      </c>
      <c r="Z114" s="110">
        <f t="shared" si="170"/>
        <v>4400</v>
      </c>
      <c r="AA114" s="110"/>
      <c r="AB114" s="110"/>
      <c r="AC114" s="110"/>
      <c r="AD114" s="110">
        <f t="shared" si="171"/>
        <v>4400</v>
      </c>
      <c r="AE114" s="110">
        <f t="shared" si="172"/>
        <v>31873.848851037408</v>
      </c>
      <c r="AF114" s="261">
        <f t="shared" si="173"/>
        <v>267342.37199999997</v>
      </c>
      <c r="AG114" s="23"/>
    </row>
    <row r="115" spans="1:33" s="111" customFormat="1" ht="11.25" customHeight="1" x14ac:dyDescent="0.2">
      <c r="A115" s="150" t="s">
        <v>1009</v>
      </c>
      <c r="B115" s="150"/>
      <c r="C115" s="150"/>
      <c r="D115" s="151">
        <v>1</v>
      </c>
      <c r="E115" s="152"/>
      <c r="F115" s="153">
        <v>0.12</v>
      </c>
      <c r="G115" s="153"/>
      <c r="H115" s="152">
        <v>99932</v>
      </c>
      <c r="I115" s="109">
        <f t="shared" si="164"/>
        <v>97633.563999999998</v>
      </c>
      <c r="J115" s="66">
        <f t="shared" si="165"/>
        <v>85917.536319999999</v>
      </c>
      <c r="K115" s="109"/>
      <c r="L115" s="152">
        <v>0</v>
      </c>
      <c r="M115" s="109">
        <f t="shared" si="166"/>
        <v>0</v>
      </c>
      <c r="N115" s="109">
        <f t="shared" si="167"/>
        <v>0</v>
      </c>
      <c r="O115" s="115"/>
      <c r="P115" s="152">
        <v>0</v>
      </c>
      <c r="Q115" s="109">
        <f t="shared" si="174"/>
        <v>0</v>
      </c>
      <c r="R115" s="66">
        <f t="shared" si="168"/>
        <v>0</v>
      </c>
      <c r="S115" s="151">
        <v>25</v>
      </c>
      <c r="T115" s="154" t="s">
        <v>16</v>
      </c>
      <c r="U115" s="108">
        <f>SUMIF('Avoided Costs 2011-2019'!$A:$A,'2011 Actuals'!T115&amp;'2011 Actuals'!S115,'Avoided Costs 2011-2019'!$E:$E)*J115</f>
        <v>222011.20126604976</v>
      </c>
      <c r="V115" s="108">
        <f>SUMIF('Avoided Costs 2011-2019'!$A:$A,'2011 Actuals'!T115&amp;'2011 Actuals'!S115,'Avoided Costs 2011-2019'!$K:$K)*N115</f>
        <v>0</v>
      </c>
      <c r="W115" s="108">
        <f>SUMIF('Avoided Costs 2011-2019'!$A:$A,'2011 Actuals'!T115&amp;'2011 Actuals'!S115,'Avoided Costs 2011-2019'!$M:$M)*R115</f>
        <v>0</v>
      </c>
      <c r="X115" s="108">
        <f t="shared" si="169"/>
        <v>222011.20126604976</v>
      </c>
      <c r="Y115" s="134">
        <v>83602</v>
      </c>
      <c r="Z115" s="110">
        <f t="shared" si="170"/>
        <v>73569.759999999995</v>
      </c>
      <c r="AA115" s="110"/>
      <c r="AB115" s="110"/>
      <c r="AC115" s="110"/>
      <c r="AD115" s="110">
        <f t="shared" si="171"/>
        <v>73569.759999999995</v>
      </c>
      <c r="AE115" s="110">
        <f t="shared" si="172"/>
        <v>148441.44126604975</v>
      </c>
      <c r="AF115" s="261">
        <f t="shared" si="173"/>
        <v>2147938.4079999998</v>
      </c>
      <c r="AG115" s="23"/>
    </row>
    <row r="116" spans="1:33" s="111" customFormat="1" ht="11.25" customHeight="1" x14ac:dyDescent="0.2">
      <c r="A116" s="150" t="s">
        <v>1010</v>
      </c>
      <c r="B116" s="150"/>
      <c r="C116" s="150"/>
      <c r="D116" s="151">
        <v>1</v>
      </c>
      <c r="E116" s="152"/>
      <c r="F116" s="153">
        <v>0.12</v>
      </c>
      <c r="G116" s="153"/>
      <c r="H116" s="152">
        <v>38599</v>
      </c>
      <c r="I116" s="109">
        <f t="shared" si="164"/>
        <v>37711.222999999998</v>
      </c>
      <c r="J116" s="66">
        <f t="shared" si="165"/>
        <v>33185.876239999998</v>
      </c>
      <c r="K116" s="109"/>
      <c r="L116" s="152">
        <v>0</v>
      </c>
      <c r="M116" s="109">
        <f t="shared" si="166"/>
        <v>0</v>
      </c>
      <c r="N116" s="109">
        <f t="shared" si="167"/>
        <v>0</v>
      </c>
      <c r="O116" s="115"/>
      <c r="P116" s="152">
        <v>0</v>
      </c>
      <c r="Q116" s="109">
        <f t="shared" si="174"/>
        <v>0</v>
      </c>
      <c r="R116" s="66">
        <f t="shared" si="168"/>
        <v>0</v>
      </c>
      <c r="S116" s="151">
        <v>25</v>
      </c>
      <c r="T116" s="154" t="s">
        <v>16</v>
      </c>
      <c r="U116" s="108">
        <f>SUMIF('Avoided Costs 2011-2019'!$A:$A,'2011 Actuals'!T116&amp;'2011 Actuals'!S116,'Avoided Costs 2011-2019'!$E:$E)*J116</f>
        <v>85752.415219031493</v>
      </c>
      <c r="V116" s="108">
        <f>SUMIF('Avoided Costs 2011-2019'!$A:$A,'2011 Actuals'!T116&amp;'2011 Actuals'!S116,'Avoided Costs 2011-2019'!$K:$K)*N116</f>
        <v>0</v>
      </c>
      <c r="W116" s="108">
        <f>SUMIF('Avoided Costs 2011-2019'!$A:$A,'2011 Actuals'!T116&amp;'2011 Actuals'!S116,'Avoided Costs 2011-2019'!$M:$M)*R116</f>
        <v>0</v>
      </c>
      <c r="X116" s="108">
        <f t="shared" si="169"/>
        <v>85752.415219031493</v>
      </c>
      <c r="Y116" s="134">
        <v>9224</v>
      </c>
      <c r="Z116" s="110">
        <f t="shared" si="170"/>
        <v>8117.12</v>
      </c>
      <c r="AA116" s="110"/>
      <c r="AB116" s="110"/>
      <c r="AC116" s="110"/>
      <c r="AD116" s="110">
        <f t="shared" ref="AD116:AD148" si="180">Z116+AB116</f>
        <v>8117.12</v>
      </c>
      <c r="AE116" s="110">
        <f t="shared" ref="AE116:AE147" si="181">X116-AD116</f>
        <v>77635.295219031497</v>
      </c>
      <c r="AF116" s="261">
        <f t="shared" si="173"/>
        <v>829646.90599999996</v>
      </c>
      <c r="AG116" s="23"/>
    </row>
    <row r="117" spans="1:33" s="111" customFormat="1" ht="11.25" customHeight="1" x14ac:dyDescent="0.2">
      <c r="A117" s="150" t="s">
        <v>1011</v>
      </c>
      <c r="B117" s="150"/>
      <c r="C117" s="150"/>
      <c r="D117" s="151">
        <v>1</v>
      </c>
      <c r="E117" s="152"/>
      <c r="F117" s="153">
        <v>0.12</v>
      </c>
      <c r="G117" s="153"/>
      <c r="H117" s="152">
        <v>215020</v>
      </c>
      <c r="I117" s="109">
        <f t="shared" si="164"/>
        <v>210074.54</v>
      </c>
      <c r="J117" s="66">
        <f t="shared" si="165"/>
        <v>184865.59520000001</v>
      </c>
      <c r="K117" s="109"/>
      <c r="L117" s="152">
        <v>0</v>
      </c>
      <c r="M117" s="109">
        <f t="shared" si="166"/>
        <v>0</v>
      </c>
      <c r="N117" s="109">
        <f t="shared" si="167"/>
        <v>0</v>
      </c>
      <c r="O117" s="115"/>
      <c r="P117" s="152">
        <v>2412</v>
      </c>
      <c r="Q117" s="109">
        <f t="shared" si="174"/>
        <v>2387.88</v>
      </c>
      <c r="R117" s="66">
        <f t="shared" si="168"/>
        <v>2101.3344000000002</v>
      </c>
      <c r="S117" s="151">
        <v>25</v>
      </c>
      <c r="T117" s="154" t="s">
        <v>134</v>
      </c>
      <c r="U117" s="108">
        <f>SUMIF('Avoided Costs 2011-2019'!$A:$A,'2011 Actuals'!T117&amp;'2011 Actuals'!S117,'Avoided Costs 2011-2019'!$E:$E)*J117</f>
        <v>433855.90997429116</v>
      </c>
      <c r="V117" s="108">
        <f>SUMIF('Avoided Costs 2011-2019'!$A:$A,'2011 Actuals'!T117&amp;'2011 Actuals'!S117,'Avoided Costs 2011-2019'!$K:$K)*N117</f>
        <v>0</v>
      </c>
      <c r="W117" s="108">
        <f>SUMIF('Avoided Costs 2011-2019'!$A:$A,'2011 Actuals'!T117&amp;'2011 Actuals'!S117,'Avoided Costs 2011-2019'!$M:$M)*R117</f>
        <v>45464.374986267962</v>
      </c>
      <c r="X117" s="108">
        <f t="shared" si="169"/>
        <v>479320.2849605591</v>
      </c>
      <c r="Y117" s="134">
        <v>60000</v>
      </c>
      <c r="Z117" s="110">
        <f t="shared" si="170"/>
        <v>52800</v>
      </c>
      <c r="AA117" s="110"/>
      <c r="AB117" s="110"/>
      <c r="AC117" s="110"/>
      <c r="AD117" s="110">
        <f t="shared" si="180"/>
        <v>52800</v>
      </c>
      <c r="AE117" s="110">
        <f t="shared" si="181"/>
        <v>426520.2849605591</v>
      </c>
      <c r="AF117" s="261">
        <f t="shared" si="173"/>
        <v>4621639.88</v>
      </c>
      <c r="AG117" s="23"/>
    </row>
    <row r="118" spans="1:33" s="111" customFormat="1" ht="11.25" customHeight="1" x14ac:dyDescent="0.2">
      <c r="A118" s="150" t="s">
        <v>1012</v>
      </c>
      <c r="B118" s="150"/>
      <c r="C118" s="150"/>
      <c r="D118" s="151">
        <v>1</v>
      </c>
      <c r="E118" s="152"/>
      <c r="F118" s="153">
        <v>0.12</v>
      </c>
      <c r="G118" s="153"/>
      <c r="H118" s="152">
        <v>75731</v>
      </c>
      <c r="I118" s="109">
        <f t="shared" si="164"/>
        <v>73989.187000000005</v>
      </c>
      <c r="J118" s="66">
        <f t="shared" si="165"/>
        <v>65110.484560000004</v>
      </c>
      <c r="K118" s="109"/>
      <c r="L118" s="152">
        <v>0</v>
      </c>
      <c r="M118" s="109">
        <f t="shared" si="166"/>
        <v>0</v>
      </c>
      <c r="N118" s="109">
        <f t="shared" si="167"/>
        <v>0</v>
      </c>
      <c r="O118" s="115"/>
      <c r="P118" s="152">
        <v>0</v>
      </c>
      <c r="Q118" s="109">
        <f t="shared" si="174"/>
        <v>0</v>
      </c>
      <c r="R118" s="66">
        <f t="shared" si="168"/>
        <v>0</v>
      </c>
      <c r="S118" s="151">
        <v>5</v>
      </c>
      <c r="T118" s="154" t="s">
        <v>16</v>
      </c>
      <c r="U118" s="108">
        <f>SUMIF('Avoided Costs 2011-2019'!$A:$A,'2011 Actuals'!T118&amp;'2011 Actuals'!S118,'Avoided Costs 2011-2019'!$E:$E)*J118</f>
        <v>58642.639884357923</v>
      </c>
      <c r="V118" s="108">
        <f>SUMIF('Avoided Costs 2011-2019'!$A:$A,'2011 Actuals'!T118&amp;'2011 Actuals'!S118,'Avoided Costs 2011-2019'!$K:$K)*N118</f>
        <v>0</v>
      </c>
      <c r="W118" s="108">
        <f>SUMIF('Avoided Costs 2011-2019'!$A:$A,'2011 Actuals'!T118&amp;'2011 Actuals'!S118,'Avoided Costs 2011-2019'!$M:$M)*R118</f>
        <v>0</v>
      </c>
      <c r="X118" s="108">
        <f t="shared" si="169"/>
        <v>58642.639884357923</v>
      </c>
      <c r="Y118" s="134">
        <v>1955</v>
      </c>
      <c r="Z118" s="110">
        <f t="shared" si="170"/>
        <v>1720.4</v>
      </c>
      <c r="AA118" s="110"/>
      <c r="AB118" s="110"/>
      <c r="AC118" s="110"/>
      <c r="AD118" s="110">
        <f t="shared" si="180"/>
        <v>1720.4</v>
      </c>
      <c r="AE118" s="110">
        <f t="shared" si="181"/>
        <v>56922.239884357921</v>
      </c>
      <c r="AF118" s="261">
        <f t="shared" si="173"/>
        <v>325552.4228</v>
      </c>
      <c r="AG118" s="23"/>
    </row>
    <row r="119" spans="1:33" s="111" customFormat="1" ht="11.25" customHeight="1" x14ac:dyDescent="0.2">
      <c r="A119" s="150" t="s">
        <v>1013</v>
      </c>
      <c r="B119" s="150"/>
      <c r="C119" s="150"/>
      <c r="D119" s="151">
        <v>1</v>
      </c>
      <c r="E119" s="152"/>
      <c r="F119" s="153">
        <v>0.12</v>
      </c>
      <c r="G119" s="153"/>
      <c r="H119" s="152">
        <v>21670</v>
      </c>
      <c r="I119" s="109">
        <f t="shared" si="164"/>
        <v>21171.59</v>
      </c>
      <c r="J119" s="66">
        <f t="shared" si="165"/>
        <v>18630.999200000002</v>
      </c>
      <c r="K119" s="109"/>
      <c r="L119" s="152">
        <v>0</v>
      </c>
      <c r="M119" s="109">
        <f t="shared" si="166"/>
        <v>0</v>
      </c>
      <c r="N119" s="109">
        <f t="shared" si="167"/>
        <v>0</v>
      </c>
      <c r="O119" s="115"/>
      <c r="P119" s="152">
        <v>0</v>
      </c>
      <c r="Q119" s="109">
        <f t="shared" si="174"/>
        <v>0</v>
      </c>
      <c r="R119" s="66">
        <f t="shared" si="168"/>
        <v>0</v>
      </c>
      <c r="S119" s="151">
        <v>25</v>
      </c>
      <c r="T119" s="154" t="s">
        <v>16</v>
      </c>
      <c r="U119" s="108">
        <f>SUMIF('Avoided Costs 2011-2019'!$A:$A,'2011 Actuals'!T119&amp;'2011 Actuals'!S119,'Avoided Costs 2011-2019'!$E:$E)*J119</f>
        <v>48142.564258048464</v>
      </c>
      <c r="V119" s="108">
        <f>SUMIF('Avoided Costs 2011-2019'!$A:$A,'2011 Actuals'!T119&amp;'2011 Actuals'!S119,'Avoided Costs 2011-2019'!$K:$K)*N119</f>
        <v>0</v>
      </c>
      <c r="W119" s="108">
        <f>SUMIF('Avoided Costs 2011-2019'!$A:$A,'2011 Actuals'!T119&amp;'2011 Actuals'!S119,'Avoided Costs 2011-2019'!$M:$M)*R119</f>
        <v>0</v>
      </c>
      <c r="X119" s="108">
        <f t="shared" si="169"/>
        <v>48142.564258048464</v>
      </c>
      <c r="Y119" s="134">
        <v>11244</v>
      </c>
      <c r="Z119" s="110">
        <f t="shared" si="170"/>
        <v>9894.7199999999993</v>
      </c>
      <c r="AA119" s="110"/>
      <c r="AB119" s="110"/>
      <c r="AC119" s="110"/>
      <c r="AD119" s="110">
        <f t="shared" si="180"/>
        <v>9894.7199999999993</v>
      </c>
      <c r="AE119" s="110">
        <f t="shared" si="181"/>
        <v>38247.844258048463</v>
      </c>
      <c r="AF119" s="261">
        <f t="shared" si="173"/>
        <v>465774.98000000004</v>
      </c>
      <c r="AG119" s="23"/>
    </row>
    <row r="120" spans="1:33" s="111" customFormat="1" ht="11.25" customHeight="1" x14ac:dyDescent="0.2">
      <c r="A120" s="150" t="s">
        <v>1014</v>
      </c>
      <c r="B120" s="150"/>
      <c r="C120" s="150"/>
      <c r="D120" s="151">
        <v>1</v>
      </c>
      <c r="E120" s="152"/>
      <c r="F120" s="153">
        <v>0.12</v>
      </c>
      <c r="G120" s="153"/>
      <c r="H120" s="152">
        <v>6033</v>
      </c>
      <c r="I120" s="109">
        <f t="shared" si="164"/>
        <v>5894.241</v>
      </c>
      <c r="J120" s="66">
        <f t="shared" si="165"/>
        <v>5186.9320799999996</v>
      </c>
      <c r="K120" s="109"/>
      <c r="L120" s="152">
        <v>4666</v>
      </c>
      <c r="M120" s="109">
        <f t="shared" si="166"/>
        <v>4530.6859999999997</v>
      </c>
      <c r="N120" s="109">
        <f t="shared" si="167"/>
        <v>3987.0036799999998</v>
      </c>
      <c r="O120" s="115"/>
      <c r="P120" s="152">
        <v>0</v>
      </c>
      <c r="Q120" s="109">
        <f t="shared" si="174"/>
        <v>0</v>
      </c>
      <c r="R120" s="66">
        <f t="shared" si="168"/>
        <v>0</v>
      </c>
      <c r="S120" s="151">
        <v>15</v>
      </c>
      <c r="T120" s="154" t="s">
        <v>16</v>
      </c>
      <c r="U120" s="108">
        <f>SUMIF('Avoided Costs 2011-2019'!$A:$A,'2011 Actuals'!T120&amp;'2011 Actuals'!S120,'Avoided Costs 2011-2019'!$E:$E)*J120</f>
        <v>10556.687415258499</v>
      </c>
      <c r="V120" s="108">
        <f>SUMIF('Avoided Costs 2011-2019'!$A:$A,'2011 Actuals'!T120&amp;'2011 Actuals'!S120,'Avoided Costs 2011-2019'!$K:$K)*N120</f>
        <v>3360.4946449289459</v>
      </c>
      <c r="W120" s="108">
        <f>SUMIF('Avoided Costs 2011-2019'!$A:$A,'2011 Actuals'!T120&amp;'2011 Actuals'!S120,'Avoided Costs 2011-2019'!$M:$M)*R120</f>
        <v>0</v>
      </c>
      <c r="X120" s="108">
        <f t="shared" si="169"/>
        <v>13917.182060187444</v>
      </c>
      <c r="Y120" s="134">
        <v>1600</v>
      </c>
      <c r="Z120" s="110">
        <f t="shared" si="170"/>
        <v>1408</v>
      </c>
      <c r="AA120" s="110"/>
      <c r="AB120" s="110"/>
      <c r="AC120" s="110"/>
      <c r="AD120" s="110">
        <f t="shared" si="180"/>
        <v>1408</v>
      </c>
      <c r="AE120" s="110">
        <f t="shared" si="181"/>
        <v>12509.182060187444</v>
      </c>
      <c r="AF120" s="261">
        <f t="shared" si="173"/>
        <v>77803.981199999995</v>
      </c>
      <c r="AG120" s="23"/>
    </row>
    <row r="121" spans="1:33" s="111" customFormat="1" ht="11.25" customHeight="1" x14ac:dyDescent="0.2">
      <c r="A121" s="150" t="s">
        <v>1015</v>
      </c>
      <c r="B121" s="150"/>
      <c r="C121" s="150"/>
      <c r="D121" s="151">
        <v>1</v>
      </c>
      <c r="E121" s="152"/>
      <c r="F121" s="153">
        <v>0.12</v>
      </c>
      <c r="G121" s="153"/>
      <c r="H121" s="152">
        <v>6815</v>
      </c>
      <c r="I121" s="109">
        <f t="shared" si="164"/>
        <v>6658.2550000000001</v>
      </c>
      <c r="J121" s="66">
        <f t="shared" si="165"/>
        <v>5859.2644</v>
      </c>
      <c r="K121" s="109"/>
      <c r="L121" s="152">
        <v>73168</v>
      </c>
      <c r="M121" s="109">
        <f t="shared" si="166"/>
        <v>71046.127999999997</v>
      </c>
      <c r="N121" s="109">
        <f t="shared" si="167"/>
        <v>62520.592639999995</v>
      </c>
      <c r="O121" s="115"/>
      <c r="P121" s="152">
        <v>0</v>
      </c>
      <c r="Q121" s="109">
        <f t="shared" si="174"/>
        <v>0</v>
      </c>
      <c r="R121" s="66">
        <f t="shared" si="168"/>
        <v>0</v>
      </c>
      <c r="S121" s="151">
        <v>15</v>
      </c>
      <c r="T121" s="154" t="s">
        <v>16</v>
      </c>
      <c r="U121" s="108">
        <f>SUMIF('Avoided Costs 2011-2019'!$A:$A,'2011 Actuals'!T121&amp;'2011 Actuals'!S121,'Avoided Costs 2011-2019'!$E:$E)*J121</f>
        <v>11925.049682576941</v>
      </c>
      <c r="V121" s="108">
        <f>SUMIF('Avoided Costs 2011-2019'!$A:$A,'2011 Actuals'!T121&amp;'2011 Actuals'!S121,'Avoided Costs 2011-2019'!$K:$K)*N121</f>
        <v>52696.24350196337</v>
      </c>
      <c r="W121" s="108">
        <f>SUMIF('Avoided Costs 2011-2019'!$A:$A,'2011 Actuals'!T121&amp;'2011 Actuals'!S121,'Avoided Costs 2011-2019'!$M:$M)*R121</f>
        <v>0</v>
      </c>
      <c r="X121" s="108">
        <f t="shared" si="169"/>
        <v>64621.293184540307</v>
      </c>
      <c r="Y121" s="134">
        <v>4540</v>
      </c>
      <c r="Z121" s="110">
        <f t="shared" si="170"/>
        <v>3995.2</v>
      </c>
      <c r="AA121" s="110"/>
      <c r="AB121" s="110"/>
      <c r="AC121" s="110"/>
      <c r="AD121" s="110">
        <f t="shared" si="180"/>
        <v>3995.2</v>
      </c>
      <c r="AE121" s="110">
        <f t="shared" si="181"/>
        <v>60626.09318454031</v>
      </c>
      <c r="AF121" s="261">
        <f t="shared" si="173"/>
        <v>87888.966</v>
      </c>
      <c r="AG121" s="23"/>
    </row>
    <row r="122" spans="1:33" s="111" customFormat="1" ht="11.25" customHeight="1" x14ac:dyDescent="0.2">
      <c r="A122" s="150" t="s">
        <v>1016</v>
      </c>
      <c r="B122" s="150"/>
      <c r="C122" s="150"/>
      <c r="D122" s="151">
        <v>0</v>
      </c>
      <c r="E122" s="152"/>
      <c r="F122" s="153">
        <v>0.12</v>
      </c>
      <c r="G122" s="153"/>
      <c r="H122" s="152">
        <v>18602</v>
      </c>
      <c r="I122" s="109">
        <f t="shared" si="164"/>
        <v>18174.153999999999</v>
      </c>
      <c r="J122" s="66">
        <f t="shared" si="165"/>
        <v>15993.255519999999</v>
      </c>
      <c r="K122" s="109"/>
      <c r="L122" s="152">
        <v>0</v>
      </c>
      <c r="M122" s="109">
        <f t="shared" si="166"/>
        <v>0</v>
      </c>
      <c r="N122" s="109">
        <f t="shared" si="167"/>
        <v>0</v>
      </c>
      <c r="O122" s="115"/>
      <c r="P122" s="152">
        <v>0</v>
      </c>
      <c r="Q122" s="109">
        <f t="shared" si="174"/>
        <v>0</v>
      </c>
      <c r="R122" s="66">
        <f t="shared" si="168"/>
        <v>0</v>
      </c>
      <c r="S122" s="151">
        <v>25</v>
      </c>
      <c r="T122" s="154" t="s">
        <v>134</v>
      </c>
      <c r="U122" s="108">
        <f>SUMIF('Avoided Costs 2011-2019'!$A:$A,'2011 Actuals'!T122&amp;'2011 Actuals'!S122,'Avoided Costs 2011-2019'!$E:$E)*J122</f>
        <v>37534.125371322494</v>
      </c>
      <c r="V122" s="108">
        <f>SUMIF('Avoided Costs 2011-2019'!$A:$A,'2011 Actuals'!T122&amp;'2011 Actuals'!S122,'Avoided Costs 2011-2019'!$K:$K)*N122</f>
        <v>0</v>
      </c>
      <c r="W122" s="108">
        <f>SUMIF('Avoided Costs 2011-2019'!$A:$A,'2011 Actuals'!T122&amp;'2011 Actuals'!S122,'Avoided Costs 2011-2019'!$M:$M)*R122</f>
        <v>0</v>
      </c>
      <c r="X122" s="108">
        <f t="shared" si="169"/>
        <v>37534.125371322494</v>
      </c>
      <c r="Y122" s="134">
        <v>13038</v>
      </c>
      <c r="Z122" s="110">
        <f t="shared" si="170"/>
        <v>11473.44</v>
      </c>
      <c r="AA122" s="110"/>
      <c r="AB122" s="110"/>
      <c r="AC122" s="110"/>
      <c r="AD122" s="110">
        <f t="shared" si="180"/>
        <v>11473.44</v>
      </c>
      <c r="AE122" s="110">
        <f t="shared" si="181"/>
        <v>26060.685371322492</v>
      </c>
      <c r="AF122" s="261">
        <f t="shared" si="173"/>
        <v>399831.38799999998</v>
      </c>
      <c r="AG122" s="23"/>
    </row>
    <row r="123" spans="1:33" s="111" customFormat="1" ht="11.25" customHeight="1" x14ac:dyDescent="0.2">
      <c r="A123" s="150" t="s">
        <v>1017</v>
      </c>
      <c r="B123" s="150"/>
      <c r="C123" s="150"/>
      <c r="D123" s="151">
        <v>1</v>
      </c>
      <c r="E123" s="152"/>
      <c r="F123" s="153">
        <v>0.12</v>
      </c>
      <c r="G123" s="153"/>
      <c r="H123" s="152">
        <v>94385</v>
      </c>
      <c r="I123" s="109">
        <f t="shared" si="164"/>
        <v>92214.145000000004</v>
      </c>
      <c r="J123" s="66">
        <f t="shared" si="165"/>
        <v>81148.4476</v>
      </c>
      <c r="K123" s="109"/>
      <c r="L123" s="152">
        <v>0</v>
      </c>
      <c r="M123" s="109">
        <f t="shared" si="166"/>
        <v>0</v>
      </c>
      <c r="N123" s="109">
        <f t="shared" si="167"/>
        <v>0</v>
      </c>
      <c r="O123" s="115"/>
      <c r="P123" s="152">
        <v>0</v>
      </c>
      <c r="Q123" s="109">
        <f t="shared" si="174"/>
        <v>0</v>
      </c>
      <c r="R123" s="66">
        <f t="shared" si="168"/>
        <v>0</v>
      </c>
      <c r="S123" s="151">
        <v>25</v>
      </c>
      <c r="T123" s="154" t="s">
        <v>16</v>
      </c>
      <c r="U123" s="108">
        <f>SUMIF('Avoided Costs 2011-2019'!$A:$A,'2011 Actuals'!T123&amp;'2011 Actuals'!S123,'Avoided Costs 2011-2019'!$E:$E)*J123</f>
        <v>209687.86005980175</v>
      </c>
      <c r="V123" s="108">
        <f>SUMIF('Avoided Costs 2011-2019'!$A:$A,'2011 Actuals'!T123&amp;'2011 Actuals'!S123,'Avoided Costs 2011-2019'!$K:$K)*N123</f>
        <v>0</v>
      </c>
      <c r="W123" s="108">
        <f>SUMIF('Avoided Costs 2011-2019'!$A:$A,'2011 Actuals'!T123&amp;'2011 Actuals'!S123,'Avoided Costs 2011-2019'!$M:$M)*R123</f>
        <v>0</v>
      </c>
      <c r="X123" s="108">
        <f t="shared" si="169"/>
        <v>209687.86005980175</v>
      </c>
      <c r="Y123" s="134">
        <v>70703</v>
      </c>
      <c r="Z123" s="110">
        <f t="shared" si="170"/>
        <v>62218.64</v>
      </c>
      <c r="AA123" s="110"/>
      <c r="AB123" s="110"/>
      <c r="AC123" s="110"/>
      <c r="AD123" s="110">
        <f t="shared" si="180"/>
        <v>62218.64</v>
      </c>
      <c r="AE123" s="110">
        <f t="shared" si="181"/>
        <v>147469.22005980177</v>
      </c>
      <c r="AF123" s="261">
        <f t="shared" si="173"/>
        <v>2028711.19</v>
      </c>
      <c r="AG123" s="23"/>
    </row>
    <row r="124" spans="1:33" s="111" customFormat="1" ht="11.25" customHeight="1" x14ac:dyDescent="0.2">
      <c r="A124" s="150" t="s">
        <v>1018</v>
      </c>
      <c r="B124" s="150"/>
      <c r="C124" s="150"/>
      <c r="D124" s="151">
        <v>1</v>
      </c>
      <c r="E124" s="152"/>
      <c r="F124" s="153">
        <v>0.12</v>
      </c>
      <c r="G124" s="153"/>
      <c r="H124" s="152">
        <v>88117</v>
      </c>
      <c r="I124" s="109">
        <f t="shared" si="164"/>
        <v>86090.308999999994</v>
      </c>
      <c r="J124" s="66">
        <f t="shared" si="165"/>
        <v>75759.471919999996</v>
      </c>
      <c r="K124" s="109"/>
      <c r="L124" s="152">
        <v>0</v>
      </c>
      <c r="M124" s="109">
        <f t="shared" si="166"/>
        <v>0</v>
      </c>
      <c r="N124" s="109">
        <f t="shared" si="167"/>
        <v>0</v>
      </c>
      <c r="O124" s="115"/>
      <c r="P124" s="152">
        <v>0</v>
      </c>
      <c r="Q124" s="109">
        <f t="shared" si="174"/>
        <v>0</v>
      </c>
      <c r="R124" s="66">
        <f t="shared" si="168"/>
        <v>0</v>
      </c>
      <c r="S124" s="151">
        <v>25</v>
      </c>
      <c r="T124" s="154" t="s">
        <v>16</v>
      </c>
      <c r="U124" s="108">
        <f>SUMIF('Avoided Costs 2011-2019'!$A:$A,'2011 Actuals'!T124&amp;'2011 Actuals'!S124,'Avoided Costs 2011-2019'!$E:$E)*J124</f>
        <v>195762.72887524022</v>
      </c>
      <c r="V124" s="108">
        <f>SUMIF('Avoided Costs 2011-2019'!$A:$A,'2011 Actuals'!T124&amp;'2011 Actuals'!S124,'Avoided Costs 2011-2019'!$K:$K)*N124</f>
        <v>0</v>
      </c>
      <c r="W124" s="108">
        <f>SUMIF('Avoided Costs 2011-2019'!$A:$A,'2011 Actuals'!T124&amp;'2011 Actuals'!S124,'Avoided Costs 2011-2019'!$M:$M)*R124</f>
        <v>0</v>
      </c>
      <c r="X124" s="108">
        <f t="shared" si="169"/>
        <v>195762.72887524022</v>
      </c>
      <c r="Y124" s="134">
        <v>49764</v>
      </c>
      <c r="Z124" s="110">
        <f t="shared" si="170"/>
        <v>43792.32</v>
      </c>
      <c r="AA124" s="110"/>
      <c r="AB124" s="110"/>
      <c r="AC124" s="110"/>
      <c r="AD124" s="110">
        <f t="shared" si="180"/>
        <v>43792.32</v>
      </c>
      <c r="AE124" s="110">
        <f t="shared" si="181"/>
        <v>151970.40887524022</v>
      </c>
      <c r="AF124" s="261">
        <f t="shared" si="173"/>
        <v>1893986.798</v>
      </c>
      <c r="AG124" s="23"/>
    </row>
    <row r="125" spans="1:33" s="111" customFormat="1" ht="11.25" customHeight="1" x14ac:dyDescent="0.2">
      <c r="A125" s="150" t="s">
        <v>1019</v>
      </c>
      <c r="B125" s="150"/>
      <c r="C125" s="150"/>
      <c r="D125" s="151">
        <v>1</v>
      </c>
      <c r="E125" s="152"/>
      <c r="F125" s="153">
        <v>0.12</v>
      </c>
      <c r="G125" s="153"/>
      <c r="H125" s="152">
        <v>89360</v>
      </c>
      <c r="I125" s="109">
        <f t="shared" si="164"/>
        <v>87304.72</v>
      </c>
      <c r="J125" s="66">
        <f t="shared" si="165"/>
        <v>76828.153600000005</v>
      </c>
      <c r="K125" s="109"/>
      <c r="L125" s="152">
        <v>0</v>
      </c>
      <c r="M125" s="109">
        <f t="shared" si="166"/>
        <v>0</v>
      </c>
      <c r="N125" s="109">
        <f t="shared" si="167"/>
        <v>0</v>
      </c>
      <c r="O125" s="115"/>
      <c r="P125" s="152">
        <v>0</v>
      </c>
      <c r="Q125" s="109">
        <f t="shared" si="174"/>
        <v>0</v>
      </c>
      <c r="R125" s="66">
        <f t="shared" si="168"/>
        <v>0</v>
      </c>
      <c r="S125" s="151">
        <v>25</v>
      </c>
      <c r="T125" s="154" t="s">
        <v>16</v>
      </c>
      <c r="U125" s="108">
        <f>SUMIF('Avoided Costs 2011-2019'!$A:$A,'2011 Actuals'!T125&amp;'2011 Actuals'!S125,'Avoided Costs 2011-2019'!$E:$E)*J125</f>
        <v>198524.20591136182</v>
      </c>
      <c r="V125" s="108">
        <f>SUMIF('Avoided Costs 2011-2019'!$A:$A,'2011 Actuals'!T125&amp;'2011 Actuals'!S125,'Avoided Costs 2011-2019'!$K:$K)*N125</f>
        <v>0</v>
      </c>
      <c r="W125" s="108">
        <f>SUMIF('Avoided Costs 2011-2019'!$A:$A,'2011 Actuals'!T125&amp;'2011 Actuals'!S125,'Avoided Costs 2011-2019'!$M:$M)*R125</f>
        <v>0</v>
      </c>
      <c r="X125" s="108">
        <f t="shared" si="169"/>
        <v>198524.20591136182</v>
      </c>
      <c r="Y125" s="134">
        <v>60160</v>
      </c>
      <c r="Z125" s="110">
        <f t="shared" si="170"/>
        <v>52940.800000000003</v>
      </c>
      <c r="AA125" s="110"/>
      <c r="AB125" s="110"/>
      <c r="AC125" s="110"/>
      <c r="AD125" s="110">
        <f t="shared" si="180"/>
        <v>52940.800000000003</v>
      </c>
      <c r="AE125" s="110">
        <f t="shared" si="181"/>
        <v>145583.4059113618</v>
      </c>
      <c r="AF125" s="261">
        <f t="shared" si="173"/>
        <v>1920703.84</v>
      </c>
      <c r="AG125" s="23"/>
    </row>
    <row r="126" spans="1:33" s="111" customFormat="1" ht="11.25" customHeight="1" x14ac:dyDescent="0.2">
      <c r="A126" s="145" t="s">
        <v>1020</v>
      </c>
      <c r="B126" s="145"/>
      <c r="C126" s="145"/>
      <c r="D126" s="146">
        <v>0</v>
      </c>
      <c r="E126" s="147"/>
      <c r="F126" s="148">
        <v>0.12</v>
      </c>
      <c r="G126" s="148"/>
      <c r="H126" s="147">
        <v>3722</v>
      </c>
      <c r="I126" s="109">
        <f t="shared" ref="I126:I127" si="182">H126</f>
        <v>3722</v>
      </c>
      <c r="J126" s="66">
        <f t="shared" si="165"/>
        <v>3275.36</v>
      </c>
      <c r="K126" s="147"/>
      <c r="L126" s="147">
        <v>0</v>
      </c>
      <c r="M126" s="109">
        <f t="shared" ref="M126:M127" si="183">L126</f>
        <v>0</v>
      </c>
      <c r="N126" s="109">
        <f t="shared" si="167"/>
        <v>0</v>
      </c>
      <c r="O126" s="147"/>
      <c r="P126" s="147">
        <v>0</v>
      </c>
      <c r="Q126" s="109">
        <f t="shared" ref="Q126:Q127" si="184">+P126</f>
        <v>0</v>
      </c>
      <c r="R126" s="66">
        <f t="shared" si="168"/>
        <v>0</v>
      </c>
      <c r="S126" s="146">
        <v>25</v>
      </c>
      <c r="T126" s="149" t="s">
        <v>134</v>
      </c>
      <c r="U126" s="108">
        <f>SUMIF('Avoided Costs 2011-2019'!$A:$A,'2011 Actuals'!T126&amp;'2011 Actuals'!S126,'Avoided Costs 2011-2019'!$E:$E)*J126</f>
        <v>7686.8510430836204</v>
      </c>
      <c r="V126" s="108">
        <f>SUMIF('Avoided Costs 2011-2019'!$A:$A,'2011 Actuals'!T126&amp;'2011 Actuals'!S126,'Avoided Costs 2011-2019'!$K:$K)*N126</f>
        <v>0</v>
      </c>
      <c r="W126" s="108">
        <f>SUMIF('Avoided Costs 2011-2019'!$A:$A,'2011 Actuals'!T126&amp;'2011 Actuals'!S126,'Avoided Costs 2011-2019'!$M:$M)*R126</f>
        <v>0</v>
      </c>
      <c r="X126" s="108">
        <f t="shared" si="169"/>
        <v>7686.8510430836204</v>
      </c>
      <c r="Y126" s="134">
        <v>9000</v>
      </c>
      <c r="Z126" s="110">
        <f t="shared" si="170"/>
        <v>7920</v>
      </c>
      <c r="AA126" s="110"/>
      <c r="AB126" s="110"/>
      <c r="AC126" s="110"/>
      <c r="AD126" s="110">
        <f t="shared" si="180"/>
        <v>7920</v>
      </c>
      <c r="AE126" s="110">
        <f t="shared" si="181"/>
        <v>-233.14895691637957</v>
      </c>
      <c r="AF126" s="261">
        <f t="shared" si="173"/>
        <v>81884</v>
      </c>
      <c r="AG126" s="23"/>
    </row>
    <row r="127" spans="1:33" s="111" customFormat="1" ht="11.25" customHeight="1" x14ac:dyDescent="0.2">
      <c r="A127" s="145" t="s">
        <v>1021</v>
      </c>
      <c r="B127" s="145"/>
      <c r="C127" s="145"/>
      <c r="D127" s="146">
        <v>1</v>
      </c>
      <c r="E127" s="147"/>
      <c r="F127" s="148">
        <v>0.12</v>
      </c>
      <c r="G127" s="148"/>
      <c r="H127" s="147">
        <v>38378</v>
      </c>
      <c r="I127" s="109">
        <f t="shared" si="182"/>
        <v>38378</v>
      </c>
      <c r="J127" s="66">
        <f t="shared" si="165"/>
        <v>33772.639999999999</v>
      </c>
      <c r="K127" s="147"/>
      <c r="L127" s="147">
        <v>0</v>
      </c>
      <c r="M127" s="109">
        <f t="shared" si="183"/>
        <v>0</v>
      </c>
      <c r="N127" s="109">
        <f t="shared" si="167"/>
        <v>0</v>
      </c>
      <c r="O127" s="147"/>
      <c r="P127" s="147">
        <v>0</v>
      </c>
      <c r="Q127" s="109">
        <f t="shared" si="184"/>
        <v>0</v>
      </c>
      <c r="R127" s="66">
        <f t="shared" si="168"/>
        <v>0</v>
      </c>
      <c r="S127" s="146">
        <v>25</v>
      </c>
      <c r="T127" s="149" t="s">
        <v>16</v>
      </c>
      <c r="U127" s="108">
        <f>SUMIF('Avoided Costs 2011-2019'!$A:$A,'2011 Actuals'!T127&amp;'2011 Actuals'!S127,'Avoided Costs 2011-2019'!$E:$E)*J127</f>
        <v>87268.614737739757</v>
      </c>
      <c r="V127" s="108">
        <f>SUMIF('Avoided Costs 2011-2019'!$A:$A,'2011 Actuals'!T127&amp;'2011 Actuals'!S127,'Avoided Costs 2011-2019'!$K:$K)*N127</f>
        <v>0</v>
      </c>
      <c r="W127" s="108">
        <f>SUMIF('Avoided Costs 2011-2019'!$A:$A,'2011 Actuals'!T127&amp;'2011 Actuals'!S127,'Avoided Costs 2011-2019'!$M:$M)*R127</f>
        <v>0</v>
      </c>
      <c r="X127" s="108">
        <f t="shared" si="169"/>
        <v>87268.614737739757</v>
      </c>
      <c r="Y127" s="134">
        <v>14800</v>
      </c>
      <c r="Z127" s="110">
        <f t="shared" si="170"/>
        <v>13024</v>
      </c>
      <c r="AA127" s="110"/>
      <c r="AB127" s="110"/>
      <c r="AC127" s="110"/>
      <c r="AD127" s="110">
        <f t="shared" si="180"/>
        <v>13024</v>
      </c>
      <c r="AE127" s="110">
        <f t="shared" si="181"/>
        <v>74244.614737739757</v>
      </c>
      <c r="AF127" s="261">
        <f t="shared" si="173"/>
        <v>844316</v>
      </c>
      <c r="AG127" s="23"/>
    </row>
    <row r="128" spans="1:33" s="111" customFormat="1" ht="11.25" customHeight="1" x14ac:dyDescent="0.2">
      <c r="A128" s="150" t="s">
        <v>1022</v>
      </c>
      <c r="B128" s="150"/>
      <c r="C128" s="150"/>
      <c r="D128" s="151">
        <v>1</v>
      </c>
      <c r="E128" s="152"/>
      <c r="F128" s="153">
        <v>0.12</v>
      </c>
      <c r="G128" s="153"/>
      <c r="H128" s="152">
        <v>30752</v>
      </c>
      <c r="I128" s="109">
        <f t="shared" si="164"/>
        <v>30044.703999999998</v>
      </c>
      <c r="J128" s="66">
        <f t="shared" si="165"/>
        <v>26439.339519999998</v>
      </c>
      <c r="K128" s="109"/>
      <c r="L128" s="152">
        <v>0</v>
      </c>
      <c r="M128" s="109">
        <f t="shared" si="166"/>
        <v>0</v>
      </c>
      <c r="N128" s="109">
        <f t="shared" si="167"/>
        <v>0</v>
      </c>
      <c r="O128" s="115"/>
      <c r="P128" s="152">
        <v>0</v>
      </c>
      <c r="Q128" s="109">
        <f t="shared" ref="Q128:Q147" si="185">+P128*$P$68</f>
        <v>0</v>
      </c>
      <c r="R128" s="66">
        <f t="shared" si="168"/>
        <v>0</v>
      </c>
      <c r="S128" s="151">
        <v>5</v>
      </c>
      <c r="T128" s="154" t="s">
        <v>16</v>
      </c>
      <c r="U128" s="108">
        <f>SUMIF('Avoided Costs 2011-2019'!$A:$A,'2011 Actuals'!T128&amp;'2011 Actuals'!S128,'Avoided Costs 2011-2019'!$E:$E)*J128</f>
        <v>23812.949277360323</v>
      </c>
      <c r="V128" s="108">
        <f>SUMIF('Avoided Costs 2011-2019'!$A:$A,'2011 Actuals'!T128&amp;'2011 Actuals'!S128,'Avoided Costs 2011-2019'!$K:$K)*N128</f>
        <v>0</v>
      </c>
      <c r="W128" s="108">
        <f>SUMIF('Avoided Costs 2011-2019'!$A:$A,'2011 Actuals'!T128&amp;'2011 Actuals'!S128,'Avoided Costs 2011-2019'!$M:$M)*R128</f>
        <v>0</v>
      </c>
      <c r="X128" s="108">
        <f t="shared" si="169"/>
        <v>23812.949277360323</v>
      </c>
      <c r="Y128" s="134">
        <v>0</v>
      </c>
      <c r="Z128" s="110">
        <f t="shared" si="170"/>
        <v>0</v>
      </c>
      <c r="AA128" s="110"/>
      <c r="AB128" s="110"/>
      <c r="AC128" s="110"/>
      <c r="AD128" s="110">
        <f t="shared" si="180"/>
        <v>0</v>
      </c>
      <c r="AE128" s="110">
        <f t="shared" si="181"/>
        <v>23812.949277360323</v>
      </c>
      <c r="AF128" s="261">
        <f t="shared" si="173"/>
        <v>132196.69759999998</v>
      </c>
      <c r="AG128" s="23"/>
    </row>
    <row r="129" spans="1:33" s="111" customFormat="1" ht="11.25" customHeight="1" x14ac:dyDescent="0.2">
      <c r="A129" s="150" t="s">
        <v>1023</v>
      </c>
      <c r="B129" s="150"/>
      <c r="C129" s="150"/>
      <c r="D129" s="151">
        <v>1</v>
      </c>
      <c r="E129" s="152"/>
      <c r="F129" s="153">
        <v>0.12</v>
      </c>
      <c r="G129" s="153"/>
      <c r="H129" s="152">
        <v>26626</v>
      </c>
      <c r="I129" s="109">
        <f t="shared" si="164"/>
        <v>26013.601999999999</v>
      </c>
      <c r="J129" s="66">
        <f t="shared" si="165"/>
        <v>22891.96976</v>
      </c>
      <c r="K129" s="109"/>
      <c r="L129" s="152">
        <v>0</v>
      </c>
      <c r="M129" s="109">
        <f t="shared" si="166"/>
        <v>0</v>
      </c>
      <c r="N129" s="109">
        <f t="shared" si="167"/>
        <v>0</v>
      </c>
      <c r="O129" s="115"/>
      <c r="P129" s="152">
        <v>0</v>
      </c>
      <c r="Q129" s="109">
        <f t="shared" si="185"/>
        <v>0</v>
      </c>
      <c r="R129" s="66">
        <f t="shared" si="168"/>
        <v>0</v>
      </c>
      <c r="S129" s="151">
        <v>5</v>
      </c>
      <c r="T129" s="154" t="s">
        <v>16</v>
      </c>
      <c r="U129" s="108">
        <f>SUMIF('Avoided Costs 2011-2019'!$A:$A,'2011 Actuals'!T129&amp;'2011 Actuals'!S129,'Avoided Costs 2011-2019'!$E:$E)*J129</f>
        <v>20617.96265150221</v>
      </c>
      <c r="V129" s="108">
        <f>SUMIF('Avoided Costs 2011-2019'!$A:$A,'2011 Actuals'!T129&amp;'2011 Actuals'!S129,'Avoided Costs 2011-2019'!$K:$K)*N129</f>
        <v>0</v>
      </c>
      <c r="W129" s="108">
        <f>SUMIF('Avoided Costs 2011-2019'!$A:$A,'2011 Actuals'!T129&amp;'2011 Actuals'!S129,'Avoided Costs 2011-2019'!$M:$M)*R129</f>
        <v>0</v>
      </c>
      <c r="X129" s="108">
        <f t="shared" si="169"/>
        <v>20617.96265150221</v>
      </c>
      <c r="Y129" s="134">
        <v>0</v>
      </c>
      <c r="Z129" s="110">
        <f t="shared" si="170"/>
        <v>0</v>
      </c>
      <c r="AA129" s="110"/>
      <c r="AB129" s="110"/>
      <c r="AC129" s="110"/>
      <c r="AD129" s="110">
        <f t="shared" si="180"/>
        <v>0</v>
      </c>
      <c r="AE129" s="110">
        <f t="shared" si="181"/>
        <v>20617.96265150221</v>
      </c>
      <c r="AF129" s="261">
        <f t="shared" si="173"/>
        <v>114459.84880000001</v>
      </c>
      <c r="AG129" s="23"/>
    </row>
    <row r="130" spans="1:33" s="111" customFormat="1" ht="11.25" customHeight="1" x14ac:dyDescent="0.2">
      <c r="A130" s="150" t="s">
        <v>1024</v>
      </c>
      <c r="B130" s="150"/>
      <c r="C130" s="150"/>
      <c r="D130" s="151">
        <v>1</v>
      </c>
      <c r="E130" s="152"/>
      <c r="F130" s="153">
        <v>0.12</v>
      </c>
      <c r="G130" s="153"/>
      <c r="H130" s="152">
        <v>91548</v>
      </c>
      <c r="I130" s="109">
        <f t="shared" si="164"/>
        <v>89442.395999999993</v>
      </c>
      <c r="J130" s="66">
        <f t="shared" si="165"/>
        <v>78709.308479999992</v>
      </c>
      <c r="K130" s="109"/>
      <c r="L130" s="152">
        <v>0</v>
      </c>
      <c r="M130" s="109">
        <f t="shared" si="166"/>
        <v>0</v>
      </c>
      <c r="N130" s="109">
        <f t="shared" si="167"/>
        <v>0</v>
      </c>
      <c r="O130" s="115"/>
      <c r="P130" s="152">
        <v>0</v>
      </c>
      <c r="Q130" s="109">
        <f t="shared" si="185"/>
        <v>0</v>
      </c>
      <c r="R130" s="66">
        <f t="shared" si="168"/>
        <v>0</v>
      </c>
      <c r="S130" s="151">
        <v>5</v>
      </c>
      <c r="T130" s="154" t="s">
        <v>16</v>
      </c>
      <c r="U130" s="108">
        <f>SUMIF('Avoided Costs 2011-2019'!$A:$A,'2011 Actuals'!T130&amp;'2011 Actuals'!S130,'Avoided Costs 2011-2019'!$E:$E)*J130</f>
        <v>70890.6048531407</v>
      </c>
      <c r="V130" s="108">
        <f>SUMIF('Avoided Costs 2011-2019'!$A:$A,'2011 Actuals'!T130&amp;'2011 Actuals'!S130,'Avoided Costs 2011-2019'!$K:$K)*N130</f>
        <v>0</v>
      </c>
      <c r="W130" s="108">
        <f>SUMIF('Avoided Costs 2011-2019'!$A:$A,'2011 Actuals'!T130&amp;'2011 Actuals'!S130,'Avoided Costs 2011-2019'!$M:$M)*R130</f>
        <v>0</v>
      </c>
      <c r="X130" s="108">
        <f t="shared" si="169"/>
        <v>70890.6048531407</v>
      </c>
      <c r="Y130" s="134">
        <v>0</v>
      </c>
      <c r="Z130" s="110">
        <f t="shared" si="170"/>
        <v>0</v>
      </c>
      <c r="AA130" s="110"/>
      <c r="AB130" s="110"/>
      <c r="AC130" s="110"/>
      <c r="AD130" s="110">
        <f t="shared" si="180"/>
        <v>0</v>
      </c>
      <c r="AE130" s="110">
        <f t="shared" si="181"/>
        <v>70890.6048531407</v>
      </c>
      <c r="AF130" s="261">
        <f t="shared" si="173"/>
        <v>393546.54239999998</v>
      </c>
      <c r="AG130" s="23"/>
    </row>
    <row r="131" spans="1:33" s="111" customFormat="1" ht="11.25" customHeight="1" x14ac:dyDescent="0.2">
      <c r="A131" s="150" t="s">
        <v>1025</v>
      </c>
      <c r="B131" s="150"/>
      <c r="C131" s="150"/>
      <c r="D131" s="151">
        <v>1</v>
      </c>
      <c r="E131" s="152"/>
      <c r="F131" s="153">
        <v>0.12</v>
      </c>
      <c r="G131" s="153"/>
      <c r="H131" s="152">
        <v>63848</v>
      </c>
      <c r="I131" s="109">
        <f t="shared" si="164"/>
        <v>62379.495999999999</v>
      </c>
      <c r="J131" s="66">
        <f t="shared" si="165"/>
        <v>54893.956480000001</v>
      </c>
      <c r="K131" s="109"/>
      <c r="L131" s="152">
        <v>0</v>
      </c>
      <c r="M131" s="109">
        <f t="shared" si="166"/>
        <v>0</v>
      </c>
      <c r="N131" s="109">
        <f t="shared" si="167"/>
        <v>0</v>
      </c>
      <c r="O131" s="115"/>
      <c r="P131" s="152">
        <v>0</v>
      </c>
      <c r="Q131" s="109">
        <f t="shared" si="185"/>
        <v>0</v>
      </c>
      <c r="R131" s="66">
        <f t="shared" si="168"/>
        <v>0</v>
      </c>
      <c r="S131" s="151">
        <v>5</v>
      </c>
      <c r="T131" s="154" t="s">
        <v>16</v>
      </c>
      <c r="U131" s="108">
        <f>SUMIF('Avoided Costs 2011-2019'!$A:$A,'2011 Actuals'!T131&amp;'2011 Actuals'!S131,'Avoided Costs 2011-2019'!$E:$E)*J131</f>
        <v>49440.98547934775</v>
      </c>
      <c r="V131" s="108">
        <f>SUMIF('Avoided Costs 2011-2019'!$A:$A,'2011 Actuals'!T131&amp;'2011 Actuals'!S131,'Avoided Costs 2011-2019'!$K:$K)*N131</f>
        <v>0</v>
      </c>
      <c r="W131" s="108">
        <f>SUMIF('Avoided Costs 2011-2019'!$A:$A,'2011 Actuals'!T131&amp;'2011 Actuals'!S131,'Avoided Costs 2011-2019'!$M:$M)*R131</f>
        <v>0</v>
      </c>
      <c r="X131" s="108">
        <f t="shared" si="169"/>
        <v>49440.98547934775</v>
      </c>
      <c r="Y131" s="134">
        <v>0</v>
      </c>
      <c r="Z131" s="110">
        <f t="shared" si="170"/>
        <v>0</v>
      </c>
      <c r="AA131" s="110"/>
      <c r="AB131" s="110"/>
      <c r="AC131" s="110"/>
      <c r="AD131" s="110">
        <f t="shared" si="180"/>
        <v>0</v>
      </c>
      <c r="AE131" s="110">
        <f t="shared" si="181"/>
        <v>49440.98547934775</v>
      </c>
      <c r="AF131" s="261">
        <f t="shared" si="173"/>
        <v>274469.78240000003</v>
      </c>
      <c r="AG131" s="23"/>
    </row>
    <row r="132" spans="1:33" s="111" customFormat="1" ht="11.25" customHeight="1" x14ac:dyDescent="0.2">
      <c r="A132" s="150" t="s">
        <v>1026</v>
      </c>
      <c r="B132" s="150"/>
      <c r="C132" s="150"/>
      <c r="D132" s="151">
        <v>1</v>
      </c>
      <c r="E132" s="152"/>
      <c r="F132" s="153">
        <v>0.12</v>
      </c>
      <c r="G132" s="153"/>
      <c r="H132" s="152">
        <v>72367</v>
      </c>
      <c r="I132" s="109">
        <f t="shared" si="164"/>
        <v>70702.558999999994</v>
      </c>
      <c r="J132" s="66">
        <f t="shared" si="165"/>
        <v>62218.251919999995</v>
      </c>
      <c r="K132" s="109"/>
      <c r="L132" s="152">
        <v>0</v>
      </c>
      <c r="M132" s="109">
        <f t="shared" si="166"/>
        <v>0</v>
      </c>
      <c r="N132" s="109">
        <f t="shared" si="167"/>
        <v>0</v>
      </c>
      <c r="O132" s="115"/>
      <c r="P132" s="152">
        <v>0</v>
      </c>
      <c r="Q132" s="109">
        <f t="shared" si="185"/>
        <v>0</v>
      </c>
      <c r="R132" s="66">
        <f t="shared" si="168"/>
        <v>0</v>
      </c>
      <c r="S132" s="151">
        <v>15</v>
      </c>
      <c r="T132" s="154" t="s">
        <v>16</v>
      </c>
      <c r="U132" s="108">
        <f>SUMIF('Avoided Costs 2011-2019'!$A:$A,'2011 Actuals'!T132&amp;'2011 Actuals'!S132,'Avoided Costs 2011-2019'!$E:$E)*J132</f>
        <v>126629.5040908357</v>
      </c>
      <c r="V132" s="108">
        <f>SUMIF('Avoided Costs 2011-2019'!$A:$A,'2011 Actuals'!T132&amp;'2011 Actuals'!S132,'Avoided Costs 2011-2019'!$K:$K)*N132</f>
        <v>0</v>
      </c>
      <c r="W132" s="108">
        <f>SUMIF('Avoided Costs 2011-2019'!$A:$A,'2011 Actuals'!T132&amp;'2011 Actuals'!S132,'Avoided Costs 2011-2019'!$M:$M)*R132</f>
        <v>0</v>
      </c>
      <c r="X132" s="108">
        <f t="shared" si="169"/>
        <v>126629.5040908357</v>
      </c>
      <c r="Y132" s="134">
        <v>66664</v>
      </c>
      <c r="Z132" s="110">
        <f t="shared" si="170"/>
        <v>58664.32</v>
      </c>
      <c r="AA132" s="110"/>
      <c r="AB132" s="110"/>
      <c r="AC132" s="110"/>
      <c r="AD132" s="110">
        <f t="shared" si="180"/>
        <v>58664.32</v>
      </c>
      <c r="AE132" s="110">
        <f t="shared" si="181"/>
        <v>67965.184090835712</v>
      </c>
      <c r="AF132" s="261">
        <f t="shared" si="173"/>
        <v>933273.77879999997</v>
      </c>
      <c r="AG132" s="23"/>
    </row>
    <row r="133" spans="1:33" s="111" customFormat="1" ht="11.25" customHeight="1" x14ac:dyDescent="0.2">
      <c r="A133" s="150" t="s">
        <v>1027</v>
      </c>
      <c r="B133" s="150"/>
      <c r="C133" s="150"/>
      <c r="D133" s="151">
        <v>1</v>
      </c>
      <c r="E133" s="152"/>
      <c r="F133" s="153">
        <v>0.12</v>
      </c>
      <c r="G133" s="153"/>
      <c r="H133" s="152">
        <v>17393</v>
      </c>
      <c r="I133" s="109">
        <f t="shared" si="164"/>
        <v>16992.960999999999</v>
      </c>
      <c r="J133" s="66">
        <f t="shared" si="165"/>
        <v>14953.805679999999</v>
      </c>
      <c r="K133" s="109"/>
      <c r="L133" s="152">
        <v>0</v>
      </c>
      <c r="M133" s="109">
        <f t="shared" si="166"/>
        <v>0</v>
      </c>
      <c r="N133" s="109">
        <f t="shared" si="167"/>
        <v>0</v>
      </c>
      <c r="O133" s="115"/>
      <c r="P133" s="152">
        <v>0</v>
      </c>
      <c r="Q133" s="109">
        <f t="shared" si="185"/>
        <v>0</v>
      </c>
      <c r="R133" s="66">
        <f t="shared" si="168"/>
        <v>0</v>
      </c>
      <c r="S133" s="151">
        <v>5</v>
      </c>
      <c r="T133" s="154" t="s">
        <v>16</v>
      </c>
      <c r="U133" s="108">
        <f>SUMIF('Avoided Costs 2011-2019'!$A:$A,'2011 Actuals'!T133&amp;'2011 Actuals'!S133,'Avoided Costs 2011-2019'!$E:$E)*J133</f>
        <v>13468.347645067901</v>
      </c>
      <c r="V133" s="108">
        <f>SUMIF('Avoided Costs 2011-2019'!$A:$A,'2011 Actuals'!T133&amp;'2011 Actuals'!S133,'Avoided Costs 2011-2019'!$K:$K)*N133</f>
        <v>0</v>
      </c>
      <c r="W133" s="108">
        <f>SUMIF('Avoided Costs 2011-2019'!$A:$A,'2011 Actuals'!T133&amp;'2011 Actuals'!S133,'Avoided Costs 2011-2019'!$M:$M)*R133</f>
        <v>0</v>
      </c>
      <c r="X133" s="108">
        <f t="shared" si="169"/>
        <v>13468.347645067901</v>
      </c>
      <c r="Y133" s="134">
        <v>4000</v>
      </c>
      <c r="Z133" s="110">
        <f t="shared" si="170"/>
        <v>3520</v>
      </c>
      <c r="AA133" s="110"/>
      <c r="AB133" s="110"/>
      <c r="AC133" s="110"/>
      <c r="AD133" s="110">
        <f t="shared" si="180"/>
        <v>3520</v>
      </c>
      <c r="AE133" s="110">
        <f t="shared" si="181"/>
        <v>9948.3476450679009</v>
      </c>
      <c r="AF133" s="261">
        <f t="shared" si="173"/>
        <v>74769.028399999996</v>
      </c>
      <c r="AG133" s="23"/>
    </row>
    <row r="134" spans="1:33" s="111" customFormat="1" ht="11.25" customHeight="1" x14ac:dyDescent="0.2">
      <c r="A134" s="150" t="s">
        <v>1028</v>
      </c>
      <c r="B134" s="150"/>
      <c r="C134" s="150"/>
      <c r="D134" s="151">
        <v>1</v>
      </c>
      <c r="E134" s="152"/>
      <c r="F134" s="153">
        <v>0.12</v>
      </c>
      <c r="G134" s="153"/>
      <c r="H134" s="152">
        <v>17453</v>
      </c>
      <c r="I134" s="109">
        <f t="shared" si="164"/>
        <v>17051.580999999998</v>
      </c>
      <c r="J134" s="66">
        <f t="shared" si="165"/>
        <v>15005.391279999998</v>
      </c>
      <c r="K134" s="109"/>
      <c r="L134" s="152">
        <v>0</v>
      </c>
      <c r="M134" s="109">
        <f t="shared" si="166"/>
        <v>0</v>
      </c>
      <c r="N134" s="109">
        <f t="shared" si="167"/>
        <v>0</v>
      </c>
      <c r="O134" s="115"/>
      <c r="P134" s="152">
        <v>0</v>
      </c>
      <c r="Q134" s="109">
        <f t="shared" si="185"/>
        <v>0</v>
      </c>
      <c r="R134" s="66">
        <f t="shared" si="168"/>
        <v>0</v>
      </c>
      <c r="S134" s="151">
        <v>25</v>
      </c>
      <c r="T134" s="154" t="s">
        <v>16</v>
      </c>
      <c r="U134" s="108">
        <f>SUMIF('Avoided Costs 2011-2019'!$A:$A,'2011 Actuals'!T134&amp;'2011 Actuals'!S134,'Avoided Costs 2011-2019'!$E:$E)*J134</f>
        <v>38773.98126422333</v>
      </c>
      <c r="V134" s="108">
        <f>SUMIF('Avoided Costs 2011-2019'!$A:$A,'2011 Actuals'!T134&amp;'2011 Actuals'!S134,'Avoided Costs 2011-2019'!$K:$K)*N134</f>
        <v>0</v>
      </c>
      <c r="W134" s="108">
        <f>SUMIF('Avoided Costs 2011-2019'!$A:$A,'2011 Actuals'!T134&amp;'2011 Actuals'!S134,'Avoided Costs 2011-2019'!$M:$M)*R134</f>
        <v>0</v>
      </c>
      <c r="X134" s="108">
        <f t="shared" si="169"/>
        <v>38773.98126422333</v>
      </c>
      <c r="Y134" s="134">
        <v>6804</v>
      </c>
      <c r="Z134" s="110">
        <f t="shared" si="170"/>
        <v>5987.52</v>
      </c>
      <c r="AA134" s="110"/>
      <c r="AB134" s="110"/>
      <c r="AC134" s="110"/>
      <c r="AD134" s="110">
        <f t="shared" si="180"/>
        <v>5987.52</v>
      </c>
      <c r="AE134" s="110">
        <f t="shared" si="181"/>
        <v>32786.461264223326</v>
      </c>
      <c r="AF134" s="261">
        <f t="shared" si="173"/>
        <v>375134.78199999995</v>
      </c>
      <c r="AG134" s="23"/>
    </row>
    <row r="135" spans="1:33" s="111" customFormat="1" ht="11.25" customHeight="1" x14ac:dyDescent="0.2">
      <c r="A135" s="150" t="s">
        <v>1029</v>
      </c>
      <c r="B135" s="150"/>
      <c r="C135" s="150"/>
      <c r="D135" s="151">
        <v>1</v>
      </c>
      <c r="E135" s="152"/>
      <c r="F135" s="153">
        <v>0.12</v>
      </c>
      <c r="G135" s="153"/>
      <c r="H135" s="152">
        <v>98765</v>
      </c>
      <c r="I135" s="109">
        <f t="shared" si="164"/>
        <v>96493.404999999999</v>
      </c>
      <c r="J135" s="66">
        <f t="shared" si="165"/>
        <v>84914.196400000001</v>
      </c>
      <c r="K135" s="109"/>
      <c r="L135" s="152">
        <v>0</v>
      </c>
      <c r="M135" s="109">
        <f t="shared" si="166"/>
        <v>0</v>
      </c>
      <c r="N135" s="109">
        <f t="shared" si="167"/>
        <v>0</v>
      </c>
      <c r="O135" s="115"/>
      <c r="P135" s="152">
        <v>0</v>
      </c>
      <c r="Q135" s="109">
        <f t="shared" si="185"/>
        <v>0</v>
      </c>
      <c r="R135" s="66">
        <f t="shared" si="168"/>
        <v>0</v>
      </c>
      <c r="S135" s="151">
        <v>25</v>
      </c>
      <c r="T135" s="154" t="s">
        <v>16</v>
      </c>
      <c r="U135" s="108">
        <f>SUMIF('Avoided Costs 2011-2019'!$A:$A,'2011 Actuals'!T135&amp;'2011 Actuals'!S135,'Avoided Costs 2011-2019'!$E:$E)*J135</f>
        <v>219418.56755635238</v>
      </c>
      <c r="V135" s="108">
        <f>SUMIF('Avoided Costs 2011-2019'!$A:$A,'2011 Actuals'!T135&amp;'2011 Actuals'!S135,'Avoided Costs 2011-2019'!$K:$K)*N135</f>
        <v>0</v>
      </c>
      <c r="W135" s="108">
        <f>SUMIF('Avoided Costs 2011-2019'!$A:$A,'2011 Actuals'!T135&amp;'2011 Actuals'!S135,'Avoided Costs 2011-2019'!$M:$M)*R135</f>
        <v>0</v>
      </c>
      <c r="X135" s="108">
        <f t="shared" si="169"/>
        <v>219418.56755635238</v>
      </c>
      <c r="Y135" s="134">
        <v>8984</v>
      </c>
      <c r="Z135" s="110">
        <f t="shared" si="170"/>
        <v>7905.92</v>
      </c>
      <c r="AA135" s="110"/>
      <c r="AB135" s="110"/>
      <c r="AC135" s="110"/>
      <c r="AD135" s="110">
        <f t="shared" si="180"/>
        <v>7905.92</v>
      </c>
      <c r="AE135" s="110">
        <f t="shared" si="181"/>
        <v>211512.64755635237</v>
      </c>
      <c r="AF135" s="261">
        <f t="shared" si="173"/>
        <v>2122854.91</v>
      </c>
      <c r="AG135" s="23"/>
    </row>
    <row r="136" spans="1:33" s="111" customFormat="1" ht="11.25" customHeight="1" x14ac:dyDescent="0.2">
      <c r="A136" s="150" t="s">
        <v>1030</v>
      </c>
      <c r="B136" s="150"/>
      <c r="C136" s="150"/>
      <c r="D136" s="151">
        <v>0</v>
      </c>
      <c r="E136" s="152"/>
      <c r="F136" s="153">
        <v>0.12</v>
      </c>
      <c r="G136" s="153"/>
      <c r="H136" s="152">
        <v>8299</v>
      </c>
      <c r="I136" s="109">
        <f t="shared" si="164"/>
        <v>8108.1229999999996</v>
      </c>
      <c r="J136" s="66">
        <f t="shared" si="165"/>
        <v>7135.1482399999995</v>
      </c>
      <c r="K136" s="109"/>
      <c r="L136" s="152">
        <v>0</v>
      </c>
      <c r="M136" s="109">
        <f t="shared" si="166"/>
        <v>0</v>
      </c>
      <c r="N136" s="109">
        <f t="shared" si="167"/>
        <v>0</v>
      </c>
      <c r="O136" s="115"/>
      <c r="P136" s="152">
        <v>0</v>
      </c>
      <c r="Q136" s="109">
        <f t="shared" si="185"/>
        <v>0</v>
      </c>
      <c r="R136" s="66">
        <f t="shared" si="168"/>
        <v>0</v>
      </c>
      <c r="S136" s="151">
        <v>15</v>
      </c>
      <c r="T136" s="154" t="s">
        <v>16</v>
      </c>
      <c r="U136" s="108">
        <f>SUMIF('Avoided Costs 2011-2019'!$A:$A,'2011 Actuals'!T136&amp;'2011 Actuals'!S136,'Avoided Costs 2011-2019'!$E:$E)*J136</f>
        <v>14521.788307513723</v>
      </c>
      <c r="V136" s="108">
        <f>SUMIF('Avoided Costs 2011-2019'!$A:$A,'2011 Actuals'!T136&amp;'2011 Actuals'!S136,'Avoided Costs 2011-2019'!$K:$K)*N136</f>
        <v>0</v>
      </c>
      <c r="W136" s="108">
        <f>SUMIF('Avoided Costs 2011-2019'!$A:$A,'2011 Actuals'!T136&amp;'2011 Actuals'!S136,'Avoided Costs 2011-2019'!$M:$M)*R136</f>
        <v>0</v>
      </c>
      <c r="X136" s="108">
        <f t="shared" si="169"/>
        <v>14521.788307513723</v>
      </c>
      <c r="Y136" s="134">
        <v>5500</v>
      </c>
      <c r="Z136" s="110">
        <f t="shared" si="170"/>
        <v>4840</v>
      </c>
      <c r="AA136" s="110"/>
      <c r="AB136" s="110"/>
      <c r="AC136" s="110"/>
      <c r="AD136" s="110">
        <f t="shared" si="180"/>
        <v>4840</v>
      </c>
      <c r="AE136" s="110">
        <f t="shared" si="181"/>
        <v>9681.7883075137233</v>
      </c>
      <c r="AF136" s="261">
        <f t="shared" si="173"/>
        <v>107027.2236</v>
      </c>
      <c r="AG136" s="23"/>
    </row>
    <row r="137" spans="1:33" s="111" customFormat="1" ht="11.25" customHeight="1" x14ac:dyDescent="0.2">
      <c r="A137" s="150" t="s">
        <v>1031</v>
      </c>
      <c r="B137" s="150"/>
      <c r="C137" s="150"/>
      <c r="D137" s="151">
        <v>1</v>
      </c>
      <c r="E137" s="152"/>
      <c r="F137" s="153">
        <v>0.12</v>
      </c>
      <c r="G137" s="153"/>
      <c r="H137" s="152">
        <v>55709</v>
      </c>
      <c r="I137" s="109">
        <f t="shared" si="164"/>
        <v>54427.692999999999</v>
      </c>
      <c r="J137" s="66">
        <f t="shared" si="165"/>
        <v>47896.369839999999</v>
      </c>
      <c r="K137" s="109"/>
      <c r="L137" s="152">
        <v>0</v>
      </c>
      <c r="M137" s="109">
        <f t="shared" si="166"/>
        <v>0</v>
      </c>
      <c r="N137" s="109">
        <f t="shared" si="167"/>
        <v>0</v>
      </c>
      <c r="O137" s="115"/>
      <c r="P137" s="152">
        <v>0</v>
      </c>
      <c r="Q137" s="109">
        <f t="shared" si="185"/>
        <v>0</v>
      </c>
      <c r="R137" s="66">
        <f t="shared" si="168"/>
        <v>0</v>
      </c>
      <c r="S137" s="151">
        <v>15</v>
      </c>
      <c r="T137" s="154" t="s">
        <v>16</v>
      </c>
      <c r="U137" s="108">
        <f>SUMIF('Avoided Costs 2011-2019'!$A:$A,'2011 Actuals'!T137&amp;'2011 Actuals'!S137,'Avoided Costs 2011-2019'!$E:$E)*J137</f>
        <v>97480.938043533199</v>
      </c>
      <c r="V137" s="108">
        <f>SUMIF('Avoided Costs 2011-2019'!$A:$A,'2011 Actuals'!T137&amp;'2011 Actuals'!S137,'Avoided Costs 2011-2019'!$K:$K)*N137</f>
        <v>0</v>
      </c>
      <c r="W137" s="108">
        <f>SUMIF('Avoided Costs 2011-2019'!$A:$A,'2011 Actuals'!T137&amp;'2011 Actuals'!S137,'Avoided Costs 2011-2019'!$M:$M)*R137</f>
        <v>0</v>
      </c>
      <c r="X137" s="108">
        <f t="shared" si="169"/>
        <v>97480.938043533199</v>
      </c>
      <c r="Y137" s="134">
        <v>53585</v>
      </c>
      <c r="Z137" s="110">
        <f t="shared" si="170"/>
        <v>47154.8</v>
      </c>
      <c r="AA137" s="110"/>
      <c r="AB137" s="110"/>
      <c r="AC137" s="110"/>
      <c r="AD137" s="110">
        <f t="shared" si="180"/>
        <v>47154.8</v>
      </c>
      <c r="AE137" s="110">
        <f t="shared" si="181"/>
        <v>50326.138043533196</v>
      </c>
      <c r="AF137" s="261">
        <f t="shared" si="173"/>
        <v>718445.54759999993</v>
      </c>
      <c r="AG137" s="23"/>
    </row>
    <row r="138" spans="1:33" s="111" customFormat="1" ht="11.25" customHeight="1" x14ac:dyDescent="0.2">
      <c r="A138" s="150" t="s">
        <v>1032</v>
      </c>
      <c r="B138" s="150"/>
      <c r="C138" s="150"/>
      <c r="D138" s="151">
        <v>1</v>
      </c>
      <c r="E138" s="152"/>
      <c r="F138" s="153">
        <v>0.12</v>
      </c>
      <c r="G138" s="153"/>
      <c r="H138" s="152">
        <v>7225</v>
      </c>
      <c r="I138" s="109">
        <f t="shared" si="164"/>
        <v>7058.8249999999998</v>
      </c>
      <c r="J138" s="66">
        <f t="shared" si="165"/>
        <v>6211.7659999999996</v>
      </c>
      <c r="K138" s="109"/>
      <c r="L138" s="152">
        <v>0</v>
      </c>
      <c r="M138" s="109">
        <f t="shared" si="166"/>
        <v>0</v>
      </c>
      <c r="N138" s="109">
        <f t="shared" si="167"/>
        <v>0</v>
      </c>
      <c r="O138" s="115"/>
      <c r="P138" s="152">
        <v>0</v>
      </c>
      <c r="Q138" s="109">
        <f t="shared" si="185"/>
        <v>0</v>
      </c>
      <c r="R138" s="66">
        <f t="shared" si="168"/>
        <v>0</v>
      </c>
      <c r="S138" s="151">
        <v>5</v>
      </c>
      <c r="T138" s="154" t="s">
        <v>16</v>
      </c>
      <c r="U138" s="108">
        <f>SUMIF('Avoided Costs 2011-2019'!$A:$A,'2011 Actuals'!T138&amp;'2011 Actuals'!S138,'Avoided Costs 2011-2019'!$E:$E)*J138</f>
        <v>5594.7111904568264</v>
      </c>
      <c r="V138" s="108">
        <f>SUMIF('Avoided Costs 2011-2019'!$A:$A,'2011 Actuals'!T138&amp;'2011 Actuals'!S138,'Avoided Costs 2011-2019'!$K:$K)*N138</f>
        <v>0</v>
      </c>
      <c r="W138" s="108">
        <f>SUMIF('Avoided Costs 2011-2019'!$A:$A,'2011 Actuals'!T138&amp;'2011 Actuals'!S138,'Avoided Costs 2011-2019'!$M:$M)*R138</f>
        <v>0</v>
      </c>
      <c r="X138" s="108">
        <f t="shared" si="169"/>
        <v>5594.7111904568264</v>
      </c>
      <c r="Y138" s="134">
        <v>3750</v>
      </c>
      <c r="Z138" s="110">
        <f t="shared" si="170"/>
        <v>3300</v>
      </c>
      <c r="AA138" s="110"/>
      <c r="AB138" s="110"/>
      <c r="AC138" s="110"/>
      <c r="AD138" s="110">
        <f t="shared" si="180"/>
        <v>3300</v>
      </c>
      <c r="AE138" s="110">
        <f t="shared" si="181"/>
        <v>2294.7111904568264</v>
      </c>
      <c r="AF138" s="261">
        <f t="shared" si="173"/>
        <v>31058.829999999998</v>
      </c>
      <c r="AG138" s="23"/>
    </row>
    <row r="139" spans="1:33" s="111" customFormat="1" ht="11.25" customHeight="1" x14ac:dyDescent="0.2">
      <c r="A139" s="150" t="s">
        <v>1033</v>
      </c>
      <c r="B139" s="150"/>
      <c r="C139" s="150"/>
      <c r="D139" s="151">
        <v>1</v>
      </c>
      <c r="E139" s="152"/>
      <c r="F139" s="153">
        <v>0.12</v>
      </c>
      <c r="G139" s="153"/>
      <c r="H139" s="152">
        <v>53918</v>
      </c>
      <c r="I139" s="109">
        <f t="shared" si="164"/>
        <v>52677.885999999999</v>
      </c>
      <c r="J139" s="66">
        <f t="shared" si="165"/>
        <v>46356.539680000002</v>
      </c>
      <c r="K139" s="109"/>
      <c r="L139" s="152">
        <v>0</v>
      </c>
      <c r="M139" s="109">
        <f t="shared" si="166"/>
        <v>0</v>
      </c>
      <c r="N139" s="109">
        <f t="shared" si="167"/>
        <v>0</v>
      </c>
      <c r="O139" s="115"/>
      <c r="P139" s="152">
        <v>0</v>
      </c>
      <c r="Q139" s="109">
        <f t="shared" si="185"/>
        <v>0</v>
      </c>
      <c r="R139" s="66">
        <f t="shared" si="168"/>
        <v>0</v>
      </c>
      <c r="S139" s="151">
        <v>5</v>
      </c>
      <c r="T139" s="154" t="s">
        <v>16</v>
      </c>
      <c r="U139" s="108">
        <f>SUMIF('Avoided Costs 2011-2019'!$A:$A,'2011 Actuals'!T139&amp;'2011 Actuals'!S139,'Avoided Costs 2011-2019'!$E:$E)*J139</f>
        <v>41751.645393363491</v>
      </c>
      <c r="V139" s="108">
        <f>SUMIF('Avoided Costs 2011-2019'!$A:$A,'2011 Actuals'!T139&amp;'2011 Actuals'!S139,'Avoided Costs 2011-2019'!$K:$K)*N139</f>
        <v>0</v>
      </c>
      <c r="W139" s="108">
        <f>SUMIF('Avoided Costs 2011-2019'!$A:$A,'2011 Actuals'!T139&amp;'2011 Actuals'!S139,'Avoided Costs 2011-2019'!$M:$M)*R139</f>
        <v>0</v>
      </c>
      <c r="X139" s="108">
        <f t="shared" si="169"/>
        <v>41751.645393363491</v>
      </c>
      <c r="Y139" s="134">
        <v>8700</v>
      </c>
      <c r="Z139" s="110">
        <f t="shared" si="170"/>
        <v>7656</v>
      </c>
      <c r="AA139" s="110"/>
      <c r="AB139" s="110"/>
      <c r="AC139" s="110"/>
      <c r="AD139" s="110">
        <f t="shared" si="180"/>
        <v>7656</v>
      </c>
      <c r="AE139" s="110">
        <f t="shared" si="181"/>
        <v>34095.645393363491</v>
      </c>
      <c r="AF139" s="261">
        <f t="shared" si="173"/>
        <v>231782.69839999999</v>
      </c>
      <c r="AG139" s="23"/>
    </row>
    <row r="140" spans="1:33" s="111" customFormat="1" ht="11.25" customHeight="1" x14ac:dyDescent="0.2">
      <c r="A140" s="150" t="s">
        <v>1034</v>
      </c>
      <c r="B140" s="150"/>
      <c r="C140" s="150"/>
      <c r="D140" s="151">
        <v>1</v>
      </c>
      <c r="E140" s="152"/>
      <c r="F140" s="153">
        <v>0.12</v>
      </c>
      <c r="G140" s="153"/>
      <c r="H140" s="152">
        <v>89372</v>
      </c>
      <c r="I140" s="109">
        <f t="shared" si="164"/>
        <v>87316.444000000003</v>
      </c>
      <c r="J140" s="66">
        <f t="shared" si="165"/>
        <v>76838.470719999998</v>
      </c>
      <c r="K140" s="109"/>
      <c r="L140" s="152">
        <v>0</v>
      </c>
      <c r="M140" s="109">
        <f t="shared" si="166"/>
        <v>0</v>
      </c>
      <c r="N140" s="109">
        <f t="shared" si="167"/>
        <v>0</v>
      </c>
      <c r="O140" s="115"/>
      <c r="P140" s="152">
        <v>0</v>
      </c>
      <c r="Q140" s="109">
        <f t="shared" si="185"/>
        <v>0</v>
      </c>
      <c r="R140" s="66">
        <f t="shared" si="168"/>
        <v>0</v>
      </c>
      <c r="S140" s="151">
        <v>5</v>
      </c>
      <c r="T140" s="154" t="s">
        <v>16</v>
      </c>
      <c r="U140" s="108">
        <f>SUMIF('Avoided Costs 2011-2019'!$A:$A,'2011 Actuals'!T140&amp;'2011 Actuals'!S140,'Avoided Costs 2011-2019'!$E:$E)*J140</f>
        <v>69205.609482838408</v>
      </c>
      <c r="V140" s="108">
        <f>SUMIF('Avoided Costs 2011-2019'!$A:$A,'2011 Actuals'!T140&amp;'2011 Actuals'!S140,'Avoided Costs 2011-2019'!$K:$K)*N140</f>
        <v>0</v>
      </c>
      <c r="W140" s="108">
        <f>SUMIF('Avoided Costs 2011-2019'!$A:$A,'2011 Actuals'!T140&amp;'2011 Actuals'!S140,'Avoided Costs 2011-2019'!$M:$M)*R140</f>
        <v>0</v>
      </c>
      <c r="X140" s="108">
        <f t="shared" si="169"/>
        <v>69205.609482838408</v>
      </c>
      <c r="Y140" s="134">
        <v>8300</v>
      </c>
      <c r="Z140" s="110">
        <f t="shared" si="170"/>
        <v>7304</v>
      </c>
      <c r="AA140" s="110"/>
      <c r="AB140" s="110"/>
      <c r="AC140" s="110"/>
      <c r="AD140" s="110">
        <f t="shared" si="180"/>
        <v>7304</v>
      </c>
      <c r="AE140" s="110">
        <f t="shared" si="181"/>
        <v>61901.609482838408</v>
      </c>
      <c r="AF140" s="261">
        <f t="shared" si="173"/>
        <v>384192.35359999997</v>
      </c>
      <c r="AG140" s="23"/>
    </row>
    <row r="141" spans="1:33" s="111" customFormat="1" ht="11.25" customHeight="1" x14ac:dyDescent="0.2">
      <c r="A141" s="150" t="s">
        <v>1035</v>
      </c>
      <c r="B141" s="150"/>
      <c r="C141" s="150"/>
      <c r="D141" s="151">
        <v>1</v>
      </c>
      <c r="E141" s="152"/>
      <c r="F141" s="153">
        <v>0.12</v>
      </c>
      <c r="G141" s="153"/>
      <c r="H141" s="152">
        <v>9036</v>
      </c>
      <c r="I141" s="109">
        <f t="shared" si="164"/>
        <v>8828.1720000000005</v>
      </c>
      <c r="J141" s="66">
        <f t="shared" si="165"/>
        <v>7768.7913600000002</v>
      </c>
      <c r="K141" s="109"/>
      <c r="L141" s="152">
        <v>0</v>
      </c>
      <c r="M141" s="109">
        <f t="shared" si="166"/>
        <v>0</v>
      </c>
      <c r="N141" s="109">
        <f t="shared" si="167"/>
        <v>0</v>
      </c>
      <c r="O141" s="115"/>
      <c r="P141" s="152">
        <v>0</v>
      </c>
      <c r="Q141" s="109">
        <f t="shared" si="185"/>
        <v>0</v>
      </c>
      <c r="R141" s="66">
        <f t="shared" si="168"/>
        <v>0</v>
      </c>
      <c r="S141" s="151">
        <v>5</v>
      </c>
      <c r="T141" s="154" t="s">
        <v>16</v>
      </c>
      <c r="U141" s="108">
        <f>SUMIF('Avoided Costs 2011-2019'!$A:$A,'2011 Actuals'!T141&amp;'2011 Actuals'!S141,'Avoided Costs 2011-2019'!$E:$E)*J141</f>
        <v>6997.0671718986696</v>
      </c>
      <c r="V141" s="108">
        <f>SUMIF('Avoided Costs 2011-2019'!$A:$A,'2011 Actuals'!T141&amp;'2011 Actuals'!S141,'Avoided Costs 2011-2019'!$K:$K)*N141</f>
        <v>0</v>
      </c>
      <c r="W141" s="108">
        <f>SUMIF('Avoided Costs 2011-2019'!$A:$A,'2011 Actuals'!T141&amp;'2011 Actuals'!S141,'Avoided Costs 2011-2019'!$M:$M)*R141</f>
        <v>0</v>
      </c>
      <c r="X141" s="108">
        <f t="shared" si="169"/>
        <v>6997.0671718986696</v>
      </c>
      <c r="Y141" s="134">
        <v>3587</v>
      </c>
      <c r="Z141" s="110">
        <f t="shared" si="170"/>
        <v>3156.56</v>
      </c>
      <c r="AA141" s="110"/>
      <c r="AB141" s="110"/>
      <c r="AC141" s="110"/>
      <c r="AD141" s="110">
        <f t="shared" si="180"/>
        <v>3156.56</v>
      </c>
      <c r="AE141" s="110">
        <f t="shared" si="181"/>
        <v>3840.5071718986696</v>
      </c>
      <c r="AF141" s="261">
        <f t="shared" si="173"/>
        <v>38843.9568</v>
      </c>
      <c r="AG141" s="23"/>
    </row>
    <row r="142" spans="1:33" s="111" customFormat="1" ht="11.25" customHeight="1" x14ac:dyDescent="0.2">
      <c r="A142" s="150" t="s">
        <v>1036</v>
      </c>
      <c r="B142" s="150"/>
      <c r="C142" s="150"/>
      <c r="D142" s="151">
        <v>0</v>
      </c>
      <c r="E142" s="152"/>
      <c r="F142" s="153">
        <v>0.12</v>
      </c>
      <c r="G142" s="153"/>
      <c r="H142" s="152">
        <v>5585</v>
      </c>
      <c r="I142" s="109">
        <f t="shared" si="164"/>
        <v>5456.5450000000001</v>
      </c>
      <c r="J142" s="66">
        <f t="shared" si="165"/>
        <v>4801.7596000000003</v>
      </c>
      <c r="K142" s="109"/>
      <c r="L142" s="152">
        <v>0</v>
      </c>
      <c r="M142" s="109">
        <f t="shared" si="166"/>
        <v>0</v>
      </c>
      <c r="N142" s="109">
        <f t="shared" si="167"/>
        <v>0</v>
      </c>
      <c r="O142" s="115"/>
      <c r="P142" s="152">
        <v>0</v>
      </c>
      <c r="Q142" s="109">
        <f t="shared" si="185"/>
        <v>0</v>
      </c>
      <c r="R142" s="66">
        <f t="shared" si="168"/>
        <v>0</v>
      </c>
      <c r="S142" s="151">
        <v>15</v>
      </c>
      <c r="T142" s="154" t="s">
        <v>16</v>
      </c>
      <c r="U142" s="108">
        <f>SUMIF('Avoided Costs 2011-2019'!$A:$A,'2011 Actuals'!T142&amp;'2011 Actuals'!S142,'Avoided Costs 2011-2019'!$E:$E)*J142</f>
        <v>9772.7663209379625</v>
      </c>
      <c r="V142" s="108">
        <f>SUMIF('Avoided Costs 2011-2019'!$A:$A,'2011 Actuals'!T142&amp;'2011 Actuals'!S142,'Avoided Costs 2011-2019'!$K:$K)*N142</f>
        <v>0</v>
      </c>
      <c r="W142" s="108">
        <f>SUMIF('Avoided Costs 2011-2019'!$A:$A,'2011 Actuals'!T142&amp;'2011 Actuals'!S142,'Avoided Costs 2011-2019'!$M:$M)*R142</f>
        <v>0</v>
      </c>
      <c r="X142" s="108">
        <f t="shared" si="169"/>
        <v>9772.7663209379625</v>
      </c>
      <c r="Y142" s="134">
        <v>11085</v>
      </c>
      <c r="Z142" s="110">
        <f t="shared" si="170"/>
        <v>9754.7999999999993</v>
      </c>
      <c r="AA142" s="110"/>
      <c r="AB142" s="110"/>
      <c r="AC142" s="110"/>
      <c r="AD142" s="110">
        <f t="shared" si="180"/>
        <v>9754.7999999999993</v>
      </c>
      <c r="AE142" s="110">
        <f t="shared" si="181"/>
        <v>17.966320937963246</v>
      </c>
      <c r="AF142" s="261">
        <f t="shared" si="173"/>
        <v>72026.394</v>
      </c>
      <c r="AG142" s="23"/>
    </row>
    <row r="143" spans="1:33" s="111" customFormat="1" ht="11.25" customHeight="1" x14ac:dyDescent="0.2">
      <c r="A143" s="150" t="s">
        <v>1037</v>
      </c>
      <c r="B143" s="150"/>
      <c r="C143" s="150"/>
      <c r="D143" s="151">
        <v>0</v>
      </c>
      <c r="E143" s="152"/>
      <c r="F143" s="153">
        <v>0.12</v>
      </c>
      <c r="G143" s="153"/>
      <c r="H143" s="152">
        <v>12178</v>
      </c>
      <c r="I143" s="109">
        <f t="shared" si="164"/>
        <v>11897.905999999999</v>
      </c>
      <c r="J143" s="66">
        <f t="shared" si="165"/>
        <v>10470.157279999999</v>
      </c>
      <c r="K143" s="109"/>
      <c r="L143" s="152">
        <v>0</v>
      </c>
      <c r="M143" s="109">
        <f t="shared" si="166"/>
        <v>0</v>
      </c>
      <c r="N143" s="109">
        <f t="shared" si="167"/>
        <v>0</v>
      </c>
      <c r="O143" s="115"/>
      <c r="P143" s="152">
        <v>0</v>
      </c>
      <c r="Q143" s="109">
        <f t="shared" si="185"/>
        <v>0</v>
      </c>
      <c r="R143" s="66">
        <f t="shared" si="168"/>
        <v>0</v>
      </c>
      <c r="S143" s="151">
        <v>15</v>
      </c>
      <c r="T143" s="154" t="s">
        <v>16</v>
      </c>
      <c r="U143" s="108">
        <f>SUMIF('Avoided Costs 2011-2019'!$A:$A,'2011 Actuals'!T143&amp;'2011 Actuals'!S143,'Avoided Costs 2011-2019'!$E:$E)*J143</f>
        <v>21309.355104097132</v>
      </c>
      <c r="V143" s="108">
        <f>SUMIF('Avoided Costs 2011-2019'!$A:$A,'2011 Actuals'!T143&amp;'2011 Actuals'!S143,'Avoided Costs 2011-2019'!$K:$K)*N143</f>
        <v>0</v>
      </c>
      <c r="W143" s="108">
        <f>SUMIF('Avoided Costs 2011-2019'!$A:$A,'2011 Actuals'!T143&amp;'2011 Actuals'!S143,'Avoided Costs 2011-2019'!$M:$M)*R143</f>
        <v>0</v>
      </c>
      <c r="X143" s="108">
        <f t="shared" si="169"/>
        <v>21309.355104097132</v>
      </c>
      <c r="Y143" s="134">
        <v>24000</v>
      </c>
      <c r="Z143" s="110">
        <f t="shared" si="170"/>
        <v>21120</v>
      </c>
      <c r="AA143" s="110"/>
      <c r="AB143" s="110"/>
      <c r="AC143" s="110"/>
      <c r="AD143" s="110">
        <f t="shared" si="180"/>
        <v>21120</v>
      </c>
      <c r="AE143" s="110">
        <f t="shared" si="181"/>
        <v>189.35510409713243</v>
      </c>
      <c r="AF143" s="261">
        <f t="shared" si="173"/>
        <v>157052.35920000001</v>
      </c>
      <c r="AG143" s="23"/>
    </row>
    <row r="144" spans="1:33" s="111" customFormat="1" ht="11.25" customHeight="1" x14ac:dyDescent="0.2">
      <c r="A144" s="150" t="s">
        <v>1038</v>
      </c>
      <c r="B144" s="150"/>
      <c r="C144" s="150"/>
      <c r="D144" s="151">
        <v>1</v>
      </c>
      <c r="E144" s="152"/>
      <c r="F144" s="153">
        <v>0.12</v>
      </c>
      <c r="G144" s="153"/>
      <c r="H144" s="152">
        <v>24979</v>
      </c>
      <c r="I144" s="109">
        <f t="shared" si="164"/>
        <v>24404.483</v>
      </c>
      <c r="J144" s="66">
        <f t="shared" si="165"/>
        <v>21475.945039999999</v>
      </c>
      <c r="K144" s="109"/>
      <c r="L144" s="152">
        <v>0</v>
      </c>
      <c r="M144" s="109">
        <f t="shared" si="166"/>
        <v>0</v>
      </c>
      <c r="N144" s="109">
        <f t="shared" si="167"/>
        <v>0</v>
      </c>
      <c r="O144" s="115"/>
      <c r="P144" s="152">
        <v>0</v>
      </c>
      <c r="Q144" s="109">
        <f t="shared" si="185"/>
        <v>0</v>
      </c>
      <c r="R144" s="66">
        <f t="shared" si="168"/>
        <v>0</v>
      </c>
      <c r="S144" s="151">
        <v>15</v>
      </c>
      <c r="T144" s="154" t="s">
        <v>16</v>
      </c>
      <c r="U144" s="108">
        <f>SUMIF('Avoided Costs 2011-2019'!$A:$A,'2011 Actuals'!T144&amp;'2011 Actuals'!S144,'Avoided Costs 2011-2019'!$E:$E)*J144</f>
        <v>43708.850479983768</v>
      </c>
      <c r="V144" s="108">
        <f>SUMIF('Avoided Costs 2011-2019'!$A:$A,'2011 Actuals'!T144&amp;'2011 Actuals'!S144,'Avoided Costs 2011-2019'!$K:$K)*N144</f>
        <v>0</v>
      </c>
      <c r="W144" s="108">
        <f>SUMIF('Avoided Costs 2011-2019'!$A:$A,'2011 Actuals'!T144&amp;'2011 Actuals'!S144,'Avoided Costs 2011-2019'!$M:$M)*R144</f>
        <v>0</v>
      </c>
      <c r="X144" s="108">
        <f t="shared" si="169"/>
        <v>43708.850479983768</v>
      </c>
      <c r="Y144" s="134">
        <v>24000</v>
      </c>
      <c r="Z144" s="110">
        <f t="shared" si="170"/>
        <v>21120</v>
      </c>
      <c r="AA144" s="110"/>
      <c r="AB144" s="110"/>
      <c r="AC144" s="110"/>
      <c r="AD144" s="110">
        <f t="shared" si="180"/>
        <v>21120</v>
      </c>
      <c r="AE144" s="110">
        <f t="shared" si="181"/>
        <v>22588.850479983768</v>
      </c>
      <c r="AF144" s="261">
        <f t="shared" si="173"/>
        <v>322139.17559999996</v>
      </c>
      <c r="AG144" s="23"/>
    </row>
    <row r="145" spans="1:33" s="111" customFormat="1" ht="11.25" customHeight="1" x14ac:dyDescent="0.2">
      <c r="A145" s="150" t="s">
        <v>1039</v>
      </c>
      <c r="B145" s="150"/>
      <c r="C145" s="150"/>
      <c r="D145" s="151">
        <v>1</v>
      </c>
      <c r="E145" s="152"/>
      <c r="F145" s="153">
        <v>0.12</v>
      </c>
      <c r="G145" s="153"/>
      <c r="H145" s="152">
        <v>133524</v>
      </c>
      <c r="I145" s="109">
        <f t="shared" si="164"/>
        <v>130452.948</v>
      </c>
      <c r="J145" s="66">
        <f t="shared" si="165"/>
        <v>114798.59424000001</v>
      </c>
      <c r="K145" s="109"/>
      <c r="L145" s="152">
        <v>188564</v>
      </c>
      <c r="M145" s="109">
        <f t="shared" si="166"/>
        <v>183095.644</v>
      </c>
      <c r="N145" s="109">
        <f t="shared" si="167"/>
        <v>161124.16672000001</v>
      </c>
      <c r="O145" s="115"/>
      <c r="P145" s="152">
        <v>0</v>
      </c>
      <c r="Q145" s="109">
        <f t="shared" si="185"/>
        <v>0</v>
      </c>
      <c r="R145" s="66">
        <f t="shared" si="168"/>
        <v>0</v>
      </c>
      <c r="S145" s="151">
        <v>15</v>
      </c>
      <c r="T145" s="154" t="s">
        <v>16</v>
      </c>
      <c r="U145" s="108">
        <f>SUMIF('Avoided Costs 2011-2019'!$A:$A,'2011 Actuals'!T145&amp;'2011 Actuals'!S145,'Avoided Costs 2011-2019'!$E:$E)*J145</f>
        <v>233643.48258494548</v>
      </c>
      <c r="V145" s="108">
        <f>SUMIF('Avoided Costs 2011-2019'!$A:$A,'2011 Actuals'!T145&amp;'2011 Actuals'!S145,'Avoided Costs 2011-2019'!$K:$K)*N145</f>
        <v>135805.46768675133</v>
      </c>
      <c r="W145" s="108">
        <f>SUMIF('Avoided Costs 2011-2019'!$A:$A,'2011 Actuals'!T145&amp;'2011 Actuals'!S145,'Avoided Costs 2011-2019'!$M:$M)*R145</f>
        <v>0</v>
      </c>
      <c r="X145" s="108">
        <f t="shared" si="169"/>
        <v>369448.95027169678</v>
      </c>
      <c r="Y145" s="134">
        <v>36350</v>
      </c>
      <c r="Z145" s="110">
        <f t="shared" si="170"/>
        <v>31988</v>
      </c>
      <c r="AA145" s="110"/>
      <c r="AB145" s="110"/>
      <c r="AC145" s="110"/>
      <c r="AD145" s="110">
        <f t="shared" si="180"/>
        <v>31988</v>
      </c>
      <c r="AE145" s="110">
        <f t="shared" si="181"/>
        <v>337460.95027169678</v>
      </c>
      <c r="AF145" s="261">
        <f t="shared" si="173"/>
        <v>1721978.9136000001</v>
      </c>
      <c r="AG145" s="23"/>
    </row>
    <row r="146" spans="1:33" s="111" customFormat="1" ht="11.25" customHeight="1" x14ac:dyDescent="0.2">
      <c r="A146" s="150" t="s">
        <v>1040</v>
      </c>
      <c r="B146" s="150"/>
      <c r="C146" s="150"/>
      <c r="D146" s="151">
        <v>1</v>
      </c>
      <c r="E146" s="152"/>
      <c r="F146" s="153">
        <v>0.12</v>
      </c>
      <c r="G146" s="153"/>
      <c r="H146" s="152">
        <v>78971</v>
      </c>
      <c r="I146" s="109">
        <f t="shared" si="164"/>
        <v>77154.667000000001</v>
      </c>
      <c r="J146" s="66">
        <f t="shared" si="165"/>
        <v>67896.106960000005</v>
      </c>
      <c r="K146" s="109"/>
      <c r="L146" s="152">
        <v>171421</v>
      </c>
      <c r="M146" s="109">
        <f t="shared" si="166"/>
        <v>166449.791</v>
      </c>
      <c r="N146" s="109">
        <f t="shared" si="167"/>
        <v>146475.81607999999</v>
      </c>
      <c r="O146" s="115"/>
      <c r="P146" s="152">
        <v>0</v>
      </c>
      <c r="Q146" s="109">
        <f t="shared" si="185"/>
        <v>0</v>
      </c>
      <c r="R146" s="66">
        <f t="shared" si="168"/>
        <v>0</v>
      </c>
      <c r="S146" s="151">
        <v>15</v>
      </c>
      <c r="T146" s="154" t="s">
        <v>16</v>
      </c>
      <c r="U146" s="108">
        <f>SUMIF('Avoided Costs 2011-2019'!$A:$A,'2011 Actuals'!T146&amp;'2011 Actuals'!S146,'Avoided Costs 2011-2019'!$E:$E)*J146</f>
        <v>138185.34093657866</v>
      </c>
      <c r="V146" s="108">
        <f>SUMIF('Avoided Costs 2011-2019'!$A:$A,'2011 Actuals'!T146&amp;'2011 Actuals'!S146,'Avoided Costs 2011-2019'!$K:$K)*N146</f>
        <v>123458.92681705204</v>
      </c>
      <c r="W146" s="108">
        <f>SUMIF('Avoided Costs 2011-2019'!$A:$A,'2011 Actuals'!T146&amp;'2011 Actuals'!S146,'Avoided Costs 2011-2019'!$M:$M)*R146</f>
        <v>0</v>
      </c>
      <c r="X146" s="108">
        <f t="shared" si="169"/>
        <v>261644.2677536307</v>
      </c>
      <c r="Y146" s="134">
        <v>44705</v>
      </c>
      <c r="Z146" s="110">
        <f t="shared" si="170"/>
        <v>39340.400000000001</v>
      </c>
      <c r="AA146" s="110"/>
      <c r="AB146" s="110"/>
      <c r="AC146" s="110"/>
      <c r="AD146" s="110">
        <f t="shared" si="180"/>
        <v>39340.400000000001</v>
      </c>
      <c r="AE146" s="110">
        <f t="shared" si="181"/>
        <v>222303.86775363071</v>
      </c>
      <c r="AF146" s="261">
        <f t="shared" si="173"/>
        <v>1018441.6044000001</v>
      </c>
      <c r="AG146" s="23"/>
    </row>
    <row r="147" spans="1:33" s="111" customFormat="1" ht="11.25" customHeight="1" x14ac:dyDescent="0.2">
      <c r="A147" s="150" t="s">
        <v>1041</v>
      </c>
      <c r="B147" s="150"/>
      <c r="C147" s="150"/>
      <c r="D147" s="151">
        <v>1</v>
      </c>
      <c r="E147" s="152"/>
      <c r="F147" s="153">
        <v>0.12</v>
      </c>
      <c r="G147" s="153"/>
      <c r="H147" s="152">
        <v>27092</v>
      </c>
      <c r="I147" s="109">
        <f t="shared" si="164"/>
        <v>26468.883999999998</v>
      </c>
      <c r="J147" s="66">
        <f t="shared" si="165"/>
        <v>23292.617919999997</v>
      </c>
      <c r="K147" s="109"/>
      <c r="L147" s="152">
        <v>336221</v>
      </c>
      <c r="M147" s="109">
        <f t="shared" si="166"/>
        <v>326470.59100000001</v>
      </c>
      <c r="N147" s="109">
        <f t="shared" si="167"/>
        <v>287294.12008000002</v>
      </c>
      <c r="O147" s="115"/>
      <c r="P147" s="152">
        <v>0</v>
      </c>
      <c r="Q147" s="109">
        <f t="shared" si="185"/>
        <v>0</v>
      </c>
      <c r="R147" s="66">
        <f t="shared" si="168"/>
        <v>0</v>
      </c>
      <c r="S147" s="151">
        <v>15</v>
      </c>
      <c r="T147" s="154" t="s">
        <v>16</v>
      </c>
      <c r="U147" s="108">
        <f>SUMIF('Avoided Costs 2011-2019'!$A:$A,'2011 Actuals'!T147&amp;'2011 Actuals'!S147,'Avoided Costs 2011-2019'!$E:$E)*J147</f>
        <v>47406.228319937552</v>
      </c>
      <c r="V147" s="108">
        <f>SUMIF('Avoided Costs 2011-2019'!$A:$A,'2011 Actuals'!T147&amp;'2011 Actuals'!S147,'Avoided Costs 2011-2019'!$K:$K)*N147</f>
        <v>242149.35062422958</v>
      </c>
      <c r="W147" s="108">
        <f>SUMIF('Avoided Costs 2011-2019'!$A:$A,'2011 Actuals'!T147&amp;'2011 Actuals'!S147,'Avoided Costs 2011-2019'!$M:$M)*R147</f>
        <v>0</v>
      </c>
      <c r="X147" s="108">
        <f t="shared" si="169"/>
        <v>289555.57894416712</v>
      </c>
      <c r="Y147" s="134">
        <v>131360</v>
      </c>
      <c r="Z147" s="110">
        <f t="shared" si="170"/>
        <v>115596.8</v>
      </c>
      <c r="AA147" s="110"/>
      <c r="AB147" s="110"/>
      <c r="AC147" s="110"/>
      <c r="AD147" s="110">
        <f t="shared" si="180"/>
        <v>115596.8</v>
      </c>
      <c r="AE147" s="110">
        <f t="shared" si="181"/>
        <v>173958.77894416713</v>
      </c>
      <c r="AF147" s="261">
        <f t="shared" si="173"/>
        <v>349389.26879999996</v>
      </c>
      <c r="AG147" s="23"/>
    </row>
    <row r="148" spans="1:33" s="4" customFormat="1" x14ac:dyDescent="0.2">
      <c r="A148" s="214" t="s">
        <v>4</v>
      </c>
      <c r="B148" s="214" t="s">
        <v>170</v>
      </c>
      <c r="C148" s="215"/>
      <c r="D148" s="216">
        <f>SUM(D84:D147)</f>
        <v>55</v>
      </c>
      <c r="E148" s="217"/>
      <c r="F148" s="218"/>
      <c r="G148" s="219"/>
      <c r="H148" s="217">
        <f>SUM(H84:H147)</f>
        <v>5073847</v>
      </c>
      <c r="I148" s="217">
        <f>SUM(I84:I147)</f>
        <v>4903455.3730000006</v>
      </c>
      <c r="J148" s="217">
        <f>SUM(J84:J147)</f>
        <v>4315040.7282400001</v>
      </c>
      <c r="K148" s="66"/>
      <c r="L148" s="217">
        <f>SUM(L84:L147)</f>
        <v>3653126</v>
      </c>
      <c r="M148" s="217">
        <f>SUM(M84:M147)</f>
        <v>3572965.0410000002</v>
      </c>
      <c r="N148" s="217">
        <f>SUM(N84:N147)</f>
        <v>3144209.2360800002</v>
      </c>
      <c r="O148" s="220"/>
      <c r="P148" s="217">
        <f>SUM(P84:P147)</f>
        <v>4325</v>
      </c>
      <c r="Q148" s="217">
        <f>SUM(Q84:Q147)</f>
        <v>4281.75</v>
      </c>
      <c r="R148" s="217">
        <f>SUM(R84:R147)</f>
        <v>3767.94</v>
      </c>
      <c r="S148" s="216"/>
      <c r="T148" s="215"/>
      <c r="U148" s="110">
        <f>SUM(U84:U147)</f>
        <v>9587306.1064922679</v>
      </c>
      <c r="V148" s="110">
        <f>SUM(V84:V147)</f>
        <v>2486350.7943536444</v>
      </c>
      <c r="W148" s="110">
        <f>SUM(W84:W147)</f>
        <v>58246.626272565729</v>
      </c>
      <c r="X148" s="110">
        <f>SUM(X84:X147)</f>
        <v>12131903.527118476</v>
      </c>
      <c r="Y148" s="134"/>
      <c r="Z148" s="110">
        <f>SUM(Z84:Z147)</f>
        <v>2196538.4936000002</v>
      </c>
      <c r="AA148" s="110">
        <v>613858.66</v>
      </c>
      <c r="AB148" s="110">
        <v>89211.199999999997</v>
      </c>
      <c r="AC148" s="110">
        <f>AB148+AA148</f>
        <v>703069.86</v>
      </c>
      <c r="AD148" s="110">
        <f t="shared" si="180"/>
        <v>2285749.6936000003</v>
      </c>
      <c r="AE148" s="112">
        <f t="shared" ref="AE148" si="186">X148-AD148</f>
        <v>9846153.8335184753</v>
      </c>
      <c r="AF148" s="262">
        <f>SUM(AF84:AF147)</f>
        <v>86469259.167280018</v>
      </c>
      <c r="AG148" s="23"/>
    </row>
    <row r="149" spans="1:33" x14ac:dyDescent="0.2">
      <c r="A149" s="143"/>
      <c r="K149" s="40"/>
      <c r="L149" s="40"/>
      <c r="O149" s="57"/>
      <c r="P149" s="29"/>
      <c r="R149" s="20"/>
      <c r="S149" s="20"/>
      <c r="Z149" s="41"/>
      <c r="AA149" s="41"/>
      <c r="AC149" s="41"/>
      <c r="AD149" s="41"/>
      <c r="AE149" s="41"/>
    </row>
    <row r="150" spans="1:33" x14ac:dyDescent="0.2">
      <c r="A150" s="143" t="s">
        <v>116</v>
      </c>
      <c r="B150" s="23" t="s">
        <v>117</v>
      </c>
      <c r="J150" s="44"/>
      <c r="K150" s="40"/>
      <c r="L150" s="40"/>
      <c r="O150" s="57"/>
      <c r="P150" s="29"/>
      <c r="R150" s="20"/>
      <c r="S150" s="20"/>
      <c r="Z150" s="41"/>
      <c r="AA150" s="41"/>
      <c r="AC150" s="41"/>
      <c r="AD150" s="41"/>
      <c r="AE150" s="41"/>
    </row>
    <row r="151" spans="1:33" s="111" customFormat="1" x14ac:dyDescent="0.2">
      <c r="A151" s="150" t="s">
        <v>1083</v>
      </c>
      <c r="B151" s="150"/>
      <c r="C151" s="150"/>
      <c r="D151" s="151">
        <v>1</v>
      </c>
      <c r="E151" s="152"/>
      <c r="F151" s="153">
        <v>0.12</v>
      </c>
      <c r="G151" s="153"/>
      <c r="H151" s="152">
        <v>12400</v>
      </c>
      <c r="I151" s="109">
        <f t="shared" ref="I151:I161" si="187">+$H$68*H151</f>
        <v>12114.8</v>
      </c>
      <c r="J151" s="66">
        <f t="shared" ref="J151:J161" si="188">I151*(1-F151)</f>
        <v>10661.023999999999</v>
      </c>
      <c r="K151" s="109"/>
      <c r="L151" s="152">
        <v>29899</v>
      </c>
      <c r="M151" s="109">
        <f t="shared" ref="M151:M161" si="189">+$L$68*L151</f>
        <v>29031.929</v>
      </c>
      <c r="N151" s="109">
        <f t="shared" ref="N151:N161" si="190">M151*(1-F151)</f>
        <v>25548.097519999999</v>
      </c>
      <c r="O151" s="115"/>
      <c r="P151" s="152">
        <v>0</v>
      </c>
      <c r="Q151" s="109">
        <f t="shared" ref="Q151:Q161" si="191">+P151*$P$68</f>
        <v>0</v>
      </c>
      <c r="R151" s="66">
        <f t="shared" ref="R151:R161" si="192">Q151*(1-F151)</f>
        <v>0</v>
      </c>
      <c r="S151" s="151">
        <v>15</v>
      </c>
      <c r="T151" s="154" t="s">
        <v>16</v>
      </c>
      <c r="U151" s="108">
        <f>SUMIF('Avoided Costs 2011-2019'!$A:$A,'2011 Actuals'!T151&amp;'2011 Actuals'!S151,'Avoided Costs 2011-2019'!$E:$E)*J151</f>
        <v>21697.816003514901</v>
      </c>
      <c r="V151" s="108">
        <f>SUMIF('Avoided Costs 2011-2019'!$A:$A,'2011 Actuals'!T151&amp;'2011 Actuals'!S151,'Avoided Costs 2011-2019'!$K:$K)*N151</f>
        <v>21533.525372638353</v>
      </c>
      <c r="W151" s="108">
        <f>SUMIF('Avoided Costs 2011-2019'!$A:$A,'2011 Actuals'!T151&amp;'2011 Actuals'!S151,'Avoided Costs 2011-2019'!$M:$M)*R151</f>
        <v>0</v>
      </c>
      <c r="X151" s="108">
        <f t="shared" ref="X151:X161" si="193">SUM(U151:W151)</f>
        <v>43231.341376153257</v>
      </c>
      <c r="Y151" s="134">
        <v>29841.84</v>
      </c>
      <c r="Z151" s="110">
        <f t="shared" ref="Z151:Z161" si="194">Y151*(1-F151)</f>
        <v>26260.819200000002</v>
      </c>
      <c r="AA151" s="110"/>
      <c r="AB151" s="110"/>
      <c r="AC151" s="110"/>
      <c r="AD151" s="110">
        <f t="shared" ref="AD151:AD162" si="195">Z151+AB151</f>
        <v>26260.819200000002</v>
      </c>
      <c r="AE151" s="110">
        <f t="shared" ref="AE151:AE162" si="196">X151-AD151</f>
        <v>16970.522176153256</v>
      </c>
      <c r="AF151" s="261">
        <f t="shared" ref="AF151:AF161" si="197">J151*S151</f>
        <v>159915.35999999999</v>
      </c>
      <c r="AG151" s="23"/>
    </row>
    <row r="152" spans="1:33" s="111" customFormat="1" x14ac:dyDescent="0.2">
      <c r="A152" s="150" t="s">
        <v>1084</v>
      </c>
      <c r="B152" s="150"/>
      <c r="C152" s="150"/>
      <c r="D152" s="151">
        <v>1</v>
      </c>
      <c r="E152" s="152"/>
      <c r="F152" s="153">
        <v>0.12</v>
      </c>
      <c r="G152" s="153"/>
      <c r="H152" s="152">
        <v>10782</v>
      </c>
      <c r="I152" s="109">
        <f t="shared" si="187"/>
        <v>10534.013999999999</v>
      </c>
      <c r="J152" s="66">
        <f t="shared" ref="J152:J156" si="198">I152*(1-F152)</f>
        <v>9269.9323199999999</v>
      </c>
      <c r="K152" s="109"/>
      <c r="L152" s="152">
        <v>25999</v>
      </c>
      <c r="M152" s="109">
        <f t="shared" si="189"/>
        <v>25245.028999999999</v>
      </c>
      <c r="N152" s="109">
        <f t="shared" ref="N152:N156" si="199">M152*(1-F152)</f>
        <v>22215.625519999998</v>
      </c>
      <c r="O152" s="115"/>
      <c r="P152" s="152">
        <v>0</v>
      </c>
      <c r="Q152" s="109">
        <f t="shared" si="191"/>
        <v>0</v>
      </c>
      <c r="R152" s="66">
        <f t="shared" ref="R152:R156" si="200">Q152*(1-F152)</f>
        <v>0</v>
      </c>
      <c r="S152" s="151">
        <v>15</v>
      </c>
      <c r="T152" s="154" t="s">
        <v>16</v>
      </c>
      <c r="U152" s="108">
        <f>SUMIF('Avoided Costs 2011-2019'!$A:$A,'2011 Actuals'!T152&amp;'2011 Actuals'!S152,'Avoided Costs 2011-2019'!$E:$E)*J152</f>
        <v>18866.600979830459</v>
      </c>
      <c r="V152" s="108">
        <f>SUMIF('Avoided Costs 2011-2019'!$A:$A,'2011 Actuals'!T152&amp;'2011 Actuals'!S152,'Avoided Costs 2011-2019'!$K:$K)*N152</f>
        <v>18724.710731570438</v>
      </c>
      <c r="W152" s="108">
        <f>SUMIF('Avoided Costs 2011-2019'!$A:$A,'2011 Actuals'!T152&amp;'2011 Actuals'!S152,'Avoided Costs 2011-2019'!$M:$M)*R152</f>
        <v>0</v>
      </c>
      <c r="X152" s="108">
        <f t="shared" ref="X152:X156" si="201">SUM(U152:W152)</f>
        <v>37591.311711400893</v>
      </c>
      <c r="Y152" s="134">
        <v>25777</v>
      </c>
      <c r="Z152" s="110">
        <f t="shared" ref="Z152:Z156" si="202">Y152*(1-F152)</f>
        <v>22683.759999999998</v>
      </c>
      <c r="AA152" s="110"/>
      <c r="AB152" s="110"/>
      <c r="AC152" s="110"/>
      <c r="AD152" s="110">
        <f t="shared" si="195"/>
        <v>22683.759999999998</v>
      </c>
      <c r="AE152" s="110">
        <f t="shared" si="196"/>
        <v>14907.551711400894</v>
      </c>
      <c r="AF152" s="261">
        <f t="shared" si="197"/>
        <v>139048.98480000001</v>
      </c>
      <c r="AG152" s="23"/>
    </row>
    <row r="153" spans="1:33" s="111" customFormat="1" x14ac:dyDescent="0.2">
      <c r="A153" s="150" t="s">
        <v>1085</v>
      </c>
      <c r="B153" s="150"/>
      <c r="C153" s="150"/>
      <c r="D153" s="151">
        <v>1</v>
      </c>
      <c r="E153" s="152"/>
      <c r="F153" s="153">
        <v>0.12</v>
      </c>
      <c r="G153" s="153"/>
      <c r="H153" s="152">
        <v>12853</v>
      </c>
      <c r="I153" s="109">
        <f t="shared" si="187"/>
        <v>12557.380999999999</v>
      </c>
      <c r="J153" s="66">
        <f t="shared" si="198"/>
        <v>11050.495279999999</v>
      </c>
      <c r="K153" s="109"/>
      <c r="L153" s="152">
        <v>29135</v>
      </c>
      <c r="M153" s="109">
        <f t="shared" si="189"/>
        <v>28290.084999999999</v>
      </c>
      <c r="N153" s="109">
        <f t="shared" si="199"/>
        <v>24895.274799999999</v>
      </c>
      <c r="O153" s="115"/>
      <c r="P153" s="152">
        <v>0</v>
      </c>
      <c r="Q153" s="109">
        <f t="shared" si="191"/>
        <v>0</v>
      </c>
      <c r="R153" s="66">
        <f t="shared" si="200"/>
        <v>0</v>
      </c>
      <c r="S153" s="151">
        <v>15</v>
      </c>
      <c r="T153" s="154" t="s">
        <v>16</v>
      </c>
      <c r="U153" s="108">
        <f>SUMIF('Avoided Costs 2011-2019'!$A:$A,'2011 Actuals'!T153&amp;'2011 Actuals'!S153,'Avoided Costs 2011-2019'!$E:$E)*J153</f>
        <v>22490.486217191694</v>
      </c>
      <c r="V153" s="108">
        <f>SUMIF('Avoided Costs 2011-2019'!$A:$A,'2011 Actuals'!T153&amp;'2011 Actuals'!S153,'Avoided Costs 2011-2019'!$K:$K)*N153</f>
        <v>20983.285786541972</v>
      </c>
      <c r="W153" s="108">
        <f>SUMIF('Avoided Costs 2011-2019'!$A:$A,'2011 Actuals'!T153&amp;'2011 Actuals'!S153,'Avoided Costs 2011-2019'!$M:$M)*R153</f>
        <v>0</v>
      </c>
      <c r="X153" s="108">
        <f t="shared" si="201"/>
        <v>43473.772003733669</v>
      </c>
      <c r="Y153" s="134">
        <v>28781</v>
      </c>
      <c r="Z153" s="110">
        <f t="shared" si="202"/>
        <v>25327.279999999999</v>
      </c>
      <c r="AA153" s="110"/>
      <c r="AB153" s="110"/>
      <c r="AC153" s="110"/>
      <c r="AD153" s="110">
        <f t="shared" si="195"/>
        <v>25327.279999999999</v>
      </c>
      <c r="AE153" s="110">
        <f t="shared" si="196"/>
        <v>18146.492003733671</v>
      </c>
      <c r="AF153" s="261">
        <f t="shared" si="197"/>
        <v>165757.42919999998</v>
      </c>
      <c r="AG153" s="23"/>
    </row>
    <row r="154" spans="1:33" s="111" customFormat="1" x14ac:dyDescent="0.2">
      <c r="A154" s="150" t="s">
        <v>1086</v>
      </c>
      <c r="B154" s="150"/>
      <c r="C154" s="150"/>
      <c r="D154" s="151">
        <v>1</v>
      </c>
      <c r="E154" s="152"/>
      <c r="F154" s="153">
        <v>0.12</v>
      </c>
      <c r="G154" s="153"/>
      <c r="H154" s="152">
        <v>12573</v>
      </c>
      <c r="I154" s="109">
        <f t="shared" si="187"/>
        <v>12283.821</v>
      </c>
      <c r="J154" s="66">
        <f t="shared" ref="J154" si="203">I154*(1-F154)</f>
        <v>10809.762479999999</v>
      </c>
      <c r="K154" s="109"/>
      <c r="L154" s="152">
        <v>28501</v>
      </c>
      <c r="M154" s="109">
        <f t="shared" si="189"/>
        <v>27674.470999999998</v>
      </c>
      <c r="N154" s="109">
        <f t="shared" ref="N154" si="204">M154*(1-F154)</f>
        <v>24353.534479999998</v>
      </c>
      <c r="O154" s="115"/>
      <c r="P154" s="152">
        <v>0</v>
      </c>
      <c r="Q154" s="109">
        <f t="shared" si="191"/>
        <v>0</v>
      </c>
      <c r="R154" s="66">
        <f t="shared" ref="R154" si="205">Q154*(1-F154)</f>
        <v>0</v>
      </c>
      <c r="S154" s="151">
        <v>15</v>
      </c>
      <c r="T154" s="154" t="s">
        <v>16</v>
      </c>
      <c r="U154" s="108">
        <f>SUMIF('Avoided Costs 2011-2019'!$A:$A,'2011 Actuals'!T154&amp;'2011 Actuals'!S154,'Avoided Costs 2011-2019'!$E:$E)*J154</f>
        <v>22000.53553324136</v>
      </c>
      <c r="V154" s="108">
        <f>SUMIF('Avoided Costs 2011-2019'!$A:$A,'2011 Actuals'!T154&amp;'2011 Actuals'!S154,'Avoided Costs 2011-2019'!$K:$K)*N154</f>
        <v>20526.673355147854</v>
      </c>
      <c r="W154" s="108">
        <f>SUMIF('Avoided Costs 2011-2019'!$A:$A,'2011 Actuals'!T154&amp;'2011 Actuals'!S154,'Avoided Costs 2011-2019'!$M:$M)*R154</f>
        <v>0</v>
      </c>
      <c r="X154" s="108">
        <f t="shared" ref="X154" si="206">SUM(U154:W154)</f>
        <v>42527.208888389214</v>
      </c>
      <c r="Y154" s="134">
        <v>27101</v>
      </c>
      <c r="Z154" s="110">
        <f t="shared" ref="Z154" si="207">Y154*(1-F154)</f>
        <v>23848.880000000001</v>
      </c>
      <c r="AA154" s="110"/>
      <c r="AB154" s="110"/>
      <c r="AC154" s="110"/>
      <c r="AD154" s="110">
        <f t="shared" si="195"/>
        <v>23848.880000000001</v>
      </c>
      <c r="AE154" s="110">
        <f t="shared" si="196"/>
        <v>18678.328888389213</v>
      </c>
      <c r="AF154" s="261">
        <f t="shared" si="197"/>
        <v>162146.43719999999</v>
      </c>
      <c r="AG154" s="23"/>
    </row>
    <row r="155" spans="1:33" s="111" customFormat="1" x14ac:dyDescent="0.2">
      <c r="A155" s="150" t="s">
        <v>1087</v>
      </c>
      <c r="B155" s="150"/>
      <c r="C155" s="150"/>
      <c r="D155" s="151">
        <v>1</v>
      </c>
      <c r="E155" s="152"/>
      <c r="F155" s="153">
        <v>0.12</v>
      </c>
      <c r="G155" s="153"/>
      <c r="H155" s="152">
        <v>10378</v>
      </c>
      <c r="I155" s="109">
        <f t="shared" si="187"/>
        <v>10139.306</v>
      </c>
      <c r="J155" s="66">
        <f t="shared" si="198"/>
        <v>8922.5892800000001</v>
      </c>
      <c r="K155" s="109"/>
      <c r="L155" s="152">
        <v>25024</v>
      </c>
      <c r="M155" s="109">
        <f t="shared" si="189"/>
        <v>24298.304</v>
      </c>
      <c r="N155" s="109">
        <f t="shared" si="199"/>
        <v>21382.507519999999</v>
      </c>
      <c r="O155" s="115"/>
      <c r="P155" s="152">
        <v>0</v>
      </c>
      <c r="Q155" s="109">
        <f t="shared" si="191"/>
        <v>0</v>
      </c>
      <c r="R155" s="66">
        <f t="shared" si="200"/>
        <v>0</v>
      </c>
      <c r="S155" s="151">
        <v>15</v>
      </c>
      <c r="T155" s="154" t="s">
        <v>16</v>
      </c>
      <c r="U155" s="108">
        <f>SUMIF('Avoided Costs 2011-2019'!$A:$A,'2011 Actuals'!T155&amp;'2011 Actuals'!S155,'Avoided Costs 2011-2019'!$E:$E)*J155</f>
        <v>18159.672135844972</v>
      </c>
      <c r="V155" s="108">
        <f>SUMIF('Avoided Costs 2011-2019'!$A:$A,'2011 Actuals'!T155&amp;'2011 Actuals'!S155,'Avoided Costs 2011-2019'!$K:$K)*N155</f>
        <v>18022.507071303458</v>
      </c>
      <c r="W155" s="108">
        <f>SUMIF('Avoided Costs 2011-2019'!$A:$A,'2011 Actuals'!T155&amp;'2011 Actuals'!S155,'Avoided Costs 2011-2019'!$M:$M)*R155</f>
        <v>0</v>
      </c>
      <c r="X155" s="108">
        <f t="shared" si="201"/>
        <v>36182.179207148431</v>
      </c>
      <c r="Y155" s="134">
        <v>32078</v>
      </c>
      <c r="Z155" s="110">
        <f t="shared" si="202"/>
        <v>28228.639999999999</v>
      </c>
      <c r="AA155" s="110"/>
      <c r="AB155" s="110"/>
      <c r="AC155" s="110"/>
      <c r="AD155" s="110">
        <f t="shared" si="195"/>
        <v>28228.639999999999</v>
      </c>
      <c r="AE155" s="110">
        <f t="shared" si="196"/>
        <v>7953.5392071484312</v>
      </c>
      <c r="AF155" s="261">
        <f t="shared" si="197"/>
        <v>133838.83919999999</v>
      </c>
      <c r="AG155" s="23"/>
    </row>
    <row r="156" spans="1:33" s="111" customFormat="1" x14ac:dyDescent="0.2">
      <c r="A156" s="150" t="s">
        <v>1088</v>
      </c>
      <c r="B156" s="150"/>
      <c r="C156" s="150"/>
      <c r="D156" s="151">
        <v>1</v>
      </c>
      <c r="E156" s="152"/>
      <c r="F156" s="153">
        <v>0.12</v>
      </c>
      <c r="G156" s="153"/>
      <c r="H156" s="152">
        <v>11995</v>
      </c>
      <c r="I156" s="109">
        <f t="shared" si="187"/>
        <v>11719.115</v>
      </c>
      <c r="J156" s="66">
        <f t="shared" si="198"/>
        <v>10312.8212</v>
      </c>
      <c r="K156" s="109"/>
      <c r="L156" s="152">
        <v>28924</v>
      </c>
      <c r="M156" s="109">
        <f t="shared" si="189"/>
        <v>28085.203999999998</v>
      </c>
      <c r="N156" s="109">
        <f t="shared" si="199"/>
        <v>24714.979519999997</v>
      </c>
      <c r="O156" s="115"/>
      <c r="P156" s="152">
        <v>0</v>
      </c>
      <c r="Q156" s="109">
        <f t="shared" si="191"/>
        <v>0</v>
      </c>
      <c r="R156" s="66">
        <f t="shared" si="200"/>
        <v>0</v>
      </c>
      <c r="S156" s="151">
        <v>15</v>
      </c>
      <c r="T156" s="154" t="s">
        <v>16</v>
      </c>
      <c r="U156" s="108">
        <f>SUMIF('Avoided Costs 2011-2019'!$A:$A,'2011 Actuals'!T156&amp;'2011 Actuals'!S156,'Avoided Costs 2011-2019'!$E:$E)*J156</f>
        <v>20989.137335658164</v>
      </c>
      <c r="V156" s="108">
        <f>SUMIF('Avoided Costs 2011-2019'!$A:$A,'2011 Actuals'!T156&amp;'2011 Actuals'!S156,'Avoided Costs 2011-2019'!$K:$K)*N156</f>
        <v>20831.321712371373</v>
      </c>
      <c r="W156" s="108">
        <f>SUMIF('Avoided Costs 2011-2019'!$A:$A,'2011 Actuals'!T156&amp;'2011 Actuals'!S156,'Avoided Costs 2011-2019'!$M:$M)*R156</f>
        <v>0</v>
      </c>
      <c r="X156" s="108">
        <f t="shared" si="201"/>
        <v>41820.459048029537</v>
      </c>
      <c r="Y156" s="134">
        <v>27101</v>
      </c>
      <c r="Z156" s="110">
        <f t="shared" si="202"/>
        <v>23848.880000000001</v>
      </c>
      <c r="AA156" s="110"/>
      <c r="AB156" s="110"/>
      <c r="AC156" s="110"/>
      <c r="AD156" s="110">
        <f t="shared" si="195"/>
        <v>23848.880000000001</v>
      </c>
      <c r="AE156" s="110">
        <f t="shared" si="196"/>
        <v>17971.579048029536</v>
      </c>
      <c r="AF156" s="261">
        <f t="shared" si="197"/>
        <v>154692.318</v>
      </c>
      <c r="AG156" s="23"/>
    </row>
    <row r="157" spans="1:33" s="111" customFormat="1" x14ac:dyDescent="0.2">
      <c r="A157" s="150" t="s">
        <v>1089</v>
      </c>
      <c r="B157" s="150"/>
      <c r="C157" s="150"/>
      <c r="D157" s="151">
        <v>1</v>
      </c>
      <c r="E157" s="152"/>
      <c r="F157" s="153">
        <v>0.12</v>
      </c>
      <c r="G157" s="153"/>
      <c r="H157" s="152">
        <v>12130</v>
      </c>
      <c r="I157" s="109">
        <f t="shared" si="187"/>
        <v>11851.01</v>
      </c>
      <c r="J157" s="66">
        <f t="shared" si="188"/>
        <v>10428.888800000001</v>
      </c>
      <c r="K157" s="109"/>
      <c r="L157" s="152">
        <v>29249</v>
      </c>
      <c r="M157" s="109">
        <f t="shared" si="189"/>
        <v>28400.778999999999</v>
      </c>
      <c r="N157" s="109">
        <f t="shared" si="190"/>
        <v>24992.685519999999</v>
      </c>
      <c r="O157" s="115"/>
      <c r="P157" s="152">
        <v>0</v>
      </c>
      <c r="Q157" s="109">
        <f t="shared" si="191"/>
        <v>0</v>
      </c>
      <c r="R157" s="66">
        <f t="shared" si="192"/>
        <v>0</v>
      </c>
      <c r="S157" s="151">
        <v>15</v>
      </c>
      <c r="T157" s="154" t="s">
        <v>16</v>
      </c>
      <c r="U157" s="108">
        <f>SUMIF('Avoided Costs 2011-2019'!$A:$A,'2011 Actuals'!T157&amp;'2011 Actuals'!S157,'Avoided Costs 2011-2019'!$E:$E)*J157</f>
        <v>21225.36355827708</v>
      </c>
      <c r="V157" s="108">
        <f>SUMIF('Avoided Costs 2011-2019'!$A:$A,'2011 Actuals'!T157&amp;'2011 Actuals'!S157,'Avoided Costs 2011-2019'!$K:$K)*N157</f>
        <v>21065.389599127033</v>
      </c>
      <c r="W157" s="108">
        <f>SUMIF('Avoided Costs 2011-2019'!$A:$A,'2011 Actuals'!T157&amp;'2011 Actuals'!S157,'Avoided Costs 2011-2019'!$M:$M)*R157</f>
        <v>0</v>
      </c>
      <c r="X157" s="108">
        <f t="shared" si="193"/>
        <v>42290.753157404113</v>
      </c>
      <c r="Y157" s="134">
        <v>27993</v>
      </c>
      <c r="Z157" s="110">
        <f t="shared" si="194"/>
        <v>24633.84</v>
      </c>
      <c r="AA157" s="110"/>
      <c r="AB157" s="110"/>
      <c r="AC157" s="110"/>
      <c r="AD157" s="110">
        <f t="shared" si="195"/>
        <v>24633.84</v>
      </c>
      <c r="AE157" s="110">
        <f t="shared" si="196"/>
        <v>17656.913157404113</v>
      </c>
      <c r="AF157" s="261">
        <f t="shared" si="197"/>
        <v>156433.33199999999</v>
      </c>
      <c r="AG157" s="23"/>
    </row>
    <row r="158" spans="1:33" s="111" customFormat="1" x14ac:dyDescent="0.2">
      <c r="A158" s="150" t="s">
        <v>1090</v>
      </c>
      <c r="B158" s="150"/>
      <c r="C158" s="150"/>
      <c r="D158" s="151">
        <v>1</v>
      </c>
      <c r="E158" s="152"/>
      <c r="F158" s="153">
        <v>0.12</v>
      </c>
      <c r="G158" s="153"/>
      <c r="H158" s="152">
        <v>11995</v>
      </c>
      <c r="I158" s="109">
        <f t="shared" si="187"/>
        <v>11719.115</v>
      </c>
      <c r="J158" s="66">
        <f t="shared" ref="J158" si="208">I158*(1-F158)</f>
        <v>10312.8212</v>
      </c>
      <c r="K158" s="109"/>
      <c r="L158" s="152">
        <v>28924</v>
      </c>
      <c r="M158" s="109">
        <f t="shared" si="189"/>
        <v>28085.203999999998</v>
      </c>
      <c r="N158" s="109">
        <f t="shared" ref="N158" si="209">M158*(1-F158)</f>
        <v>24714.979519999997</v>
      </c>
      <c r="O158" s="115"/>
      <c r="P158" s="152">
        <v>0</v>
      </c>
      <c r="Q158" s="109">
        <f t="shared" si="191"/>
        <v>0</v>
      </c>
      <c r="R158" s="66">
        <f t="shared" ref="R158" si="210">Q158*(1-F158)</f>
        <v>0</v>
      </c>
      <c r="S158" s="151">
        <v>15</v>
      </c>
      <c r="T158" s="154" t="s">
        <v>16</v>
      </c>
      <c r="U158" s="108">
        <f>SUMIF('Avoided Costs 2011-2019'!$A:$A,'2011 Actuals'!T158&amp;'2011 Actuals'!S158,'Avoided Costs 2011-2019'!$E:$E)*J158</f>
        <v>20989.137335658164</v>
      </c>
      <c r="V158" s="108">
        <f>SUMIF('Avoided Costs 2011-2019'!$A:$A,'2011 Actuals'!T158&amp;'2011 Actuals'!S158,'Avoided Costs 2011-2019'!$K:$K)*N158</f>
        <v>20831.321712371373</v>
      </c>
      <c r="W158" s="108">
        <f>SUMIF('Avoided Costs 2011-2019'!$A:$A,'2011 Actuals'!T158&amp;'2011 Actuals'!S158,'Avoided Costs 2011-2019'!$M:$M)*R158</f>
        <v>0</v>
      </c>
      <c r="X158" s="108">
        <f t="shared" ref="X158" si="211">SUM(U158:W158)</f>
        <v>41820.459048029537</v>
      </c>
      <c r="Y158" s="134">
        <v>30962</v>
      </c>
      <c r="Z158" s="110">
        <f t="shared" ref="Z158" si="212">Y158*(1-F158)</f>
        <v>27246.560000000001</v>
      </c>
      <c r="AA158" s="110"/>
      <c r="AB158" s="110"/>
      <c r="AC158" s="110"/>
      <c r="AD158" s="110">
        <f t="shared" si="195"/>
        <v>27246.560000000001</v>
      </c>
      <c r="AE158" s="110">
        <f t="shared" si="196"/>
        <v>14573.899048029536</v>
      </c>
      <c r="AF158" s="261">
        <f t="shared" si="197"/>
        <v>154692.318</v>
      </c>
      <c r="AG158" s="23"/>
    </row>
    <row r="159" spans="1:33" s="111" customFormat="1" x14ac:dyDescent="0.2">
      <c r="A159" s="150" t="s">
        <v>1091</v>
      </c>
      <c r="B159" s="150"/>
      <c r="C159" s="150"/>
      <c r="D159" s="151">
        <v>1</v>
      </c>
      <c r="E159" s="152"/>
      <c r="F159" s="153">
        <v>0.12</v>
      </c>
      <c r="G159" s="153"/>
      <c r="H159" s="152">
        <v>11995</v>
      </c>
      <c r="I159" s="109">
        <f t="shared" si="187"/>
        <v>11719.115</v>
      </c>
      <c r="J159" s="66">
        <f t="shared" ref="J159" si="213">I159*(1-F159)</f>
        <v>10312.8212</v>
      </c>
      <c r="K159" s="109"/>
      <c r="L159" s="152">
        <v>28924</v>
      </c>
      <c r="M159" s="109">
        <f t="shared" si="189"/>
        <v>28085.203999999998</v>
      </c>
      <c r="N159" s="109">
        <f t="shared" ref="N159" si="214">M159*(1-F159)</f>
        <v>24714.979519999997</v>
      </c>
      <c r="O159" s="115"/>
      <c r="P159" s="152">
        <v>0</v>
      </c>
      <c r="Q159" s="109">
        <f t="shared" si="191"/>
        <v>0</v>
      </c>
      <c r="R159" s="66">
        <f t="shared" ref="R159" si="215">Q159*(1-F159)</f>
        <v>0</v>
      </c>
      <c r="S159" s="151">
        <v>15</v>
      </c>
      <c r="T159" s="154" t="s">
        <v>16</v>
      </c>
      <c r="U159" s="108">
        <f>SUMIF('Avoided Costs 2011-2019'!$A:$A,'2011 Actuals'!T159&amp;'2011 Actuals'!S159,'Avoided Costs 2011-2019'!$E:$E)*J159</f>
        <v>20989.137335658164</v>
      </c>
      <c r="V159" s="108">
        <f>SUMIF('Avoided Costs 2011-2019'!$A:$A,'2011 Actuals'!T159&amp;'2011 Actuals'!S159,'Avoided Costs 2011-2019'!$K:$K)*N159</f>
        <v>20831.321712371373</v>
      </c>
      <c r="W159" s="108">
        <f>SUMIF('Avoided Costs 2011-2019'!$A:$A,'2011 Actuals'!T159&amp;'2011 Actuals'!S159,'Avoided Costs 2011-2019'!$M:$M)*R159</f>
        <v>0</v>
      </c>
      <c r="X159" s="108">
        <f t="shared" ref="X159" si="216">SUM(U159:W159)</f>
        <v>41820.459048029537</v>
      </c>
      <c r="Y159" s="134">
        <v>30566</v>
      </c>
      <c r="Z159" s="110">
        <f t="shared" ref="Z159" si="217">Y159*(1-F159)</f>
        <v>26898.080000000002</v>
      </c>
      <c r="AA159" s="110"/>
      <c r="AB159" s="110"/>
      <c r="AC159" s="110"/>
      <c r="AD159" s="110">
        <f t="shared" si="195"/>
        <v>26898.080000000002</v>
      </c>
      <c r="AE159" s="110">
        <f t="shared" si="196"/>
        <v>14922.379048029536</v>
      </c>
      <c r="AF159" s="261">
        <f t="shared" si="197"/>
        <v>154692.318</v>
      </c>
      <c r="AG159" s="23"/>
    </row>
    <row r="160" spans="1:33" s="111" customFormat="1" x14ac:dyDescent="0.2">
      <c r="A160" s="150" t="s">
        <v>1092</v>
      </c>
      <c r="B160" s="150"/>
      <c r="C160" s="150"/>
      <c r="D160" s="151">
        <v>1</v>
      </c>
      <c r="E160" s="152"/>
      <c r="F160" s="153">
        <v>0.12</v>
      </c>
      <c r="G160" s="153"/>
      <c r="H160" s="152">
        <v>13208</v>
      </c>
      <c r="I160" s="109">
        <f t="shared" si="187"/>
        <v>12904.216</v>
      </c>
      <c r="J160" s="66">
        <f t="shared" si="188"/>
        <v>11355.710080000001</v>
      </c>
      <c r="K160" s="109"/>
      <c r="L160" s="152">
        <v>31849</v>
      </c>
      <c r="M160" s="109">
        <f t="shared" si="189"/>
        <v>30925.379000000001</v>
      </c>
      <c r="N160" s="109">
        <f t="shared" si="190"/>
        <v>27214.33352</v>
      </c>
      <c r="O160" s="115"/>
      <c r="P160" s="152">
        <v>0</v>
      </c>
      <c r="Q160" s="109">
        <f t="shared" si="191"/>
        <v>0</v>
      </c>
      <c r="R160" s="66">
        <f t="shared" si="192"/>
        <v>0</v>
      </c>
      <c r="S160" s="151">
        <v>15</v>
      </c>
      <c r="T160" s="154" t="s">
        <v>16</v>
      </c>
      <c r="U160" s="108">
        <f>SUMIF('Avoided Costs 2011-2019'!$A:$A,'2011 Actuals'!T160&amp;'2011 Actuals'!S160,'Avoided Costs 2011-2019'!$E:$E)*J160</f>
        <v>23111.673691485874</v>
      </c>
      <c r="V160" s="108">
        <f>SUMIF('Avoided Costs 2011-2019'!$A:$A,'2011 Actuals'!T160&amp;'2011 Actuals'!S160,'Avoided Costs 2011-2019'!$K:$K)*N160</f>
        <v>22937.932693172312</v>
      </c>
      <c r="W160" s="108">
        <f>SUMIF('Avoided Costs 2011-2019'!$A:$A,'2011 Actuals'!T160&amp;'2011 Actuals'!S160,'Avoided Costs 2011-2019'!$M:$M)*R160</f>
        <v>0</v>
      </c>
      <c r="X160" s="108">
        <f t="shared" si="193"/>
        <v>46049.606384658182</v>
      </c>
      <c r="Y160" s="134">
        <v>27835</v>
      </c>
      <c r="Z160" s="110">
        <f t="shared" si="194"/>
        <v>24494.799999999999</v>
      </c>
      <c r="AA160" s="110"/>
      <c r="AB160" s="110"/>
      <c r="AC160" s="110"/>
      <c r="AD160" s="110">
        <f t="shared" si="195"/>
        <v>24494.799999999999</v>
      </c>
      <c r="AE160" s="110">
        <f t="shared" si="196"/>
        <v>21554.806384658183</v>
      </c>
      <c r="AF160" s="261">
        <f t="shared" si="197"/>
        <v>170335.65120000002</v>
      </c>
      <c r="AG160" s="23"/>
    </row>
    <row r="161" spans="1:33" s="111" customFormat="1" x14ac:dyDescent="0.2">
      <c r="A161" s="150" t="s">
        <v>1093</v>
      </c>
      <c r="B161" s="150"/>
      <c r="C161" s="150"/>
      <c r="D161" s="151">
        <v>1</v>
      </c>
      <c r="E161" s="152"/>
      <c r="F161" s="153">
        <v>0.12</v>
      </c>
      <c r="G161" s="153"/>
      <c r="H161" s="152">
        <v>96298</v>
      </c>
      <c r="I161" s="109">
        <f t="shared" si="187"/>
        <v>94083.145999999993</v>
      </c>
      <c r="J161" s="66">
        <f t="shared" si="188"/>
        <v>82793.168479999993</v>
      </c>
      <c r="K161" s="109"/>
      <c r="L161" s="152">
        <v>0</v>
      </c>
      <c r="M161" s="109">
        <f t="shared" si="189"/>
        <v>0</v>
      </c>
      <c r="N161" s="109">
        <f t="shared" si="190"/>
        <v>0</v>
      </c>
      <c r="O161" s="115"/>
      <c r="P161" s="152">
        <v>0</v>
      </c>
      <c r="Q161" s="109">
        <f t="shared" si="191"/>
        <v>0</v>
      </c>
      <c r="R161" s="66">
        <f t="shared" si="192"/>
        <v>0</v>
      </c>
      <c r="S161" s="151">
        <v>25</v>
      </c>
      <c r="T161" s="154" t="s">
        <v>16</v>
      </c>
      <c r="U161" s="108">
        <f>SUMIF('Avoided Costs 2011-2019'!$A:$A,'2011 Actuals'!T161&amp;'2011 Actuals'!S161,'Avoided Costs 2011-2019'!$E:$E)*J161</f>
        <v>213937.82431571529</v>
      </c>
      <c r="V161" s="108">
        <f>SUMIF('Avoided Costs 2011-2019'!$A:$A,'2011 Actuals'!T161&amp;'2011 Actuals'!S161,'Avoided Costs 2011-2019'!$K:$K)*N161</f>
        <v>0</v>
      </c>
      <c r="W161" s="108">
        <f>SUMIF('Avoided Costs 2011-2019'!$A:$A,'2011 Actuals'!T161&amp;'2011 Actuals'!S161,'Avoided Costs 2011-2019'!$M:$M)*R161</f>
        <v>0</v>
      </c>
      <c r="X161" s="108">
        <f t="shared" si="193"/>
        <v>213937.82431571529</v>
      </c>
      <c r="Y161" s="134">
        <v>28274</v>
      </c>
      <c r="Z161" s="110">
        <f t="shared" si="194"/>
        <v>24881.119999999999</v>
      </c>
      <c r="AA161" s="110"/>
      <c r="AB161" s="110"/>
      <c r="AC161" s="110"/>
      <c r="AD161" s="110">
        <f t="shared" si="195"/>
        <v>24881.119999999999</v>
      </c>
      <c r="AE161" s="110">
        <f t="shared" si="196"/>
        <v>189056.70431571529</v>
      </c>
      <c r="AF161" s="261">
        <f t="shared" si="197"/>
        <v>2069829.2119999998</v>
      </c>
      <c r="AG161" s="23"/>
    </row>
    <row r="162" spans="1:33" s="4" customFormat="1" x14ac:dyDescent="0.2">
      <c r="A162" s="214" t="s">
        <v>4</v>
      </c>
      <c r="B162" s="214" t="s">
        <v>182</v>
      </c>
      <c r="C162" s="215"/>
      <c r="D162" s="216">
        <f>SUM(D151:D161)</f>
        <v>11</v>
      </c>
      <c r="E162" s="217"/>
      <c r="F162" s="218"/>
      <c r="G162" s="219"/>
      <c r="H162" s="217">
        <f>SUM(H151:H161)</f>
        <v>216607</v>
      </c>
      <c r="I162" s="217">
        <f>SUM(I151:I161)</f>
        <v>211625.03899999999</v>
      </c>
      <c r="J162" s="217">
        <f>SUM(J151:J161)</f>
        <v>186230.03432000001</v>
      </c>
      <c r="K162" s="66"/>
      <c r="L162" s="217">
        <f>SUM(L151:L161)</f>
        <v>286428</v>
      </c>
      <c r="M162" s="217">
        <f>SUM(M151:M161)</f>
        <v>278121.58799999999</v>
      </c>
      <c r="N162" s="217">
        <f>SUM(N151:N161)</f>
        <v>244746.99744000001</v>
      </c>
      <c r="O162" s="220"/>
      <c r="P162" s="217">
        <f>SUM(P151:P161)</f>
        <v>0</v>
      </c>
      <c r="Q162" s="217">
        <f>SUM(Q151:Q161)</f>
        <v>0</v>
      </c>
      <c r="R162" s="217">
        <f>SUM(R151:R161)</f>
        <v>0</v>
      </c>
      <c r="S162" s="216"/>
      <c r="T162" s="215"/>
      <c r="U162" s="110">
        <f>SUM(U151:U161)</f>
        <v>424457.38444207609</v>
      </c>
      <c r="V162" s="110">
        <f>SUM(V151:V161)</f>
        <v>206287.98974661552</v>
      </c>
      <c r="W162" s="110">
        <f>SUM(W151:W161)</f>
        <v>0</v>
      </c>
      <c r="X162" s="110">
        <f>SUM(X151:X161)</f>
        <v>630745.37418869173</v>
      </c>
      <c r="Y162" s="134"/>
      <c r="Z162" s="110">
        <f>SUM(Z151:Z161)</f>
        <v>278352.65919999999</v>
      </c>
      <c r="AA162" s="110">
        <v>28683.3</v>
      </c>
      <c r="AB162" s="110">
        <v>0</v>
      </c>
      <c r="AC162" s="110">
        <f>AB162+AA162</f>
        <v>28683.3</v>
      </c>
      <c r="AD162" s="110">
        <f t="shared" si="195"/>
        <v>278352.65919999999</v>
      </c>
      <c r="AE162" s="112">
        <f t="shared" si="196"/>
        <v>352392.71498869173</v>
      </c>
      <c r="AF162" s="262">
        <f>SUM(AF151:AF161)</f>
        <v>3621382.1995999999</v>
      </c>
      <c r="AG162" s="23"/>
    </row>
    <row r="163" spans="1:33" x14ac:dyDescent="0.2">
      <c r="A163" s="143"/>
      <c r="J163" s="44"/>
      <c r="K163" s="40"/>
      <c r="L163" s="40"/>
      <c r="O163" s="57"/>
      <c r="P163" s="29"/>
      <c r="R163" s="20"/>
      <c r="S163" s="20"/>
      <c r="Z163" s="41"/>
      <c r="AA163" s="41"/>
      <c r="AC163" s="41"/>
      <c r="AD163" s="41"/>
      <c r="AE163" s="41"/>
    </row>
    <row r="164" spans="1:33" x14ac:dyDescent="0.2">
      <c r="A164" s="143" t="s">
        <v>114</v>
      </c>
      <c r="B164" s="23" t="s">
        <v>115</v>
      </c>
      <c r="K164" s="40"/>
      <c r="L164" s="40"/>
      <c r="O164" s="57"/>
      <c r="P164" s="29"/>
      <c r="R164" s="20"/>
      <c r="S164" s="20"/>
      <c r="Z164" s="41"/>
      <c r="AA164" s="41"/>
      <c r="AC164" s="41"/>
      <c r="AD164" s="41"/>
      <c r="AE164" s="41"/>
    </row>
    <row r="165" spans="1:33" s="111" customFormat="1" x14ac:dyDescent="0.2">
      <c r="A165" s="150" t="s">
        <v>1285</v>
      </c>
      <c r="B165" s="150"/>
      <c r="C165" s="150"/>
      <c r="D165" s="151">
        <v>1</v>
      </c>
      <c r="E165" s="152"/>
      <c r="F165" s="153">
        <v>0.12</v>
      </c>
      <c r="G165" s="153"/>
      <c r="H165" s="152">
        <v>18939</v>
      </c>
      <c r="I165" s="109">
        <f t="shared" ref="I165:I184" si="218">+$H$68*H165</f>
        <v>18503.402999999998</v>
      </c>
      <c r="J165" s="66">
        <f t="shared" ref="J165:J184" si="219">I165*(1-F165)</f>
        <v>16282.994639999999</v>
      </c>
      <c r="K165" s="109"/>
      <c r="L165" s="152">
        <v>-4950</v>
      </c>
      <c r="M165" s="109">
        <f t="shared" ref="M165:M184" si="220">+$L$68*L165</f>
        <v>-4806.45</v>
      </c>
      <c r="N165" s="109">
        <f t="shared" ref="N165:N184" si="221">M165*(1-F165)</f>
        <v>-4229.6759999999995</v>
      </c>
      <c r="O165" s="115"/>
      <c r="P165" s="152">
        <v>0</v>
      </c>
      <c r="Q165" s="109">
        <f t="shared" ref="Q165:Q184" si="222">+P165*$P$68</f>
        <v>0</v>
      </c>
      <c r="R165" s="66">
        <f t="shared" ref="R165:R184" si="223">Q165*(1-F165)</f>
        <v>0</v>
      </c>
      <c r="S165" s="151">
        <v>15</v>
      </c>
      <c r="T165" s="154" t="s">
        <v>16</v>
      </c>
      <c r="U165" s="108">
        <f>SUMIF('Avoided Costs 2011-2019'!$A:$A,'2011 Actuals'!T165&amp;'2011 Actuals'!S165,'Avoided Costs 2011-2019'!$E:$E)*J165</f>
        <v>33139.914297626507</v>
      </c>
      <c r="V165" s="108">
        <f>SUMIF('Avoided Costs 2011-2019'!$A:$A,'2011 Actuals'!T165&amp;'2011 Actuals'!S165,'Avoided Costs 2011-2019'!$K:$K)*N165</f>
        <v>-3565.0339675092755</v>
      </c>
      <c r="W165" s="108">
        <f>SUMIF('Avoided Costs 2011-2019'!$A:$A,'2011 Actuals'!T165&amp;'2011 Actuals'!S165,'Avoided Costs 2011-2019'!$M:$M)*R165</f>
        <v>0</v>
      </c>
      <c r="X165" s="108">
        <f t="shared" ref="X165:X184" si="224">SUM(U165:W165)</f>
        <v>29574.88033011723</v>
      </c>
      <c r="Y165" s="134">
        <v>20986</v>
      </c>
      <c r="Z165" s="110">
        <f t="shared" ref="Z165:Z184" si="225">Y165*(1-F165)</f>
        <v>18467.68</v>
      </c>
      <c r="AA165" s="110"/>
      <c r="AB165" s="110"/>
      <c r="AC165" s="110"/>
      <c r="AD165" s="110">
        <f t="shared" ref="AD165:AD185" si="226">Z165+AB165</f>
        <v>18467.68</v>
      </c>
      <c r="AE165" s="110">
        <f t="shared" ref="AE165:AE185" si="227">X165-AD165</f>
        <v>11107.20033011723</v>
      </c>
      <c r="AF165" s="261">
        <f t="shared" ref="AF165:AF184" si="228">J165*S165</f>
        <v>244244.91959999999</v>
      </c>
      <c r="AG165" s="23"/>
    </row>
    <row r="166" spans="1:33" s="111" customFormat="1" x14ac:dyDescent="0.2">
      <c r="A166" s="150" t="s">
        <v>1286</v>
      </c>
      <c r="B166" s="150"/>
      <c r="C166" s="150"/>
      <c r="D166" s="151">
        <v>1</v>
      </c>
      <c r="E166" s="152"/>
      <c r="F166" s="153">
        <v>0.12</v>
      </c>
      <c r="G166" s="153"/>
      <c r="H166" s="152">
        <v>14976</v>
      </c>
      <c r="I166" s="109">
        <f t="shared" si="218"/>
        <v>14631.552</v>
      </c>
      <c r="J166" s="66">
        <f t="shared" ref="J166:J175" si="229">I166*(1-F166)</f>
        <v>12875.76576</v>
      </c>
      <c r="K166" s="109"/>
      <c r="L166" s="152">
        <v>-136</v>
      </c>
      <c r="M166" s="109">
        <f t="shared" si="220"/>
        <v>-132.05599999999998</v>
      </c>
      <c r="N166" s="109">
        <f t="shared" ref="N166:N175" si="230">M166*(1-F166)</f>
        <v>-116.20927999999999</v>
      </c>
      <c r="O166" s="115"/>
      <c r="P166" s="152">
        <v>0</v>
      </c>
      <c r="Q166" s="109">
        <f t="shared" si="222"/>
        <v>0</v>
      </c>
      <c r="R166" s="66">
        <f t="shared" ref="R166:R175" si="231">Q166*(1-F166)</f>
        <v>0</v>
      </c>
      <c r="S166" s="151">
        <v>15</v>
      </c>
      <c r="T166" s="154" t="s">
        <v>16</v>
      </c>
      <c r="U166" s="108">
        <f>SUMIF('Avoided Costs 2011-2019'!$A:$A,'2011 Actuals'!T166&amp;'2011 Actuals'!S166,'Avoided Costs 2011-2019'!$E:$E)*J166</f>
        <v>26205.362295857998</v>
      </c>
      <c r="V166" s="108">
        <f>SUMIF('Avoided Costs 2011-2019'!$A:$A,'2011 Actuals'!T166&amp;'2011 Actuals'!S166,'Avoided Costs 2011-2019'!$K:$K)*N166</f>
        <v>-97.948407996214442</v>
      </c>
      <c r="W166" s="108">
        <f>SUMIF('Avoided Costs 2011-2019'!$A:$A,'2011 Actuals'!T166&amp;'2011 Actuals'!S166,'Avoided Costs 2011-2019'!$M:$M)*R166</f>
        <v>0</v>
      </c>
      <c r="X166" s="108">
        <f t="shared" ref="X166:X175" si="232">SUM(U166:W166)</f>
        <v>26107.413887861785</v>
      </c>
      <c r="Y166" s="134">
        <v>22126</v>
      </c>
      <c r="Z166" s="110">
        <f t="shared" ref="Z166:Z175" si="233">Y166*(1-F166)</f>
        <v>19470.88</v>
      </c>
      <c r="AA166" s="110"/>
      <c r="AB166" s="110"/>
      <c r="AC166" s="110"/>
      <c r="AD166" s="110">
        <f t="shared" si="226"/>
        <v>19470.88</v>
      </c>
      <c r="AE166" s="110">
        <f t="shared" si="227"/>
        <v>6636.533887861784</v>
      </c>
      <c r="AF166" s="261">
        <f t="shared" si="228"/>
        <v>193136.48639999999</v>
      </c>
      <c r="AG166" s="23"/>
    </row>
    <row r="167" spans="1:33" s="111" customFormat="1" x14ac:dyDescent="0.2">
      <c r="A167" s="150" t="s">
        <v>1287</v>
      </c>
      <c r="B167" s="150"/>
      <c r="C167" s="150"/>
      <c r="D167" s="151">
        <v>1</v>
      </c>
      <c r="E167" s="152"/>
      <c r="F167" s="153">
        <v>0.12</v>
      </c>
      <c r="G167" s="153"/>
      <c r="H167" s="152">
        <v>76768</v>
      </c>
      <c r="I167" s="109">
        <f t="shared" si="218"/>
        <v>75002.335999999996</v>
      </c>
      <c r="J167" s="66">
        <f t="shared" si="229"/>
        <v>66002.05567999999</v>
      </c>
      <c r="K167" s="109"/>
      <c r="L167" s="152">
        <v>-9878</v>
      </c>
      <c r="M167" s="109">
        <f t="shared" si="220"/>
        <v>-9591.5380000000005</v>
      </c>
      <c r="N167" s="109">
        <f t="shared" si="230"/>
        <v>-8440.5534399999997</v>
      </c>
      <c r="O167" s="115"/>
      <c r="P167" s="152">
        <v>0</v>
      </c>
      <c r="Q167" s="109">
        <f t="shared" si="222"/>
        <v>0</v>
      </c>
      <c r="R167" s="66">
        <f t="shared" si="231"/>
        <v>0</v>
      </c>
      <c r="S167" s="151">
        <v>15</v>
      </c>
      <c r="T167" s="154" t="s">
        <v>16</v>
      </c>
      <c r="U167" s="108">
        <f>SUMIF('Avoided Costs 2011-2019'!$A:$A,'2011 Actuals'!T167&amp;'2011 Actuals'!S167,'Avoided Costs 2011-2019'!$E:$E)*J167</f>
        <v>134330.47894821223</v>
      </c>
      <c r="V167" s="108">
        <f>SUMIF('Avoided Costs 2011-2019'!$A:$A,'2011 Actuals'!T167&amp;'2011 Actuals'!S167,'Avoided Costs 2011-2019'!$K:$K)*N167</f>
        <v>-7114.2233396073998</v>
      </c>
      <c r="W167" s="108">
        <f>SUMIF('Avoided Costs 2011-2019'!$A:$A,'2011 Actuals'!T167&amp;'2011 Actuals'!S167,'Avoided Costs 2011-2019'!$M:$M)*R167</f>
        <v>0</v>
      </c>
      <c r="X167" s="108">
        <f t="shared" si="232"/>
        <v>127216.25560860483</v>
      </c>
      <c r="Y167" s="134">
        <v>47904</v>
      </c>
      <c r="Z167" s="110">
        <f t="shared" si="233"/>
        <v>42155.519999999997</v>
      </c>
      <c r="AA167" s="110"/>
      <c r="AB167" s="110"/>
      <c r="AC167" s="110"/>
      <c r="AD167" s="110">
        <f t="shared" si="226"/>
        <v>42155.519999999997</v>
      </c>
      <c r="AE167" s="110">
        <f t="shared" si="227"/>
        <v>85060.735608604824</v>
      </c>
      <c r="AF167" s="261">
        <f t="shared" si="228"/>
        <v>990030.83519999986</v>
      </c>
      <c r="AG167" s="23"/>
    </row>
    <row r="168" spans="1:33" s="111" customFormat="1" x14ac:dyDescent="0.2">
      <c r="A168" s="150" t="s">
        <v>1288</v>
      </c>
      <c r="B168" s="150"/>
      <c r="C168" s="150"/>
      <c r="D168" s="151">
        <v>1</v>
      </c>
      <c r="E168" s="152"/>
      <c r="F168" s="153">
        <v>0.12</v>
      </c>
      <c r="G168" s="153"/>
      <c r="H168" s="152">
        <v>91214</v>
      </c>
      <c r="I168" s="109">
        <f t="shared" si="218"/>
        <v>89116.077999999994</v>
      </c>
      <c r="J168" s="66">
        <f t="shared" si="229"/>
        <v>78422.148639999999</v>
      </c>
      <c r="K168" s="109"/>
      <c r="L168" s="152">
        <v>17154</v>
      </c>
      <c r="M168" s="109">
        <f t="shared" si="220"/>
        <v>16656.534</v>
      </c>
      <c r="N168" s="109">
        <f t="shared" si="230"/>
        <v>14657.74992</v>
      </c>
      <c r="O168" s="115"/>
      <c r="P168" s="152">
        <v>0</v>
      </c>
      <c r="Q168" s="109">
        <f t="shared" si="222"/>
        <v>0</v>
      </c>
      <c r="R168" s="66">
        <f t="shared" si="231"/>
        <v>0</v>
      </c>
      <c r="S168" s="151">
        <v>15</v>
      </c>
      <c r="T168" s="154" t="s">
        <v>16</v>
      </c>
      <c r="U168" s="108">
        <f>SUMIF('Avoided Costs 2011-2019'!$A:$A,'2011 Actuals'!T168&amp;'2011 Actuals'!S168,'Avoided Costs 2011-2019'!$E:$E)*J168</f>
        <v>159608.43459230711</v>
      </c>
      <c r="V168" s="108">
        <f>SUMIF('Avoided Costs 2011-2019'!$A:$A,'2011 Actuals'!T168&amp;'2011 Actuals'!S168,'Avoided Costs 2011-2019'!$K:$K)*N168</f>
        <v>12354.463167404874</v>
      </c>
      <c r="W168" s="108">
        <f>SUMIF('Avoided Costs 2011-2019'!$A:$A,'2011 Actuals'!T168&amp;'2011 Actuals'!S168,'Avoided Costs 2011-2019'!$M:$M)*R168</f>
        <v>0</v>
      </c>
      <c r="X168" s="108">
        <f t="shared" si="232"/>
        <v>171962.89775971198</v>
      </c>
      <c r="Y168" s="134">
        <v>38500</v>
      </c>
      <c r="Z168" s="110">
        <f t="shared" si="233"/>
        <v>33880</v>
      </c>
      <c r="AA168" s="110"/>
      <c r="AB168" s="110"/>
      <c r="AC168" s="110"/>
      <c r="AD168" s="110">
        <f t="shared" si="226"/>
        <v>33880</v>
      </c>
      <c r="AE168" s="110">
        <f t="shared" si="227"/>
        <v>138082.89775971198</v>
      </c>
      <c r="AF168" s="261">
        <f t="shared" si="228"/>
        <v>1176332.2296</v>
      </c>
      <c r="AG168" s="23"/>
    </row>
    <row r="169" spans="1:33" s="111" customFormat="1" x14ac:dyDescent="0.2">
      <c r="A169" s="150" t="s">
        <v>1289</v>
      </c>
      <c r="B169" s="150"/>
      <c r="C169" s="150"/>
      <c r="D169" s="151">
        <v>1</v>
      </c>
      <c r="E169" s="152"/>
      <c r="F169" s="153">
        <v>0.12</v>
      </c>
      <c r="G169" s="153"/>
      <c r="H169" s="152">
        <v>44860</v>
      </c>
      <c r="I169" s="109">
        <f t="shared" si="218"/>
        <v>43828.22</v>
      </c>
      <c r="J169" s="66">
        <f t="shared" si="229"/>
        <v>38568.833599999998</v>
      </c>
      <c r="K169" s="109"/>
      <c r="L169" s="152">
        <v>-12648</v>
      </c>
      <c r="M169" s="109">
        <f t="shared" si="220"/>
        <v>-12281.208000000001</v>
      </c>
      <c r="N169" s="109">
        <f t="shared" si="230"/>
        <v>-10807.463040000001</v>
      </c>
      <c r="O169" s="115"/>
      <c r="P169" s="152">
        <v>0</v>
      </c>
      <c r="Q169" s="109">
        <f t="shared" si="222"/>
        <v>0</v>
      </c>
      <c r="R169" s="66">
        <f t="shared" si="231"/>
        <v>0</v>
      </c>
      <c r="S169" s="151">
        <v>15</v>
      </c>
      <c r="T169" s="154" t="s">
        <v>16</v>
      </c>
      <c r="U169" s="108">
        <f>SUMIF('Avoided Costs 2011-2019'!$A:$A,'2011 Actuals'!T169&amp;'2011 Actuals'!S169,'Avoided Costs 2011-2019'!$E:$E)*J169</f>
        <v>78497.098864328902</v>
      </c>
      <c r="V169" s="108">
        <f>SUMIF('Avoided Costs 2011-2019'!$A:$A,'2011 Actuals'!T169&amp;'2011 Actuals'!S169,'Avoided Costs 2011-2019'!$K:$K)*N169</f>
        <v>-9109.2019436479441</v>
      </c>
      <c r="W169" s="108">
        <f>SUMIF('Avoided Costs 2011-2019'!$A:$A,'2011 Actuals'!T169&amp;'2011 Actuals'!S169,'Avoided Costs 2011-2019'!$M:$M)*R169</f>
        <v>0</v>
      </c>
      <c r="X169" s="108">
        <f t="shared" si="232"/>
        <v>69387.896920680956</v>
      </c>
      <c r="Y169" s="134">
        <v>59401</v>
      </c>
      <c r="Z169" s="110">
        <f t="shared" si="233"/>
        <v>52272.88</v>
      </c>
      <c r="AA169" s="110"/>
      <c r="AB169" s="110"/>
      <c r="AC169" s="110"/>
      <c r="AD169" s="110">
        <f t="shared" si="226"/>
        <v>52272.88</v>
      </c>
      <c r="AE169" s="110">
        <f t="shared" si="227"/>
        <v>17115.016920680959</v>
      </c>
      <c r="AF169" s="261">
        <f t="shared" si="228"/>
        <v>578532.50399999996</v>
      </c>
      <c r="AG169" s="23"/>
    </row>
    <row r="170" spans="1:33" s="111" customFormat="1" x14ac:dyDescent="0.2">
      <c r="A170" s="150" t="s">
        <v>1290</v>
      </c>
      <c r="B170" s="150"/>
      <c r="C170" s="150"/>
      <c r="D170" s="151">
        <v>1</v>
      </c>
      <c r="E170" s="152"/>
      <c r="F170" s="153">
        <v>0.12</v>
      </c>
      <c r="G170" s="153"/>
      <c r="H170" s="152">
        <v>67947</v>
      </c>
      <c r="I170" s="109">
        <f t="shared" si="218"/>
        <v>66384.218999999997</v>
      </c>
      <c r="J170" s="66">
        <f t="shared" si="229"/>
        <v>58418.112719999997</v>
      </c>
      <c r="K170" s="109"/>
      <c r="L170" s="152">
        <v>0</v>
      </c>
      <c r="M170" s="109">
        <f t="shared" si="220"/>
        <v>0</v>
      </c>
      <c r="N170" s="109">
        <f t="shared" si="230"/>
        <v>0</v>
      </c>
      <c r="O170" s="115"/>
      <c r="P170" s="152">
        <v>0</v>
      </c>
      <c r="Q170" s="109">
        <f t="shared" si="222"/>
        <v>0</v>
      </c>
      <c r="R170" s="66">
        <f t="shared" si="231"/>
        <v>0</v>
      </c>
      <c r="S170" s="151">
        <v>20</v>
      </c>
      <c r="T170" s="154" t="s">
        <v>16</v>
      </c>
      <c r="U170" s="108">
        <f>SUMIF('Avoided Costs 2011-2019'!$A:$A,'2011 Actuals'!T170&amp;'2011 Actuals'!S170,'Avoided Costs 2011-2019'!$E:$E)*J170</f>
        <v>137609.57023464312</v>
      </c>
      <c r="V170" s="108">
        <f>SUMIF('Avoided Costs 2011-2019'!$A:$A,'2011 Actuals'!T170&amp;'2011 Actuals'!S170,'Avoided Costs 2011-2019'!$K:$K)*N170</f>
        <v>0</v>
      </c>
      <c r="W170" s="108">
        <f>SUMIF('Avoided Costs 2011-2019'!$A:$A,'2011 Actuals'!T170&amp;'2011 Actuals'!S170,'Avoided Costs 2011-2019'!$M:$M)*R170</f>
        <v>0</v>
      </c>
      <c r="X170" s="108">
        <f t="shared" si="232"/>
        <v>137609.57023464312</v>
      </c>
      <c r="Y170" s="134">
        <v>74500</v>
      </c>
      <c r="Z170" s="110">
        <f t="shared" si="233"/>
        <v>65560</v>
      </c>
      <c r="AA170" s="110"/>
      <c r="AB170" s="110"/>
      <c r="AC170" s="110"/>
      <c r="AD170" s="110">
        <f t="shared" si="226"/>
        <v>65560</v>
      </c>
      <c r="AE170" s="110">
        <f t="shared" si="227"/>
        <v>72049.570234643121</v>
      </c>
      <c r="AF170" s="261">
        <f t="shared" si="228"/>
        <v>1168362.2544</v>
      </c>
      <c r="AG170" s="23"/>
    </row>
    <row r="171" spans="1:33" s="111" customFormat="1" x14ac:dyDescent="0.2">
      <c r="A171" s="150" t="s">
        <v>1291</v>
      </c>
      <c r="B171" s="150"/>
      <c r="C171" s="150"/>
      <c r="D171" s="151">
        <v>1</v>
      </c>
      <c r="E171" s="152"/>
      <c r="F171" s="153">
        <v>0.12</v>
      </c>
      <c r="G171" s="153"/>
      <c r="H171" s="152">
        <v>8058</v>
      </c>
      <c r="I171" s="109">
        <f t="shared" si="218"/>
        <v>7872.6660000000002</v>
      </c>
      <c r="J171" s="66">
        <f t="shared" si="229"/>
        <v>6927.9460800000006</v>
      </c>
      <c r="K171" s="109"/>
      <c r="L171" s="152">
        <v>49193</v>
      </c>
      <c r="M171" s="109">
        <f t="shared" si="220"/>
        <v>47766.402999999998</v>
      </c>
      <c r="N171" s="109">
        <f t="shared" si="230"/>
        <v>42034.434639999999</v>
      </c>
      <c r="O171" s="115"/>
      <c r="P171" s="152">
        <v>0</v>
      </c>
      <c r="Q171" s="109">
        <f t="shared" si="222"/>
        <v>0</v>
      </c>
      <c r="R171" s="66">
        <f t="shared" si="231"/>
        <v>0</v>
      </c>
      <c r="S171" s="151">
        <v>15</v>
      </c>
      <c r="T171" s="154" t="s">
        <v>16</v>
      </c>
      <c r="U171" s="108">
        <f>SUMIF('Avoided Costs 2011-2019'!$A:$A,'2011 Actuals'!T171&amp;'2011 Actuals'!S171,'Avoided Costs 2011-2019'!$E:$E)*J171</f>
        <v>14100.080754542185</v>
      </c>
      <c r="V171" s="108">
        <f>SUMIF('Avoided Costs 2011-2019'!$A:$A,'2011 Actuals'!T171&amp;'2011 Actuals'!S171,'Avoided Costs 2011-2019'!$K:$K)*N171</f>
        <v>35429.235548218952</v>
      </c>
      <c r="W171" s="108">
        <f>SUMIF('Avoided Costs 2011-2019'!$A:$A,'2011 Actuals'!T171&amp;'2011 Actuals'!S171,'Avoided Costs 2011-2019'!$M:$M)*R171</f>
        <v>0</v>
      </c>
      <c r="X171" s="108">
        <f t="shared" si="232"/>
        <v>49529.316302761137</v>
      </c>
      <c r="Y171" s="134">
        <v>3680</v>
      </c>
      <c r="Z171" s="110">
        <f t="shared" si="233"/>
        <v>3238.4</v>
      </c>
      <c r="AA171" s="110"/>
      <c r="AB171" s="110"/>
      <c r="AC171" s="110"/>
      <c r="AD171" s="110">
        <f t="shared" si="226"/>
        <v>3238.4</v>
      </c>
      <c r="AE171" s="110">
        <f t="shared" si="227"/>
        <v>46290.916302761136</v>
      </c>
      <c r="AF171" s="261">
        <f t="shared" si="228"/>
        <v>103919.19120000002</v>
      </c>
      <c r="AG171" s="23"/>
    </row>
    <row r="172" spans="1:33" s="111" customFormat="1" x14ac:dyDescent="0.2">
      <c r="A172" s="150" t="s">
        <v>1292</v>
      </c>
      <c r="B172" s="150"/>
      <c r="C172" s="150"/>
      <c r="D172" s="151">
        <v>1</v>
      </c>
      <c r="E172" s="152"/>
      <c r="F172" s="153">
        <v>0.12</v>
      </c>
      <c r="G172" s="153"/>
      <c r="H172" s="152">
        <v>47245</v>
      </c>
      <c r="I172" s="109">
        <f t="shared" si="218"/>
        <v>46158.364999999998</v>
      </c>
      <c r="J172" s="66">
        <f t="shared" si="229"/>
        <v>40619.361199999999</v>
      </c>
      <c r="K172" s="109"/>
      <c r="L172" s="152">
        <v>-8878</v>
      </c>
      <c r="M172" s="109">
        <f t="shared" si="220"/>
        <v>-8620.5380000000005</v>
      </c>
      <c r="N172" s="109">
        <f t="shared" si="230"/>
        <v>-7586.0734400000001</v>
      </c>
      <c r="O172" s="115"/>
      <c r="P172" s="152">
        <v>0</v>
      </c>
      <c r="Q172" s="109">
        <f t="shared" si="222"/>
        <v>0</v>
      </c>
      <c r="R172" s="66">
        <f t="shared" si="231"/>
        <v>0</v>
      </c>
      <c r="S172" s="151">
        <v>15</v>
      </c>
      <c r="T172" s="154" t="s">
        <v>16</v>
      </c>
      <c r="U172" s="108">
        <f>SUMIF('Avoided Costs 2011-2019'!$A:$A,'2011 Actuals'!T172&amp;'2011 Actuals'!S172,'Avoided Costs 2011-2019'!$E:$E)*J172</f>
        <v>82670.428797263026</v>
      </c>
      <c r="V172" s="108">
        <f>SUMIF('Avoided Costs 2011-2019'!$A:$A,'2011 Actuals'!T172&amp;'2011 Actuals'!S172,'Avoided Costs 2011-2019'!$K:$K)*N172</f>
        <v>-6394.0144572822937</v>
      </c>
      <c r="W172" s="108">
        <f>SUMIF('Avoided Costs 2011-2019'!$A:$A,'2011 Actuals'!T172&amp;'2011 Actuals'!S172,'Avoided Costs 2011-2019'!$M:$M)*R172</f>
        <v>0</v>
      </c>
      <c r="X172" s="108">
        <f t="shared" si="232"/>
        <v>76276.414339980736</v>
      </c>
      <c r="Y172" s="134">
        <v>38100</v>
      </c>
      <c r="Z172" s="110">
        <f t="shared" si="233"/>
        <v>33528</v>
      </c>
      <c r="AA172" s="110"/>
      <c r="AB172" s="110"/>
      <c r="AC172" s="110"/>
      <c r="AD172" s="110">
        <f t="shared" si="226"/>
        <v>33528</v>
      </c>
      <c r="AE172" s="110">
        <f t="shared" si="227"/>
        <v>42748.414339980736</v>
      </c>
      <c r="AF172" s="261">
        <f t="shared" si="228"/>
        <v>609290.41799999995</v>
      </c>
      <c r="AG172" s="23"/>
    </row>
    <row r="173" spans="1:33" s="111" customFormat="1" x14ac:dyDescent="0.2">
      <c r="A173" s="150" t="s">
        <v>1293</v>
      </c>
      <c r="B173" s="150"/>
      <c r="C173" s="150"/>
      <c r="D173" s="151">
        <v>1</v>
      </c>
      <c r="E173" s="152"/>
      <c r="F173" s="153">
        <v>0.12</v>
      </c>
      <c r="G173" s="153"/>
      <c r="H173" s="152">
        <v>64829</v>
      </c>
      <c r="I173" s="109">
        <f t="shared" si="218"/>
        <v>63337.932999999997</v>
      </c>
      <c r="J173" s="66">
        <f t="shared" si="229"/>
        <v>55737.38104</v>
      </c>
      <c r="K173" s="109"/>
      <c r="L173" s="152">
        <v>-11861</v>
      </c>
      <c r="M173" s="109">
        <f t="shared" si="220"/>
        <v>-11517.030999999999</v>
      </c>
      <c r="N173" s="109">
        <f t="shared" si="230"/>
        <v>-10134.987279999999</v>
      </c>
      <c r="O173" s="115"/>
      <c r="P173" s="152">
        <v>0</v>
      </c>
      <c r="Q173" s="109">
        <f t="shared" si="222"/>
        <v>0</v>
      </c>
      <c r="R173" s="66">
        <f t="shared" si="231"/>
        <v>0</v>
      </c>
      <c r="S173" s="151">
        <v>15</v>
      </c>
      <c r="T173" s="154" t="s">
        <v>16</v>
      </c>
      <c r="U173" s="108">
        <f>SUMIF('Avoided Costs 2011-2019'!$A:$A,'2011 Actuals'!T173&amp;'2011 Actuals'!S173,'Avoided Costs 2011-2019'!$E:$E)*J173</f>
        <v>113439.33174934416</v>
      </c>
      <c r="V173" s="108">
        <f>SUMIF('Avoided Costs 2011-2019'!$A:$A,'2011 Actuals'!T173&amp;'2011 Actuals'!S173,'Avoided Costs 2011-2019'!$K:$K)*N173</f>
        <v>-8542.3975532580844</v>
      </c>
      <c r="W173" s="108">
        <f>SUMIF('Avoided Costs 2011-2019'!$A:$A,'2011 Actuals'!T173&amp;'2011 Actuals'!S173,'Avoided Costs 2011-2019'!$M:$M)*R173</f>
        <v>0</v>
      </c>
      <c r="X173" s="108">
        <f t="shared" si="232"/>
        <v>104896.93419608608</v>
      </c>
      <c r="Y173" s="134">
        <v>54500</v>
      </c>
      <c r="Z173" s="110">
        <f t="shared" si="233"/>
        <v>47960</v>
      </c>
      <c r="AA173" s="110"/>
      <c r="AB173" s="110"/>
      <c r="AC173" s="110"/>
      <c r="AD173" s="110">
        <f t="shared" si="226"/>
        <v>47960</v>
      </c>
      <c r="AE173" s="110">
        <f t="shared" si="227"/>
        <v>56936.934196086077</v>
      </c>
      <c r="AF173" s="261">
        <f t="shared" si="228"/>
        <v>836060.7156</v>
      </c>
      <c r="AG173" s="23"/>
    </row>
    <row r="174" spans="1:33" s="111" customFormat="1" x14ac:dyDescent="0.2">
      <c r="A174" s="150" t="s">
        <v>1294</v>
      </c>
      <c r="B174" s="150"/>
      <c r="C174" s="150"/>
      <c r="D174" s="151">
        <v>1</v>
      </c>
      <c r="E174" s="152"/>
      <c r="F174" s="153">
        <v>0.12</v>
      </c>
      <c r="G174" s="153"/>
      <c r="H174" s="152">
        <v>136328</v>
      </c>
      <c r="I174" s="109">
        <f t="shared" si="218"/>
        <v>133192.45600000001</v>
      </c>
      <c r="J174" s="66">
        <f t="shared" si="229"/>
        <v>117209.36128000001</v>
      </c>
      <c r="K174" s="109"/>
      <c r="L174" s="152">
        <v>12080</v>
      </c>
      <c r="M174" s="109">
        <f t="shared" si="220"/>
        <v>11729.68</v>
      </c>
      <c r="N174" s="109">
        <f t="shared" si="230"/>
        <v>10322.118400000001</v>
      </c>
      <c r="O174" s="115"/>
      <c r="P174" s="152">
        <v>0</v>
      </c>
      <c r="Q174" s="109">
        <f t="shared" si="222"/>
        <v>0</v>
      </c>
      <c r="R174" s="66">
        <f t="shared" si="231"/>
        <v>0</v>
      </c>
      <c r="S174" s="151">
        <v>15</v>
      </c>
      <c r="T174" s="154" t="s">
        <v>16</v>
      </c>
      <c r="U174" s="108">
        <f>SUMIF('Avoided Costs 2011-2019'!$A:$A,'2011 Actuals'!T174&amp;'2011 Actuals'!S174,'Avoided Costs 2011-2019'!$E:$E)*J174</f>
        <v>238549.98871993387</v>
      </c>
      <c r="V174" s="108">
        <f>SUMIF('Avoided Costs 2011-2019'!$A:$A,'2011 Actuals'!T174&amp;'2011 Actuals'!S174,'Avoided Costs 2011-2019'!$K:$K)*N174</f>
        <v>8700.123298487284</v>
      </c>
      <c r="W174" s="108">
        <f>SUMIF('Avoided Costs 2011-2019'!$A:$A,'2011 Actuals'!T174&amp;'2011 Actuals'!S174,'Avoided Costs 2011-2019'!$M:$M)*R174</f>
        <v>0</v>
      </c>
      <c r="X174" s="108">
        <f t="shared" si="232"/>
        <v>247250.11201842115</v>
      </c>
      <c r="Y174" s="134">
        <v>82480</v>
      </c>
      <c r="Z174" s="110">
        <f t="shared" si="233"/>
        <v>72582.399999999994</v>
      </c>
      <c r="AA174" s="110"/>
      <c r="AB174" s="110"/>
      <c r="AC174" s="110"/>
      <c r="AD174" s="110">
        <f t="shared" si="226"/>
        <v>72582.399999999994</v>
      </c>
      <c r="AE174" s="110">
        <f t="shared" si="227"/>
        <v>174667.71201842115</v>
      </c>
      <c r="AF174" s="261">
        <f t="shared" si="228"/>
        <v>1758140.4192000001</v>
      </c>
      <c r="AG174" s="23"/>
    </row>
    <row r="175" spans="1:33" s="111" customFormat="1" x14ac:dyDescent="0.2">
      <c r="A175" s="150" t="s">
        <v>1295</v>
      </c>
      <c r="B175" s="150"/>
      <c r="C175" s="150"/>
      <c r="D175" s="151">
        <v>1</v>
      </c>
      <c r="E175" s="152"/>
      <c r="F175" s="153">
        <v>0.12</v>
      </c>
      <c r="G175" s="153"/>
      <c r="H175" s="152">
        <v>101867</v>
      </c>
      <c r="I175" s="109">
        <f t="shared" si="218"/>
        <v>99524.058999999994</v>
      </c>
      <c r="J175" s="66">
        <f t="shared" si="229"/>
        <v>87581.171919999993</v>
      </c>
      <c r="K175" s="109"/>
      <c r="L175" s="152">
        <v>-13622</v>
      </c>
      <c r="M175" s="109">
        <f t="shared" si="220"/>
        <v>-13226.962</v>
      </c>
      <c r="N175" s="109">
        <f t="shared" si="230"/>
        <v>-11639.726559999999</v>
      </c>
      <c r="O175" s="115"/>
      <c r="P175" s="152">
        <v>0</v>
      </c>
      <c r="Q175" s="109">
        <f t="shared" si="222"/>
        <v>0</v>
      </c>
      <c r="R175" s="66">
        <f t="shared" si="231"/>
        <v>0</v>
      </c>
      <c r="S175" s="151">
        <v>15</v>
      </c>
      <c r="T175" s="154" t="s">
        <v>16</v>
      </c>
      <c r="U175" s="108">
        <f>SUMIF('Avoided Costs 2011-2019'!$A:$A,'2011 Actuals'!T175&amp;'2011 Actuals'!S175,'Avoided Costs 2011-2019'!$E:$E)*J175</f>
        <v>178249.30829274617</v>
      </c>
      <c r="V175" s="108">
        <f>SUMIF('Avoided Costs 2011-2019'!$A:$A,'2011 Actuals'!T175&amp;'2011 Actuals'!S175,'Avoided Costs 2011-2019'!$K:$K)*N175</f>
        <v>-9810.6853950325967</v>
      </c>
      <c r="W175" s="108">
        <f>SUMIF('Avoided Costs 2011-2019'!$A:$A,'2011 Actuals'!T175&amp;'2011 Actuals'!S175,'Avoided Costs 2011-2019'!$M:$M)*R175</f>
        <v>0</v>
      </c>
      <c r="X175" s="108">
        <f t="shared" si="232"/>
        <v>168438.62289771356</v>
      </c>
      <c r="Y175" s="134">
        <v>25834</v>
      </c>
      <c r="Z175" s="110">
        <f t="shared" si="233"/>
        <v>22733.920000000002</v>
      </c>
      <c r="AA175" s="110"/>
      <c r="AB175" s="110"/>
      <c r="AC175" s="110"/>
      <c r="AD175" s="110">
        <f t="shared" si="226"/>
        <v>22733.920000000002</v>
      </c>
      <c r="AE175" s="110">
        <f t="shared" si="227"/>
        <v>145704.70289771355</v>
      </c>
      <c r="AF175" s="261">
        <f t="shared" si="228"/>
        <v>1313717.5787999998</v>
      </c>
      <c r="AG175" s="23"/>
    </row>
    <row r="176" spans="1:33" s="111" customFormat="1" x14ac:dyDescent="0.2">
      <c r="A176" s="150" t="s">
        <v>1296</v>
      </c>
      <c r="B176" s="150"/>
      <c r="C176" s="150"/>
      <c r="D176" s="151">
        <v>1</v>
      </c>
      <c r="E176" s="152"/>
      <c r="F176" s="153">
        <v>0.12</v>
      </c>
      <c r="G176" s="153"/>
      <c r="H176" s="152">
        <v>34264</v>
      </c>
      <c r="I176" s="109">
        <f>H176</f>
        <v>34264</v>
      </c>
      <c r="J176" s="66">
        <f t="shared" si="219"/>
        <v>30152.32</v>
      </c>
      <c r="K176" s="109"/>
      <c r="L176" s="152">
        <v>-6786</v>
      </c>
      <c r="M176" s="109">
        <f>L176</f>
        <v>-6786</v>
      </c>
      <c r="N176" s="109">
        <f t="shared" si="221"/>
        <v>-5971.68</v>
      </c>
      <c r="O176" s="115"/>
      <c r="P176" s="152">
        <v>0</v>
      </c>
      <c r="Q176" s="109">
        <f t="shared" si="222"/>
        <v>0</v>
      </c>
      <c r="R176" s="66">
        <f t="shared" si="223"/>
        <v>0</v>
      </c>
      <c r="S176" s="151">
        <v>15</v>
      </c>
      <c r="T176" s="154" t="s">
        <v>16</v>
      </c>
      <c r="U176" s="108">
        <f>SUMIF('Avoided Costs 2011-2019'!$A:$A,'2011 Actuals'!T176&amp;'2011 Actuals'!S176,'Avoided Costs 2011-2019'!$E:$E)*J176</f>
        <v>61367.415685313383</v>
      </c>
      <c r="V176" s="108">
        <f>SUMIF('Avoided Costs 2011-2019'!$A:$A,'2011 Actuals'!T176&amp;'2011 Actuals'!S176,'Avoided Costs 2011-2019'!$K:$K)*N176</f>
        <v>-5033.3032702967776</v>
      </c>
      <c r="W176" s="108">
        <f>SUMIF('Avoided Costs 2011-2019'!$A:$A,'2011 Actuals'!T176&amp;'2011 Actuals'!S176,'Avoided Costs 2011-2019'!$M:$M)*R176</f>
        <v>0</v>
      </c>
      <c r="X176" s="108">
        <f t="shared" si="224"/>
        <v>56334.112415016607</v>
      </c>
      <c r="Y176" s="134">
        <v>36488</v>
      </c>
      <c r="Z176" s="110">
        <f t="shared" si="225"/>
        <v>32109.439999999999</v>
      </c>
      <c r="AA176" s="110"/>
      <c r="AB176" s="110"/>
      <c r="AC176" s="110"/>
      <c r="AD176" s="110">
        <f t="shared" si="226"/>
        <v>32109.439999999999</v>
      </c>
      <c r="AE176" s="110">
        <f t="shared" si="227"/>
        <v>24224.672415016608</v>
      </c>
      <c r="AF176" s="261">
        <f t="shared" si="228"/>
        <v>452284.8</v>
      </c>
      <c r="AG176" s="23"/>
    </row>
    <row r="177" spans="1:33" s="111" customFormat="1" x14ac:dyDescent="0.2">
      <c r="A177" s="150" t="s">
        <v>1297</v>
      </c>
      <c r="B177" s="150"/>
      <c r="C177" s="150"/>
      <c r="D177" s="151">
        <v>1</v>
      </c>
      <c r="E177" s="152"/>
      <c r="F177" s="153">
        <v>0.12</v>
      </c>
      <c r="G177" s="153"/>
      <c r="H177" s="152">
        <v>47480</v>
      </c>
      <c r="I177" s="109">
        <f t="shared" si="218"/>
        <v>46387.96</v>
      </c>
      <c r="J177" s="66">
        <f t="shared" si="219"/>
        <v>40821.404799999997</v>
      </c>
      <c r="K177" s="109"/>
      <c r="L177" s="152">
        <v>-1834</v>
      </c>
      <c r="M177" s="109">
        <f t="shared" si="220"/>
        <v>-1780.8139999999999</v>
      </c>
      <c r="N177" s="109">
        <f t="shared" si="221"/>
        <v>-1567.1163199999999</v>
      </c>
      <c r="O177" s="115"/>
      <c r="P177" s="152">
        <v>0</v>
      </c>
      <c r="Q177" s="109">
        <f t="shared" si="222"/>
        <v>0</v>
      </c>
      <c r="R177" s="66">
        <f t="shared" si="223"/>
        <v>0</v>
      </c>
      <c r="S177" s="151">
        <v>15</v>
      </c>
      <c r="T177" s="154" t="s">
        <v>16</v>
      </c>
      <c r="U177" s="108">
        <f>SUMIF('Avoided Costs 2011-2019'!$A:$A,'2011 Actuals'!T177&amp;'2011 Actuals'!S177,'Avoided Costs 2011-2019'!$E:$E)*J177</f>
        <v>83081.63740700706</v>
      </c>
      <c r="V177" s="108">
        <f>SUMIF('Avoided Costs 2011-2019'!$A:$A,'2011 Actuals'!T177&amp;'2011 Actuals'!S177,'Avoided Costs 2011-2019'!$K:$K)*N177</f>
        <v>-1320.8630901842448</v>
      </c>
      <c r="W177" s="108">
        <f>SUMIF('Avoided Costs 2011-2019'!$A:$A,'2011 Actuals'!T177&amp;'2011 Actuals'!S177,'Avoided Costs 2011-2019'!$M:$M)*R177</f>
        <v>0</v>
      </c>
      <c r="X177" s="108">
        <f t="shared" si="224"/>
        <v>81760.774316822819</v>
      </c>
      <c r="Y177" s="134">
        <v>25760</v>
      </c>
      <c r="Z177" s="110">
        <f t="shared" si="225"/>
        <v>22668.799999999999</v>
      </c>
      <c r="AA177" s="110"/>
      <c r="AB177" s="110"/>
      <c r="AC177" s="110"/>
      <c r="AD177" s="110">
        <f t="shared" si="226"/>
        <v>22668.799999999999</v>
      </c>
      <c r="AE177" s="110">
        <f t="shared" si="227"/>
        <v>59091.974316822816</v>
      </c>
      <c r="AF177" s="261">
        <f t="shared" si="228"/>
        <v>612321.07199999993</v>
      </c>
      <c r="AG177" s="23"/>
    </row>
    <row r="178" spans="1:33" s="111" customFormat="1" x14ac:dyDescent="0.2">
      <c r="A178" s="145" t="s">
        <v>1298</v>
      </c>
      <c r="B178" s="145"/>
      <c r="C178" s="145"/>
      <c r="D178" s="146">
        <v>1</v>
      </c>
      <c r="E178" s="147"/>
      <c r="F178" s="148">
        <v>0.12</v>
      </c>
      <c r="G178" s="148"/>
      <c r="H178" s="147">
        <v>54650</v>
      </c>
      <c r="I178" s="109">
        <f>H178</f>
        <v>54650</v>
      </c>
      <c r="J178" s="66">
        <f t="shared" si="219"/>
        <v>48092</v>
      </c>
      <c r="K178" s="147"/>
      <c r="L178" s="147">
        <v>0</v>
      </c>
      <c r="M178" s="109">
        <f>L178</f>
        <v>0</v>
      </c>
      <c r="N178" s="109">
        <f t="shared" si="221"/>
        <v>0</v>
      </c>
      <c r="O178" s="147"/>
      <c r="P178" s="147">
        <v>0</v>
      </c>
      <c r="Q178" s="109">
        <f>+P178</f>
        <v>0</v>
      </c>
      <c r="R178" s="66">
        <f t="shared" si="223"/>
        <v>0</v>
      </c>
      <c r="S178" s="146">
        <v>25</v>
      </c>
      <c r="T178" s="149" t="s">
        <v>16</v>
      </c>
      <c r="U178" s="108">
        <f>SUMIF('Avoided Costs 2011-2019'!$A:$A,'2011 Actuals'!T178&amp;'2011 Actuals'!S178,'Avoided Costs 2011-2019'!$E:$E)*J178</f>
        <v>124269.88887950071</v>
      </c>
      <c r="V178" s="108">
        <f>SUMIF('Avoided Costs 2011-2019'!$A:$A,'2011 Actuals'!T178&amp;'2011 Actuals'!S178,'Avoided Costs 2011-2019'!$K:$K)*N178</f>
        <v>0</v>
      </c>
      <c r="W178" s="108">
        <f>SUMIF('Avoided Costs 2011-2019'!$A:$A,'2011 Actuals'!T178&amp;'2011 Actuals'!S178,'Avoided Costs 2011-2019'!$M:$M)*R178</f>
        <v>0</v>
      </c>
      <c r="X178" s="108">
        <f t="shared" si="224"/>
        <v>124269.88887950071</v>
      </c>
      <c r="Y178" s="134">
        <v>14100</v>
      </c>
      <c r="Z178" s="110">
        <f t="shared" si="225"/>
        <v>12408</v>
      </c>
      <c r="AA178" s="110"/>
      <c r="AB178" s="110"/>
      <c r="AC178" s="110"/>
      <c r="AD178" s="110">
        <f t="shared" si="226"/>
        <v>12408</v>
      </c>
      <c r="AE178" s="110">
        <f t="shared" si="227"/>
        <v>111861.88887950071</v>
      </c>
      <c r="AF178" s="261">
        <f t="shared" si="228"/>
        <v>1202300</v>
      </c>
      <c r="AG178" s="23"/>
    </row>
    <row r="179" spans="1:33" s="111" customFormat="1" x14ac:dyDescent="0.2">
      <c r="A179" s="150" t="s">
        <v>1299</v>
      </c>
      <c r="B179" s="150"/>
      <c r="C179" s="150"/>
      <c r="D179" s="151">
        <v>1</v>
      </c>
      <c r="E179" s="152"/>
      <c r="F179" s="153">
        <v>0.12</v>
      </c>
      <c r="G179" s="153"/>
      <c r="H179" s="152">
        <v>298502</v>
      </c>
      <c r="I179" s="109">
        <f t="shared" si="218"/>
        <v>291636.45399999997</v>
      </c>
      <c r="J179" s="66">
        <f t="shared" si="219"/>
        <v>256640.07951999997</v>
      </c>
      <c r="K179" s="109"/>
      <c r="L179" s="152">
        <v>0</v>
      </c>
      <c r="M179" s="109">
        <f t="shared" si="220"/>
        <v>0</v>
      </c>
      <c r="N179" s="109">
        <f t="shared" si="221"/>
        <v>0</v>
      </c>
      <c r="O179" s="115"/>
      <c r="P179" s="152">
        <v>0</v>
      </c>
      <c r="Q179" s="109">
        <f t="shared" si="222"/>
        <v>0</v>
      </c>
      <c r="R179" s="66">
        <f t="shared" si="223"/>
        <v>0</v>
      </c>
      <c r="S179" s="151">
        <v>15</v>
      </c>
      <c r="T179" s="154" t="s">
        <v>16</v>
      </c>
      <c r="U179" s="108">
        <f>SUMIF('Avoided Costs 2011-2019'!$A:$A,'2011 Actuals'!T179&amp;'2011 Actuals'!S179,'Avoided Costs 2011-2019'!$E:$E)*J179</f>
        <v>522325.9252162262</v>
      </c>
      <c r="V179" s="108">
        <f>SUMIF('Avoided Costs 2011-2019'!$A:$A,'2011 Actuals'!T179&amp;'2011 Actuals'!S179,'Avoided Costs 2011-2019'!$K:$K)*N179</f>
        <v>0</v>
      </c>
      <c r="W179" s="108">
        <f>SUMIF('Avoided Costs 2011-2019'!$A:$A,'2011 Actuals'!T179&amp;'2011 Actuals'!S179,'Avoided Costs 2011-2019'!$M:$M)*R179</f>
        <v>0</v>
      </c>
      <c r="X179" s="108">
        <f t="shared" si="224"/>
        <v>522325.9252162262</v>
      </c>
      <c r="Y179" s="134">
        <v>222000</v>
      </c>
      <c r="Z179" s="110">
        <f t="shared" si="225"/>
        <v>195360</v>
      </c>
      <c r="AA179" s="110"/>
      <c r="AB179" s="110"/>
      <c r="AC179" s="110"/>
      <c r="AD179" s="110">
        <f t="shared" si="226"/>
        <v>195360</v>
      </c>
      <c r="AE179" s="110">
        <f t="shared" si="227"/>
        <v>326965.9252162262</v>
      </c>
      <c r="AF179" s="261">
        <f t="shared" si="228"/>
        <v>3849601.1927999994</v>
      </c>
      <c r="AG179" s="23"/>
    </row>
    <row r="180" spans="1:33" s="111" customFormat="1" x14ac:dyDescent="0.2">
      <c r="A180" s="150" t="s">
        <v>1300</v>
      </c>
      <c r="B180" s="150"/>
      <c r="C180" s="150"/>
      <c r="D180" s="151">
        <v>1</v>
      </c>
      <c r="E180" s="152"/>
      <c r="F180" s="153">
        <v>0.12</v>
      </c>
      <c r="G180" s="153"/>
      <c r="H180" s="152">
        <v>91624</v>
      </c>
      <c r="I180" s="109">
        <f t="shared" si="218"/>
        <v>89516.648000000001</v>
      </c>
      <c r="J180" s="66">
        <f t="shared" si="219"/>
        <v>78774.650240000003</v>
      </c>
      <c r="K180" s="109"/>
      <c r="L180" s="152">
        <v>-4031</v>
      </c>
      <c r="M180" s="109">
        <f t="shared" si="220"/>
        <v>-3914.1010000000001</v>
      </c>
      <c r="N180" s="109">
        <f t="shared" si="221"/>
        <v>-3444.40888</v>
      </c>
      <c r="O180" s="115"/>
      <c r="P180" s="152">
        <v>0</v>
      </c>
      <c r="Q180" s="109">
        <f t="shared" si="222"/>
        <v>0</v>
      </c>
      <c r="R180" s="66">
        <f t="shared" si="223"/>
        <v>0</v>
      </c>
      <c r="S180" s="151">
        <v>15</v>
      </c>
      <c r="T180" s="154" t="s">
        <v>16</v>
      </c>
      <c r="U180" s="108">
        <f>SUMIF('Avoided Costs 2011-2019'!$A:$A,'2011 Actuals'!T180&amp;'2011 Actuals'!S180,'Avoided Costs 2011-2019'!$E:$E)*J180</f>
        <v>160325.86237952011</v>
      </c>
      <c r="V180" s="108">
        <f>SUMIF('Avoided Costs 2011-2019'!$A:$A,'2011 Actuals'!T180&amp;'2011 Actuals'!S180,'Avoided Costs 2011-2019'!$K:$K)*N180</f>
        <v>-2903.1620046525036</v>
      </c>
      <c r="W180" s="108">
        <f>SUMIF('Avoided Costs 2011-2019'!$A:$A,'2011 Actuals'!T180&amp;'2011 Actuals'!S180,'Avoided Costs 2011-2019'!$M:$M)*R180</f>
        <v>0</v>
      </c>
      <c r="X180" s="108">
        <f t="shared" si="224"/>
        <v>157422.70037486762</v>
      </c>
      <c r="Y180" s="134">
        <v>53800</v>
      </c>
      <c r="Z180" s="110">
        <f t="shared" si="225"/>
        <v>47344</v>
      </c>
      <c r="AA180" s="110"/>
      <c r="AB180" s="110"/>
      <c r="AC180" s="110"/>
      <c r="AD180" s="110">
        <f t="shared" si="226"/>
        <v>47344</v>
      </c>
      <c r="AE180" s="110">
        <f t="shared" si="227"/>
        <v>110078.70037486762</v>
      </c>
      <c r="AF180" s="261">
        <f t="shared" si="228"/>
        <v>1181619.7535999999</v>
      </c>
      <c r="AG180" s="23"/>
    </row>
    <row r="181" spans="1:33" s="111" customFormat="1" x14ac:dyDescent="0.2">
      <c r="A181" s="150" t="s">
        <v>1301</v>
      </c>
      <c r="B181" s="150"/>
      <c r="C181" s="150"/>
      <c r="D181" s="151">
        <v>1</v>
      </c>
      <c r="E181" s="152"/>
      <c r="F181" s="153">
        <v>0.12</v>
      </c>
      <c r="G181" s="153"/>
      <c r="H181" s="152">
        <v>32574</v>
      </c>
      <c r="I181" s="109">
        <f t="shared" si="218"/>
        <v>31824.797999999999</v>
      </c>
      <c r="J181" s="66">
        <f t="shared" si="219"/>
        <v>28005.822239999998</v>
      </c>
      <c r="K181" s="109"/>
      <c r="L181" s="152">
        <v>-14521</v>
      </c>
      <c r="M181" s="109">
        <f t="shared" si="220"/>
        <v>-14099.891</v>
      </c>
      <c r="N181" s="109">
        <f t="shared" si="221"/>
        <v>-12407.90408</v>
      </c>
      <c r="O181" s="115"/>
      <c r="P181" s="152">
        <v>0</v>
      </c>
      <c r="Q181" s="109">
        <f t="shared" si="222"/>
        <v>0</v>
      </c>
      <c r="R181" s="66">
        <f t="shared" si="223"/>
        <v>0</v>
      </c>
      <c r="S181" s="151">
        <v>15</v>
      </c>
      <c r="T181" s="154" t="s">
        <v>16</v>
      </c>
      <c r="U181" s="108">
        <f>SUMIF('Avoided Costs 2011-2019'!$A:$A,'2011 Actuals'!T181&amp;'2011 Actuals'!S181,'Avoided Costs 2011-2019'!$E:$E)*J181</f>
        <v>56998.76278213664</v>
      </c>
      <c r="V181" s="108">
        <f>SUMIF('Avoided Costs 2011-2019'!$A:$A,'2011 Actuals'!T181&amp;'2011 Actuals'!S181,'Avoided Costs 2011-2019'!$K:$K)*N181</f>
        <v>-10458.153180242869</v>
      </c>
      <c r="W181" s="108">
        <f>SUMIF('Avoided Costs 2011-2019'!$A:$A,'2011 Actuals'!T181&amp;'2011 Actuals'!S181,'Avoided Costs 2011-2019'!$M:$M)*R181</f>
        <v>0</v>
      </c>
      <c r="X181" s="108">
        <f t="shared" si="224"/>
        <v>46540.609601893768</v>
      </c>
      <c r="Y181" s="134">
        <v>41197.35</v>
      </c>
      <c r="Z181" s="110">
        <f t="shared" si="225"/>
        <v>36253.667999999998</v>
      </c>
      <c r="AA181" s="110"/>
      <c r="AB181" s="110"/>
      <c r="AC181" s="110"/>
      <c r="AD181" s="110">
        <f t="shared" si="226"/>
        <v>36253.667999999998</v>
      </c>
      <c r="AE181" s="110">
        <f t="shared" si="227"/>
        <v>10286.94160189377</v>
      </c>
      <c r="AF181" s="261">
        <f t="shared" si="228"/>
        <v>420087.33359999995</v>
      </c>
      <c r="AG181" s="23"/>
    </row>
    <row r="182" spans="1:33" s="111" customFormat="1" x14ac:dyDescent="0.2">
      <c r="A182" s="150" t="s">
        <v>1302</v>
      </c>
      <c r="B182" s="150"/>
      <c r="C182" s="150"/>
      <c r="D182" s="151">
        <v>1</v>
      </c>
      <c r="E182" s="152"/>
      <c r="F182" s="153">
        <v>0.12</v>
      </c>
      <c r="G182" s="153"/>
      <c r="H182" s="152">
        <v>32738</v>
      </c>
      <c r="I182" s="109">
        <f t="shared" si="218"/>
        <v>31985.025999999998</v>
      </c>
      <c r="J182" s="66">
        <f t="shared" si="219"/>
        <v>28146.82288</v>
      </c>
      <c r="K182" s="109"/>
      <c r="L182" s="152">
        <v>-6953</v>
      </c>
      <c r="M182" s="109">
        <f t="shared" si="220"/>
        <v>-6751.3629999999994</v>
      </c>
      <c r="N182" s="109">
        <f t="shared" si="221"/>
        <v>-5941.1994399999994</v>
      </c>
      <c r="O182" s="115"/>
      <c r="P182" s="152">
        <v>0</v>
      </c>
      <c r="Q182" s="109">
        <f t="shared" si="222"/>
        <v>0</v>
      </c>
      <c r="R182" s="66">
        <f t="shared" si="223"/>
        <v>0</v>
      </c>
      <c r="S182" s="151">
        <v>15</v>
      </c>
      <c r="T182" s="154" t="s">
        <v>16</v>
      </c>
      <c r="U182" s="108">
        <f>SUMIF('Avoided Costs 2011-2019'!$A:$A,'2011 Actuals'!T182&amp;'2011 Actuals'!S182,'Avoided Costs 2011-2019'!$E:$E)*J182</f>
        <v>57285.733897021841</v>
      </c>
      <c r="V182" s="108">
        <f>SUMIF('Avoided Costs 2011-2019'!$A:$A,'2011 Actuals'!T182&amp;'2011 Actuals'!S182,'Avoided Costs 2011-2019'!$K:$K)*N182</f>
        <v>-5007.6123588064638</v>
      </c>
      <c r="W182" s="108">
        <f>SUMIF('Avoided Costs 2011-2019'!$A:$A,'2011 Actuals'!T182&amp;'2011 Actuals'!S182,'Avoided Costs 2011-2019'!$M:$M)*R182</f>
        <v>0</v>
      </c>
      <c r="X182" s="108">
        <f t="shared" si="224"/>
        <v>52278.121538215375</v>
      </c>
      <c r="Y182" s="134">
        <v>37900</v>
      </c>
      <c r="Z182" s="110">
        <f t="shared" si="225"/>
        <v>33352</v>
      </c>
      <c r="AA182" s="110"/>
      <c r="AB182" s="110"/>
      <c r="AC182" s="110"/>
      <c r="AD182" s="110">
        <f t="shared" si="226"/>
        <v>33352</v>
      </c>
      <c r="AE182" s="110">
        <f t="shared" si="227"/>
        <v>18926.121538215375</v>
      </c>
      <c r="AF182" s="261">
        <f t="shared" si="228"/>
        <v>422202.3432</v>
      </c>
      <c r="AG182" s="23"/>
    </row>
    <row r="183" spans="1:33" s="111" customFormat="1" x14ac:dyDescent="0.2">
      <c r="A183" s="150" t="s">
        <v>1303</v>
      </c>
      <c r="B183" s="150"/>
      <c r="C183" s="150"/>
      <c r="D183" s="151">
        <v>1</v>
      </c>
      <c r="E183" s="152"/>
      <c r="F183" s="153">
        <v>0.12</v>
      </c>
      <c r="G183" s="153"/>
      <c r="H183" s="152">
        <v>16926</v>
      </c>
      <c r="I183" s="109">
        <f t="shared" si="218"/>
        <v>16536.702000000001</v>
      </c>
      <c r="J183" s="66">
        <f t="shared" si="219"/>
        <v>14552.297760000001</v>
      </c>
      <c r="K183" s="109"/>
      <c r="L183" s="152">
        <v>-3416</v>
      </c>
      <c r="M183" s="109">
        <f t="shared" si="220"/>
        <v>-3316.9359999999997</v>
      </c>
      <c r="N183" s="109">
        <f t="shared" si="221"/>
        <v>-2918.9036799999999</v>
      </c>
      <c r="O183" s="115"/>
      <c r="P183" s="152">
        <v>0</v>
      </c>
      <c r="Q183" s="109">
        <f t="shared" si="222"/>
        <v>0</v>
      </c>
      <c r="R183" s="66">
        <f t="shared" si="223"/>
        <v>0</v>
      </c>
      <c r="S183" s="151">
        <v>15</v>
      </c>
      <c r="T183" s="154" t="s">
        <v>16</v>
      </c>
      <c r="U183" s="108">
        <f>SUMIF('Avoided Costs 2011-2019'!$A:$A,'2011 Actuals'!T183&amp;'2011 Actuals'!S183,'Avoided Costs 2011-2019'!$E:$E)*J183</f>
        <v>29617.518844797843</v>
      </c>
      <c r="V183" s="108">
        <f>SUMIF('Avoided Costs 2011-2019'!$A:$A,'2011 Actuals'!T183&amp;'2011 Actuals'!S183,'Avoided Costs 2011-2019'!$K:$K)*N183</f>
        <v>-2460.2335420225631</v>
      </c>
      <c r="W183" s="108">
        <f>SUMIF('Avoided Costs 2011-2019'!$A:$A,'2011 Actuals'!T183&amp;'2011 Actuals'!S183,'Avoided Costs 2011-2019'!$M:$M)*R183</f>
        <v>0</v>
      </c>
      <c r="X183" s="108">
        <f t="shared" si="224"/>
        <v>27157.285302775279</v>
      </c>
      <c r="Y183" s="134">
        <v>25000</v>
      </c>
      <c r="Z183" s="110">
        <f t="shared" si="225"/>
        <v>22000</v>
      </c>
      <c r="AA183" s="110"/>
      <c r="AB183" s="110"/>
      <c r="AC183" s="110"/>
      <c r="AD183" s="110">
        <f t="shared" si="226"/>
        <v>22000</v>
      </c>
      <c r="AE183" s="110">
        <f t="shared" si="227"/>
        <v>5157.285302775279</v>
      </c>
      <c r="AF183" s="261">
        <f t="shared" si="228"/>
        <v>218284.46640000003</v>
      </c>
      <c r="AG183" s="23"/>
    </row>
    <row r="184" spans="1:33" s="111" customFormat="1" x14ac:dyDescent="0.2">
      <c r="A184" s="150" t="s">
        <v>1304</v>
      </c>
      <c r="B184" s="150"/>
      <c r="C184" s="150"/>
      <c r="D184" s="151">
        <v>1</v>
      </c>
      <c r="E184" s="152"/>
      <c r="F184" s="153">
        <v>0.12</v>
      </c>
      <c r="G184" s="153"/>
      <c r="H184" s="152">
        <v>9864</v>
      </c>
      <c r="I184" s="109">
        <f t="shared" si="218"/>
        <v>9637.1280000000006</v>
      </c>
      <c r="J184" s="66">
        <f t="shared" si="219"/>
        <v>8480.6726400000007</v>
      </c>
      <c r="K184" s="109"/>
      <c r="L184" s="152">
        <v>0</v>
      </c>
      <c r="M184" s="109">
        <f t="shared" si="220"/>
        <v>0</v>
      </c>
      <c r="N184" s="109">
        <f t="shared" si="221"/>
        <v>0</v>
      </c>
      <c r="O184" s="115"/>
      <c r="P184" s="152">
        <v>0</v>
      </c>
      <c r="Q184" s="109">
        <f t="shared" si="222"/>
        <v>0</v>
      </c>
      <c r="R184" s="66">
        <f t="shared" si="223"/>
        <v>0</v>
      </c>
      <c r="S184" s="151">
        <v>25</v>
      </c>
      <c r="T184" s="154" t="s">
        <v>16</v>
      </c>
      <c r="U184" s="108">
        <f>SUMIF('Avoided Costs 2011-2019'!$A:$A,'2011 Actuals'!T184&amp;'2011 Actuals'!S184,'Avoided Costs 2011-2019'!$E:$E)*J184</f>
        <v>21914.086471683895</v>
      </c>
      <c r="V184" s="108">
        <f>SUMIF('Avoided Costs 2011-2019'!$A:$A,'2011 Actuals'!T184&amp;'2011 Actuals'!S184,'Avoided Costs 2011-2019'!$K:$K)*N184</f>
        <v>0</v>
      </c>
      <c r="W184" s="108">
        <f>SUMIF('Avoided Costs 2011-2019'!$A:$A,'2011 Actuals'!T184&amp;'2011 Actuals'!S184,'Avoided Costs 2011-2019'!$M:$M)*R184</f>
        <v>0</v>
      </c>
      <c r="X184" s="108">
        <f t="shared" si="224"/>
        <v>21914.086471683895</v>
      </c>
      <c r="Y184" s="134">
        <v>6751</v>
      </c>
      <c r="Z184" s="110">
        <f t="shared" si="225"/>
        <v>5940.88</v>
      </c>
      <c r="AA184" s="110"/>
      <c r="AB184" s="110"/>
      <c r="AC184" s="110"/>
      <c r="AD184" s="110">
        <f t="shared" si="226"/>
        <v>5940.88</v>
      </c>
      <c r="AE184" s="110">
        <f t="shared" si="227"/>
        <v>15973.206471683894</v>
      </c>
      <c r="AF184" s="261">
        <f t="shared" si="228"/>
        <v>212016.81600000002</v>
      </c>
      <c r="AG184" s="23"/>
    </row>
    <row r="185" spans="1:33" s="4" customFormat="1" x14ac:dyDescent="0.2">
      <c r="A185" s="214" t="s">
        <v>4</v>
      </c>
      <c r="B185" s="214" t="s">
        <v>184</v>
      </c>
      <c r="C185" s="215"/>
      <c r="D185" s="216">
        <f>SUM(D165:D184)</f>
        <v>20</v>
      </c>
      <c r="E185" s="217"/>
      <c r="F185" s="218"/>
      <c r="G185" s="219"/>
      <c r="H185" s="217">
        <f>SUM(H165:H184)</f>
        <v>1291653</v>
      </c>
      <c r="I185" s="217">
        <f>SUM(I165:I184)</f>
        <v>1263990.0030000003</v>
      </c>
      <c r="J185" s="217">
        <f>SUM(J165:J184)</f>
        <v>1112311.20264</v>
      </c>
      <c r="K185" s="66"/>
      <c r="L185" s="217">
        <f>SUM(L165:L184)</f>
        <v>-21087</v>
      </c>
      <c r="M185" s="217">
        <f>SUM(M165:M184)</f>
        <v>-20672.271000000001</v>
      </c>
      <c r="N185" s="217">
        <f>SUM(N165:N184)</f>
        <v>-18191.598479999997</v>
      </c>
      <c r="O185" s="220"/>
      <c r="P185" s="217">
        <f>SUM(P165:P184)</f>
        <v>0</v>
      </c>
      <c r="Q185" s="217">
        <f>SUM(Q165:Q184)</f>
        <v>0</v>
      </c>
      <c r="R185" s="217">
        <f>SUM(R165:R184)</f>
        <v>0</v>
      </c>
      <c r="S185" s="216"/>
      <c r="T185" s="215"/>
      <c r="U185" s="110">
        <f>SUM(U165:U184)</f>
        <v>2313586.8291100129</v>
      </c>
      <c r="V185" s="110">
        <f>SUM(V165:V184)</f>
        <v>-15333.01049642812</v>
      </c>
      <c r="W185" s="110">
        <f>SUM(W165:W184)</f>
        <v>0</v>
      </c>
      <c r="X185" s="110">
        <f>SUM(X165:X184)</f>
        <v>2298253.8186135851</v>
      </c>
      <c r="Y185" s="134"/>
      <c r="Z185" s="110">
        <f>SUM(Z165:Z184)</f>
        <v>819286.46799999988</v>
      </c>
      <c r="AA185" s="110">
        <v>133284.20000000001</v>
      </c>
      <c r="AB185" s="110">
        <v>10207.49</v>
      </c>
      <c r="AC185" s="110">
        <f>AB185+AA185</f>
        <v>143491.69</v>
      </c>
      <c r="AD185" s="110">
        <f t="shared" si="226"/>
        <v>829493.95799999987</v>
      </c>
      <c r="AE185" s="112">
        <f t="shared" si="227"/>
        <v>1468759.8606135852</v>
      </c>
      <c r="AF185" s="262">
        <f>SUM(AF165:AF184)</f>
        <v>17542485.329599999</v>
      </c>
      <c r="AG185" s="23"/>
    </row>
    <row r="186" spans="1:33" x14ac:dyDescent="0.2">
      <c r="A186" s="143"/>
      <c r="K186" s="40"/>
      <c r="L186" s="40"/>
      <c r="O186" s="57"/>
      <c r="P186" s="29"/>
      <c r="R186" s="20"/>
      <c r="S186" s="20"/>
      <c r="Z186" s="41"/>
      <c r="AA186" s="41"/>
      <c r="AC186" s="41"/>
      <c r="AD186" s="41"/>
      <c r="AE186" s="41"/>
    </row>
    <row r="187" spans="1:33" x14ac:dyDescent="0.2">
      <c r="A187" s="143" t="s">
        <v>87</v>
      </c>
      <c r="B187" s="23" t="s">
        <v>149</v>
      </c>
      <c r="K187" s="40"/>
      <c r="L187" s="40"/>
      <c r="O187" s="57"/>
      <c r="P187" s="29"/>
      <c r="R187" s="20"/>
      <c r="S187" s="20"/>
      <c r="Z187" s="41"/>
      <c r="AA187" s="41"/>
      <c r="AC187" s="41"/>
      <c r="AD187" s="41"/>
      <c r="AE187" s="41"/>
    </row>
    <row r="188" spans="1:33" s="111" customFormat="1" x14ac:dyDescent="0.2">
      <c r="A188" s="150" t="s">
        <v>1045</v>
      </c>
      <c r="B188" s="150"/>
      <c r="C188" s="150"/>
      <c r="D188" s="151">
        <v>1</v>
      </c>
      <c r="E188" s="152"/>
      <c r="F188" s="153">
        <v>0.12</v>
      </c>
      <c r="G188" s="153"/>
      <c r="H188" s="152">
        <v>44697</v>
      </c>
      <c r="I188" s="109">
        <f t="shared" ref="I188:I216" si="234">+$H$68*H188</f>
        <v>43668.968999999997</v>
      </c>
      <c r="J188" s="66">
        <f t="shared" ref="J188:J225" si="235">I188*(1-F188)</f>
        <v>38428.692719999999</v>
      </c>
      <c r="K188" s="109"/>
      <c r="L188" s="152">
        <v>706921</v>
      </c>
      <c r="M188" s="109">
        <f t="shared" ref="M188:M216" si="236">+$L$68*L188</f>
        <v>686420.29099999997</v>
      </c>
      <c r="N188" s="109">
        <f t="shared" ref="N188:N225" si="237">M188*(1-F188)</f>
        <v>604049.85607999994</v>
      </c>
      <c r="O188" s="115"/>
      <c r="P188" s="152">
        <v>0</v>
      </c>
      <c r="Q188" s="109">
        <f t="shared" ref="Q188:Q216" si="238">+P188*$P$68</f>
        <v>0</v>
      </c>
      <c r="R188" s="66">
        <f t="shared" ref="R188:R225" si="239">Q188*(1-F188)</f>
        <v>0</v>
      </c>
      <c r="S188" s="151">
        <v>15</v>
      </c>
      <c r="T188" s="154" t="s">
        <v>16</v>
      </c>
      <c r="U188" s="108">
        <f>SUMIF('Avoided Costs 2011-2019'!$A:$A,'2011 Actuals'!T188&amp;'2011 Actuals'!S188,'Avoided Costs 2011-2019'!$E:$E)*J188</f>
        <v>78211.877573314967</v>
      </c>
      <c r="V188" s="108">
        <f>SUMIF('Avoided Costs 2011-2019'!$A:$A,'2011 Actuals'!T188&amp;'2011 Actuals'!S188,'Avoided Costs 2011-2019'!$K:$K)*N188</f>
        <v>509130.78330214642</v>
      </c>
      <c r="W188" s="108">
        <f>SUMIF('Avoided Costs 2011-2019'!$A:$A,'2011 Actuals'!T188&amp;'2011 Actuals'!S188,'Avoided Costs 2011-2019'!$M:$M)*R188</f>
        <v>0</v>
      </c>
      <c r="X188" s="108">
        <f t="shared" ref="X188:X225" si="240">SUM(U188:W188)</f>
        <v>587342.66087546141</v>
      </c>
      <c r="Y188" s="134">
        <v>60000</v>
      </c>
      <c r="Z188" s="110">
        <f t="shared" ref="Z188:Z225" si="241">Y188*(1-F188)</f>
        <v>52800</v>
      </c>
      <c r="AA188" s="110"/>
      <c r="AB188" s="110"/>
      <c r="AC188" s="110"/>
      <c r="AD188" s="110">
        <f t="shared" ref="AD188:AD226" si="242">Z188+AB188</f>
        <v>52800</v>
      </c>
      <c r="AE188" s="110">
        <f t="shared" ref="AE188:AE226" si="243">X188-AD188</f>
        <v>534542.66087546141</v>
      </c>
      <c r="AF188" s="261">
        <f t="shared" ref="AF188:AF225" si="244">J188*S188</f>
        <v>576430.39079999994</v>
      </c>
      <c r="AG188" s="23"/>
    </row>
    <row r="189" spans="1:33" s="111" customFormat="1" x14ac:dyDescent="0.2">
      <c r="A189" s="150" t="s">
        <v>1046</v>
      </c>
      <c r="B189" s="150"/>
      <c r="C189" s="150"/>
      <c r="D189" s="151">
        <v>0</v>
      </c>
      <c r="E189" s="152"/>
      <c r="F189" s="153">
        <v>0.12</v>
      </c>
      <c r="G189" s="153"/>
      <c r="H189" s="152">
        <v>6747</v>
      </c>
      <c r="I189" s="109">
        <f t="shared" si="234"/>
        <v>6591.8189999999995</v>
      </c>
      <c r="J189" s="66">
        <f t="shared" ref="J189:J211" si="245">I189*(1-F189)</f>
        <v>5800.8007199999993</v>
      </c>
      <c r="K189" s="109"/>
      <c r="L189" s="152">
        <v>0</v>
      </c>
      <c r="M189" s="109">
        <f t="shared" si="236"/>
        <v>0</v>
      </c>
      <c r="N189" s="109">
        <f t="shared" ref="N189:N211" si="246">M189*(1-F189)</f>
        <v>0</v>
      </c>
      <c r="O189" s="115"/>
      <c r="P189" s="152">
        <v>0</v>
      </c>
      <c r="Q189" s="109">
        <f t="shared" si="238"/>
        <v>0</v>
      </c>
      <c r="R189" s="66">
        <f t="shared" ref="R189:R211" si="247">Q189*(1-F189)</f>
        <v>0</v>
      </c>
      <c r="S189" s="151">
        <v>25</v>
      </c>
      <c r="T189" s="154" t="s">
        <v>134</v>
      </c>
      <c r="U189" s="108">
        <f>SUMIF('Avoided Costs 2011-2019'!$A:$A,'2011 Actuals'!T189&amp;'2011 Actuals'!S189,'Avoided Costs 2011-2019'!$E:$E)*J189</f>
        <v>13613.737441152181</v>
      </c>
      <c r="V189" s="108">
        <f>SUMIF('Avoided Costs 2011-2019'!$A:$A,'2011 Actuals'!T189&amp;'2011 Actuals'!S189,'Avoided Costs 2011-2019'!$K:$K)*N189</f>
        <v>0</v>
      </c>
      <c r="W189" s="108">
        <f>SUMIF('Avoided Costs 2011-2019'!$A:$A,'2011 Actuals'!T189&amp;'2011 Actuals'!S189,'Avoided Costs 2011-2019'!$M:$M)*R189</f>
        <v>0</v>
      </c>
      <c r="X189" s="108">
        <f t="shared" ref="X189:X211" si="248">SUM(U189:W189)</f>
        <v>13613.737441152181</v>
      </c>
      <c r="Y189" s="134">
        <v>9952</v>
      </c>
      <c r="Z189" s="110">
        <f t="shared" ref="Z189:Z211" si="249">Y189*(1-F189)</f>
        <v>8757.76</v>
      </c>
      <c r="AA189" s="110"/>
      <c r="AB189" s="110"/>
      <c r="AC189" s="110"/>
      <c r="AD189" s="110">
        <f t="shared" si="242"/>
        <v>8757.76</v>
      </c>
      <c r="AE189" s="110">
        <f t="shared" si="243"/>
        <v>4855.9774411521812</v>
      </c>
      <c r="AF189" s="261">
        <f t="shared" si="244"/>
        <v>145020.01799999998</v>
      </c>
      <c r="AG189" s="23"/>
    </row>
    <row r="190" spans="1:33" s="111" customFormat="1" x14ac:dyDescent="0.2">
      <c r="A190" s="150" t="s">
        <v>1047</v>
      </c>
      <c r="B190" s="150"/>
      <c r="C190" s="150"/>
      <c r="D190" s="151">
        <v>1</v>
      </c>
      <c r="E190" s="152"/>
      <c r="F190" s="153">
        <v>0.12</v>
      </c>
      <c r="G190" s="153"/>
      <c r="H190" s="152">
        <v>28310</v>
      </c>
      <c r="I190" s="109">
        <f t="shared" si="234"/>
        <v>27658.87</v>
      </c>
      <c r="J190" s="66">
        <f t="shared" si="245"/>
        <v>24339.8056</v>
      </c>
      <c r="K190" s="109"/>
      <c r="L190" s="152">
        <v>0</v>
      </c>
      <c r="M190" s="109">
        <f t="shared" si="236"/>
        <v>0</v>
      </c>
      <c r="N190" s="109">
        <f t="shared" si="246"/>
        <v>0</v>
      </c>
      <c r="O190" s="115"/>
      <c r="P190" s="152">
        <v>0</v>
      </c>
      <c r="Q190" s="109">
        <f t="shared" si="238"/>
        <v>0</v>
      </c>
      <c r="R190" s="66">
        <f t="shared" si="247"/>
        <v>0</v>
      </c>
      <c r="S190" s="151">
        <v>25</v>
      </c>
      <c r="T190" s="154" t="s">
        <v>16</v>
      </c>
      <c r="U190" s="108">
        <f>SUMIF('Avoided Costs 2011-2019'!$A:$A,'2011 Actuals'!T190&amp;'2011 Actuals'!S190,'Avoided Costs 2011-2019'!$E:$E)*J190</f>
        <v>62894.139093001933</v>
      </c>
      <c r="V190" s="108">
        <f>SUMIF('Avoided Costs 2011-2019'!$A:$A,'2011 Actuals'!T190&amp;'2011 Actuals'!S190,'Avoided Costs 2011-2019'!$K:$K)*N190</f>
        <v>0</v>
      </c>
      <c r="W190" s="108">
        <f>SUMIF('Avoided Costs 2011-2019'!$A:$A,'2011 Actuals'!T190&amp;'2011 Actuals'!S190,'Avoided Costs 2011-2019'!$M:$M)*R190</f>
        <v>0</v>
      </c>
      <c r="X190" s="108">
        <f t="shared" si="248"/>
        <v>62894.139093001933</v>
      </c>
      <c r="Y190" s="134">
        <v>13786</v>
      </c>
      <c r="Z190" s="110">
        <f t="shared" si="249"/>
        <v>12131.68</v>
      </c>
      <c r="AA190" s="110"/>
      <c r="AB190" s="110"/>
      <c r="AC190" s="110"/>
      <c r="AD190" s="110">
        <f t="shared" si="242"/>
        <v>12131.68</v>
      </c>
      <c r="AE190" s="110">
        <f t="shared" si="243"/>
        <v>50762.459093001933</v>
      </c>
      <c r="AF190" s="261">
        <f t="shared" si="244"/>
        <v>608495.14</v>
      </c>
      <c r="AG190" s="23"/>
    </row>
    <row r="191" spans="1:33" s="111" customFormat="1" x14ac:dyDescent="0.2">
      <c r="A191" s="150" t="s">
        <v>1048</v>
      </c>
      <c r="B191" s="150"/>
      <c r="C191" s="150"/>
      <c r="D191" s="151">
        <v>1</v>
      </c>
      <c r="E191" s="152"/>
      <c r="F191" s="153">
        <v>0.12</v>
      </c>
      <c r="G191" s="153"/>
      <c r="H191" s="152">
        <v>68630</v>
      </c>
      <c r="I191" s="109">
        <f t="shared" si="234"/>
        <v>67051.509999999995</v>
      </c>
      <c r="J191" s="66">
        <f t="shared" si="245"/>
        <v>59005.328799999996</v>
      </c>
      <c r="K191" s="109"/>
      <c r="L191" s="152">
        <v>0</v>
      </c>
      <c r="M191" s="109">
        <f t="shared" si="236"/>
        <v>0</v>
      </c>
      <c r="N191" s="109">
        <f t="shared" si="246"/>
        <v>0</v>
      </c>
      <c r="O191" s="115"/>
      <c r="P191" s="152">
        <v>0</v>
      </c>
      <c r="Q191" s="109">
        <f t="shared" si="238"/>
        <v>0</v>
      </c>
      <c r="R191" s="66">
        <f t="shared" si="247"/>
        <v>0</v>
      </c>
      <c r="S191" s="151">
        <v>15</v>
      </c>
      <c r="T191" s="154" t="s">
        <v>16</v>
      </c>
      <c r="U191" s="108">
        <f>SUMIF('Avoided Costs 2011-2019'!$A:$A,'2011 Actuals'!T191&amp;'2011 Actuals'!S191,'Avoided Costs 2011-2019'!$E:$E)*J191</f>
        <v>120090.41228396997</v>
      </c>
      <c r="V191" s="108">
        <f>SUMIF('Avoided Costs 2011-2019'!$A:$A,'2011 Actuals'!T191&amp;'2011 Actuals'!S191,'Avoided Costs 2011-2019'!$K:$K)*N191</f>
        <v>0</v>
      </c>
      <c r="W191" s="108">
        <f>SUMIF('Avoided Costs 2011-2019'!$A:$A,'2011 Actuals'!T191&amp;'2011 Actuals'!S191,'Avoided Costs 2011-2019'!$M:$M)*R191</f>
        <v>0</v>
      </c>
      <c r="X191" s="108">
        <f t="shared" si="248"/>
        <v>120090.41228396997</v>
      </c>
      <c r="Y191" s="134">
        <v>105439</v>
      </c>
      <c r="Z191" s="110">
        <f t="shared" si="249"/>
        <v>92786.32</v>
      </c>
      <c r="AA191" s="110"/>
      <c r="AB191" s="110"/>
      <c r="AC191" s="110"/>
      <c r="AD191" s="110">
        <f t="shared" si="242"/>
        <v>92786.32</v>
      </c>
      <c r="AE191" s="110">
        <f t="shared" si="243"/>
        <v>27304.092283969963</v>
      </c>
      <c r="AF191" s="261">
        <f t="shared" si="244"/>
        <v>885079.93199999991</v>
      </c>
      <c r="AG191" s="23"/>
    </row>
    <row r="192" spans="1:33" s="111" customFormat="1" x14ac:dyDescent="0.2">
      <c r="A192" s="150" t="s">
        <v>1049</v>
      </c>
      <c r="B192" s="150"/>
      <c r="C192" s="150"/>
      <c r="D192" s="151">
        <v>1</v>
      </c>
      <c r="E192" s="152"/>
      <c r="F192" s="153">
        <v>0.12</v>
      </c>
      <c r="G192" s="153"/>
      <c r="H192" s="152">
        <v>21368</v>
      </c>
      <c r="I192" s="109">
        <f t="shared" si="234"/>
        <v>20876.536</v>
      </c>
      <c r="J192" s="66">
        <f t="shared" si="245"/>
        <v>18371.35168</v>
      </c>
      <c r="K192" s="109"/>
      <c r="L192" s="152">
        <v>0</v>
      </c>
      <c r="M192" s="109">
        <f t="shared" si="236"/>
        <v>0</v>
      </c>
      <c r="N192" s="109">
        <f t="shared" si="246"/>
        <v>0</v>
      </c>
      <c r="O192" s="115"/>
      <c r="P192" s="152">
        <v>0</v>
      </c>
      <c r="Q192" s="109">
        <f t="shared" si="238"/>
        <v>0</v>
      </c>
      <c r="R192" s="66">
        <f t="shared" si="247"/>
        <v>0</v>
      </c>
      <c r="S192" s="151">
        <v>25</v>
      </c>
      <c r="T192" s="154" t="s">
        <v>134</v>
      </c>
      <c r="U192" s="108">
        <f>SUMIF('Avoided Costs 2011-2019'!$A:$A,'2011 Actuals'!T192&amp;'2011 Actuals'!S192,'Avoided Costs 2011-2019'!$E:$E)*J192</f>
        <v>43115.212930567635</v>
      </c>
      <c r="V192" s="108">
        <f>SUMIF('Avoided Costs 2011-2019'!$A:$A,'2011 Actuals'!T192&amp;'2011 Actuals'!S192,'Avoided Costs 2011-2019'!$K:$K)*N192</f>
        <v>0</v>
      </c>
      <c r="W192" s="108">
        <f>SUMIF('Avoided Costs 2011-2019'!$A:$A,'2011 Actuals'!T192&amp;'2011 Actuals'!S192,'Avoided Costs 2011-2019'!$M:$M)*R192</f>
        <v>0</v>
      </c>
      <c r="X192" s="108">
        <f t="shared" si="248"/>
        <v>43115.212930567635</v>
      </c>
      <c r="Y192" s="134">
        <v>25800</v>
      </c>
      <c r="Z192" s="110">
        <f t="shared" si="249"/>
        <v>22704</v>
      </c>
      <c r="AA192" s="110"/>
      <c r="AB192" s="110"/>
      <c r="AC192" s="110"/>
      <c r="AD192" s="110">
        <f t="shared" si="242"/>
        <v>22704</v>
      </c>
      <c r="AE192" s="110">
        <f t="shared" si="243"/>
        <v>20411.212930567635</v>
      </c>
      <c r="AF192" s="261">
        <f t="shared" si="244"/>
        <v>459283.79200000002</v>
      </c>
      <c r="AG192" s="23"/>
    </row>
    <row r="193" spans="1:33" s="111" customFormat="1" x14ac:dyDescent="0.2">
      <c r="A193" s="145" t="s">
        <v>1050</v>
      </c>
      <c r="B193" s="145"/>
      <c r="C193" s="145"/>
      <c r="D193" s="146">
        <v>0</v>
      </c>
      <c r="E193" s="147"/>
      <c r="F193" s="148">
        <v>0.12</v>
      </c>
      <c r="G193" s="148"/>
      <c r="H193" s="147">
        <v>29900</v>
      </c>
      <c r="I193" s="109">
        <f t="shared" ref="I193:I194" si="250">H193</f>
        <v>29900</v>
      </c>
      <c r="J193" s="66">
        <f t="shared" si="245"/>
        <v>26312</v>
      </c>
      <c r="K193" s="147"/>
      <c r="L193" s="147">
        <v>0</v>
      </c>
      <c r="M193" s="109">
        <f t="shared" ref="M193:M194" si="251">L193</f>
        <v>0</v>
      </c>
      <c r="N193" s="109">
        <f t="shared" si="246"/>
        <v>0</v>
      </c>
      <c r="O193" s="147"/>
      <c r="P193" s="147">
        <v>0</v>
      </c>
      <c r="Q193" s="109">
        <f t="shared" ref="Q193:Q194" si="252">+P193</f>
        <v>0</v>
      </c>
      <c r="R193" s="66">
        <f t="shared" si="247"/>
        <v>0</v>
      </c>
      <c r="S193" s="146">
        <v>25</v>
      </c>
      <c r="T193" s="149" t="s">
        <v>134</v>
      </c>
      <c r="U193" s="108">
        <f>SUMIF('Avoided Costs 2011-2019'!$A:$A,'2011 Actuals'!T193&amp;'2011 Actuals'!S193,'Avoided Costs 2011-2019'!$E:$E)*J193</f>
        <v>61750.899029607805</v>
      </c>
      <c r="V193" s="108">
        <f>SUMIF('Avoided Costs 2011-2019'!$A:$A,'2011 Actuals'!T193&amp;'2011 Actuals'!S193,'Avoided Costs 2011-2019'!$K:$K)*N193</f>
        <v>0</v>
      </c>
      <c r="W193" s="108">
        <f>SUMIF('Avoided Costs 2011-2019'!$A:$A,'2011 Actuals'!T193&amp;'2011 Actuals'!S193,'Avoided Costs 2011-2019'!$M:$M)*R193</f>
        <v>0</v>
      </c>
      <c r="X193" s="108">
        <f t="shared" si="248"/>
        <v>61750.899029607805</v>
      </c>
      <c r="Y193" s="134">
        <v>29600</v>
      </c>
      <c r="Z193" s="110">
        <f t="shared" si="249"/>
        <v>26048</v>
      </c>
      <c r="AA193" s="110"/>
      <c r="AB193" s="110"/>
      <c r="AC193" s="110"/>
      <c r="AD193" s="110">
        <f t="shared" si="242"/>
        <v>26048</v>
      </c>
      <c r="AE193" s="110">
        <f t="shared" si="243"/>
        <v>35702.899029607805</v>
      </c>
      <c r="AF193" s="261">
        <f t="shared" si="244"/>
        <v>657800</v>
      </c>
      <c r="AG193" s="23"/>
    </row>
    <row r="194" spans="1:33" s="111" customFormat="1" x14ac:dyDescent="0.2">
      <c r="A194" s="145" t="s">
        <v>1051</v>
      </c>
      <c r="B194" s="145"/>
      <c r="C194" s="145"/>
      <c r="D194" s="146">
        <v>1</v>
      </c>
      <c r="E194" s="147"/>
      <c r="F194" s="148">
        <v>0.12</v>
      </c>
      <c r="G194" s="148"/>
      <c r="H194" s="147">
        <v>57567</v>
      </c>
      <c r="I194" s="109">
        <f t="shared" si="250"/>
        <v>57567</v>
      </c>
      <c r="J194" s="66">
        <f t="shared" si="245"/>
        <v>50658.96</v>
      </c>
      <c r="K194" s="147"/>
      <c r="L194" s="147">
        <v>0</v>
      </c>
      <c r="M194" s="109">
        <f t="shared" si="251"/>
        <v>0</v>
      </c>
      <c r="N194" s="109">
        <f t="shared" si="246"/>
        <v>0</v>
      </c>
      <c r="O194" s="147"/>
      <c r="P194" s="147">
        <v>0</v>
      </c>
      <c r="Q194" s="109">
        <f t="shared" si="252"/>
        <v>0</v>
      </c>
      <c r="R194" s="66">
        <f t="shared" si="247"/>
        <v>0</v>
      </c>
      <c r="S194" s="146">
        <v>25</v>
      </c>
      <c r="T194" s="149" t="s">
        <v>16</v>
      </c>
      <c r="U194" s="108">
        <f>SUMIF('Avoided Costs 2011-2019'!$A:$A,'2011 Actuals'!T194&amp;'2011 Actuals'!S194,'Avoided Costs 2011-2019'!$E:$E)*J194</f>
        <v>130902.92210660964</v>
      </c>
      <c r="V194" s="108">
        <f>SUMIF('Avoided Costs 2011-2019'!$A:$A,'2011 Actuals'!T194&amp;'2011 Actuals'!S194,'Avoided Costs 2011-2019'!$K:$K)*N194</f>
        <v>0</v>
      </c>
      <c r="W194" s="108">
        <f>SUMIF('Avoided Costs 2011-2019'!$A:$A,'2011 Actuals'!T194&amp;'2011 Actuals'!S194,'Avoided Costs 2011-2019'!$M:$M)*R194</f>
        <v>0</v>
      </c>
      <c r="X194" s="108">
        <f t="shared" si="248"/>
        <v>130902.92210660964</v>
      </c>
      <c r="Y194" s="134">
        <v>22200</v>
      </c>
      <c r="Z194" s="110">
        <f t="shared" si="249"/>
        <v>19536</v>
      </c>
      <c r="AA194" s="110"/>
      <c r="AB194" s="110"/>
      <c r="AC194" s="110"/>
      <c r="AD194" s="110">
        <f t="shared" si="242"/>
        <v>19536</v>
      </c>
      <c r="AE194" s="110">
        <f t="shared" si="243"/>
        <v>111366.92210660964</v>
      </c>
      <c r="AF194" s="261">
        <f t="shared" si="244"/>
        <v>1266474</v>
      </c>
      <c r="AG194" s="23"/>
    </row>
    <row r="195" spans="1:33" s="111" customFormat="1" x14ac:dyDescent="0.2">
      <c r="A195" s="150" t="s">
        <v>1052</v>
      </c>
      <c r="B195" s="150"/>
      <c r="C195" s="150"/>
      <c r="D195" s="151">
        <v>1</v>
      </c>
      <c r="E195" s="152"/>
      <c r="F195" s="153">
        <v>0.12</v>
      </c>
      <c r="G195" s="153"/>
      <c r="H195" s="152">
        <v>8406</v>
      </c>
      <c r="I195" s="109">
        <f t="shared" si="234"/>
        <v>8212.6620000000003</v>
      </c>
      <c r="J195" s="66">
        <f t="shared" si="245"/>
        <v>7227.1425600000002</v>
      </c>
      <c r="K195" s="109"/>
      <c r="L195" s="152">
        <v>0</v>
      </c>
      <c r="M195" s="109">
        <f t="shared" si="236"/>
        <v>0</v>
      </c>
      <c r="N195" s="109">
        <f t="shared" si="246"/>
        <v>0</v>
      </c>
      <c r="O195" s="115"/>
      <c r="P195" s="152">
        <v>0</v>
      </c>
      <c r="Q195" s="109">
        <f t="shared" si="238"/>
        <v>0</v>
      </c>
      <c r="R195" s="66">
        <f t="shared" si="247"/>
        <v>0</v>
      </c>
      <c r="S195" s="151">
        <v>25</v>
      </c>
      <c r="T195" s="154" t="s">
        <v>134</v>
      </c>
      <c r="U195" s="108">
        <f>SUMIF('Avoided Costs 2011-2019'!$A:$A,'2011 Actuals'!T195&amp;'2011 Actuals'!S195,'Avoided Costs 2011-2019'!$E:$E)*J195</f>
        <v>16961.179328638693</v>
      </c>
      <c r="V195" s="108">
        <f>SUMIF('Avoided Costs 2011-2019'!$A:$A,'2011 Actuals'!T195&amp;'2011 Actuals'!S195,'Avoided Costs 2011-2019'!$K:$K)*N195</f>
        <v>0</v>
      </c>
      <c r="W195" s="108">
        <f>SUMIF('Avoided Costs 2011-2019'!$A:$A,'2011 Actuals'!T195&amp;'2011 Actuals'!S195,'Avoided Costs 2011-2019'!$M:$M)*R195</f>
        <v>0</v>
      </c>
      <c r="X195" s="108">
        <f t="shared" si="248"/>
        <v>16961.179328638693</v>
      </c>
      <c r="Y195" s="134">
        <v>12900</v>
      </c>
      <c r="Z195" s="110">
        <f t="shared" si="249"/>
        <v>11352</v>
      </c>
      <c r="AA195" s="110"/>
      <c r="AB195" s="110"/>
      <c r="AC195" s="110"/>
      <c r="AD195" s="110">
        <f t="shared" si="242"/>
        <v>11352</v>
      </c>
      <c r="AE195" s="110">
        <f t="shared" si="243"/>
        <v>5609.1793286386928</v>
      </c>
      <c r="AF195" s="261">
        <f t="shared" si="244"/>
        <v>180678.56400000001</v>
      </c>
      <c r="AG195" s="23"/>
    </row>
    <row r="196" spans="1:33" s="111" customFormat="1" x14ac:dyDescent="0.2">
      <c r="A196" s="150" t="s">
        <v>1053</v>
      </c>
      <c r="B196" s="150"/>
      <c r="C196" s="150"/>
      <c r="D196" s="151">
        <v>1</v>
      </c>
      <c r="E196" s="152"/>
      <c r="F196" s="153">
        <v>0.12</v>
      </c>
      <c r="G196" s="153"/>
      <c r="H196" s="152">
        <v>52955</v>
      </c>
      <c r="I196" s="109">
        <f t="shared" si="234"/>
        <v>51737.034999999996</v>
      </c>
      <c r="J196" s="66">
        <f t="shared" si="245"/>
        <v>45528.590799999998</v>
      </c>
      <c r="K196" s="109"/>
      <c r="L196" s="152">
        <v>0</v>
      </c>
      <c r="M196" s="109">
        <f t="shared" si="236"/>
        <v>0</v>
      </c>
      <c r="N196" s="109">
        <f t="shared" si="246"/>
        <v>0</v>
      </c>
      <c r="O196" s="115"/>
      <c r="P196" s="152">
        <v>0</v>
      </c>
      <c r="Q196" s="109">
        <f t="shared" si="238"/>
        <v>0</v>
      </c>
      <c r="R196" s="66">
        <f t="shared" si="247"/>
        <v>0</v>
      </c>
      <c r="S196" s="151">
        <v>5</v>
      </c>
      <c r="T196" s="154" t="s">
        <v>16</v>
      </c>
      <c r="U196" s="108">
        <f>SUMIF('Avoided Costs 2011-2019'!$A:$A,'2011 Actuals'!T196&amp;'2011 Actuals'!S196,'Avoided Costs 2011-2019'!$E:$E)*J196</f>
        <v>41005.942019465918</v>
      </c>
      <c r="V196" s="108">
        <f>SUMIF('Avoided Costs 2011-2019'!$A:$A,'2011 Actuals'!T196&amp;'2011 Actuals'!S196,'Avoided Costs 2011-2019'!$K:$K)*N196</f>
        <v>0</v>
      </c>
      <c r="W196" s="108">
        <f>SUMIF('Avoided Costs 2011-2019'!$A:$A,'2011 Actuals'!T196&amp;'2011 Actuals'!S196,'Avoided Costs 2011-2019'!$M:$M)*R196</f>
        <v>0</v>
      </c>
      <c r="X196" s="108">
        <f t="shared" si="248"/>
        <v>41005.942019465918</v>
      </c>
      <c r="Y196" s="134">
        <v>1851.88</v>
      </c>
      <c r="Z196" s="110">
        <f t="shared" si="249"/>
        <v>1629.6544000000001</v>
      </c>
      <c r="AA196" s="110"/>
      <c r="AB196" s="110"/>
      <c r="AC196" s="110"/>
      <c r="AD196" s="110">
        <f t="shared" si="242"/>
        <v>1629.6544000000001</v>
      </c>
      <c r="AE196" s="110">
        <f t="shared" si="243"/>
        <v>39376.287619465918</v>
      </c>
      <c r="AF196" s="261">
        <f t="shared" si="244"/>
        <v>227642.954</v>
      </c>
      <c r="AG196" s="23"/>
    </row>
    <row r="197" spans="1:33" s="111" customFormat="1" x14ac:dyDescent="0.2">
      <c r="A197" s="145" t="s">
        <v>1054</v>
      </c>
      <c r="B197" s="145"/>
      <c r="C197" s="145"/>
      <c r="D197" s="146">
        <v>0</v>
      </c>
      <c r="E197" s="147"/>
      <c r="F197" s="148">
        <v>0.12</v>
      </c>
      <c r="G197" s="148"/>
      <c r="H197" s="147">
        <v>3722</v>
      </c>
      <c r="I197" s="109">
        <f t="shared" ref="I197:I200" si="253">H197</f>
        <v>3722</v>
      </c>
      <c r="J197" s="66">
        <f t="shared" ref="J197:J203" si="254">I197*(1-F197)</f>
        <v>3275.36</v>
      </c>
      <c r="K197" s="147"/>
      <c r="L197" s="147">
        <v>0</v>
      </c>
      <c r="M197" s="109">
        <f t="shared" ref="M197:M200" si="255">L197</f>
        <v>0</v>
      </c>
      <c r="N197" s="109">
        <f t="shared" ref="N197:N203" si="256">M197*(1-F197)</f>
        <v>0</v>
      </c>
      <c r="O197" s="147"/>
      <c r="P197" s="147">
        <v>0</v>
      </c>
      <c r="Q197" s="109">
        <f t="shared" ref="Q197:Q200" si="257">+P197</f>
        <v>0</v>
      </c>
      <c r="R197" s="66">
        <f t="shared" ref="R197:R203" si="258">Q197*(1-F197)</f>
        <v>0</v>
      </c>
      <c r="S197" s="146">
        <v>25</v>
      </c>
      <c r="T197" s="149" t="s">
        <v>134</v>
      </c>
      <c r="U197" s="108">
        <f>SUMIF('Avoided Costs 2011-2019'!$A:$A,'2011 Actuals'!T197&amp;'2011 Actuals'!S197,'Avoided Costs 2011-2019'!$E:$E)*J197</f>
        <v>7686.8510430836204</v>
      </c>
      <c r="V197" s="108">
        <f>SUMIF('Avoided Costs 2011-2019'!$A:$A,'2011 Actuals'!T197&amp;'2011 Actuals'!S197,'Avoided Costs 2011-2019'!$K:$K)*N197</f>
        <v>0</v>
      </c>
      <c r="W197" s="108">
        <f>SUMIF('Avoided Costs 2011-2019'!$A:$A,'2011 Actuals'!T197&amp;'2011 Actuals'!S197,'Avoided Costs 2011-2019'!$M:$M)*R197</f>
        <v>0</v>
      </c>
      <c r="X197" s="108">
        <f t="shared" ref="X197:X203" si="259">SUM(U197:W197)</f>
        <v>7686.8510430836204</v>
      </c>
      <c r="Y197" s="134">
        <v>9000</v>
      </c>
      <c r="Z197" s="110">
        <f t="shared" ref="Z197:Z203" si="260">Y197*(1-F197)</f>
        <v>7920</v>
      </c>
      <c r="AA197" s="110"/>
      <c r="AB197" s="110"/>
      <c r="AC197" s="110"/>
      <c r="AD197" s="110">
        <f t="shared" si="242"/>
        <v>7920</v>
      </c>
      <c r="AE197" s="110">
        <f t="shared" si="243"/>
        <v>-233.14895691637957</v>
      </c>
      <c r="AF197" s="261">
        <f t="shared" si="244"/>
        <v>81884</v>
      </c>
      <c r="AG197" s="23"/>
    </row>
    <row r="198" spans="1:33" s="111" customFormat="1" x14ac:dyDescent="0.2">
      <c r="A198" s="145" t="s">
        <v>1055</v>
      </c>
      <c r="B198" s="145"/>
      <c r="C198" s="145"/>
      <c r="D198" s="146">
        <v>1</v>
      </c>
      <c r="E198" s="147"/>
      <c r="F198" s="148">
        <v>0.12</v>
      </c>
      <c r="G198" s="148"/>
      <c r="H198" s="147">
        <v>48564</v>
      </c>
      <c r="I198" s="109">
        <f t="shared" si="253"/>
        <v>48564</v>
      </c>
      <c r="J198" s="66">
        <f t="shared" si="254"/>
        <v>42736.32</v>
      </c>
      <c r="K198" s="147"/>
      <c r="L198" s="147">
        <v>0</v>
      </c>
      <c r="M198" s="109">
        <f t="shared" si="255"/>
        <v>0</v>
      </c>
      <c r="N198" s="109">
        <f t="shared" si="256"/>
        <v>0</v>
      </c>
      <c r="O198" s="147"/>
      <c r="P198" s="147">
        <v>0</v>
      </c>
      <c r="Q198" s="109">
        <f t="shared" si="257"/>
        <v>0</v>
      </c>
      <c r="R198" s="66">
        <f t="shared" si="258"/>
        <v>0</v>
      </c>
      <c r="S198" s="146">
        <v>25</v>
      </c>
      <c r="T198" s="149" t="s">
        <v>16</v>
      </c>
      <c r="U198" s="108">
        <f>SUMIF('Avoided Costs 2011-2019'!$A:$A,'2011 Actuals'!T198&amp;'2011 Actuals'!S198,'Avoided Costs 2011-2019'!$E:$E)*J198</f>
        <v>110430.7938434414</v>
      </c>
      <c r="V198" s="108">
        <f>SUMIF('Avoided Costs 2011-2019'!$A:$A,'2011 Actuals'!T198&amp;'2011 Actuals'!S198,'Avoided Costs 2011-2019'!$K:$K)*N198</f>
        <v>0</v>
      </c>
      <c r="W198" s="108">
        <f>SUMIF('Avoided Costs 2011-2019'!$A:$A,'2011 Actuals'!T198&amp;'2011 Actuals'!S198,'Avoided Costs 2011-2019'!$M:$M)*R198</f>
        <v>0</v>
      </c>
      <c r="X198" s="108">
        <f t="shared" si="259"/>
        <v>110430.7938434414</v>
      </c>
      <c r="Y198" s="134">
        <v>41200</v>
      </c>
      <c r="Z198" s="110">
        <f t="shared" si="260"/>
        <v>36256</v>
      </c>
      <c r="AA198" s="110"/>
      <c r="AB198" s="110"/>
      <c r="AC198" s="110"/>
      <c r="AD198" s="110">
        <f t="shared" si="242"/>
        <v>36256</v>
      </c>
      <c r="AE198" s="110">
        <f t="shared" si="243"/>
        <v>74174.793843441395</v>
      </c>
      <c r="AF198" s="261">
        <f t="shared" si="244"/>
        <v>1068408</v>
      </c>
      <c r="AG198" s="23"/>
    </row>
    <row r="199" spans="1:33" s="111" customFormat="1" x14ac:dyDescent="0.2">
      <c r="A199" s="145" t="s">
        <v>1056</v>
      </c>
      <c r="B199" s="145"/>
      <c r="C199" s="145"/>
      <c r="D199" s="146">
        <v>0</v>
      </c>
      <c r="E199" s="147"/>
      <c r="F199" s="148">
        <v>0.12</v>
      </c>
      <c r="G199" s="148"/>
      <c r="H199" s="147">
        <v>10862</v>
      </c>
      <c r="I199" s="109">
        <f t="shared" si="253"/>
        <v>10862</v>
      </c>
      <c r="J199" s="66">
        <f t="shared" si="254"/>
        <v>9558.56</v>
      </c>
      <c r="K199" s="147"/>
      <c r="L199" s="147">
        <v>0</v>
      </c>
      <c r="M199" s="109">
        <f t="shared" si="255"/>
        <v>0</v>
      </c>
      <c r="N199" s="109">
        <f t="shared" si="256"/>
        <v>0</v>
      </c>
      <c r="O199" s="147"/>
      <c r="P199" s="147">
        <v>0</v>
      </c>
      <c r="Q199" s="109">
        <f t="shared" si="257"/>
        <v>0</v>
      </c>
      <c r="R199" s="66">
        <f t="shared" si="258"/>
        <v>0</v>
      </c>
      <c r="S199" s="146">
        <v>25</v>
      </c>
      <c r="T199" s="149" t="s">
        <v>134</v>
      </c>
      <c r="U199" s="108">
        <f>SUMIF('Avoided Costs 2011-2019'!$A:$A,'2011 Actuals'!T199&amp;'2011 Actuals'!S199,'Avoided Costs 2011-2019'!$E:$E)*J199</f>
        <v>22432.71790165886</v>
      </c>
      <c r="V199" s="108">
        <f>SUMIF('Avoided Costs 2011-2019'!$A:$A,'2011 Actuals'!T199&amp;'2011 Actuals'!S199,'Avoided Costs 2011-2019'!$K:$K)*N199</f>
        <v>0</v>
      </c>
      <c r="W199" s="108">
        <f>SUMIF('Avoided Costs 2011-2019'!$A:$A,'2011 Actuals'!T199&amp;'2011 Actuals'!S199,'Avoided Costs 2011-2019'!$M:$M)*R199</f>
        <v>0</v>
      </c>
      <c r="X199" s="108">
        <f t="shared" si="259"/>
        <v>22432.71790165886</v>
      </c>
      <c r="Y199" s="134">
        <v>20600</v>
      </c>
      <c r="Z199" s="110">
        <f t="shared" si="260"/>
        <v>18128</v>
      </c>
      <c r="AA199" s="110"/>
      <c r="AB199" s="110"/>
      <c r="AC199" s="110"/>
      <c r="AD199" s="110">
        <f t="shared" si="242"/>
        <v>18128</v>
      </c>
      <c r="AE199" s="110">
        <f t="shared" si="243"/>
        <v>4304.7179016588598</v>
      </c>
      <c r="AF199" s="261">
        <f t="shared" si="244"/>
        <v>238964</v>
      </c>
      <c r="AG199" s="23"/>
    </row>
    <row r="200" spans="1:33" s="111" customFormat="1" x14ac:dyDescent="0.2">
      <c r="A200" s="145" t="s">
        <v>1057</v>
      </c>
      <c r="B200" s="145"/>
      <c r="C200" s="145"/>
      <c r="D200" s="146">
        <v>1</v>
      </c>
      <c r="E200" s="147"/>
      <c r="F200" s="148">
        <v>0.12</v>
      </c>
      <c r="G200" s="148"/>
      <c r="H200" s="147">
        <v>81975</v>
      </c>
      <c r="I200" s="109">
        <f t="shared" si="253"/>
        <v>81975</v>
      </c>
      <c r="J200" s="66">
        <f t="shared" si="254"/>
        <v>72138</v>
      </c>
      <c r="K200" s="147"/>
      <c r="L200" s="147">
        <v>0</v>
      </c>
      <c r="M200" s="109">
        <f t="shared" si="255"/>
        <v>0</v>
      </c>
      <c r="N200" s="109">
        <f t="shared" si="256"/>
        <v>0</v>
      </c>
      <c r="O200" s="147"/>
      <c r="P200" s="147">
        <v>0</v>
      </c>
      <c r="Q200" s="109">
        <f t="shared" si="257"/>
        <v>0</v>
      </c>
      <c r="R200" s="66">
        <f t="shared" si="258"/>
        <v>0</v>
      </c>
      <c r="S200" s="146">
        <v>25</v>
      </c>
      <c r="T200" s="149" t="s">
        <v>16</v>
      </c>
      <c r="U200" s="108">
        <f>SUMIF('Avoided Costs 2011-2019'!$A:$A,'2011 Actuals'!T200&amp;'2011 Actuals'!S200,'Avoided Costs 2011-2019'!$E:$E)*J200</f>
        <v>186404.83331925105</v>
      </c>
      <c r="V200" s="108">
        <f>SUMIF('Avoided Costs 2011-2019'!$A:$A,'2011 Actuals'!T200&amp;'2011 Actuals'!S200,'Avoided Costs 2011-2019'!$K:$K)*N200</f>
        <v>0</v>
      </c>
      <c r="W200" s="108">
        <f>SUMIF('Avoided Costs 2011-2019'!$A:$A,'2011 Actuals'!T200&amp;'2011 Actuals'!S200,'Avoided Costs 2011-2019'!$M:$M)*R200</f>
        <v>0</v>
      </c>
      <c r="X200" s="108">
        <f t="shared" si="259"/>
        <v>186404.83331925105</v>
      </c>
      <c r="Y200" s="134">
        <v>21150</v>
      </c>
      <c r="Z200" s="110">
        <f t="shared" si="260"/>
        <v>18612</v>
      </c>
      <c r="AA200" s="110"/>
      <c r="AB200" s="110"/>
      <c r="AC200" s="110"/>
      <c r="AD200" s="110">
        <f t="shared" si="242"/>
        <v>18612</v>
      </c>
      <c r="AE200" s="110">
        <f t="shared" si="243"/>
        <v>167792.83331925105</v>
      </c>
      <c r="AF200" s="261">
        <f t="shared" si="244"/>
        <v>1803450</v>
      </c>
      <c r="AG200" s="23"/>
    </row>
    <row r="201" spans="1:33" s="111" customFormat="1" x14ac:dyDescent="0.2">
      <c r="A201" s="150" t="s">
        <v>1058</v>
      </c>
      <c r="B201" s="150"/>
      <c r="C201" s="150"/>
      <c r="D201" s="151">
        <v>1</v>
      </c>
      <c r="E201" s="152"/>
      <c r="F201" s="153">
        <v>0.12</v>
      </c>
      <c r="G201" s="153"/>
      <c r="H201" s="152">
        <v>10707</v>
      </c>
      <c r="I201" s="141">
        <v>8030</v>
      </c>
      <c r="J201" s="66">
        <f t="shared" si="254"/>
        <v>7066.4</v>
      </c>
      <c r="K201" s="109"/>
      <c r="L201" s="152">
        <v>33669</v>
      </c>
      <c r="M201" s="141">
        <v>25252</v>
      </c>
      <c r="N201" s="109">
        <f t="shared" si="256"/>
        <v>22221.759999999998</v>
      </c>
      <c r="O201" s="115"/>
      <c r="P201" s="152">
        <v>0</v>
      </c>
      <c r="Q201" s="109">
        <f t="shared" si="238"/>
        <v>0</v>
      </c>
      <c r="R201" s="66">
        <f t="shared" si="258"/>
        <v>0</v>
      </c>
      <c r="S201" s="151">
        <v>15</v>
      </c>
      <c r="T201" s="154" t="s">
        <v>16</v>
      </c>
      <c r="U201" s="108">
        <f>SUMIF('Avoided Costs 2011-2019'!$A:$A,'2011 Actuals'!T201&amp;'2011 Actuals'!S201,'Avoided Costs 2011-2019'!$E:$E)*J201</f>
        <v>14381.868665452559</v>
      </c>
      <c r="V201" s="108">
        <f>SUMIF('Avoided Costs 2011-2019'!$A:$A,'2011 Actuals'!T201&amp;'2011 Actuals'!S201,'Avoided Costs 2011-2019'!$K:$K)*N201</f>
        <v>18729.881252804924</v>
      </c>
      <c r="W201" s="108">
        <f>SUMIF('Avoided Costs 2011-2019'!$A:$A,'2011 Actuals'!T201&amp;'2011 Actuals'!S201,'Avoided Costs 2011-2019'!$M:$M)*R201</f>
        <v>0</v>
      </c>
      <c r="X201" s="108">
        <f t="shared" si="259"/>
        <v>33111.749918257483</v>
      </c>
      <c r="Y201" s="134">
        <v>5000</v>
      </c>
      <c r="Z201" s="110">
        <f t="shared" si="260"/>
        <v>4400</v>
      </c>
      <c r="AA201" s="110"/>
      <c r="AB201" s="110"/>
      <c r="AC201" s="110"/>
      <c r="AD201" s="110">
        <f t="shared" si="242"/>
        <v>4400</v>
      </c>
      <c r="AE201" s="110">
        <f t="shared" si="243"/>
        <v>28711.749918257483</v>
      </c>
      <c r="AF201" s="261">
        <f t="shared" si="244"/>
        <v>105996</v>
      </c>
      <c r="AG201" s="23"/>
    </row>
    <row r="202" spans="1:33" s="111" customFormat="1" x14ac:dyDescent="0.2">
      <c r="A202" s="145" t="s">
        <v>1059</v>
      </c>
      <c r="B202" s="145"/>
      <c r="C202" s="145"/>
      <c r="D202" s="146">
        <v>1</v>
      </c>
      <c r="E202" s="147"/>
      <c r="F202" s="148">
        <v>0.12</v>
      </c>
      <c r="G202" s="148"/>
      <c r="H202" s="147">
        <v>212514</v>
      </c>
      <c r="I202" s="109">
        <f>H202</f>
        <v>212514</v>
      </c>
      <c r="J202" s="66">
        <f t="shared" si="254"/>
        <v>187012.32</v>
      </c>
      <c r="K202" s="147"/>
      <c r="L202" s="147">
        <v>0</v>
      </c>
      <c r="M202" s="109">
        <f>L202</f>
        <v>0</v>
      </c>
      <c r="N202" s="109">
        <f t="shared" si="256"/>
        <v>0</v>
      </c>
      <c r="O202" s="147"/>
      <c r="P202" s="147">
        <v>0</v>
      </c>
      <c r="Q202" s="109">
        <f>+P202</f>
        <v>0</v>
      </c>
      <c r="R202" s="66">
        <f t="shared" si="258"/>
        <v>0</v>
      </c>
      <c r="S202" s="146">
        <v>25</v>
      </c>
      <c r="T202" s="149" t="s">
        <v>16</v>
      </c>
      <c r="U202" s="108">
        <f>SUMIF('Avoided Costs 2011-2019'!$A:$A,'2011 Actuals'!T202&amp;'2011 Actuals'!S202,'Avoided Costs 2011-2019'!$E:$E)*J202</f>
        <v>483240.4604819435</v>
      </c>
      <c r="V202" s="108">
        <f>SUMIF('Avoided Costs 2011-2019'!$A:$A,'2011 Actuals'!T202&amp;'2011 Actuals'!S202,'Avoided Costs 2011-2019'!$K:$K)*N202</f>
        <v>0</v>
      </c>
      <c r="W202" s="108">
        <f>SUMIF('Avoided Costs 2011-2019'!$A:$A,'2011 Actuals'!T202&amp;'2011 Actuals'!S202,'Avoided Costs 2011-2019'!$M:$M)*R202</f>
        <v>0</v>
      </c>
      <c r="X202" s="108">
        <f t="shared" si="259"/>
        <v>483240.4604819435</v>
      </c>
      <c r="Y202" s="134">
        <v>83500</v>
      </c>
      <c r="Z202" s="110">
        <f t="shared" si="260"/>
        <v>73480</v>
      </c>
      <c r="AA202" s="110"/>
      <c r="AB202" s="110"/>
      <c r="AC202" s="110"/>
      <c r="AD202" s="110">
        <f t="shared" si="242"/>
        <v>73480</v>
      </c>
      <c r="AE202" s="110">
        <f t="shared" si="243"/>
        <v>409760.4604819435</v>
      </c>
      <c r="AF202" s="261">
        <f t="shared" si="244"/>
        <v>4675308</v>
      </c>
      <c r="AG202" s="23"/>
    </row>
    <row r="203" spans="1:33" s="111" customFormat="1" x14ac:dyDescent="0.2">
      <c r="A203" s="150" t="s">
        <v>1060</v>
      </c>
      <c r="B203" s="150"/>
      <c r="C203" s="150"/>
      <c r="D203" s="151">
        <v>1</v>
      </c>
      <c r="E203" s="152"/>
      <c r="F203" s="153">
        <v>0.12</v>
      </c>
      <c r="G203" s="153"/>
      <c r="H203" s="152">
        <v>38774</v>
      </c>
      <c r="I203" s="109">
        <f t="shared" si="234"/>
        <v>37882.197999999997</v>
      </c>
      <c r="J203" s="66">
        <f t="shared" si="254"/>
        <v>33336.334239999996</v>
      </c>
      <c r="K203" s="109"/>
      <c r="L203" s="152">
        <v>0</v>
      </c>
      <c r="M203" s="109">
        <f t="shared" si="236"/>
        <v>0</v>
      </c>
      <c r="N203" s="109">
        <f t="shared" si="256"/>
        <v>0</v>
      </c>
      <c r="O203" s="115"/>
      <c r="P203" s="152">
        <v>0</v>
      </c>
      <c r="Q203" s="109">
        <f t="shared" si="238"/>
        <v>0</v>
      </c>
      <c r="R203" s="66">
        <f t="shared" si="258"/>
        <v>0</v>
      </c>
      <c r="S203" s="151">
        <v>15</v>
      </c>
      <c r="T203" s="154" t="s">
        <v>16</v>
      </c>
      <c r="U203" s="108">
        <f>SUMIF('Avoided Costs 2011-2019'!$A:$A,'2011 Actuals'!T203&amp;'2011 Actuals'!S203,'Avoided Costs 2011-2019'!$E:$E)*J203</f>
        <v>67847.670783894093</v>
      </c>
      <c r="V203" s="108">
        <f>SUMIF('Avoided Costs 2011-2019'!$A:$A,'2011 Actuals'!T203&amp;'2011 Actuals'!S203,'Avoided Costs 2011-2019'!$K:$K)*N203</f>
        <v>0</v>
      </c>
      <c r="W203" s="108">
        <f>SUMIF('Avoided Costs 2011-2019'!$A:$A,'2011 Actuals'!T203&amp;'2011 Actuals'!S203,'Avoided Costs 2011-2019'!$M:$M)*R203</f>
        <v>0</v>
      </c>
      <c r="X203" s="108">
        <f t="shared" si="259"/>
        <v>67847.670783894093</v>
      </c>
      <c r="Y203" s="134">
        <v>68680</v>
      </c>
      <c r="Z203" s="110">
        <f t="shared" si="260"/>
        <v>60438.400000000001</v>
      </c>
      <c r="AA203" s="110"/>
      <c r="AB203" s="110"/>
      <c r="AC203" s="110"/>
      <c r="AD203" s="110">
        <f t="shared" si="242"/>
        <v>60438.400000000001</v>
      </c>
      <c r="AE203" s="110">
        <f t="shared" si="243"/>
        <v>7409.2707838940914</v>
      </c>
      <c r="AF203" s="261">
        <f t="shared" si="244"/>
        <v>500045.01359999995</v>
      </c>
      <c r="AG203" s="23"/>
    </row>
    <row r="204" spans="1:33" s="111" customFormat="1" x14ac:dyDescent="0.2">
      <c r="A204" s="150" t="s">
        <v>1061</v>
      </c>
      <c r="B204" s="150"/>
      <c r="C204" s="150"/>
      <c r="D204" s="151">
        <v>1</v>
      </c>
      <c r="E204" s="152"/>
      <c r="F204" s="153">
        <v>0.12</v>
      </c>
      <c r="G204" s="153"/>
      <c r="H204" s="152">
        <v>9660</v>
      </c>
      <c r="I204" s="109">
        <f t="shared" si="234"/>
        <v>9437.82</v>
      </c>
      <c r="J204" s="66">
        <f t="shared" si="245"/>
        <v>8305.2816000000003</v>
      </c>
      <c r="K204" s="109"/>
      <c r="L204" s="152">
        <v>13850</v>
      </c>
      <c r="M204" s="109">
        <f t="shared" si="236"/>
        <v>13448.35</v>
      </c>
      <c r="N204" s="109">
        <f t="shared" si="246"/>
        <v>11834.548000000001</v>
      </c>
      <c r="O204" s="115"/>
      <c r="P204" s="152">
        <v>0</v>
      </c>
      <c r="Q204" s="109">
        <f t="shared" si="238"/>
        <v>0</v>
      </c>
      <c r="R204" s="66">
        <f t="shared" si="247"/>
        <v>0</v>
      </c>
      <c r="S204" s="151">
        <v>15</v>
      </c>
      <c r="T204" s="154" t="s">
        <v>16</v>
      </c>
      <c r="U204" s="108">
        <f>SUMIF('Avoided Costs 2011-2019'!$A:$A,'2011 Actuals'!T204&amp;'2011 Actuals'!S204,'Avoided Costs 2011-2019'!$E:$E)*J204</f>
        <v>16903.298596286611</v>
      </c>
      <c r="V204" s="108">
        <f>SUMIF('Avoided Costs 2011-2019'!$A:$A,'2011 Actuals'!T204&amp;'2011 Actuals'!S204,'Avoided Costs 2011-2019'!$K:$K)*N204</f>
        <v>9974.8930202027223</v>
      </c>
      <c r="W204" s="108">
        <f>SUMIF('Avoided Costs 2011-2019'!$A:$A,'2011 Actuals'!T204&amp;'2011 Actuals'!S204,'Avoided Costs 2011-2019'!$M:$M)*R204</f>
        <v>0</v>
      </c>
      <c r="X204" s="108">
        <f t="shared" si="248"/>
        <v>26878.191616489334</v>
      </c>
      <c r="Y204" s="134">
        <v>19000</v>
      </c>
      <c r="Z204" s="110">
        <f t="shared" si="249"/>
        <v>16720</v>
      </c>
      <c r="AA204" s="110"/>
      <c r="AB204" s="110"/>
      <c r="AC204" s="110"/>
      <c r="AD204" s="110">
        <f t="shared" si="242"/>
        <v>16720</v>
      </c>
      <c r="AE204" s="110">
        <f t="shared" si="243"/>
        <v>10158.191616489334</v>
      </c>
      <c r="AF204" s="261">
        <f t="shared" si="244"/>
        <v>124579.224</v>
      </c>
      <c r="AG204" s="23"/>
    </row>
    <row r="205" spans="1:33" s="111" customFormat="1" x14ac:dyDescent="0.2">
      <c r="A205" s="150" t="s">
        <v>1062</v>
      </c>
      <c r="B205" s="150"/>
      <c r="C205" s="150"/>
      <c r="D205" s="151">
        <v>1</v>
      </c>
      <c r="E205" s="152"/>
      <c r="F205" s="153">
        <v>0.12</v>
      </c>
      <c r="G205" s="153"/>
      <c r="H205" s="152">
        <v>7997</v>
      </c>
      <c r="I205" s="109">
        <f t="shared" si="234"/>
        <v>7813.0689999999995</v>
      </c>
      <c r="J205" s="66">
        <f t="shared" si="245"/>
        <v>6875.50072</v>
      </c>
      <c r="K205" s="109"/>
      <c r="L205" s="152">
        <v>0</v>
      </c>
      <c r="M205" s="109">
        <f t="shared" si="236"/>
        <v>0</v>
      </c>
      <c r="N205" s="109">
        <f t="shared" si="246"/>
        <v>0</v>
      </c>
      <c r="O205" s="115"/>
      <c r="P205" s="152">
        <v>0</v>
      </c>
      <c r="Q205" s="109">
        <f t="shared" si="238"/>
        <v>0</v>
      </c>
      <c r="R205" s="66">
        <f t="shared" si="247"/>
        <v>0</v>
      </c>
      <c r="S205" s="151">
        <v>25</v>
      </c>
      <c r="T205" s="154" t="s">
        <v>16</v>
      </c>
      <c r="U205" s="108">
        <f>SUMIF('Avoided Costs 2011-2019'!$A:$A,'2011 Actuals'!T205&amp;'2011 Actuals'!S205,'Avoided Costs 2011-2019'!$E:$E)*J205</f>
        <v>17766.316860711282</v>
      </c>
      <c r="V205" s="108">
        <f>SUMIF('Avoided Costs 2011-2019'!$A:$A,'2011 Actuals'!T205&amp;'2011 Actuals'!S205,'Avoided Costs 2011-2019'!$K:$K)*N205</f>
        <v>0</v>
      </c>
      <c r="W205" s="108">
        <f>SUMIF('Avoided Costs 2011-2019'!$A:$A,'2011 Actuals'!T205&amp;'2011 Actuals'!S205,'Avoided Costs 2011-2019'!$M:$M)*R205</f>
        <v>0</v>
      </c>
      <c r="X205" s="108">
        <f t="shared" si="248"/>
        <v>17766.316860711282</v>
      </c>
      <c r="Y205" s="134">
        <v>22427</v>
      </c>
      <c r="Z205" s="110">
        <f t="shared" si="249"/>
        <v>19735.759999999998</v>
      </c>
      <c r="AA205" s="110"/>
      <c r="AB205" s="110"/>
      <c r="AC205" s="110"/>
      <c r="AD205" s="110">
        <f t="shared" si="242"/>
        <v>19735.759999999998</v>
      </c>
      <c r="AE205" s="110">
        <f t="shared" si="243"/>
        <v>-1969.4431392887163</v>
      </c>
      <c r="AF205" s="261">
        <f t="shared" si="244"/>
        <v>171887.51800000001</v>
      </c>
      <c r="AG205" s="23"/>
    </row>
    <row r="206" spans="1:33" s="111" customFormat="1" x14ac:dyDescent="0.2">
      <c r="A206" s="150" t="s">
        <v>1063</v>
      </c>
      <c r="B206" s="150"/>
      <c r="C206" s="150"/>
      <c r="D206" s="151">
        <v>1</v>
      </c>
      <c r="E206" s="152"/>
      <c r="F206" s="153">
        <v>0.12</v>
      </c>
      <c r="G206" s="153"/>
      <c r="H206" s="152">
        <v>160731</v>
      </c>
      <c r="I206" s="109">
        <f t="shared" si="234"/>
        <v>157034.18700000001</v>
      </c>
      <c r="J206" s="66">
        <f t="shared" si="245"/>
        <v>138190.08456000002</v>
      </c>
      <c r="K206" s="109"/>
      <c r="L206" s="152">
        <v>0</v>
      </c>
      <c r="M206" s="109">
        <f t="shared" si="236"/>
        <v>0</v>
      </c>
      <c r="N206" s="109">
        <f t="shared" si="246"/>
        <v>0</v>
      </c>
      <c r="O206" s="115"/>
      <c r="P206" s="152">
        <v>0</v>
      </c>
      <c r="Q206" s="109">
        <f t="shared" si="238"/>
        <v>0</v>
      </c>
      <c r="R206" s="66">
        <f t="shared" si="247"/>
        <v>0</v>
      </c>
      <c r="S206" s="151">
        <v>25</v>
      </c>
      <c r="T206" s="154" t="s">
        <v>16</v>
      </c>
      <c r="U206" s="108">
        <f>SUMIF('Avoided Costs 2011-2019'!$A:$A,'2011 Actuals'!T206&amp;'2011 Actuals'!S206,'Avoided Costs 2011-2019'!$E:$E)*J206</f>
        <v>357083.64078266674</v>
      </c>
      <c r="V206" s="108">
        <f>SUMIF('Avoided Costs 2011-2019'!$A:$A,'2011 Actuals'!T206&amp;'2011 Actuals'!S206,'Avoided Costs 2011-2019'!$K:$K)*N206</f>
        <v>0</v>
      </c>
      <c r="W206" s="108">
        <f>SUMIF('Avoided Costs 2011-2019'!$A:$A,'2011 Actuals'!T206&amp;'2011 Actuals'!S206,'Avoided Costs 2011-2019'!$M:$M)*R206</f>
        <v>0</v>
      </c>
      <c r="X206" s="108">
        <f t="shared" si="248"/>
        <v>357083.64078266674</v>
      </c>
      <c r="Y206" s="134">
        <v>37760</v>
      </c>
      <c r="Z206" s="110">
        <f t="shared" si="249"/>
        <v>33228.800000000003</v>
      </c>
      <c r="AA206" s="110"/>
      <c r="AB206" s="110"/>
      <c r="AC206" s="110"/>
      <c r="AD206" s="110">
        <f t="shared" si="242"/>
        <v>33228.800000000003</v>
      </c>
      <c r="AE206" s="110">
        <f t="shared" si="243"/>
        <v>323854.84078266675</v>
      </c>
      <c r="AF206" s="261">
        <f t="shared" si="244"/>
        <v>3454752.1140000005</v>
      </c>
      <c r="AG206" s="23"/>
    </row>
    <row r="207" spans="1:33" s="111" customFormat="1" x14ac:dyDescent="0.2">
      <c r="A207" s="145" t="s">
        <v>1064</v>
      </c>
      <c r="B207" s="145"/>
      <c r="C207" s="145"/>
      <c r="D207" s="146">
        <v>1</v>
      </c>
      <c r="E207" s="147"/>
      <c r="F207" s="148">
        <v>0.12</v>
      </c>
      <c r="G207" s="148"/>
      <c r="H207" s="147">
        <v>3496</v>
      </c>
      <c r="I207" s="109">
        <f t="shared" ref="I207:I211" si="261">H207</f>
        <v>3496</v>
      </c>
      <c r="J207" s="66">
        <f t="shared" si="245"/>
        <v>3076.48</v>
      </c>
      <c r="K207" s="147"/>
      <c r="L207" s="147">
        <v>0</v>
      </c>
      <c r="M207" s="109">
        <f t="shared" ref="M207:M211" si="262">L207</f>
        <v>0</v>
      </c>
      <c r="N207" s="109">
        <f t="shared" si="246"/>
        <v>0</v>
      </c>
      <c r="O207" s="147"/>
      <c r="P207" s="147">
        <v>0</v>
      </c>
      <c r="Q207" s="109">
        <f t="shared" ref="Q207:Q211" si="263">+P207</f>
        <v>0</v>
      </c>
      <c r="R207" s="66">
        <f t="shared" si="247"/>
        <v>0</v>
      </c>
      <c r="S207" s="146">
        <v>25</v>
      </c>
      <c r="T207" s="149" t="s">
        <v>16</v>
      </c>
      <c r="U207" s="108">
        <f>SUMIF('Avoided Costs 2011-2019'!$A:$A,'2011 Actuals'!T207&amp;'2011 Actuals'!S207,'Avoided Costs 2011-2019'!$E:$E)*J207</f>
        <v>7949.6346115779406</v>
      </c>
      <c r="V207" s="108">
        <f>SUMIF('Avoided Costs 2011-2019'!$A:$A,'2011 Actuals'!T207&amp;'2011 Actuals'!S207,'Avoided Costs 2011-2019'!$K:$K)*N207</f>
        <v>0</v>
      </c>
      <c r="W207" s="108">
        <f>SUMIF('Avoided Costs 2011-2019'!$A:$A,'2011 Actuals'!T207&amp;'2011 Actuals'!S207,'Avoided Costs 2011-2019'!$M:$M)*R207</f>
        <v>0</v>
      </c>
      <c r="X207" s="108">
        <f t="shared" si="248"/>
        <v>7949.6346115779406</v>
      </c>
      <c r="Y207" s="134">
        <v>4500</v>
      </c>
      <c r="Z207" s="110">
        <f t="shared" si="249"/>
        <v>3960</v>
      </c>
      <c r="AA207" s="110"/>
      <c r="AB207" s="110"/>
      <c r="AC207" s="110"/>
      <c r="AD207" s="110">
        <f t="shared" si="242"/>
        <v>3960</v>
      </c>
      <c r="AE207" s="110">
        <f t="shared" si="243"/>
        <v>3989.6346115779406</v>
      </c>
      <c r="AF207" s="261">
        <f t="shared" si="244"/>
        <v>76912</v>
      </c>
      <c r="AG207" s="23"/>
    </row>
    <row r="208" spans="1:33" s="111" customFormat="1" x14ac:dyDescent="0.2">
      <c r="A208" s="145" t="s">
        <v>1065</v>
      </c>
      <c r="B208" s="145"/>
      <c r="C208" s="145"/>
      <c r="D208" s="146">
        <v>1</v>
      </c>
      <c r="E208" s="147"/>
      <c r="F208" s="148">
        <v>0.12</v>
      </c>
      <c r="G208" s="148"/>
      <c r="H208" s="147">
        <v>19189</v>
      </c>
      <c r="I208" s="109">
        <f t="shared" si="261"/>
        <v>19189</v>
      </c>
      <c r="J208" s="66">
        <f t="shared" si="245"/>
        <v>16886.32</v>
      </c>
      <c r="K208" s="147"/>
      <c r="L208" s="147">
        <v>0</v>
      </c>
      <c r="M208" s="109">
        <f t="shared" si="262"/>
        <v>0</v>
      </c>
      <c r="N208" s="109">
        <f t="shared" si="246"/>
        <v>0</v>
      </c>
      <c r="O208" s="147"/>
      <c r="P208" s="147">
        <v>0</v>
      </c>
      <c r="Q208" s="109">
        <f t="shared" si="263"/>
        <v>0</v>
      </c>
      <c r="R208" s="66">
        <f t="shared" si="247"/>
        <v>0</v>
      </c>
      <c r="S208" s="146">
        <v>25</v>
      </c>
      <c r="T208" s="149" t="s">
        <v>16</v>
      </c>
      <c r="U208" s="108">
        <f>SUMIF('Avoided Costs 2011-2019'!$A:$A,'2011 Actuals'!T208&amp;'2011 Actuals'!S208,'Avoided Costs 2011-2019'!$E:$E)*J208</f>
        <v>43634.307368869879</v>
      </c>
      <c r="V208" s="108">
        <f>SUMIF('Avoided Costs 2011-2019'!$A:$A,'2011 Actuals'!T208&amp;'2011 Actuals'!S208,'Avoided Costs 2011-2019'!$K:$K)*N208</f>
        <v>0</v>
      </c>
      <c r="W208" s="108">
        <f>SUMIF('Avoided Costs 2011-2019'!$A:$A,'2011 Actuals'!T208&amp;'2011 Actuals'!S208,'Avoided Costs 2011-2019'!$M:$M)*R208</f>
        <v>0</v>
      </c>
      <c r="X208" s="108">
        <f t="shared" si="248"/>
        <v>43634.307368869879</v>
      </c>
      <c r="Y208" s="134">
        <v>7400</v>
      </c>
      <c r="Z208" s="110">
        <f t="shared" si="249"/>
        <v>6512</v>
      </c>
      <c r="AA208" s="110"/>
      <c r="AB208" s="110"/>
      <c r="AC208" s="110"/>
      <c r="AD208" s="110">
        <f t="shared" si="242"/>
        <v>6512</v>
      </c>
      <c r="AE208" s="110">
        <f t="shared" si="243"/>
        <v>37122.307368869879</v>
      </c>
      <c r="AF208" s="261">
        <f t="shared" si="244"/>
        <v>422158</v>
      </c>
      <c r="AG208" s="23"/>
    </row>
    <row r="209" spans="1:33" s="111" customFormat="1" x14ac:dyDescent="0.2">
      <c r="A209" s="145" t="s">
        <v>1066</v>
      </c>
      <c r="B209" s="145"/>
      <c r="C209" s="145"/>
      <c r="D209" s="146">
        <v>1</v>
      </c>
      <c r="E209" s="147"/>
      <c r="F209" s="148">
        <v>0.12</v>
      </c>
      <c r="G209" s="148"/>
      <c r="H209" s="147">
        <v>81975</v>
      </c>
      <c r="I209" s="109">
        <f t="shared" si="261"/>
        <v>81975</v>
      </c>
      <c r="J209" s="66">
        <f t="shared" si="245"/>
        <v>72138</v>
      </c>
      <c r="K209" s="147"/>
      <c r="L209" s="147">
        <v>0</v>
      </c>
      <c r="M209" s="109">
        <f t="shared" si="262"/>
        <v>0</v>
      </c>
      <c r="N209" s="109">
        <f t="shared" si="246"/>
        <v>0</v>
      </c>
      <c r="O209" s="147"/>
      <c r="P209" s="147">
        <v>0</v>
      </c>
      <c r="Q209" s="109">
        <f t="shared" si="263"/>
        <v>0</v>
      </c>
      <c r="R209" s="66">
        <f t="shared" si="247"/>
        <v>0</v>
      </c>
      <c r="S209" s="146">
        <v>25</v>
      </c>
      <c r="T209" s="149" t="s">
        <v>16</v>
      </c>
      <c r="U209" s="108">
        <f>SUMIF('Avoided Costs 2011-2019'!$A:$A,'2011 Actuals'!T209&amp;'2011 Actuals'!S209,'Avoided Costs 2011-2019'!$E:$E)*J209</f>
        <v>186404.83331925105</v>
      </c>
      <c r="V209" s="108">
        <f>SUMIF('Avoided Costs 2011-2019'!$A:$A,'2011 Actuals'!T209&amp;'2011 Actuals'!S209,'Avoided Costs 2011-2019'!$K:$K)*N209</f>
        <v>0</v>
      </c>
      <c r="W209" s="108">
        <f>SUMIF('Avoided Costs 2011-2019'!$A:$A,'2011 Actuals'!T209&amp;'2011 Actuals'!S209,'Avoided Costs 2011-2019'!$M:$M)*R209</f>
        <v>0</v>
      </c>
      <c r="X209" s="108">
        <f t="shared" si="248"/>
        <v>186404.83331925105</v>
      </c>
      <c r="Y209" s="134">
        <v>21150</v>
      </c>
      <c r="Z209" s="110">
        <f t="shared" si="249"/>
        <v>18612</v>
      </c>
      <c r="AA209" s="110"/>
      <c r="AB209" s="110"/>
      <c r="AC209" s="110"/>
      <c r="AD209" s="110">
        <f t="shared" si="242"/>
        <v>18612</v>
      </c>
      <c r="AE209" s="110">
        <f t="shared" si="243"/>
        <v>167792.83331925105</v>
      </c>
      <c r="AF209" s="261">
        <f t="shared" si="244"/>
        <v>1803450</v>
      </c>
      <c r="AG209" s="23"/>
    </row>
    <row r="210" spans="1:33" s="111" customFormat="1" x14ac:dyDescent="0.2">
      <c r="A210" s="145" t="s">
        <v>1067</v>
      </c>
      <c r="B210" s="145"/>
      <c r="C210" s="145"/>
      <c r="D210" s="146">
        <v>1</v>
      </c>
      <c r="E210" s="147"/>
      <c r="F210" s="148">
        <v>0.12</v>
      </c>
      <c r="G210" s="148"/>
      <c r="H210" s="147">
        <v>13265</v>
      </c>
      <c r="I210" s="109">
        <f t="shared" si="261"/>
        <v>13265</v>
      </c>
      <c r="J210" s="66">
        <f t="shared" si="245"/>
        <v>11673.2</v>
      </c>
      <c r="K210" s="147"/>
      <c r="L210" s="147">
        <v>0</v>
      </c>
      <c r="M210" s="109">
        <f t="shared" si="262"/>
        <v>0</v>
      </c>
      <c r="N210" s="109">
        <f t="shared" si="246"/>
        <v>0</v>
      </c>
      <c r="O210" s="147"/>
      <c r="P210" s="147">
        <v>0</v>
      </c>
      <c r="Q210" s="109">
        <f t="shared" si="263"/>
        <v>0</v>
      </c>
      <c r="R210" s="66">
        <f t="shared" si="247"/>
        <v>0</v>
      </c>
      <c r="S210" s="146">
        <v>25</v>
      </c>
      <c r="T210" s="149" t="s">
        <v>16</v>
      </c>
      <c r="U210" s="108">
        <f>SUMIF('Avoided Costs 2011-2019'!$A:$A,'2011 Actuals'!T210&amp;'2011 Actuals'!S210,'Avoided Costs 2011-2019'!$E:$E)*J210</f>
        <v>30163.587849708634</v>
      </c>
      <c r="V210" s="108">
        <f>SUMIF('Avoided Costs 2011-2019'!$A:$A,'2011 Actuals'!T210&amp;'2011 Actuals'!S210,'Avoided Costs 2011-2019'!$K:$K)*N210</f>
        <v>0</v>
      </c>
      <c r="W210" s="108">
        <f>SUMIF('Avoided Costs 2011-2019'!$A:$A,'2011 Actuals'!T210&amp;'2011 Actuals'!S210,'Avoided Costs 2011-2019'!$M:$M)*R210</f>
        <v>0</v>
      </c>
      <c r="X210" s="108">
        <f t="shared" si="248"/>
        <v>30163.587849708634</v>
      </c>
      <c r="Y210" s="134">
        <v>12000</v>
      </c>
      <c r="Z210" s="110">
        <f t="shared" si="249"/>
        <v>10560</v>
      </c>
      <c r="AA210" s="110"/>
      <c r="AB210" s="110"/>
      <c r="AC210" s="110"/>
      <c r="AD210" s="110">
        <f t="shared" si="242"/>
        <v>10560</v>
      </c>
      <c r="AE210" s="110">
        <f t="shared" si="243"/>
        <v>19603.587849708634</v>
      </c>
      <c r="AF210" s="261">
        <f t="shared" si="244"/>
        <v>291830</v>
      </c>
      <c r="AG210" s="23"/>
    </row>
    <row r="211" spans="1:33" s="111" customFormat="1" x14ac:dyDescent="0.2">
      <c r="A211" s="145" t="s">
        <v>1068</v>
      </c>
      <c r="B211" s="145"/>
      <c r="C211" s="145"/>
      <c r="D211" s="146">
        <v>1</v>
      </c>
      <c r="E211" s="147"/>
      <c r="F211" s="148">
        <v>0.12</v>
      </c>
      <c r="G211" s="148"/>
      <c r="H211" s="147">
        <v>38379</v>
      </c>
      <c r="I211" s="109">
        <f t="shared" si="261"/>
        <v>38379</v>
      </c>
      <c r="J211" s="66">
        <f t="shared" si="245"/>
        <v>33773.519999999997</v>
      </c>
      <c r="K211" s="147"/>
      <c r="L211" s="147">
        <v>0</v>
      </c>
      <c r="M211" s="109">
        <f t="shared" si="262"/>
        <v>0</v>
      </c>
      <c r="N211" s="109">
        <f t="shared" si="246"/>
        <v>0</v>
      </c>
      <c r="O211" s="147"/>
      <c r="P211" s="147">
        <v>0</v>
      </c>
      <c r="Q211" s="109">
        <f t="shared" si="263"/>
        <v>0</v>
      </c>
      <c r="R211" s="66">
        <f t="shared" si="247"/>
        <v>0</v>
      </c>
      <c r="S211" s="146">
        <v>25</v>
      </c>
      <c r="T211" s="149" t="s">
        <v>16</v>
      </c>
      <c r="U211" s="108">
        <f>SUMIF('Avoided Costs 2011-2019'!$A:$A,'2011 Actuals'!T211&amp;'2011 Actuals'!S211,'Avoided Costs 2011-2019'!$E:$E)*J211</f>
        <v>87270.888660683573</v>
      </c>
      <c r="V211" s="108">
        <f>SUMIF('Avoided Costs 2011-2019'!$A:$A,'2011 Actuals'!T211&amp;'2011 Actuals'!S211,'Avoided Costs 2011-2019'!$K:$K)*N211</f>
        <v>0</v>
      </c>
      <c r="W211" s="108">
        <f>SUMIF('Avoided Costs 2011-2019'!$A:$A,'2011 Actuals'!T211&amp;'2011 Actuals'!S211,'Avoided Costs 2011-2019'!$M:$M)*R211</f>
        <v>0</v>
      </c>
      <c r="X211" s="108">
        <f t="shared" si="248"/>
        <v>87270.888660683573</v>
      </c>
      <c r="Y211" s="134">
        <v>14800</v>
      </c>
      <c r="Z211" s="110">
        <f t="shared" si="249"/>
        <v>13024</v>
      </c>
      <c r="AA211" s="110"/>
      <c r="AB211" s="110"/>
      <c r="AC211" s="110"/>
      <c r="AD211" s="110">
        <f t="shared" si="242"/>
        <v>13024</v>
      </c>
      <c r="AE211" s="110">
        <f t="shared" si="243"/>
        <v>74246.888660683573</v>
      </c>
      <c r="AF211" s="261">
        <f t="shared" si="244"/>
        <v>844337.99999999988</v>
      </c>
      <c r="AG211" s="23"/>
    </row>
    <row r="212" spans="1:33" s="111" customFormat="1" x14ac:dyDescent="0.2">
      <c r="A212" s="150" t="s">
        <v>1069</v>
      </c>
      <c r="B212" s="150"/>
      <c r="C212" s="150"/>
      <c r="D212" s="151">
        <v>1</v>
      </c>
      <c r="E212" s="152"/>
      <c r="F212" s="153">
        <v>0.12</v>
      </c>
      <c r="G212" s="153"/>
      <c r="H212" s="152">
        <v>13230</v>
      </c>
      <c r="I212" s="109">
        <f t="shared" si="234"/>
        <v>12925.71</v>
      </c>
      <c r="J212" s="66">
        <f t="shared" si="235"/>
        <v>11374.6248</v>
      </c>
      <c r="K212" s="109"/>
      <c r="L212" s="152">
        <v>4749</v>
      </c>
      <c r="M212" s="109">
        <f t="shared" si="236"/>
        <v>4611.2789999999995</v>
      </c>
      <c r="N212" s="109">
        <f t="shared" si="237"/>
        <v>4057.9255199999998</v>
      </c>
      <c r="O212" s="115"/>
      <c r="P212" s="152">
        <v>0</v>
      </c>
      <c r="Q212" s="109">
        <f t="shared" si="238"/>
        <v>0</v>
      </c>
      <c r="R212" s="66">
        <f t="shared" si="239"/>
        <v>0</v>
      </c>
      <c r="S212" s="151">
        <v>15</v>
      </c>
      <c r="T212" s="154" t="s">
        <v>16</v>
      </c>
      <c r="U212" s="108">
        <f>SUMIF('Avoided Costs 2011-2019'!$A:$A,'2011 Actuals'!T212&amp;'2011 Actuals'!S212,'Avoided Costs 2011-2019'!$E:$E)*J212</f>
        <v>23150.169816653397</v>
      </c>
      <c r="V212" s="108">
        <f>SUMIF('Avoided Costs 2011-2019'!$A:$A,'2011 Actuals'!T212&amp;'2011 Actuals'!S212,'Avoided Costs 2011-2019'!$K:$K)*N212</f>
        <v>3420.2719821619294</v>
      </c>
      <c r="W212" s="108">
        <f>SUMIF('Avoided Costs 2011-2019'!$A:$A,'2011 Actuals'!T212&amp;'2011 Actuals'!S212,'Avoided Costs 2011-2019'!$M:$M)*R212</f>
        <v>0</v>
      </c>
      <c r="X212" s="108">
        <f t="shared" si="240"/>
        <v>26570.441798815325</v>
      </c>
      <c r="Y212" s="134">
        <v>5913</v>
      </c>
      <c r="Z212" s="110">
        <f t="shared" si="241"/>
        <v>5203.4399999999996</v>
      </c>
      <c r="AA212" s="110"/>
      <c r="AB212" s="110"/>
      <c r="AC212" s="110"/>
      <c r="AD212" s="110">
        <f t="shared" si="242"/>
        <v>5203.4399999999996</v>
      </c>
      <c r="AE212" s="110">
        <f t="shared" si="243"/>
        <v>21367.001798815327</v>
      </c>
      <c r="AF212" s="261">
        <f t="shared" si="244"/>
        <v>170619.372</v>
      </c>
      <c r="AG212" s="23"/>
    </row>
    <row r="213" spans="1:33" s="111" customFormat="1" x14ac:dyDescent="0.2">
      <c r="A213" s="145" t="s">
        <v>1070</v>
      </c>
      <c r="B213" s="145"/>
      <c r="C213" s="145"/>
      <c r="D213" s="146">
        <v>1</v>
      </c>
      <c r="E213" s="147"/>
      <c r="F213" s="148">
        <v>0.12</v>
      </c>
      <c r="G213" s="148"/>
      <c r="H213" s="147">
        <v>109300</v>
      </c>
      <c r="I213" s="109">
        <f>H213</f>
        <v>109300</v>
      </c>
      <c r="J213" s="66">
        <f t="shared" si="235"/>
        <v>96184</v>
      </c>
      <c r="K213" s="147"/>
      <c r="L213" s="147">
        <v>0</v>
      </c>
      <c r="M213" s="109">
        <f>L213</f>
        <v>0</v>
      </c>
      <c r="N213" s="109">
        <f t="shared" si="237"/>
        <v>0</v>
      </c>
      <c r="O213" s="147"/>
      <c r="P213" s="147">
        <v>0</v>
      </c>
      <c r="Q213" s="109">
        <f>+P213</f>
        <v>0</v>
      </c>
      <c r="R213" s="66">
        <f t="shared" si="239"/>
        <v>0</v>
      </c>
      <c r="S213" s="146">
        <v>25</v>
      </c>
      <c r="T213" s="149" t="s">
        <v>16</v>
      </c>
      <c r="U213" s="108">
        <f>SUMIF('Avoided Costs 2011-2019'!$A:$A,'2011 Actuals'!T213&amp;'2011 Actuals'!S213,'Avoided Costs 2011-2019'!$E:$E)*J213</f>
        <v>248539.77775900142</v>
      </c>
      <c r="V213" s="108">
        <f>SUMIF('Avoided Costs 2011-2019'!$A:$A,'2011 Actuals'!T213&amp;'2011 Actuals'!S213,'Avoided Costs 2011-2019'!$K:$K)*N213</f>
        <v>0</v>
      </c>
      <c r="W213" s="108">
        <f>SUMIF('Avoided Costs 2011-2019'!$A:$A,'2011 Actuals'!T213&amp;'2011 Actuals'!S213,'Avoided Costs 2011-2019'!$M:$M)*R213</f>
        <v>0</v>
      </c>
      <c r="X213" s="108">
        <f t="shared" si="240"/>
        <v>248539.77775900142</v>
      </c>
      <c r="Y213" s="134">
        <v>28200</v>
      </c>
      <c r="Z213" s="110">
        <f t="shared" si="241"/>
        <v>24816</v>
      </c>
      <c r="AA213" s="110"/>
      <c r="AB213" s="110"/>
      <c r="AC213" s="110"/>
      <c r="AD213" s="110">
        <f t="shared" si="242"/>
        <v>24816</v>
      </c>
      <c r="AE213" s="110">
        <f t="shared" si="243"/>
        <v>223723.77775900142</v>
      </c>
      <c r="AF213" s="261">
        <f t="shared" si="244"/>
        <v>2404600</v>
      </c>
      <c r="AG213" s="23"/>
    </row>
    <row r="214" spans="1:33" s="111" customFormat="1" x14ac:dyDescent="0.2">
      <c r="A214" s="150" t="s">
        <v>1071</v>
      </c>
      <c r="B214" s="150"/>
      <c r="C214" s="150"/>
      <c r="D214" s="151">
        <v>1</v>
      </c>
      <c r="E214" s="152"/>
      <c r="F214" s="153">
        <v>0.12</v>
      </c>
      <c r="G214" s="153"/>
      <c r="H214" s="152">
        <v>4047647</v>
      </c>
      <c r="I214" s="109">
        <f>H214</f>
        <v>4047647</v>
      </c>
      <c r="J214" s="66">
        <f t="shared" si="235"/>
        <v>3561929.36</v>
      </c>
      <c r="K214" s="109"/>
      <c r="L214" s="152">
        <v>939153</v>
      </c>
      <c r="M214" s="141">
        <v>833088</v>
      </c>
      <c r="N214" s="109">
        <f t="shared" si="237"/>
        <v>733117.44000000006</v>
      </c>
      <c r="O214" s="115"/>
      <c r="P214" s="152">
        <v>27659</v>
      </c>
      <c r="Q214" s="152">
        <v>27659</v>
      </c>
      <c r="R214" s="66">
        <f t="shared" si="239"/>
        <v>24339.920000000002</v>
      </c>
      <c r="S214" s="151">
        <v>15</v>
      </c>
      <c r="T214" s="154" t="s">
        <v>16</v>
      </c>
      <c r="U214" s="108">
        <f>SUMIF('Avoided Costs 2011-2019'!$A:$A,'2011 Actuals'!T214&amp;'2011 Actuals'!S214,'Avoided Costs 2011-2019'!$E:$E)*J214</f>
        <v>7249405.6734885499</v>
      </c>
      <c r="V214" s="108">
        <f>SUMIF('Avoided Costs 2011-2019'!$A:$A,'2011 Actuals'!T214&amp;'2011 Actuals'!S214,'Avoided Costs 2011-2019'!$K:$K)*N214</f>
        <v>617916.96947318048</v>
      </c>
      <c r="W214" s="108">
        <f>SUMIF('Avoided Costs 2011-2019'!$A:$A,'2011 Actuals'!T214&amp;'2011 Actuals'!S214,'Avoided Costs 2011-2019'!$M:$M)*R214</f>
        <v>410303.96449495608</v>
      </c>
      <c r="X214" s="108">
        <f t="shared" si="240"/>
        <v>8277626.607456686</v>
      </c>
      <c r="Y214" s="134">
        <v>4626426</v>
      </c>
      <c r="Z214" s="110">
        <f t="shared" si="241"/>
        <v>4071254.88</v>
      </c>
      <c r="AA214" s="110"/>
      <c r="AB214" s="110"/>
      <c r="AC214" s="110"/>
      <c r="AD214" s="110">
        <f t="shared" si="242"/>
        <v>4071254.88</v>
      </c>
      <c r="AE214" s="110">
        <f t="shared" si="243"/>
        <v>4206371.7274566861</v>
      </c>
      <c r="AF214" s="261">
        <f t="shared" si="244"/>
        <v>53428940.399999999</v>
      </c>
      <c r="AG214" s="23"/>
    </row>
    <row r="215" spans="1:33" s="111" customFormat="1" x14ac:dyDescent="0.2">
      <c r="A215" s="145" t="s">
        <v>1072</v>
      </c>
      <c r="B215" s="145"/>
      <c r="C215" s="145"/>
      <c r="D215" s="146">
        <v>1</v>
      </c>
      <c r="E215" s="147"/>
      <c r="F215" s="148">
        <v>0.12</v>
      </c>
      <c r="G215" s="148"/>
      <c r="H215" s="147">
        <v>109300</v>
      </c>
      <c r="I215" s="109">
        <f>H215</f>
        <v>109300</v>
      </c>
      <c r="J215" s="66">
        <f t="shared" si="235"/>
        <v>96184</v>
      </c>
      <c r="K215" s="147"/>
      <c r="L215" s="147">
        <v>0</v>
      </c>
      <c r="M215" s="109">
        <f>L215</f>
        <v>0</v>
      </c>
      <c r="N215" s="109">
        <f t="shared" si="237"/>
        <v>0</v>
      </c>
      <c r="O215" s="147"/>
      <c r="P215" s="147">
        <v>0</v>
      </c>
      <c r="Q215" s="109">
        <f>+P215</f>
        <v>0</v>
      </c>
      <c r="R215" s="66">
        <f t="shared" si="239"/>
        <v>0</v>
      </c>
      <c r="S215" s="146">
        <v>25</v>
      </c>
      <c r="T215" s="149" t="s">
        <v>16</v>
      </c>
      <c r="U215" s="108">
        <f>SUMIF('Avoided Costs 2011-2019'!$A:$A,'2011 Actuals'!T215&amp;'2011 Actuals'!S215,'Avoided Costs 2011-2019'!$E:$E)*J215</f>
        <v>248539.77775900142</v>
      </c>
      <c r="V215" s="108">
        <f>SUMIF('Avoided Costs 2011-2019'!$A:$A,'2011 Actuals'!T215&amp;'2011 Actuals'!S215,'Avoided Costs 2011-2019'!$K:$K)*N215</f>
        <v>0</v>
      </c>
      <c r="W215" s="108">
        <f>SUMIF('Avoided Costs 2011-2019'!$A:$A,'2011 Actuals'!T215&amp;'2011 Actuals'!S215,'Avoided Costs 2011-2019'!$M:$M)*R215</f>
        <v>0</v>
      </c>
      <c r="X215" s="108">
        <f t="shared" si="240"/>
        <v>248539.77775900142</v>
      </c>
      <c r="Y215" s="134">
        <v>28200</v>
      </c>
      <c r="Z215" s="110">
        <f t="shared" si="241"/>
        <v>24816</v>
      </c>
      <c r="AA215" s="110"/>
      <c r="AB215" s="110"/>
      <c r="AC215" s="110"/>
      <c r="AD215" s="110">
        <f t="shared" si="242"/>
        <v>24816</v>
      </c>
      <c r="AE215" s="110">
        <f t="shared" si="243"/>
        <v>223723.77775900142</v>
      </c>
      <c r="AF215" s="261">
        <f t="shared" si="244"/>
        <v>2404600</v>
      </c>
      <c r="AG215" s="23"/>
    </row>
    <row r="216" spans="1:33" s="111" customFormat="1" x14ac:dyDescent="0.2">
      <c r="A216" s="150" t="s">
        <v>1073</v>
      </c>
      <c r="B216" s="150"/>
      <c r="C216" s="150"/>
      <c r="D216" s="151">
        <v>1</v>
      </c>
      <c r="E216" s="152"/>
      <c r="F216" s="153">
        <v>0.12</v>
      </c>
      <c r="G216" s="153"/>
      <c r="H216" s="152">
        <v>20679</v>
      </c>
      <c r="I216" s="109">
        <f t="shared" si="234"/>
        <v>20203.382999999998</v>
      </c>
      <c r="J216" s="66">
        <f t="shared" si="235"/>
        <v>17778.977039999998</v>
      </c>
      <c r="K216" s="109"/>
      <c r="L216" s="152">
        <v>-8295</v>
      </c>
      <c r="M216" s="109">
        <f t="shared" si="236"/>
        <v>-8054.4449999999997</v>
      </c>
      <c r="N216" s="109">
        <f t="shared" si="237"/>
        <v>-7087.9115999999995</v>
      </c>
      <c r="O216" s="115"/>
      <c r="P216" s="152">
        <v>0</v>
      </c>
      <c r="Q216" s="109">
        <f t="shared" si="238"/>
        <v>0</v>
      </c>
      <c r="R216" s="66">
        <f t="shared" si="239"/>
        <v>0</v>
      </c>
      <c r="S216" s="151">
        <v>15</v>
      </c>
      <c r="T216" s="154" t="s">
        <v>16</v>
      </c>
      <c r="U216" s="108">
        <f>SUMIF('Avoided Costs 2011-2019'!$A:$A,'2011 Actuals'!T216&amp;'2011 Actuals'!S216,'Avoided Costs 2011-2019'!$E:$E)*J216</f>
        <v>36184.607833603601</v>
      </c>
      <c r="V216" s="108">
        <f>SUMIF('Avoided Costs 2011-2019'!$A:$A,'2011 Actuals'!T216&amp;'2011 Actuals'!S216,'Avoided Costs 2011-2019'!$K:$K)*N216</f>
        <v>-5974.1326788867564</v>
      </c>
      <c r="W216" s="108">
        <f>SUMIF('Avoided Costs 2011-2019'!$A:$A,'2011 Actuals'!T216&amp;'2011 Actuals'!S216,'Avoided Costs 2011-2019'!$M:$M)*R216</f>
        <v>0</v>
      </c>
      <c r="X216" s="108">
        <f t="shared" si="240"/>
        <v>30210.475154716845</v>
      </c>
      <c r="Y216" s="134">
        <v>22000</v>
      </c>
      <c r="Z216" s="110">
        <f t="shared" si="241"/>
        <v>19360</v>
      </c>
      <c r="AA216" s="110"/>
      <c r="AB216" s="110"/>
      <c r="AC216" s="110"/>
      <c r="AD216" s="110">
        <f t="shared" si="242"/>
        <v>19360</v>
      </c>
      <c r="AE216" s="110">
        <f t="shared" si="243"/>
        <v>10850.475154716845</v>
      </c>
      <c r="AF216" s="261">
        <f t="shared" si="244"/>
        <v>266684.65559999994</v>
      </c>
      <c r="AG216" s="23"/>
    </row>
    <row r="217" spans="1:33" s="111" customFormat="1" x14ac:dyDescent="0.2">
      <c r="A217" s="145" t="s">
        <v>1074</v>
      </c>
      <c r="B217" s="145"/>
      <c r="C217" s="145"/>
      <c r="D217" s="146">
        <v>1</v>
      </c>
      <c r="E217" s="147"/>
      <c r="F217" s="148">
        <v>0.12</v>
      </c>
      <c r="G217" s="148"/>
      <c r="H217" s="147">
        <v>81975</v>
      </c>
      <c r="I217" s="109">
        <f t="shared" ref="I217:I225" si="264">H217</f>
        <v>81975</v>
      </c>
      <c r="J217" s="66">
        <f t="shared" si="235"/>
        <v>72138</v>
      </c>
      <c r="K217" s="147"/>
      <c r="L217" s="147">
        <v>0</v>
      </c>
      <c r="M217" s="109">
        <f t="shared" ref="M217:M225" si="265">L217</f>
        <v>0</v>
      </c>
      <c r="N217" s="109">
        <f t="shared" si="237"/>
        <v>0</v>
      </c>
      <c r="O217" s="147"/>
      <c r="P217" s="147">
        <v>0</v>
      </c>
      <c r="Q217" s="109">
        <f t="shared" ref="Q217:Q225" si="266">+P217</f>
        <v>0</v>
      </c>
      <c r="R217" s="66">
        <f t="shared" si="239"/>
        <v>0</v>
      </c>
      <c r="S217" s="146">
        <v>25</v>
      </c>
      <c r="T217" s="149" t="s">
        <v>16</v>
      </c>
      <c r="U217" s="108">
        <f>SUMIF('Avoided Costs 2011-2019'!$A:$A,'2011 Actuals'!T217&amp;'2011 Actuals'!S217,'Avoided Costs 2011-2019'!$E:$E)*J217</f>
        <v>186404.83331925105</v>
      </c>
      <c r="V217" s="108">
        <f>SUMIF('Avoided Costs 2011-2019'!$A:$A,'2011 Actuals'!T217&amp;'2011 Actuals'!S217,'Avoided Costs 2011-2019'!$K:$K)*N217</f>
        <v>0</v>
      </c>
      <c r="W217" s="108">
        <f>SUMIF('Avoided Costs 2011-2019'!$A:$A,'2011 Actuals'!T217&amp;'2011 Actuals'!S217,'Avoided Costs 2011-2019'!$M:$M)*R217</f>
        <v>0</v>
      </c>
      <c r="X217" s="108">
        <f t="shared" si="240"/>
        <v>186404.83331925105</v>
      </c>
      <c r="Y217" s="134">
        <v>21150</v>
      </c>
      <c r="Z217" s="110">
        <f t="shared" si="241"/>
        <v>18612</v>
      </c>
      <c r="AA217" s="110"/>
      <c r="AB217" s="110"/>
      <c r="AC217" s="110"/>
      <c r="AD217" s="110">
        <f t="shared" si="242"/>
        <v>18612</v>
      </c>
      <c r="AE217" s="110">
        <f t="shared" si="243"/>
        <v>167792.83331925105</v>
      </c>
      <c r="AF217" s="261">
        <f t="shared" si="244"/>
        <v>1803450</v>
      </c>
      <c r="AG217" s="23"/>
    </row>
    <row r="218" spans="1:33" s="111" customFormat="1" x14ac:dyDescent="0.2">
      <c r="A218" s="145" t="s">
        <v>1075</v>
      </c>
      <c r="B218" s="145"/>
      <c r="C218" s="145"/>
      <c r="D218" s="146">
        <v>0</v>
      </c>
      <c r="E218" s="147"/>
      <c r="F218" s="148">
        <v>0.12</v>
      </c>
      <c r="G218" s="148"/>
      <c r="H218" s="147">
        <v>6633</v>
      </c>
      <c r="I218" s="109">
        <f t="shared" si="264"/>
        <v>6633</v>
      </c>
      <c r="J218" s="66">
        <f t="shared" si="235"/>
        <v>5837.04</v>
      </c>
      <c r="K218" s="147"/>
      <c r="L218" s="147">
        <v>0</v>
      </c>
      <c r="M218" s="109">
        <f t="shared" si="265"/>
        <v>0</v>
      </c>
      <c r="N218" s="109">
        <f t="shared" si="237"/>
        <v>0</v>
      </c>
      <c r="O218" s="147"/>
      <c r="P218" s="147">
        <v>0</v>
      </c>
      <c r="Q218" s="109">
        <f t="shared" si="266"/>
        <v>0</v>
      </c>
      <c r="R218" s="66">
        <f t="shared" si="239"/>
        <v>0</v>
      </c>
      <c r="S218" s="146">
        <v>25</v>
      </c>
      <c r="T218" s="149" t="s">
        <v>134</v>
      </c>
      <c r="U218" s="108">
        <f>SUMIF('Avoided Costs 2011-2019'!$A:$A,'2011 Actuals'!T218&amp;'2011 Actuals'!S218,'Avoided Costs 2011-2019'!$E:$E)*J218</f>
        <v>13698.786396768848</v>
      </c>
      <c r="V218" s="108">
        <f>SUMIF('Avoided Costs 2011-2019'!$A:$A,'2011 Actuals'!T218&amp;'2011 Actuals'!S218,'Avoided Costs 2011-2019'!$K:$K)*N218</f>
        <v>0</v>
      </c>
      <c r="W218" s="108">
        <f>SUMIF('Avoided Costs 2011-2019'!$A:$A,'2011 Actuals'!T218&amp;'2011 Actuals'!S218,'Avoided Costs 2011-2019'!$M:$M)*R218</f>
        <v>0</v>
      </c>
      <c r="X218" s="108">
        <f t="shared" si="240"/>
        <v>13698.786396768848</v>
      </c>
      <c r="Y218" s="134">
        <v>6000</v>
      </c>
      <c r="Z218" s="110">
        <f t="shared" si="241"/>
        <v>5280</v>
      </c>
      <c r="AA218" s="110"/>
      <c r="AB218" s="110"/>
      <c r="AC218" s="110"/>
      <c r="AD218" s="110">
        <f t="shared" si="242"/>
        <v>5280</v>
      </c>
      <c r="AE218" s="110">
        <f t="shared" si="243"/>
        <v>8418.7863967688481</v>
      </c>
      <c r="AF218" s="261">
        <f t="shared" si="244"/>
        <v>145926</v>
      </c>
      <c r="AG218" s="23"/>
    </row>
    <row r="219" spans="1:33" s="111" customFormat="1" x14ac:dyDescent="0.2">
      <c r="A219" s="145" t="s">
        <v>1076</v>
      </c>
      <c r="B219" s="145"/>
      <c r="C219" s="145"/>
      <c r="D219" s="146">
        <v>1</v>
      </c>
      <c r="E219" s="147"/>
      <c r="F219" s="148">
        <v>0.12</v>
      </c>
      <c r="G219" s="148"/>
      <c r="H219" s="147">
        <v>19189</v>
      </c>
      <c r="I219" s="109">
        <f t="shared" si="264"/>
        <v>19189</v>
      </c>
      <c r="J219" s="66">
        <f t="shared" si="235"/>
        <v>16886.32</v>
      </c>
      <c r="K219" s="147"/>
      <c r="L219" s="147">
        <v>0</v>
      </c>
      <c r="M219" s="109">
        <f t="shared" si="265"/>
        <v>0</v>
      </c>
      <c r="N219" s="109">
        <f t="shared" si="237"/>
        <v>0</v>
      </c>
      <c r="O219" s="147"/>
      <c r="P219" s="147">
        <v>0</v>
      </c>
      <c r="Q219" s="109">
        <f t="shared" si="266"/>
        <v>0</v>
      </c>
      <c r="R219" s="66">
        <f t="shared" si="239"/>
        <v>0</v>
      </c>
      <c r="S219" s="146">
        <v>25</v>
      </c>
      <c r="T219" s="149" t="s">
        <v>16</v>
      </c>
      <c r="U219" s="108">
        <f>SUMIF('Avoided Costs 2011-2019'!$A:$A,'2011 Actuals'!T219&amp;'2011 Actuals'!S219,'Avoided Costs 2011-2019'!$E:$E)*J219</f>
        <v>43634.307368869879</v>
      </c>
      <c r="V219" s="108">
        <f>SUMIF('Avoided Costs 2011-2019'!$A:$A,'2011 Actuals'!T219&amp;'2011 Actuals'!S219,'Avoided Costs 2011-2019'!$K:$K)*N219</f>
        <v>0</v>
      </c>
      <c r="W219" s="108">
        <f>SUMIF('Avoided Costs 2011-2019'!$A:$A,'2011 Actuals'!T219&amp;'2011 Actuals'!S219,'Avoided Costs 2011-2019'!$M:$M)*R219</f>
        <v>0</v>
      </c>
      <c r="X219" s="108">
        <f t="shared" si="240"/>
        <v>43634.307368869879</v>
      </c>
      <c r="Y219" s="134">
        <v>7400</v>
      </c>
      <c r="Z219" s="110">
        <f t="shared" si="241"/>
        <v>6512</v>
      </c>
      <c r="AA219" s="110"/>
      <c r="AB219" s="110"/>
      <c r="AC219" s="110"/>
      <c r="AD219" s="110">
        <f t="shared" si="242"/>
        <v>6512</v>
      </c>
      <c r="AE219" s="110">
        <f t="shared" si="243"/>
        <v>37122.307368869879</v>
      </c>
      <c r="AF219" s="261">
        <f t="shared" si="244"/>
        <v>422158</v>
      </c>
      <c r="AG219" s="23"/>
    </row>
    <row r="220" spans="1:33" s="111" customFormat="1" x14ac:dyDescent="0.2">
      <c r="A220" s="145" t="s">
        <v>1077</v>
      </c>
      <c r="B220" s="145"/>
      <c r="C220" s="145"/>
      <c r="D220" s="146">
        <v>0</v>
      </c>
      <c r="E220" s="147"/>
      <c r="F220" s="148">
        <v>0.12</v>
      </c>
      <c r="G220" s="148"/>
      <c r="H220" s="147">
        <v>1861</v>
      </c>
      <c r="I220" s="109">
        <f t="shared" si="264"/>
        <v>1861</v>
      </c>
      <c r="J220" s="66">
        <f t="shared" si="235"/>
        <v>1637.68</v>
      </c>
      <c r="K220" s="147"/>
      <c r="L220" s="147">
        <v>0</v>
      </c>
      <c r="M220" s="109">
        <f t="shared" si="265"/>
        <v>0</v>
      </c>
      <c r="N220" s="109">
        <f t="shared" si="237"/>
        <v>0</v>
      </c>
      <c r="O220" s="147"/>
      <c r="P220" s="147">
        <v>0</v>
      </c>
      <c r="Q220" s="109">
        <f t="shared" si="266"/>
        <v>0</v>
      </c>
      <c r="R220" s="66">
        <f t="shared" si="239"/>
        <v>0</v>
      </c>
      <c r="S220" s="146">
        <v>25</v>
      </c>
      <c r="T220" s="149" t="s">
        <v>134</v>
      </c>
      <c r="U220" s="108">
        <f>SUMIF('Avoided Costs 2011-2019'!$A:$A,'2011 Actuals'!T220&amp;'2011 Actuals'!S220,'Avoided Costs 2011-2019'!$E:$E)*J220</f>
        <v>3843.4255215418102</v>
      </c>
      <c r="V220" s="108">
        <f>SUMIF('Avoided Costs 2011-2019'!$A:$A,'2011 Actuals'!T220&amp;'2011 Actuals'!S220,'Avoided Costs 2011-2019'!$K:$K)*N220</f>
        <v>0</v>
      </c>
      <c r="W220" s="108">
        <f>SUMIF('Avoided Costs 2011-2019'!$A:$A,'2011 Actuals'!T220&amp;'2011 Actuals'!S220,'Avoided Costs 2011-2019'!$M:$M)*R220</f>
        <v>0</v>
      </c>
      <c r="X220" s="108">
        <f t="shared" si="240"/>
        <v>3843.4255215418102</v>
      </c>
      <c r="Y220" s="134">
        <v>4500</v>
      </c>
      <c r="Z220" s="110">
        <f t="shared" si="241"/>
        <v>3960</v>
      </c>
      <c r="AA220" s="110"/>
      <c r="AB220" s="110"/>
      <c r="AC220" s="110"/>
      <c r="AD220" s="110">
        <f t="shared" si="242"/>
        <v>3960</v>
      </c>
      <c r="AE220" s="110">
        <f t="shared" si="243"/>
        <v>-116.57447845818979</v>
      </c>
      <c r="AF220" s="261">
        <f t="shared" si="244"/>
        <v>40942</v>
      </c>
      <c r="AG220" s="23"/>
    </row>
    <row r="221" spans="1:33" s="111" customFormat="1" x14ac:dyDescent="0.2">
      <c r="A221" s="145" t="s">
        <v>1078</v>
      </c>
      <c r="B221" s="145"/>
      <c r="C221" s="145"/>
      <c r="D221" s="146">
        <v>1</v>
      </c>
      <c r="E221" s="147"/>
      <c r="F221" s="148">
        <v>0.12</v>
      </c>
      <c r="G221" s="148"/>
      <c r="H221" s="147">
        <v>3496</v>
      </c>
      <c r="I221" s="109">
        <f t="shared" si="264"/>
        <v>3496</v>
      </c>
      <c r="J221" s="66">
        <f t="shared" si="235"/>
        <v>3076.48</v>
      </c>
      <c r="K221" s="147"/>
      <c r="L221" s="147">
        <v>0</v>
      </c>
      <c r="M221" s="109">
        <f t="shared" si="265"/>
        <v>0</v>
      </c>
      <c r="N221" s="109">
        <f t="shared" si="237"/>
        <v>0</v>
      </c>
      <c r="O221" s="147"/>
      <c r="P221" s="147">
        <v>0</v>
      </c>
      <c r="Q221" s="109">
        <f t="shared" si="266"/>
        <v>0</v>
      </c>
      <c r="R221" s="66">
        <f t="shared" si="239"/>
        <v>0</v>
      </c>
      <c r="S221" s="146">
        <v>25</v>
      </c>
      <c r="T221" s="149" t="s">
        <v>16</v>
      </c>
      <c r="U221" s="108">
        <f>SUMIF('Avoided Costs 2011-2019'!$A:$A,'2011 Actuals'!T221&amp;'2011 Actuals'!S221,'Avoided Costs 2011-2019'!$E:$E)*J221</f>
        <v>7949.6346115779406</v>
      </c>
      <c r="V221" s="108">
        <f>SUMIF('Avoided Costs 2011-2019'!$A:$A,'2011 Actuals'!T221&amp;'2011 Actuals'!S221,'Avoided Costs 2011-2019'!$K:$K)*N221</f>
        <v>0</v>
      </c>
      <c r="W221" s="108">
        <f>SUMIF('Avoided Costs 2011-2019'!$A:$A,'2011 Actuals'!T221&amp;'2011 Actuals'!S221,'Avoided Costs 2011-2019'!$M:$M)*R221</f>
        <v>0</v>
      </c>
      <c r="X221" s="108">
        <f t="shared" si="240"/>
        <v>7949.6346115779406</v>
      </c>
      <c r="Y221" s="134">
        <v>4500</v>
      </c>
      <c r="Z221" s="110">
        <f t="shared" si="241"/>
        <v>3960</v>
      </c>
      <c r="AA221" s="110"/>
      <c r="AB221" s="110"/>
      <c r="AC221" s="110"/>
      <c r="AD221" s="110">
        <f t="shared" si="242"/>
        <v>3960</v>
      </c>
      <c r="AE221" s="110">
        <f t="shared" si="243"/>
        <v>3989.6346115779406</v>
      </c>
      <c r="AF221" s="261">
        <f t="shared" si="244"/>
        <v>76912</v>
      </c>
      <c r="AG221" s="23"/>
    </row>
    <row r="222" spans="1:33" s="111" customFormat="1" x14ac:dyDescent="0.2">
      <c r="A222" s="145" t="s">
        <v>1079</v>
      </c>
      <c r="B222" s="145"/>
      <c r="C222" s="145"/>
      <c r="D222" s="146">
        <v>1</v>
      </c>
      <c r="E222" s="147"/>
      <c r="F222" s="148">
        <v>0.12</v>
      </c>
      <c r="G222" s="148"/>
      <c r="H222" s="147">
        <v>6992</v>
      </c>
      <c r="I222" s="109">
        <f t="shared" si="264"/>
        <v>6992</v>
      </c>
      <c r="J222" s="66">
        <f t="shared" si="235"/>
        <v>6152.96</v>
      </c>
      <c r="K222" s="147"/>
      <c r="L222" s="147">
        <v>0</v>
      </c>
      <c r="M222" s="109">
        <f t="shared" si="265"/>
        <v>0</v>
      </c>
      <c r="N222" s="109">
        <f t="shared" si="237"/>
        <v>0</v>
      </c>
      <c r="O222" s="147"/>
      <c r="P222" s="147">
        <v>0</v>
      </c>
      <c r="Q222" s="109">
        <f t="shared" si="266"/>
        <v>0</v>
      </c>
      <c r="R222" s="66">
        <f t="shared" si="239"/>
        <v>0</v>
      </c>
      <c r="S222" s="146">
        <v>25</v>
      </c>
      <c r="T222" s="149" t="s">
        <v>16</v>
      </c>
      <c r="U222" s="108">
        <f>SUMIF('Avoided Costs 2011-2019'!$A:$A,'2011 Actuals'!T222&amp;'2011 Actuals'!S222,'Avoided Costs 2011-2019'!$E:$E)*J222</f>
        <v>15899.269223155881</v>
      </c>
      <c r="V222" s="108">
        <f>SUMIF('Avoided Costs 2011-2019'!$A:$A,'2011 Actuals'!T222&amp;'2011 Actuals'!S222,'Avoided Costs 2011-2019'!$K:$K)*N222</f>
        <v>0</v>
      </c>
      <c r="W222" s="108">
        <f>SUMIF('Avoided Costs 2011-2019'!$A:$A,'2011 Actuals'!T222&amp;'2011 Actuals'!S222,'Avoided Costs 2011-2019'!$M:$M)*R222</f>
        <v>0</v>
      </c>
      <c r="X222" s="108">
        <f t="shared" si="240"/>
        <v>15899.269223155881</v>
      </c>
      <c r="Y222" s="134">
        <v>9000</v>
      </c>
      <c r="Z222" s="110">
        <f t="shared" si="241"/>
        <v>7920</v>
      </c>
      <c r="AA222" s="110"/>
      <c r="AB222" s="110"/>
      <c r="AC222" s="110"/>
      <c r="AD222" s="110">
        <f t="shared" si="242"/>
        <v>7920</v>
      </c>
      <c r="AE222" s="110">
        <f t="shared" si="243"/>
        <v>7979.2692231558813</v>
      </c>
      <c r="AF222" s="261">
        <f t="shared" si="244"/>
        <v>153824</v>
      </c>
      <c r="AG222" s="23"/>
    </row>
    <row r="223" spans="1:33" s="111" customFormat="1" x14ac:dyDescent="0.2">
      <c r="A223" s="145" t="s">
        <v>1080</v>
      </c>
      <c r="B223" s="145"/>
      <c r="C223" s="145"/>
      <c r="D223" s="146">
        <v>1</v>
      </c>
      <c r="E223" s="147"/>
      <c r="F223" s="148">
        <v>0.12</v>
      </c>
      <c r="G223" s="148"/>
      <c r="H223" s="147">
        <v>13266</v>
      </c>
      <c r="I223" s="109">
        <f t="shared" si="264"/>
        <v>13266</v>
      </c>
      <c r="J223" s="66">
        <f t="shared" si="235"/>
        <v>11674.08</v>
      </c>
      <c r="K223" s="147"/>
      <c r="L223" s="147">
        <v>0</v>
      </c>
      <c r="M223" s="109">
        <f t="shared" si="265"/>
        <v>0</v>
      </c>
      <c r="N223" s="109">
        <f t="shared" si="237"/>
        <v>0</v>
      </c>
      <c r="O223" s="147"/>
      <c r="P223" s="147">
        <v>0</v>
      </c>
      <c r="Q223" s="109">
        <f t="shared" si="266"/>
        <v>0</v>
      </c>
      <c r="R223" s="66">
        <f t="shared" si="239"/>
        <v>0</v>
      </c>
      <c r="S223" s="146">
        <v>25</v>
      </c>
      <c r="T223" s="149" t="s">
        <v>16</v>
      </c>
      <c r="U223" s="108">
        <f>SUMIF('Avoided Costs 2011-2019'!$A:$A,'2011 Actuals'!T223&amp;'2011 Actuals'!S223,'Avoided Costs 2011-2019'!$E:$E)*J223</f>
        <v>30165.86177265245</v>
      </c>
      <c r="V223" s="108">
        <f>SUMIF('Avoided Costs 2011-2019'!$A:$A,'2011 Actuals'!T223&amp;'2011 Actuals'!S223,'Avoided Costs 2011-2019'!$K:$K)*N223</f>
        <v>0</v>
      </c>
      <c r="W223" s="108">
        <f>SUMIF('Avoided Costs 2011-2019'!$A:$A,'2011 Actuals'!T223&amp;'2011 Actuals'!S223,'Avoided Costs 2011-2019'!$M:$M)*R223</f>
        <v>0</v>
      </c>
      <c r="X223" s="108">
        <f t="shared" si="240"/>
        <v>30165.86177265245</v>
      </c>
      <c r="Y223" s="134">
        <v>12000</v>
      </c>
      <c r="Z223" s="110">
        <f t="shared" si="241"/>
        <v>10560</v>
      </c>
      <c r="AA223" s="110"/>
      <c r="AB223" s="110"/>
      <c r="AC223" s="110"/>
      <c r="AD223" s="110">
        <f t="shared" si="242"/>
        <v>10560</v>
      </c>
      <c r="AE223" s="110">
        <f t="shared" si="243"/>
        <v>19605.86177265245</v>
      </c>
      <c r="AF223" s="261">
        <f t="shared" si="244"/>
        <v>291852</v>
      </c>
      <c r="AG223" s="23"/>
    </row>
    <row r="224" spans="1:33" s="111" customFormat="1" x14ac:dyDescent="0.2">
      <c r="A224" s="145" t="s">
        <v>1081</v>
      </c>
      <c r="B224" s="145"/>
      <c r="C224" s="145"/>
      <c r="D224" s="146">
        <v>1</v>
      </c>
      <c r="E224" s="147"/>
      <c r="F224" s="148">
        <v>0.12</v>
      </c>
      <c r="G224" s="148"/>
      <c r="H224" s="147">
        <v>13266</v>
      </c>
      <c r="I224" s="109">
        <f t="shared" si="264"/>
        <v>13266</v>
      </c>
      <c r="J224" s="66">
        <f t="shared" si="235"/>
        <v>11674.08</v>
      </c>
      <c r="K224" s="147"/>
      <c r="L224" s="147">
        <v>0</v>
      </c>
      <c r="M224" s="109">
        <f t="shared" si="265"/>
        <v>0</v>
      </c>
      <c r="N224" s="109">
        <f t="shared" si="237"/>
        <v>0</v>
      </c>
      <c r="O224" s="147"/>
      <c r="P224" s="147">
        <v>0</v>
      </c>
      <c r="Q224" s="109">
        <f t="shared" si="266"/>
        <v>0</v>
      </c>
      <c r="R224" s="66">
        <f t="shared" si="239"/>
        <v>0</v>
      </c>
      <c r="S224" s="146">
        <v>25</v>
      </c>
      <c r="T224" s="149" t="s">
        <v>16</v>
      </c>
      <c r="U224" s="108">
        <f>SUMIF('Avoided Costs 2011-2019'!$A:$A,'2011 Actuals'!T224&amp;'2011 Actuals'!S224,'Avoided Costs 2011-2019'!$E:$E)*J224</f>
        <v>30165.86177265245</v>
      </c>
      <c r="V224" s="108">
        <f>SUMIF('Avoided Costs 2011-2019'!$A:$A,'2011 Actuals'!T224&amp;'2011 Actuals'!S224,'Avoided Costs 2011-2019'!$K:$K)*N224</f>
        <v>0</v>
      </c>
      <c r="W224" s="108">
        <f>SUMIF('Avoided Costs 2011-2019'!$A:$A,'2011 Actuals'!T224&amp;'2011 Actuals'!S224,'Avoided Costs 2011-2019'!$M:$M)*R224</f>
        <v>0</v>
      </c>
      <c r="X224" s="108">
        <f t="shared" si="240"/>
        <v>30165.86177265245</v>
      </c>
      <c r="Y224" s="134">
        <v>12000</v>
      </c>
      <c r="Z224" s="110">
        <f t="shared" si="241"/>
        <v>10560</v>
      </c>
      <c r="AA224" s="110"/>
      <c r="AB224" s="110"/>
      <c r="AC224" s="110"/>
      <c r="AD224" s="110">
        <f t="shared" si="242"/>
        <v>10560</v>
      </c>
      <c r="AE224" s="110">
        <f t="shared" si="243"/>
        <v>19605.86177265245</v>
      </c>
      <c r="AF224" s="261">
        <f t="shared" si="244"/>
        <v>291852</v>
      </c>
      <c r="AG224" s="23"/>
    </row>
    <row r="225" spans="1:33" s="111" customFormat="1" x14ac:dyDescent="0.2">
      <c r="A225" s="145" t="s">
        <v>1082</v>
      </c>
      <c r="B225" s="145"/>
      <c r="C225" s="145"/>
      <c r="D225" s="146">
        <v>1</v>
      </c>
      <c r="E225" s="147"/>
      <c r="F225" s="148">
        <v>0.12</v>
      </c>
      <c r="G225" s="148"/>
      <c r="H225" s="147">
        <v>13266</v>
      </c>
      <c r="I225" s="109">
        <f t="shared" si="264"/>
        <v>13266</v>
      </c>
      <c r="J225" s="66">
        <f t="shared" si="235"/>
        <v>11674.08</v>
      </c>
      <c r="K225" s="147"/>
      <c r="L225" s="147">
        <v>0</v>
      </c>
      <c r="M225" s="109">
        <f t="shared" si="265"/>
        <v>0</v>
      </c>
      <c r="N225" s="109">
        <f t="shared" si="237"/>
        <v>0</v>
      </c>
      <c r="O225" s="147"/>
      <c r="P225" s="147">
        <v>0</v>
      </c>
      <c r="Q225" s="109">
        <f t="shared" si="266"/>
        <v>0</v>
      </c>
      <c r="R225" s="66">
        <f t="shared" si="239"/>
        <v>0</v>
      </c>
      <c r="S225" s="146">
        <v>25</v>
      </c>
      <c r="T225" s="149" t="s">
        <v>16</v>
      </c>
      <c r="U225" s="108">
        <f>SUMIF('Avoided Costs 2011-2019'!$A:$A,'2011 Actuals'!T225&amp;'2011 Actuals'!S225,'Avoided Costs 2011-2019'!$E:$E)*J225</f>
        <v>30165.86177265245</v>
      </c>
      <c r="V225" s="108">
        <f>SUMIF('Avoided Costs 2011-2019'!$A:$A,'2011 Actuals'!T225&amp;'2011 Actuals'!S225,'Avoided Costs 2011-2019'!$K:$K)*N225</f>
        <v>0</v>
      </c>
      <c r="W225" s="108">
        <f>SUMIF('Avoided Costs 2011-2019'!$A:$A,'2011 Actuals'!T225&amp;'2011 Actuals'!S225,'Avoided Costs 2011-2019'!$M:$M)*R225</f>
        <v>0</v>
      </c>
      <c r="X225" s="108">
        <f t="shared" si="240"/>
        <v>30165.86177265245</v>
      </c>
      <c r="Y225" s="134">
        <v>12000</v>
      </c>
      <c r="Z225" s="110">
        <f t="shared" si="241"/>
        <v>10560</v>
      </c>
      <c r="AA225" s="110"/>
      <c r="AB225" s="110"/>
      <c r="AC225" s="110"/>
      <c r="AD225" s="110">
        <f t="shared" si="242"/>
        <v>10560</v>
      </c>
      <c r="AE225" s="110">
        <f t="shared" si="243"/>
        <v>19605.86177265245</v>
      </c>
      <c r="AF225" s="261">
        <f t="shared" si="244"/>
        <v>291852</v>
      </c>
      <c r="AG225" s="23"/>
    </row>
    <row r="226" spans="1:33" s="4" customFormat="1" x14ac:dyDescent="0.2">
      <c r="A226" s="214" t="s">
        <v>4</v>
      </c>
      <c r="B226" s="214" t="s">
        <v>133</v>
      </c>
      <c r="C226" s="215"/>
      <c r="D226" s="216">
        <f>SUM(D188:D225)</f>
        <v>32</v>
      </c>
      <c r="E226" s="217"/>
      <c r="F226" s="218"/>
      <c r="G226" s="219"/>
      <c r="H226" s="217">
        <f>SUM(H188:H225)</f>
        <v>5520490</v>
      </c>
      <c r="I226" s="217">
        <f>SUM(I188:I225)</f>
        <v>5506722.7680000002</v>
      </c>
      <c r="J226" s="217">
        <f>SUM(J188:J225)</f>
        <v>4845916.035840001</v>
      </c>
      <c r="K226" s="66"/>
      <c r="L226" s="217">
        <f>SUM(L188:L225)</f>
        <v>1690047</v>
      </c>
      <c r="M226" s="217">
        <f>SUM(M188:M225)</f>
        <v>1554765.4749999999</v>
      </c>
      <c r="N226" s="217">
        <f>SUM(N188:N225)</f>
        <v>1368193.618</v>
      </c>
      <c r="O226" s="220"/>
      <c r="P226" s="217">
        <f>SUM(P188:P225)</f>
        <v>27659</v>
      </c>
      <c r="Q226" s="217">
        <f>SUM(Q188:Q225)</f>
        <v>27659</v>
      </c>
      <c r="R226" s="217">
        <f>SUM(R188:R225)</f>
        <v>24339.920000000002</v>
      </c>
      <c r="S226" s="216"/>
      <c r="T226" s="215"/>
      <c r="U226" s="110">
        <f>SUM(U188:U225)</f>
        <v>10375895.874310739</v>
      </c>
      <c r="V226" s="110">
        <f>SUM(V188:V225)</f>
        <v>1153198.6663516099</v>
      </c>
      <c r="W226" s="110">
        <f>SUM(W188:W225)</f>
        <v>410303.96449495608</v>
      </c>
      <c r="X226" s="110">
        <f>SUM(X188:X225)</f>
        <v>11939398.505157305</v>
      </c>
      <c r="Y226" s="134"/>
      <c r="Z226" s="110">
        <f>SUM(Z188:Z225)</f>
        <v>4812706.6943999995</v>
      </c>
      <c r="AA226" s="110">
        <v>472283</v>
      </c>
      <c r="AB226" s="110">
        <v>34861.29</v>
      </c>
      <c r="AC226" s="110">
        <f>AB226+AA226</f>
        <v>507144.29</v>
      </c>
      <c r="AD226" s="110">
        <f t="shared" si="242"/>
        <v>4847567.9843999995</v>
      </c>
      <c r="AE226" s="112">
        <f t="shared" si="243"/>
        <v>7091830.5207573054</v>
      </c>
      <c r="AF226" s="262">
        <f>SUM(AF188:AF225)</f>
        <v>82865079.088</v>
      </c>
      <c r="AG226" s="23"/>
    </row>
    <row r="227" spans="1:33" x14ac:dyDescent="0.2">
      <c r="A227" s="143"/>
      <c r="K227" s="40"/>
      <c r="L227" s="40"/>
      <c r="O227" s="57"/>
      <c r="P227" s="29"/>
      <c r="R227" s="20"/>
      <c r="S227" s="20"/>
      <c r="Z227" s="41"/>
      <c r="AA227" s="41"/>
      <c r="AC227" s="41"/>
      <c r="AD227" s="41"/>
      <c r="AE227" s="41"/>
    </row>
    <row r="228" spans="1:33" x14ac:dyDescent="0.2">
      <c r="A228" s="143" t="s">
        <v>112</v>
      </c>
      <c r="B228" s="23" t="s">
        <v>108</v>
      </c>
      <c r="J228" s="20"/>
      <c r="K228" s="40"/>
      <c r="L228" s="40"/>
      <c r="O228" s="57"/>
      <c r="P228" s="29"/>
      <c r="R228" s="20"/>
      <c r="S228" s="20"/>
      <c r="Z228" s="41"/>
      <c r="AA228" s="41"/>
      <c r="AC228" s="41"/>
      <c r="AD228" s="41"/>
      <c r="AE228" s="41"/>
      <c r="AF228" s="72"/>
    </row>
    <row r="229" spans="1:33" s="111" customFormat="1" x14ac:dyDescent="0.2">
      <c r="A229" s="150" t="s">
        <v>285</v>
      </c>
      <c r="B229" s="150"/>
      <c r="C229" s="150"/>
      <c r="D229" s="151">
        <v>0</v>
      </c>
      <c r="E229" s="152"/>
      <c r="F229" s="153">
        <v>0.12</v>
      </c>
      <c r="G229" s="153"/>
      <c r="H229" s="152">
        <v>3545</v>
      </c>
      <c r="I229" s="109">
        <f t="shared" ref="I229:I265" si="267">+$H$68*H229</f>
        <v>3463.4650000000001</v>
      </c>
      <c r="J229" s="66">
        <f t="shared" ref="J229:J265" si="268">I229*(1-F229)</f>
        <v>3047.8492000000001</v>
      </c>
      <c r="K229" s="109"/>
      <c r="L229" s="152">
        <v>0</v>
      </c>
      <c r="M229" s="109">
        <f t="shared" ref="M229:M265" si="269">+$L$68*L229</f>
        <v>0</v>
      </c>
      <c r="N229" s="109">
        <f t="shared" ref="N229:N265" si="270">M229*(1-F229)</f>
        <v>0</v>
      </c>
      <c r="O229" s="115"/>
      <c r="P229" s="152">
        <v>0</v>
      </c>
      <c r="Q229" s="109">
        <f t="shared" ref="Q229:Q265" si="271">+P229*$P$68</f>
        <v>0</v>
      </c>
      <c r="R229" s="66">
        <f t="shared" ref="R229:R265" si="272">Q229*(1-F229)</f>
        <v>0</v>
      </c>
      <c r="S229" s="151">
        <v>9</v>
      </c>
      <c r="T229" s="154" t="s">
        <v>134</v>
      </c>
      <c r="U229" s="108">
        <f>SUMIF('Avoided Costs 2011-2019'!$A:$A,'2011 Actuals'!T229&amp;'2011 Actuals'!S229,'Avoided Costs 2011-2019'!$E:$E)*J229</f>
        <v>4090.5997355576774</v>
      </c>
      <c r="V229" s="108">
        <f>SUMIF('Avoided Costs 2011-2019'!$A:$A,'2011 Actuals'!T229&amp;'2011 Actuals'!S229,'Avoided Costs 2011-2019'!$K:$K)*N229</f>
        <v>0</v>
      </c>
      <c r="W229" s="108">
        <f>SUMIF('Avoided Costs 2011-2019'!$A:$A,'2011 Actuals'!T229&amp;'2011 Actuals'!S229,'Avoided Costs 2011-2019'!$M:$M)*R229</f>
        <v>0</v>
      </c>
      <c r="X229" s="108">
        <f t="shared" ref="X229:X265" si="273">SUM(U229:W229)</f>
        <v>4090.5997355576774</v>
      </c>
      <c r="Y229" s="134">
        <v>5040</v>
      </c>
      <c r="Z229" s="110">
        <f t="shared" ref="Z229:Z265" si="274">Y229*(1-F229)</f>
        <v>4435.2</v>
      </c>
      <c r="AA229" s="110"/>
      <c r="AB229" s="110"/>
      <c r="AC229" s="110"/>
      <c r="AD229" s="110">
        <f t="shared" ref="AD229:AD266" si="275">Z229+AB229</f>
        <v>4435.2</v>
      </c>
      <c r="AE229" s="110">
        <f t="shared" ref="AE229:AE266" si="276">X229-AD229</f>
        <v>-344.60026444232244</v>
      </c>
      <c r="AF229" s="261">
        <f t="shared" ref="AF229:AF265" si="277">J229*S229</f>
        <v>27430.642800000001</v>
      </c>
      <c r="AG229" s="23"/>
    </row>
    <row r="230" spans="1:33" s="111" customFormat="1" x14ac:dyDescent="0.2">
      <c r="A230" s="150" t="s">
        <v>286</v>
      </c>
      <c r="B230" s="150"/>
      <c r="C230" s="150"/>
      <c r="D230" s="151">
        <v>0</v>
      </c>
      <c r="E230" s="152"/>
      <c r="F230" s="153">
        <v>0.12</v>
      </c>
      <c r="G230" s="153"/>
      <c r="H230" s="152">
        <v>25185</v>
      </c>
      <c r="I230" s="109">
        <f t="shared" si="267"/>
        <v>24605.744999999999</v>
      </c>
      <c r="J230" s="66">
        <f t="shared" ref="J230:J244" si="278">I230*(1-F230)</f>
        <v>21653.0556</v>
      </c>
      <c r="K230" s="109"/>
      <c r="L230" s="152">
        <v>-8379</v>
      </c>
      <c r="M230" s="109">
        <f t="shared" si="269"/>
        <v>-8136.009</v>
      </c>
      <c r="N230" s="109">
        <f t="shared" ref="N230:N244" si="279">M230*(1-F230)</f>
        <v>-7159.6879200000003</v>
      </c>
      <c r="O230" s="115"/>
      <c r="P230" s="152">
        <v>0</v>
      </c>
      <c r="Q230" s="109">
        <f t="shared" si="271"/>
        <v>0</v>
      </c>
      <c r="R230" s="66">
        <f t="shared" ref="R230:R244" si="280">Q230*(1-F230)</f>
        <v>0</v>
      </c>
      <c r="S230" s="151">
        <v>14</v>
      </c>
      <c r="T230" s="154" t="s">
        <v>16</v>
      </c>
      <c r="U230" s="108">
        <f>SUMIF('Avoided Costs 2011-2019'!$A:$A,'2011 Actuals'!T230&amp;'2011 Actuals'!S230,'Avoided Costs 2011-2019'!$E:$E)*J230</f>
        <v>42377.548559310068</v>
      </c>
      <c r="V230" s="108">
        <f>SUMIF('Avoided Costs 2011-2019'!$A:$A,'2011 Actuals'!T230&amp;'2011 Actuals'!S230,'Avoided Costs 2011-2019'!$K:$K)*N230</f>
        <v>-5792.9329306853188</v>
      </c>
      <c r="W230" s="108">
        <f>SUMIF('Avoided Costs 2011-2019'!$A:$A,'2011 Actuals'!T230&amp;'2011 Actuals'!S230,'Avoided Costs 2011-2019'!$M:$M)*R230</f>
        <v>0</v>
      </c>
      <c r="X230" s="108">
        <f t="shared" ref="X230:X244" si="281">SUM(U230:W230)</f>
        <v>36584.61562862475</v>
      </c>
      <c r="Y230" s="134">
        <v>15000</v>
      </c>
      <c r="Z230" s="110">
        <f t="shared" ref="Z230:Z244" si="282">Y230*(1-F230)</f>
        <v>13200</v>
      </c>
      <c r="AA230" s="110"/>
      <c r="AB230" s="110"/>
      <c r="AC230" s="110"/>
      <c r="AD230" s="110">
        <f t="shared" si="275"/>
        <v>13200</v>
      </c>
      <c r="AE230" s="110">
        <f t="shared" si="276"/>
        <v>23384.61562862475</v>
      </c>
      <c r="AF230" s="261">
        <f t="shared" si="277"/>
        <v>303142.77840000001</v>
      </c>
      <c r="AG230" s="23"/>
    </row>
    <row r="231" spans="1:33" s="111" customFormat="1" x14ac:dyDescent="0.2">
      <c r="A231" s="150" t="s">
        <v>287</v>
      </c>
      <c r="B231" s="150"/>
      <c r="C231" s="150"/>
      <c r="D231" s="151">
        <v>0</v>
      </c>
      <c r="E231" s="152"/>
      <c r="F231" s="153">
        <v>0.12</v>
      </c>
      <c r="G231" s="153"/>
      <c r="H231" s="152">
        <v>18865</v>
      </c>
      <c r="I231" s="109">
        <f t="shared" si="267"/>
        <v>18431.105</v>
      </c>
      <c r="J231" s="66">
        <f t="shared" si="278"/>
        <v>16219.3724</v>
      </c>
      <c r="K231" s="109"/>
      <c r="L231" s="152">
        <v>41902</v>
      </c>
      <c r="M231" s="109">
        <f t="shared" si="269"/>
        <v>40686.841999999997</v>
      </c>
      <c r="N231" s="109">
        <f t="shared" si="279"/>
        <v>35804.420959999996</v>
      </c>
      <c r="O231" s="115"/>
      <c r="P231" s="152">
        <v>0</v>
      </c>
      <c r="Q231" s="109">
        <f t="shared" si="271"/>
        <v>0</v>
      </c>
      <c r="R231" s="66">
        <f t="shared" si="280"/>
        <v>0</v>
      </c>
      <c r="S231" s="151">
        <v>15</v>
      </c>
      <c r="T231" s="154" t="s">
        <v>16</v>
      </c>
      <c r="U231" s="108">
        <f>SUMIF('Avoided Costs 2011-2019'!$A:$A,'2011 Actuals'!T231&amp;'2011 Actuals'!S231,'Avoided Costs 2011-2019'!$E:$E)*J231</f>
        <v>33010.427331153922</v>
      </c>
      <c r="V231" s="108">
        <f>SUMIF('Avoided Costs 2011-2019'!$A:$A,'2011 Actuals'!T231&amp;'2011 Actuals'!S231,'Avoided Costs 2011-2019'!$K:$K)*N231</f>
        <v>30178.192587186601</v>
      </c>
      <c r="W231" s="108">
        <f>SUMIF('Avoided Costs 2011-2019'!$A:$A,'2011 Actuals'!T231&amp;'2011 Actuals'!S231,'Avoided Costs 2011-2019'!$M:$M)*R231</f>
        <v>0</v>
      </c>
      <c r="X231" s="108">
        <f t="shared" si="281"/>
        <v>63188.619918340526</v>
      </c>
      <c r="Y231" s="134">
        <v>7000</v>
      </c>
      <c r="Z231" s="110">
        <f t="shared" si="282"/>
        <v>6160</v>
      </c>
      <c r="AA231" s="110"/>
      <c r="AB231" s="110"/>
      <c r="AC231" s="110"/>
      <c r="AD231" s="110">
        <f t="shared" si="275"/>
        <v>6160</v>
      </c>
      <c r="AE231" s="110">
        <f t="shared" si="276"/>
        <v>57028.619918340526</v>
      </c>
      <c r="AF231" s="261">
        <f t="shared" si="277"/>
        <v>243290.58600000001</v>
      </c>
      <c r="AG231" s="23"/>
    </row>
    <row r="232" spans="1:33" s="111" customFormat="1" x14ac:dyDescent="0.2">
      <c r="A232" s="150" t="s">
        <v>288</v>
      </c>
      <c r="B232" s="150"/>
      <c r="C232" s="150"/>
      <c r="D232" s="151">
        <v>1</v>
      </c>
      <c r="E232" s="152"/>
      <c r="F232" s="153">
        <v>0.12</v>
      </c>
      <c r="G232" s="153"/>
      <c r="H232" s="152">
        <v>36424</v>
      </c>
      <c r="I232" s="109">
        <f t="shared" si="267"/>
        <v>35586.248</v>
      </c>
      <c r="J232" s="66">
        <f t="shared" ref="J232:J243" si="283">I232*(1-F232)</f>
        <v>31315.898239999999</v>
      </c>
      <c r="K232" s="109"/>
      <c r="L232" s="152">
        <v>27905</v>
      </c>
      <c r="M232" s="109">
        <f t="shared" si="269"/>
        <v>27095.755000000001</v>
      </c>
      <c r="N232" s="109">
        <f t="shared" ref="N232:N243" si="284">M232*(1-F232)</f>
        <v>23844.2644</v>
      </c>
      <c r="O232" s="115"/>
      <c r="P232" s="152">
        <v>0</v>
      </c>
      <c r="Q232" s="109">
        <f t="shared" si="271"/>
        <v>0</v>
      </c>
      <c r="R232" s="66">
        <f t="shared" ref="R232:R243" si="285">Q232*(1-F232)</f>
        <v>0</v>
      </c>
      <c r="S232" s="151">
        <v>11</v>
      </c>
      <c r="T232" s="154" t="s">
        <v>16</v>
      </c>
      <c r="U232" s="108">
        <f>SUMIF('Avoided Costs 2011-2019'!$A:$A,'2011 Actuals'!T232&amp;'2011 Actuals'!S232,'Avoided Costs 2011-2019'!$E:$E)*J232</f>
        <v>52872.247083427937</v>
      </c>
      <c r="V232" s="108">
        <f>SUMIF('Avoided Costs 2011-2019'!$A:$A,'2011 Actuals'!T232&amp;'2011 Actuals'!S232,'Avoided Costs 2011-2019'!$K:$K)*N232</f>
        <v>16530.105053079216</v>
      </c>
      <c r="W232" s="108">
        <f>SUMIF('Avoided Costs 2011-2019'!$A:$A,'2011 Actuals'!T232&amp;'2011 Actuals'!S232,'Avoided Costs 2011-2019'!$M:$M)*R232</f>
        <v>0</v>
      </c>
      <c r="X232" s="108">
        <f t="shared" ref="X232:X243" si="286">SUM(U232:W232)</f>
        <v>69402.35213650715</v>
      </c>
      <c r="Y232" s="134">
        <v>18570.14</v>
      </c>
      <c r="Z232" s="110">
        <f t="shared" ref="Z232:Z243" si="287">Y232*(1-F232)</f>
        <v>16341.7232</v>
      </c>
      <c r="AA232" s="110"/>
      <c r="AB232" s="110"/>
      <c r="AC232" s="110"/>
      <c r="AD232" s="110">
        <f t="shared" si="275"/>
        <v>16341.7232</v>
      </c>
      <c r="AE232" s="110">
        <f t="shared" si="276"/>
        <v>53060.62893650715</v>
      </c>
      <c r="AF232" s="261">
        <f t="shared" si="277"/>
        <v>344474.88063999999</v>
      </c>
      <c r="AG232" s="23"/>
    </row>
    <row r="233" spans="1:33" s="111" customFormat="1" x14ac:dyDescent="0.2">
      <c r="A233" s="150" t="s">
        <v>289</v>
      </c>
      <c r="B233" s="150"/>
      <c r="C233" s="150"/>
      <c r="D233" s="151">
        <v>1</v>
      </c>
      <c r="E233" s="152"/>
      <c r="F233" s="153">
        <v>0.12</v>
      </c>
      <c r="G233" s="153"/>
      <c r="H233" s="152">
        <v>13912</v>
      </c>
      <c r="I233" s="109">
        <f t="shared" si="267"/>
        <v>13592.023999999999</v>
      </c>
      <c r="J233" s="66">
        <f t="shared" si="283"/>
        <v>11960.98112</v>
      </c>
      <c r="K233" s="109"/>
      <c r="L233" s="152">
        <v>24769</v>
      </c>
      <c r="M233" s="109">
        <f t="shared" si="269"/>
        <v>24050.699000000001</v>
      </c>
      <c r="N233" s="109">
        <f t="shared" si="284"/>
        <v>21164.615120000002</v>
      </c>
      <c r="O233" s="115"/>
      <c r="P233" s="152">
        <v>0</v>
      </c>
      <c r="Q233" s="109">
        <f t="shared" si="271"/>
        <v>0</v>
      </c>
      <c r="R233" s="66">
        <f t="shared" si="285"/>
        <v>0</v>
      </c>
      <c r="S233" s="151">
        <v>15</v>
      </c>
      <c r="T233" s="154" t="s">
        <v>16</v>
      </c>
      <c r="U233" s="108">
        <f>SUMIF('Avoided Costs 2011-2019'!$A:$A,'2011 Actuals'!T233&amp;'2011 Actuals'!S233,'Avoided Costs 2011-2019'!$E:$E)*J233</f>
        <v>24343.54969684672</v>
      </c>
      <c r="V233" s="108">
        <f>SUMIF('Avoided Costs 2011-2019'!$A:$A,'2011 Actuals'!T233&amp;'2011 Actuals'!S233,'Avoided Costs 2011-2019'!$K:$K)*N233</f>
        <v>17838.853806310559</v>
      </c>
      <c r="W233" s="108">
        <f>SUMIF('Avoided Costs 2011-2019'!$A:$A,'2011 Actuals'!T233&amp;'2011 Actuals'!S233,'Avoided Costs 2011-2019'!$M:$M)*R233</f>
        <v>0</v>
      </c>
      <c r="X233" s="108">
        <f t="shared" si="286"/>
        <v>42182.403503157278</v>
      </c>
      <c r="Y233" s="134">
        <v>35000</v>
      </c>
      <c r="Z233" s="110">
        <f t="shared" si="287"/>
        <v>30800</v>
      </c>
      <c r="AA233" s="110"/>
      <c r="AB233" s="110"/>
      <c r="AC233" s="110"/>
      <c r="AD233" s="110">
        <f t="shared" si="275"/>
        <v>30800</v>
      </c>
      <c r="AE233" s="110">
        <f t="shared" si="276"/>
        <v>11382.403503157278</v>
      </c>
      <c r="AF233" s="261">
        <f t="shared" si="277"/>
        <v>179414.71679999999</v>
      </c>
      <c r="AG233" s="23"/>
    </row>
    <row r="234" spans="1:33" s="111" customFormat="1" x14ac:dyDescent="0.2">
      <c r="A234" s="150" t="s">
        <v>290</v>
      </c>
      <c r="B234" s="150"/>
      <c r="C234" s="150"/>
      <c r="D234" s="151">
        <v>0</v>
      </c>
      <c r="E234" s="152"/>
      <c r="F234" s="153">
        <v>0.12</v>
      </c>
      <c r="G234" s="153"/>
      <c r="H234" s="152">
        <v>37672</v>
      </c>
      <c r="I234" s="109">
        <f t="shared" si="267"/>
        <v>36805.544000000002</v>
      </c>
      <c r="J234" s="66">
        <f t="shared" si="283"/>
        <v>32388.878720000001</v>
      </c>
      <c r="K234" s="109"/>
      <c r="L234" s="152">
        <v>33014</v>
      </c>
      <c r="M234" s="109">
        <f t="shared" si="269"/>
        <v>32056.594000000001</v>
      </c>
      <c r="N234" s="109">
        <f t="shared" si="284"/>
        <v>28209.80272</v>
      </c>
      <c r="O234" s="115"/>
      <c r="P234" s="152">
        <v>0</v>
      </c>
      <c r="Q234" s="109">
        <f t="shared" si="271"/>
        <v>0</v>
      </c>
      <c r="R234" s="66">
        <f t="shared" si="285"/>
        <v>0</v>
      </c>
      <c r="S234" s="151">
        <v>14</v>
      </c>
      <c r="T234" s="154" t="s">
        <v>16</v>
      </c>
      <c r="U234" s="108">
        <f>SUMIF('Avoided Costs 2011-2019'!$A:$A,'2011 Actuals'!T234&amp;'2011 Actuals'!S234,'Avoided Costs 2011-2019'!$E:$E)*J234</f>
        <v>63388.803229157391</v>
      </c>
      <c r="V234" s="108">
        <f>SUMIF('Avoided Costs 2011-2019'!$A:$A,'2011 Actuals'!T234&amp;'2011 Actuals'!S234,'Avoided Costs 2011-2019'!$K:$K)*N234</f>
        <v>22824.667355728023</v>
      </c>
      <c r="W234" s="108">
        <f>SUMIF('Avoided Costs 2011-2019'!$A:$A,'2011 Actuals'!T234&amp;'2011 Actuals'!S234,'Avoided Costs 2011-2019'!$M:$M)*R234</f>
        <v>0</v>
      </c>
      <c r="X234" s="108">
        <f t="shared" si="286"/>
        <v>86213.470584885421</v>
      </c>
      <c r="Y234" s="134">
        <v>80430</v>
      </c>
      <c r="Z234" s="110">
        <f t="shared" si="287"/>
        <v>70778.399999999994</v>
      </c>
      <c r="AA234" s="110"/>
      <c r="AB234" s="110"/>
      <c r="AC234" s="110"/>
      <c r="AD234" s="110">
        <f t="shared" si="275"/>
        <v>70778.399999999994</v>
      </c>
      <c r="AE234" s="110">
        <f t="shared" si="276"/>
        <v>15435.070584885427</v>
      </c>
      <c r="AF234" s="261">
        <f t="shared" si="277"/>
        <v>453444.30207999999</v>
      </c>
      <c r="AG234" s="23"/>
    </row>
    <row r="235" spans="1:33" s="111" customFormat="1" x14ac:dyDescent="0.2">
      <c r="A235" s="150" t="s">
        <v>291</v>
      </c>
      <c r="B235" s="150"/>
      <c r="C235" s="150"/>
      <c r="D235" s="151">
        <v>0</v>
      </c>
      <c r="E235" s="152"/>
      <c r="F235" s="153">
        <v>0.12</v>
      </c>
      <c r="G235" s="153"/>
      <c r="H235" s="152">
        <v>20799</v>
      </c>
      <c r="I235" s="109">
        <f t="shared" si="267"/>
        <v>20320.623</v>
      </c>
      <c r="J235" s="66">
        <f t="shared" si="283"/>
        <v>17882.148239999999</v>
      </c>
      <c r="K235" s="109"/>
      <c r="L235" s="152">
        <v>126923</v>
      </c>
      <c r="M235" s="109">
        <f t="shared" si="269"/>
        <v>123242.23299999999</v>
      </c>
      <c r="N235" s="109">
        <f t="shared" si="284"/>
        <v>108453.16503999999</v>
      </c>
      <c r="O235" s="115"/>
      <c r="P235" s="152">
        <v>0</v>
      </c>
      <c r="Q235" s="109">
        <f t="shared" si="271"/>
        <v>0</v>
      </c>
      <c r="R235" s="66">
        <f t="shared" si="285"/>
        <v>0</v>
      </c>
      <c r="S235" s="151">
        <v>15</v>
      </c>
      <c r="T235" s="154" t="s">
        <v>16</v>
      </c>
      <c r="U235" s="108">
        <f>SUMIF('Avoided Costs 2011-2019'!$A:$A,'2011 Actuals'!T235&amp;'2011 Actuals'!S235,'Avoided Costs 2011-2019'!$E:$E)*J235</f>
        <v>36394.58669815374</v>
      </c>
      <c r="V235" s="108">
        <f>SUMIF('Avoided Costs 2011-2019'!$A:$A,'2011 Actuals'!T235&amp;'2011 Actuals'!S235,'Avoided Costs 2011-2019'!$K:$K)*N235</f>
        <v>91411.071971349462</v>
      </c>
      <c r="W235" s="108">
        <f>SUMIF('Avoided Costs 2011-2019'!$A:$A,'2011 Actuals'!T235&amp;'2011 Actuals'!S235,'Avoided Costs 2011-2019'!$M:$M)*R235</f>
        <v>0</v>
      </c>
      <c r="X235" s="108">
        <f t="shared" si="286"/>
        <v>127805.6586695032</v>
      </c>
      <c r="Y235" s="134">
        <v>43680</v>
      </c>
      <c r="Z235" s="110">
        <f t="shared" si="287"/>
        <v>38438.400000000001</v>
      </c>
      <c r="AA235" s="110"/>
      <c r="AB235" s="110"/>
      <c r="AC235" s="110"/>
      <c r="AD235" s="110">
        <f t="shared" si="275"/>
        <v>38438.400000000001</v>
      </c>
      <c r="AE235" s="110">
        <f t="shared" si="276"/>
        <v>89367.258669503208</v>
      </c>
      <c r="AF235" s="261">
        <f t="shared" si="277"/>
        <v>268232.22359999997</v>
      </c>
      <c r="AG235" s="23"/>
    </row>
    <row r="236" spans="1:33" s="111" customFormat="1" x14ac:dyDescent="0.2">
      <c r="A236" s="150" t="s">
        <v>292</v>
      </c>
      <c r="B236" s="150"/>
      <c r="C236" s="150"/>
      <c r="D236" s="151">
        <v>1</v>
      </c>
      <c r="E236" s="152"/>
      <c r="F236" s="153">
        <v>0.12</v>
      </c>
      <c r="G236" s="153"/>
      <c r="H236" s="152">
        <v>230612</v>
      </c>
      <c r="I236" s="109">
        <f t="shared" si="267"/>
        <v>225307.924</v>
      </c>
      <c r="J236" s="66">
        <f t="shared" si="283"/>
        <v>198270.97312000001</v>
      </c>
      <c r="K236" s="109"/>
      <c r="L236" s="152">
        <v>0</v>
      </c>
      <c r="M236" s="109">
        <f t="shared" si="269"/>
        <v>0</v>
      </c>
      <c r="N236" s="109">
        <f t="shared" si="284"/>
        <v>0</v>
      </c>
      <c r="O236" s="115"/>
      <c r="P236" s="152">
        <v>0</v>
      </c>
      <c r="Q236" s="109">
        <f t="shared" si="271"/>
        <v>0</v>
      </c>
      <c r="R236" s="66">
        <f t="shared" si="285"/>
        <v>0</v>
      </c>
      <c r="S236" s="151">
        <v>11</v>
      </c>
      <c r="T236" s="154" t="s">
        <v>16</v>
      </c>
      <c r="U236" s="108">
        <f>SUMIF('Avoided Costs 2011-2019'!$A:$A,'2011 Actuals'!T236&amp;'2011 Actuals'!S236,'Avoided Costs 2011-2019'!$E:$E)*J236</f>
        <v>334751.1158687537</v>
      </c>
      <c r="V236" s="108">
        <f>SUMIF('Avoided Costs 2011-2019'!$A:$A,'2011 Actuals'!T236&amp;'2011 Actuals'!S236,'Avoided Costs 2011-2019'!$K:$K)*N236</f>
        <v>0</v>
      </c>
      <c r="W236" s="108">
        <f>SUMIF('Avoided Costs 2011-2019'!$A:$A,'2011 Actuals'!T236&amp;'2011 Actuals'!S236,'Avoided Costs 2011-2019'!$M:$M)*R236</f>
        <v>0</v>
      </c>
      <c r="X236" s="108">
        <f t="shared" si="286"/>
        <v>334751.1158687537</v>
      </c>
      <c r="Y236" s="134">
        <v>102277.81</v>
      </c>
      <c r="Z236" s="110">
        <f t="shared" si="287"/>
        <v>90004.472800000003</v>
      </c>
      <c r="AA236" s="110"/>
      <c r="AB236" s="110"/>
      <c r="AC236" s="110"/>
      <c r="AD236" s="110">
        <f t="shared" si="275"/>
        <v>90004.472800000003</v>
      </c>
      <c r="AE236" s="110">
        <f t="shared" si="276"/>
        <v>244746.64306875371</v>
      </c>
      <c r="AF236" s="261">
        <f t="shared" si="277"/>
        <v>2180980.70432</v>
      </c>
      <c r="AG236" s="23"/>
    </row>
    <row r="237" spans="1:33" s="111" customFormat="1" x14ac:dyDescent="0.2">
      <c r="A237" s="150" t="s">
        <v>293</v>
      </c>
      <c r="B237" s="150"/>
      <c r="C237" s="150"/>
      <c r="D237" s="151">
        <v>1</v>
      </c>
      <c r="E237" s="152"/>
      <c r="F237" s="153">
        <v>0.12</v>
      </c>
      <c r="G237" s="153"/>
      <c r="H237" s="152">
        <v>24755</v>
      </c>
      <c r="I237" s="109">
        <f t="shared" si="267"/>
        <v>24185.634999999998</v>
      </c>
      <c r="J237" s="66">
        <f t="shared" si="283"/>
        <v>21283.358799999998</v>
      </c>
      <c r="K237" s="109"/>
      <c r="L237" s="152">
        <v>0</v>
      </c>
      <c r="M237" s="109">
        <f t="shared" si="269"/>
        <v>0</v>
      </c>
      <c r="N237" s="109">
        <f t="shared" si="284"/>
        <v>0</v>
      </c>
      <c r="O237" s="115"/>
      <c r="P237" s="152">
        <v>0</v>
      </c>
      <c r="Q237" s="109">
        <f t="shared" si="271"/>
        <v>0</v>
      </c>
      <c r="R237" s="66">
        <f t="shared" si="285"/>
        <v>0</v>
      </c>
      <c r="S237" s="151">
        <v>5</v>
      </c>
      <c r="T237" s="154" t="s">
        <v>16</v>
      </c>
      <c r="U237" s="108">
        <f>SUMIF('Avoided Costs 2011-2019'!$A:$A,'2011 Actuals'!T237&amp;'2011 Actuals'!S237,'Avoided Costs 2011-2019'!$E:$E)*J237</f>
        <v>19169.14540065865</v>
      </c>
      <c r="V237" s="108">
        <f>SUMIF('Avoided Costs 2011-2019'!$A:$A,'2011 Actuals'!T237&amp;'2011 Actuals'!S237,'Avoided Costs 2011-2019'!$K:$K)*N237</f>
        <v>0</v>
      </c>
      <c r="W237" s="108">
        <f>SUMIF('Avoided Costs 2011-2019'!$A:$A,'2011 Actuals'!T237&amp;'2011 Actuals'!S237,'Avoided Costs 2011-2019'!$M:$M)*R237</f>
        <v>0</v>
      </c>
      <c r="X237" s="108">
        <f t="shared" si="286"/>
        <v>19169.14540065865</v>
      </c>
      <c r="Y237" s="134">
        <v>6962</v>
      </c>
      <c r="Z237" s="110">
        <f t="shared" si="287"/>
        <v>6126.56</v>
      </c>
      <c r="AA237" s="110"/>
      <c r="AB237" s="110"/>
      <c r="AC237" s="110"/>
      <c r="AD237" s="110">
        <f t="shared" si="275"/>
        <v>6126.56</v>
      </c>
      <c r="AE237" s="110">
        <f t="shared" si="276"/>
        <v>13042.585400658649</v>
      </c>
      <c r="AF237" s="261">
        <f t="shared" si="277"/>
        <v>106416.79399999999</v>
      </c>
      <c r="AG237" s="23"/>
    </row>
    <row r="238" spans="1:33" s="111" customFormat="1" x14ac:dyDescent="0.2">
      <c r="A238" s="150" t="s">
        <v>294</v>
      </c>
      <c r="B238" s="150"/>
      <c r="C238" s="150"/>
      <c r="D238" s="151">
        <v>1</v>
      </c>
      <c r="E238" s="152"/>
      <c r="F238" s="153">
        <v>0.12</v>
      </c>
      <c r="G238" s="153"/>
      <c r="H238" s="152">
        <v>64285</v>
      </c>
      <c r="I238" s="109">
        <f t="shared" si="267"/>
        <v>62806.445</v>
      </c>
      <c r="J238" s="66">
        <f t="shared" si="283"/>
        <v>55269.671600000001</v>
      </c>
      <c r="K238" s="109"/>
      <c r="L238" s="152">
        <v>0</v>
      </c>
      <c r="M238" s="109">
        <f t="shared" si="269"/>
        <v>0</v>
      </c>
      <c r="N238" s="109">
        <f t="shared" si="284"/>
        <v>0</v>
      </c>
      <c r="O238" s="115"/>
      <c r="P238" s="152">
        <v>0</v>
      </c>
      <c r="Q238" s="109">
        <f t="shared" si="271"/>
        <v>0</v>
      </c>
      <c r="R238" s="66">
        <f t="shared" si="285"/>
        <v>0</v>
      </c>
      <c r="S238" s="151">
        <v>5</v>
      </c>
      <c r="T238" s="154" t="s">
        <v>16</v>
      </c>
      <c r="U238" s="108">
        <f>SUMIF('Avoided Costs 2011-2019'!$A:$A,'2011 Actuals'!T238&amp;'2011 Actuals'!S238,'Avoided Costs 2011-2019'!$E:$E)*J238</f>
        <v>49779.37839149026</v>
      </c>
      <c r="V238" s="108">
        <f>SUMIF('Avoided Costs 2011-2019'!$A:$A,'2011 Actuals'!T238&amp;'2011 Actuals'!S238,'Avoided Costs 2011-2019'!$K:$K)*N238</f>
        <v>0</v>
      </c>
      <c r="W238" s="108">
        <f>SUMIF('Avoided Costs 2011-2019'!$A:$A,'2011 Actuals'!T238&amp;'2011 Actuals'!S238,'Avoided Costs 2011-2019'!$M:$M)*R238</f>
        <v>0</v>
      </c>
      <c r="X238" s="108">
        <f t="shared" si="286"/>
        <v>49779.37839149026</v>
      </c>
      <c r="Y238" s="134">
        <v>2466</v>
      </c>
      <c r="Z238" s="110">
        <f t="shared" si="287"/>
        <v>2170.08</v>
      </c>
      <c r="AA238" s="110"/>
      <c r="AB238" s="110"/>
      <c r="AC238" s="110"/>
      <c r="AD238" s="110">
        <f t="shared" si="275"/>
        <v>2170.08</v>
      </c>
      <c r="AE238" s="110">
        <f t="shared" si="276"/>
        <v>47609.298391490258</v>
      </c>
      <c r="AF238" s="261">
        <f t="shared" si="277"/>
        <v>276348.35800000001</v>
      </c>
      <c r="AG238" s="23"/>
    </row>
    <row r="239" spans="1:33" s="111" customFormat="1" x14ac:dyDescent="0.2">
      <c r="A239" s="150" t="s">
        <v>295</v>
      </c>
      <c r="B239" s="150"/>
      <c r="C239" s="150"/>
      <c r="D239" s="151">
        <v>1</v>
      </c>
      <c r="E239" s="152"/>
      <c r="F239" s="153">
        <v>0.12</v>
      </c>
      <c r="G239" s="153"/>
      <c r="H239" s="152">
        <v>20202</v>
      </c>
      <c r="I239" s="109">
        <f t="shared" si="267"/>
        <v>19737.353999999999</v>
      </c>
      <c r="J239" s="66">
        <f t="shared" si="283"/>
        <v>17368.871520000001</v>
      </c>
      <c r="K239" s="109"/>
      <c r="L239" s="152">
        <v>15548</v>
      </c>
      <c r="M239" s="109">
        <f t="shared" si="269"/>
        <v>15097.108</v>
      </c>
      <c r="N239" s="109">
        <f t="shared" si="284"/>
        <v>13285.455040000001</v>
      </c>
      <c r="O239" s="115"/>
      <c r="P239" s="152">
        <v>0</v>
      </c>
      <c r="Q239" s="109">
        <f t="shared" si="271"/>
        <v>0</v>
      </c>
      <c r="R239" s="66">
        <f t="shared" si="285"/>
        <v>0</v>
      </c>
      <c r="S239" s="151">
        <v>15</v>
      </c>
      <c r="T239" s="154" t="s">
        <v>134</v>
      </c>
      <c r="U239" s="108">
        <f>SUMIF('Avoided Costs 2011-2019'!$A:$A,'2011 Actuals'!T239&amp;'2011 Actuals'!S239,'Avoided Costs 2011-2019'!$E:$E)*J239</f>
        <v>32116.707075942919</v>
      </c>
      <c r="V239" s="108">
        <f>SUMIF('Avoided Costs 2011-2019'!$A:$A,'2011 Actuals'!T239&amp;'2011 Actuals'!S239,'Avoided Costs 2011-2019'!$K:$K)*N239</f>
        <v>11197.807702390754</v>
      </c>
      <c r="W239" s="108">
        <f>SUMIF('Avoided Costs 2011-2019'!$A:$A,'2011 Actuals'!T239&amp;'2011 Actuals'!S239,'Avoided Costs 2011-2019'!$M:$M)*R239</f>
        <v>0</v>
      </c>
      <c r="X239" s="108">
        <f t="shared" si="286"/>
        <v>43314.514778333672</v>
      </c>
      <c r="Y239" s="134">
        <v>32850</v>
      </c>
      <c r="Z239" s="110">
        <f t="shared" si="287"/>
        <v>28908</v>
      </c>
      <c r="AA239" s="110"/>
      <c r="AB239" s="110"/>
      <c r="AC239" s="110"/>
      <c r="AD239" s="110">
        <f t="shared" si="275"/>
        <v>28908</v>
      </c>
      <c r="AE239" s="110">
        <f t="shared" si="276"/>
        <v>14406.514778333672</v>
      </c>
      <c r="AF239" s="261">
        <f t="shared" si="277"/>
        <v>260533.07280000002</v>
      </c>
      <c r="AG239" s="23"/>
    </row>
    <row r="240" spans="1:33" s="111" customFormat="1" x14ac:dyDescent="0.2">
      <c r="A240" s="150" t="s">
        <v>296</v>
      </c>
      <c r="B240" s="150"/>
      <c r="C240" s="150"/>
      <c r="D240" s="151">
        <v>1</v>
      </c>
      <c r="E240" s="152"/>
      <c r="F240" s="153">
        <v>0.12</v>
      </c>
      <c r="G240" s="153"/>
      <c r="H240" s="152">
        <v>77762</v>
      </c>
      <c r="I240" s="109">
        <f t="shared" si="267"/>
        <v>75973.474000000002</v>
      </c>
      <c r="J240" s="66">
        <f t="shared" si="283"/>
        <v>66856.657120000003</v>
      </c>
      <c r="K240" s="109"/>
      <c r="L240" s="152">
        <v>0</v>
      </c>
      <c r="M240" s="109">
        <f t="shared" si="269"/>
        <v>0</v>
      </c>
      <c r="N240" s="109">
        <f t="shared" si="284"/>
        <v>0</v>
      </c>
      <c r="O240" s="115"/>
      <c r="P240" s="152">
        <v>0</v>
      </c>
      <c r="Q240" s="109">
        <f t="shared" si="271"/>
        <v>0</v>
      </c>
      <c r="R240" s="66">
        <f t="shared" si="285"/>
        <v>0</v>
      </c>
      <c r="S240" s="151">
        <v>5</v>
      </c>
      <c r="T240" s="154" t="s">
        <v>16</v>
      </c>
      <c r="U240" s="108">
        <f>SUMIF('Avoided Costs 2011-2019'!$A:$A,'2011 Actuals'!T240&amp;'2011 Actuals'!S240,'Avoided Costs 2011-2019'!$E:$E)*J240</f>
        <v>60215.353853606066</v>
      </c>
      <c r="V240" s="108">
        <f>SUMIF('Avoided Costs 2011-2019'!$A:$A,'2011 Actuals'!T240&amp;'2011 Actuals'!S240,'Avoided Costs 2011-2019'!$K:$K)*N240</f>
        <v>0</v>
      </c>
      <c r="W240" s="108">
        <f>SUMIF('Avoided Costs 2011-2019'!$A:$A,'2011 Actuals'!T240&amp;'2011 Actuals'!S240,'Avoided Costs 2011-2019'!$M:$M)*R240</f>
        <v>0</v>
      </c>
      <c r="X240" s="108">
        <f t="shared" si="286"/>
        <v>60215.353853606066</v>
      </c>
      <c r="Y240" s="134">
        <v>4998</v>
      </c>
      <c r="Z240" s="110">
        <f t="shared" si="287"/>
        <v>4398.24</v>
      </c>
      <c r="AA240" s="110"/>
      <c r="AB240" s="110"/>
      <c r="AC240" s="110"/>
      <c r="AD240" s="110">
        <f t="shared" si="275"/>
        <v>4398.24</v>
      </c>
      <c r="AE240" s="110">
        <f t="shared" si="276"/>
        <v>55817.113853606068</v>
      </c>
      <c r="AF240" s="261">
        <f t="shared" si="277"/>
        <v>334283.2856</v>
      </c>
      <c r="AG240" s="23"/>
    </row>
    <row r="241" spans="1:33" s="111" customFormat="1" x14ac:dyDescent="0.2">
      <c r="A241" s="150" t="s">
        <v>297</v>
      </c>
      <c r="B241" s="150"/>
      <c r="C241" s="150"/>
      <c r="D241" s="151">
        <v>1</v>
      </c>
      <c r="E241" s="152"/>
      <c r="F241" s="153">
        <v>0.12</v>
      </c>
      <c r="G241" s="153"/>
      <c r="H241" s="152">
        <v>110756</v>
      </c>
      <c r="I241" s="109">
        <f t="shared" si="267"/>
        <v>108208.61199999999</v>
      </c>
      <c r="J241" s="66">
        <f t="shared" si="283"/>
        <v>95223.578559999994</v>
      </c>
      <c r="K241" s="109"/>
      <c r="L241" s="152">
        <v>0</v>
      </c>
      <c r="M241" s="109">
        <f t="shared" si="269"/>
        <v>0</v>
      </c>
      <c r="N241" s="109">
        <f t="shared" si="284"/>
        <v>0</v>
      </c>
      <c r="O241" s="115"/>
      <c r="P241" s="152">
        <v>0</v>
      </c>
      <c r="Q241" s="109">
        <f t="shared" si="271"/>
        <v>0</v>
      </c>
      <c r="R241" s="66">
        <f t="shared" si="285"/>
        <v>0</v>
      </c>
      <c r="S241" s="151">
        <v>5</v>
      </c>
      <c r="T241" s="154" t="s">
        <v>16</v>
      </c>
      <c r="U241" s="108">
        <f>SUMIF('Avoided Costs 2011-2019'!$A:$A,'2011 Actuals'!T241&amp;'2011 Actuals'!S241,'Avoided Costs 2011-2019'!$E:$E)*J241</f>
        <v>85764.405897610559</v>
      </c>
      <c r="V241" s="108">
        <f>SUMIF('Avoided Costs 2011-2019'!$A:$A,'2011 Actuals'!T241&amp;'2011 Actuals'!S241,'Avoided Costs 2011-2019'!$K:$K)*N241</f>
        <v>0</v>
      </c>
      <c r="W241" s="108">
        <f>SUMIF('Avoided Costs 2011-2019'!$A:$A,'2011 Actuals'!T241&amp;'2011 Actuals'!S241,'Avoided Costs 2011-2019'!$M:$M)*R241</f>
        <v>0</v>
      </c>
      <c r="X241" s="108">
        <f t="shared" si="286"/>
        <v>85764.405897610559</v>
      </c>
      <c r="Y241" s="134">
        <v>6718</v>
      </c>
      <c r="Z241" s="110">
        <f t="shared" si="287"/>
        <v>5911.84</v>
      </c>
      <c r="AA241" s="110"/>
      <c r="AB241" s="110"/>
      <c r="AC241" s="110"/>
      <c r="AD241" s="110">
        <f t="shared" si="275"/>
        <v>5911.84</v>
      </c>
      <c r="AE241" s="110">
        <f t="shared" si="276"/>
        <v>79852.565897610562</v>
      </c>
      <c r="AF241" s="261">
        <f t="shared" si="277"/>
        <v>476117.89279999997</v>
      </c>
      <c r="AG241" s="23"/>
    </row>
    <row r="242" spans="1:33" s="111" customFormat="1" x14ac:dyDescent="0.2">
      <c r="A242" s="150" t="s">
        <v>298</v>
      </c>
      <c r="B242" s="150"/>
      <c r="C242" s="150"/>
      <c r="D242" s="151">
        <v>1</v>
      </c>
      <c r="E242" s="152"/>
      <c r="F242" s="153">
        <v>0.12</v>
      </c>
      <c r="G242" s="153"/>
      <c r="H242" s="152">
        <v>261208</v>
      </c>
      <c r="I242" s="109">
        <f t="shared" si="267"/>
        <v>255200.21599999999</v>
      </c>
      <c r="J242" s="66">
        <f t="shared" si="283"/>
        <v>224576.19008</v>
      </c>
      <c r="K242" s="109"/>
      <c r="L242" s="152">
        <v>0</v>
      </c>
      <c r="M242" s="109">
        <f t="shared" si="269"/>
        <v>0</v>
      </c>
      <c r="N242" s="109">
        <f t="shared" si="284"/>
        <v>0</v>
      </c>
      <c r="O242" s="115"/>
      <c r="P242" s="152">
        <v>0</v>
      </c>
      <c r="Q242" s="109">
        <f t="shared" si="271"/>
        <v>0</v>
      </c>
      <c r="R242" s="66">
        <f t="shared" si="285"/>
        <v>0</v>
      </c>
      <c r="S242" s="151">
        <v>5</v>
      </c>
      <c r="T242" s="154" t="s">
        <v>16</v>
      </c>
      <c r="U242" s="108">
        <f>SUMIF('Avoided Costs 2011-2019'!$A:$A,'2011 Actuals'!T242&amp;'2011 Actuals'!S242,'Avoided Costs 2011-2019'!$E:$E)*J242</f>
        <v>202267.5876313975</v>
      </c>
      <c r="V242" s="108">
        <f>SUMIF('Avoided Costs 2011-2019'!$A:$A,'2011 Actuals'!T242&amp;'2011 Actuals'!S242,'Avoided Costs 2011-2019'!$K:$K)*N242</f>
        <v>0</v>
      </c>
      <c r="W242" s="108">
        <f>SUMIF('Avoided Costs 2011-2019'!$A:$A,'2011 Actuals'!T242&amp;'2011 Actuals'!S242,'Avoided Costs 2011-2019'!$M:$M)*R242</f>
        <v>0</v>
      </c>
      <c r="X242" s="108">
        <f t="shared" si="286"/>
        <v>202267.5876313975</v>
      </c>
      <c r="Y242" s="134">
        <v>14173</v>
      </c>
      <c r="Z242" s="110">
        <f t="shared" si="287"/>
        <v>12472.24</v>
      </c>
      <c r="AA242" s="110"/>
      <c r="AB242" s="110"/>
      <c r="AC242" s="110"/>
      <c r="AD242" s="110">
        <f t="shared" si="275"/>
        <v>12472.24</v>
      </c>
      <c r="AE242" s="110">
        <f t="shared" si="276"/>
        <v>189795.34763139751</v>
      </c>
      <c r="AF242" s="261">
        <f t="shared" si="277"/>
        <v>1122880.9504</v>
      </c>
      <c r="AG242" s="23"/>
    </row>
    <row r="243" spans="1:33" s="111" customFormat="1" x14ac:dyDescent="0.2">
      <c r="A243" s="150" t="s">
        <v>299</v>
      </c>
      <c r="B243" s="150"/>
      <c r="C243" s="150"/>
      <c r="D243" s="151">
        <v>1</v>
      </c>
      <c r="E243" s="152"/>
      <c r="F243" s="153">
        <v>0.12</v>
      </c>
      <c r="G243" s="153"/>
      <c r="H243" s="152">
        <v>13606</v>
      </c>
      <c r="I243" s="109">
        <f t="shared" si="267"/>
        <v>13293.062</v>
      </c>
      <c r="J243" s="66">
        <f t="shared" si="283"/>
        <v>11697.894560000001</v>
      </c>
      <c r="K243" s="109"/>
      <c r="L243" s="152">
        <v>0</v>
      </c>
      <c r="M243" s="109">
        <f t="shared" si="269"/>
        <v>0</v>
      </c>
      <c r="N243" s="109">
        <f t="shared" si="284"/>
        <v>0</v>
      </c>
      <c r="O243" s="115"/>
      <c r="P243" s="152">
        <v>0</v>
      </c>
      <c r="Q243" s="109">
        <f t="shared" si="271"/>
        <v>0</v>
      </c>
      <c r="R243" s="66">
        <f t="shared" si="285"/>
        <v>0</v>
      </c>
      <c r="S243" s="151">
        <v>5</v>
      </c>
      <c r="T243" s="154" t="s">
        <v>16</v>
      </c>
      <c r="U243" s="108">
        <f>SUMIF('Avoided Costs 2011-2019'!$A:$A,'2011 Actuals'!T243&amp;'2011 Actuals'!S243,'Avoided Costs 2011-2019'!$E:$E)*J243</f>
        <v>10535.867191329493</v>
      </c>
      <c r="V243" s="108">
        <f>SUMIF('Avoided Costs 2011-2019'!$A:$A,'2011 Actuals'!T243&amp;'2011 Actuals'!S243,'Avoided Costs 2011-2019'!$K:$K)*N243</f>
        <v>0</v>
      </c>
      <c r="W243" s="108">
        <f>SUMIF('Avoided Costs 2011-2019'!$A:$A,'2011 Actuals'!T243&amp;'2011 Actuals'!S243,'Avoided Costs 2011-2019'!$M:$M)*R243</f>
        <v>0</v>
      </c>
      <c r="X243" s="108">
        <f t="shared" si="286"/>
        <v>10535.867191329493</v>
      </c>
      <c r="Y243" s="134">
        <v>1230</v>
      </c>
      <c r="Z243" s="110">
        <f t="shared" si="287"/>
        <v>1082.4000000000001</v>
      </c>
      <c r="AA243" s="110"/>
      <c r="AB243" s="110"/>
      <c r="AC243" s="110"/>
      <c r="AD243" s="110">
        <f t="shared" si="275"/>
        <v>1082.4000000000001</v>
      </c>
      <c r="AE243" s="110">
        <f t="shared" si="276"/>
        <v>9453.4671913294933</v>
      </c>
      <c r="AF243" s="261">
        <f t="shared" si="277"/>
        <v>58489.472800000003</v>
      </c>
      <c r="AG243" s="23"/>
    </row>
    <row r="244" spans="1:33" s="111" customFormat="1" x14ac:dyDescent="0.2">
      <c r="A244" s="150" t="s">
        <v>300</v>
      </c>
      <c r="B244" s="150"/>
      <c r="C244" s="150"/>
      <c r="D244" s="151">
        <v>1</v>
      </c>
      <c r="E244" s="152"/>
      <c r="F244" s="153">
        <v>0.12</v>
      </c>
      <c r="G244" s="153"/>
      <c r="H244" s="152">
        <v>99186</v>
      </c>
      <c r="I244" s="109">
        <f t="shared" si="267"/>
        <v>96904.721999999994</v>
      </c>
      <c r="J244" s="66">
        <f t="shared" si="278"/>
        <v>85276.15535999999</v>
      </c>
      <c r="K244" s="109"/>
      <c r="L244" s="152">
        <v>0</v>
      </c>
      <c r="M244" s="109">
        <f t="shared" si="269"/>
        <v>0</v>
      </c>
      <c r="N244" s="109">
        <f t="shared" si="279"/>
        <v>0</v>
      </c>
      <c r="O244" s="115"/>
      <c r="P244" s="152">
        <v>0</v>
      </c>
      <c r="Q244" s="109">
        <f t="shared" si="271"/>
        <v>0</v>
      </c>
      <c r="R244" s="66">
        <f t="shared" si="280"/>
        <v>0</v>
      </c>
      <c r="S244" s="151">
        <v>15</v>
      </c>
      <c r="T244" s="154" t="s">
        <v>16</v>
      </c>
      <c r="U244" s="108">
        <f>SUMIF('Avoided Costs 2011-2019'!$A:$A,'2011 Actuals'!T244&amp;'2011 Actuals'!S244,'Avoided Costs 2011-2019'!$E:$E)*J244</f>
        <v>173558.03049392169</v>
      </c>
      <c r="V244" s="108">
        <f>SUMIF('Avoided Costs 2011-2019'!$A:$A,'2011 Actuals'!T244&amp;'2011 Actuals'!S244,'Avoided Costs 2011-2019'!$K:$K)*N244</f>
        <v>0</v>
      </c>
      <c r="W244" s="108">
        <f>SUMIF('Avoided Costs 2011-2019'!$A:$A,'2011 Actuals'!T244&amp;'2011 Actuals'!S244,'Avoided Costs 2011-2019'!$M:$M)*R244</f>
        <v>0</v>
      </c>
      <c r="X244" s="108">
        <f t="shared" si="281"/>
        <v>173558.03049392169</v>
      </c>
      <c r="Y244" s="134">
        <v>37820</v>
      </c>
      <c r="Z244" s="110">
        <f t="shared" si="282"/>
        <v>33281.599999999999</v>
      </c>
      <c r="AA244" s="110"/>
      <c r="AB244" s="110"/>
      <c r="AC244" s="110"/>
      <c r="AD244" s="110">
        <f t="shared" si="275"/>
        <v>33281.599999999999</v>
      </c>
      <c r="AE244" s="110">
        <f t="shared" si="276"/>
        <v>140276.43049392168</v>
      </c>
      <c r="AF244" s="261">
        <f t="shared" si="277"/>
        <v>1279142.3303999999</v>
      </c>
      <c r="AG244" s="23"/>
    </row>
    <row r="245" spans="1:33" s="111" customFormat="1" x14ac:dyDescent="0.2">
      <c r="A245" s="150" t="s">
        <v>301</v>
      </c>
      <c r="B245" s="150"/>
      <c r="C245" s="150"/>
      <c r="D245" s="151">
        <v>1</v>
      </c>
      <c r="E245" s="152"/>
      <c r="F245" s="153">
        <v>0.12</v>
      </c>
      <c r="G245" s="153"/>
      <c r="H245" s="152">
        <v>101516</v>
      </c>
      <c r="I245" s="109">
        <f t="shared" si="267"/>
        <v>99181.131999999998</v>
      </c>
      <c r="J245" s="66">
        <f t="shared" si="268"/>
        <v>87279.396160000004</v>
      </c>
      <c r="K245" s="109"/>
      <c r="L245" s="152">
        <v>0</v>
      </c>
      <c r="M245" s="109">
        <f t="shared" si="269"/>
        <v>0</v>
      </c>
      <c r="N245" s="109">
        <f t="shared" si="270"/>
        <v>0</v>
      </c>
      <c r="O245" s="115"/>
      <c r="P245" s="152">
        <v>0</v>
      </c>
      <c r="Q245" s="109">
        <f t="shared" si="271"/>
        <v>0</v>
      </c>
      <c r="R245" s="66">
        <f t="shared" si="272"/>
        <v>0</v>
      </c>
      <c r="S245" s="151">
        <v>15</v>
      </c>
      <c r="T245" s="154" t="s">
        <v>16</v>
      </c>
      <c r="U245" s="108">
        <f>SUMIF('Avoided Costs 2011-2019'!$A:$A,'2011 Actuals'!T245&amp;'2011 Actuals'!S245,'Avoided Costs 2011-2019'!$E:$E)*J245</f>
        <v>177635.12011393701</v>
      </c>
      <c r="V245" s="108">
        <f>SUMIF('Avoided Costs 2011-2019'!$A:$A,'2011 Actuals'!T245&amp;'2011 Actuals'!S245,'Avoided Costs 2011-2019'!$K:$K)*N245</f>
        <v>0</v>
      </c>
      <c r="W245" s="108">
        <f>SUMIF('Avoided Costs 2011-2019'!$A:$A,'2011 Actuals'!T245&amp;'2011 Actuals'!S245,'Avoided Costs 2011-2019'!$M:$M)*R245</f>
        <v>0</v>
      </c>
      <c r="X245" s="108">
        <f t="shared" si="273"/>
        <v>177635.12011393701</v>
      </c>
      <c r="Y245" s="134">
        <v>6652</v>
      </c>
      <c r="Z245" s="110">
        <f t="shared" si="274"/>
        <v>5853.76</v>
      </c>
      <c r="AA245" s="110"/>
      <c r="AB245" s="110"/>
      <c r="AC245" s="110"/>
      <c r="AD245" s="110">
        <f t="shared" si="275"/>
        <v>5853.76</v>
      </c>
      <c r="AE245" s="110">
        <f t="shared" si="276"/>
        <v>171781.360113937</v>
      </c>
      <c r="AF245" s="261">
        <f t="shared" si="277"/>
        <v>1309190.9424000001</v>
      </c>
      <c r="AG245" s="23"/>
    </row>
    <row r="246" spans="1:33" s="111" customFormat="1" x14ac:dyDescent="0.2">
      <c r="A246" s="150" t="s">
        <v>302</v>
      </c>
      <c r="B246" s="150"/>
      <c r="C246" s="150"/>
      <c r="D246" s="151">
        <v>1</v>
      </c>
      <c r="E246" s="152"/>
      <c r="F246" s="153">
        <v>0.12</v>
      </c>
      <c r="G246" s="153"/>
      <c r="H246" s="152">
        <v>232241</v>
      </c>
      <c r="I246" s="109">
        <f t="shared" si="267"/>
        <v>226899.45699999999</v>
      </c>
      <c r="J246" s="66">
        <f t="shared" si="268"/>
        <v>199671.52215999999</v>
      </c>
      <c r="K246" s="109"/>
      <c r="L246" s="152">
        <v>0</v>
      </c>
      <c r="M246" s="109">
        <f t="shared" si="269"/>
        <v>0</v>
      </c>
      <c r="N246" s="109">
        <f t="shared" si="270"/>
        <v>0</v>
      </c>
      <c r="O246" s="115"/>
      <c r="P246" s="152">
        <v>0</v>
      </c>
      <c r="Q246" s="109">
        <f t="shared" si="271"/>
        <v>0</v>
      </c>
      <c r="R246" s="66">
        <f t="shared" si="272"/>
        <v>0</v>
      </c>
      <c r="S246" s="151">
        <v>15</v>
      </c>
      <c r="T246" s="154" t="s">
        <v>16</v>
      </c>
      <c r="U246" s="108">
        <f>SUMIF('Avoided Costs 2011-2019'!$A:$A,'2011 Actuals'!T246&amp;'2011 Actuals'!S246,'Avoided Costs 2011-2019'!$E:$E)*J246</f>
        <v>406380.84568325034</v>
      </c>
      <c r="V246" s="108">
        <f>SUMIF('Avoided Costs 2011-2019'!$A:$A,'2011 Actuals'!T246&amp;'2011 Actuals'!S246,'Avoided Costs 2011-2019'!$K:$K)*N246</f>
        <v>0</v>
      </c>
      <c r="W246" s="108">
        <f>SUMIF('Avoided Costs 2011-2019'!$A:$A,'2011 Actuals'!T246&amp;'2011 Actuals'!S246,'Avoided Costs 2011-2019'!$M:$M)*R246</f>
        <v>0</v>
      </c>
      <c r="X246" s="108">
        <f t="shared" si="273"/>
        <v>406380.84568325034</v>
      </c>
      <c r="Y246" s="134">
        <v>87385</v>
      </c>
      <c r="Z246" s="110">
        <f t="shared" si="274"/>
        <v>76898.8</v>
      </c>
      <c r="AA246" s="110"/>
      <c r="AB246" s="110"/>
      <c r="AC246" s="110"/>
      <c r="AD246" s="110">
        <f t="shared" si="275"/>
        <v>76898.8</v>
      </c>
      <c r="AE246" s="110">
        <f t="shared" si="276"/>
        <v>329482.04568325036</v>
      </c>
      <c r="AF246" s="261">
        <f t="shared" si="277"/>
        <v>2995072.8323999997</v>
      </c>
      <c r="AG246" s="23"/>
    </row>
    <row r="247" spans="1:33" s="111" customFormat="1" x14ac:dyDescent="0.2">
      <c r="A247" s="150" t="s">
        <v>303</v>
      </c>
      <c r="B247" s="150"/>
      <c r="C247" s="150"/>
      <c r="D247" s="151">
        <v>1</v>
      </c>
      <c r="E247" s="152"/>
      <c r="F247" s="153">
        <v>0.12</v>
      </c>
      <c r="G247" s="153"/>
      <c r="H247" s="152">
        <v>73744</v>
      </c>
      <c r="I247" s="109">
        <f t="shared" si="267"/>
        <v>72047.887999999992</v>
      </c>
      <c r="J247" s="66">
        <f t="shared" si="268"/>
        <v>63402.141439999992</v>
      </c>
      <c r="K247" s="109"/>
      <c r="L247" s="152">
        <v>94153</v>
      </c>
      <c r="M247" s="109">
        <f t="shared" si="269"/>
        <v>91422.562999999995</v>
      </c>
      <c r="N247" s="109">
        <f t="shared" si="270"/>
        <v>80451.855439999999</v>
      </c>
      <c r="O247" s="115"/>
      <c r="P247" s="152">
        <v>0</v>
      </c>
      <c r="Q247" s="109">
        <f t="shared" si="271"/>
        <v>0</v>
      </c>
      <c r="R247" s="66">
        <f t="shared" si="272"/>
        <v>0</v>
      </c>
      <c r="S247" s="151">
        <v>15</v>
      </c>
      <c r="T247" s="154" t="s">
        <v>16</v>
      </c>
      <c r="U247" s="108">
        <f>SUMIF('Avoided Costs 2011-2019'!$A:$A,'2011 Actuals'!T247&amp;'2011 Actuals'!S247,'Avoided Costs 2011-2019'!$E:$E)*J247</f>
        <v>129039.01156154861</v>
      </c>
      <c r="V247" s="108">
        <f>SUMIF('Avoided Costs 2011-2019'!$A:$A,'2011 Actuals'!T247&amp;'2011 Actuals'!S247,'Avoided Costs 2011-2019'!$K:$K)*N247</f>
        <v>67809.826897555729</v>
      </c>
      <c r="W247" s="108">
        <f>SUMIF('Avoided Costs 2011-2019'!$A:$A,'2011 Actuals'!T247&amp;'2011 Actuals'!S247,'Avoided Costs 2011-2019'!$M:$M)*R247</f>
        <v>0</v>
      </c>
      <c r="X247" s="108">
        <f t="shared" si="273"/>
        <v>196848.83845910436</v>
      </c>
      <c r="Y247" s="134">
        <v>71183</v>
      </c>
      <c r="Z247" s="110">
        <f t="shared" si="274"/>
        <v>62641.04</v>
      </c>
      <c r="AA247" s="110"/>
      <c r="AB247" s="110"/>
      <c r="AC247" s="110"/>
      <c r="AD247" s="110">
        <f t="shared" si="275"/>
        <v>62641.04</v>
      </c>
      <c r="AE247" s="110">
        <f t="shared" si="276"/>
        <v>134207.79845910435</v>
      </c>
      <c r="AF247" s="261">
        <f t="shared" si="277"/>
        <v>951032.12159999984</v>
      </c>
      <c r="AG247" s="23"/>
    </row>
    <row r="248" spans="1:33" s="111" customFormat="1" x14ac:dyDescent="0.2">
      <c r="A248" s="150" t="s">
        <v>304</v>
      </c>
      <c r="B248" s="150"/>
      <c r="C248" s="150"/>
      <c r="D248" s="151">
        <v>1</v>
      </c>
      <c r="E248" s="152"/>
      <c r="F248" s="153">
        <v>0.12</v>
      </c>
      <c r="G248" s="153"/>
      <c r="H248" s="152">
        <v>30962</v>
      </c>
      <c r="I248" s="109">
        <f t="shared" si="267"/>
        <v>30249.874</v>
      </c>
      <c r="J248" s="66">
        <f t="shared" si="268"/>
        <v>26619.88912</v>
      </c>
      <c r="K248" s="109"/>
      <c r="L248" s="152">
        <v>0</v>
      </c>
      <c r="M248" s="109">
        <f t="shared" si="269"/>
        <v>0</v>
      </c>
      <c r="N248" s="109">
        <f t="shared" si="270"/>
        <v>0</v>
      </c>
      <c r="O248" s="115"/>
      <c r="P248" s="152">
        <v>0</v>
      </c>
      <c r="Q248" s="109">
        <f t="shared" si="271"/>
        <v>0</v>
      </c>
      <c r="R248" s="66">
        <f t="shared" si="272"/>
        <v>0</v>
      </c>
      <c r="S248" s="151">
        <v>5</v>
      </c>
      <c r="T248" s="154" t="s">
        <v>16</v>
      </c>
      <c r="U248" s="108">
        <f>SUMIF('Avoided Costs 2011-2019'!$A:$A,'2011 Actuals'!T248&amp;'2011 Actuals'!S248,'Avoided Costs 2011-2019'!$E:$E)*J248</f>
        <v>23975.563720266335</v>
      </c>
      <c r="V248" s="108">
        <f>SUMIF('Avoided Costs 2011-2019'!$A:$A,'2011 Actuals'!T248&amp;'2011 Actuals'!S248,'Avoided Costs 2011-2019'!$K:$K)*N248</f>
        <v>0</v>
      </c>
      <c r="W248" s="108">
        <f>SUMIF('Avoided Costs 2011-2019'!$A:$A,'2011 Actuals'!T248&amp;'2011 Actuals'!S248,'Avoided Costs 2011-2019'!$M:$M)*R248</f>
        <v>0</v>
      </c>
      <c r="X248" s="108">
        <f t="shared" si="273"/>
        <v>23975.563720266335</v>
      </c>
      <c r="Y248" s="134">
        <v>2100</v>
      </c>
      <c r="Z248" s="110">
        <f t="shared" si="274"/>
        <v>1848</v>
      </c>
      <c r="AA248" s="110"/>
      <c r="AB248" s="110"/>
      <c r="AC248" s="110"/>
      <c r="AD248" s="110">
        <f t="shared" si="275"/>
        <v>1848</v>
      </c>
      <c r="AE248" s="110">
        <f t="shared" si="276"/>
        <v>22127.563720266335</v>
      </c>
      <c r="AF248" s="261">
        <f t="shared" si="277"/>
        <v>133099.44560000001</v>
      </c>
      <c r="AG248" s="23"/>
    </row>
    <row r="249" spans="1:33" s="111" customFormat="1" x14ac:dyDescent="0.2">
      <c r="A249" s="150" t="s">
        <v>305</v>
      </c>
      <c r="B249" s="150"/>
      <c r="C249" s="150"/>
      <c r="D249" s="151">
        <v>1</v>
      </c>
      <c r="E249" s="152"/>
      <c r="F249" s="153">
        <v>0.12</v>
      </c>
      <c r="G249" s="153"/>
      <c r="H249" s="152">
        <v>183910</v>
      </c>
      <c r="I249" s="109">
        <f>H249</f>
        <v>183910</v>
      </c>
      <c r="J249" s="66">
        <f t="shared" si="268"/>
        <v>161840.79999999999</v>
      </c>
      <c r="K249" s="109"/>
      <c r="L249" s="152">
        <v>453145</v>
      </c>
      <c r="M249" s="109">
        <v>368427</v>
      </c>
      <c r="N249" s="109">
        <f t="shared" si="270"/>
        <v>324215.76</v>
      </c>
      <c r="O249" s="115"/>
      <c r="P249" s="152">
        <v>0</v>
      </c>
      <c r="Q249" s="109">
        <v>450</v>
      </c>
      <c r="R249" s="66">
        <f t="shared" si="272"/>
        <v>396</v>
      </c>
      <c r="S249" s="151">
        <v>15</v>
      </c>
      <c r="T249" s="154" t="s">
        <v>16</v>
      </c>
      <c r="U249" s="108">
        <f>SUMIF('Avoided Costs 2011-2019'!$A:$A,'2011 Actuals'!T249&amp;'2011 Actuals'!S249,'Avoided Costs 2011-2019'!$E:$E)*J249</f>
        <v>329385.98583603738</v>
      </c>
      <c r="V249" s="108">
        <f>SUMIF('Avoided Costs 2011-2019'!$A:$A,'2011 Actuals'!T249&amp;'2011 Actuals'!S249,'Avoided Costs 2011-2019'!$K:$K)*N249</f>
        <v>273269.204828416</v>
      </c>
      <c r="W249" s="108">
        <f>SUMIF('Avoided Costs 2011-2019'!$A:$A,'2011 Actuals'!T249&amp;'2011 Actuals'!S249,'Avoided Costs 2011-2019'!$M:$M)*R249</f>
        <v>6675.4685282450637</v>
      </c>
      <c r="X249" s="108">
        <f t="shared" si="273"/>
        <v>609330.65919269854</v>
      </c>
      <c r="Y249" s="134">
        <v>237755</v>
      </c>
      <c r="Z249" s="110">
        <f t="shared" si="274"/>
        <v>209224.4</v>
      </c>
      <c r="AA249" s="110"/>
      <c r="AB249" s="110"/>
      <c r="AC249" s="110"/>
      <c r="AD249" s="110">
        <f t="shared" si="275"/>
        <v>209224.4</v>
      </c>
      <c r="AE249" s="110">
        <f t="shared" si="276"/>
        <v>400106.25919269852</v>
      </c>
      <c r="AF249" s="261">
        <f t="shared" si="277"/>
        <v>2427612</v>
      </c>
      <c r="AG249" s="23"/>
    </row>
    <row r="250" spans="1:33" s="111" customFormat="1" x14ac:dyDescent="0.2">
      <c r="A250" s="150" t="s">
        <v>306</v>
      </c>
      <c r="B250" s="150"/>
      <c r="C250" s="150"/>
      <c r="D250" s="151">
        <v>1</v>
      </c>
      <c r="E250" s="152"/>
      <c r="F250" s="153">
        <v>0.12</v>
      </c>
      <c r="G250" s="153"/>
      <c r="H250" s="152">
        <v>108000</v>
      </c>
      <c r="I250" s="109">
        <f t="shared" si="267"/>
        <v>105516</v>
      </c>
      <c r="J250" s="66">
        <f t="shared" si="268"/>
        <v>92854.080000000002</v>
      </c>
      <c r="K250" s="109"/>
      <c r="L250" s="152">
        <v>0</v>
      </c>
      <c r="M250" s="109">
        <f t="shared" si="269"/>
        <v>0</v>
      </c>
      <c r="N250" s="109">
        <f t="shared" si="270"/>
        <v>0</v>
      </c>
      <c r="O250" s="115"/>
      <c r="P250" s="152">
        <v>0</v>
      </c>
      <c r="Q250" s="109">
        <f t="shared" si="271"/>
        <v>0</v>
      </c>
      <c r="R250" s="66">
        <f t="shared" si="272"/>
        <v>0</v>
      </c>
      <c r="S250" s="151">
        <v>15</v>
      </c>
      <c r="T250" s="154" t="s">
        <v>16</v>
      </c>
      <c r="U250" s="108">
        <f>SUMIF('Avoided Costs 2011-2019'!$A:$A,'2011 Actuals'!T250&amp;'2011 Actuals'!S250,'Avoided Costs 2011-2019'!$E:$E)*J250</f>
        <v>188980.9780951298</v>
      </c>
      <c r="V250" s="108">
        <f>SUMIF('Avoided Costs 2011-2019'!$A:$A,'2011 Actuals'!T250&amp;'2011 Actuals'!S250,'Avoided Costs 2011-2019'!$K:$K)*N250</f>
        <v>0</v>
      </c>
      <c r="W250" s="108">
        <f>SUMIF('Avoided Costs 2011-2019'!$A:$A,'2011 Actuals'!T250&amp;'2011 Actuals'!S250,'Avoided Costs 2011-2019'!$M:$M)*R250</f>
        <v>0</v>
      </c>
      <c r="X250" s="108">
        <f t="shared" si="273"/>
        <v>188980.9780951298</v>
      </c>
      <c r="Y250" s="134">
        <v>20000</v>
      </c>
      <c r="Z250" s="110">
        <f t="shared" si="274"/>
        <v>17600</v>
      </c>
      <c r="AA250" s="110"/>
      <c r="AB250" s="110"/>
      <c r="AC250" s="110"/>
      <c r="AD250" s="110">
        <f t="shared" si="275"/>
        <v>17600</v>
      </c>
      <c r="AE250" s="110">
        <f t="shared" si="276"/>
        <v>171380.9780951298</v>
      </c>
      <c r="AF250" s="261">
        <f t="shared" si="277"/>
        <v>1392811.2</v>
      </c>
      <c r="AG250" s="23"/>
    </row>
    <row r="251" spans="1:33" s="111" customFormat="1" x14ac:dyDescent="0.2">
      <c r="A251" s="150" t="s">
        <v>307</v>
      </c>
      <c r="B251" s="150"/>
      <c r="C251" s="150"/>
      <c r="D251" s="151">
        <v>1</v>
      </c>
      <c r="E251" s="152"/>
      <c r="F251" s="153">
        <v>0.12</v>
      </c>
      <c r="G251" s="153"/>
      <c r="H251" s="152">
        <v>71838</v>
      </c>
      <c r="I251" s="109">
        <f t="shared" si="267"/>
        <v>70185.725999999995</v>
      </c>
      <c r="J251" s="66">
        <f t="shared" si="268"/>
        <v>61763.438879999994</v>
      </c>
      <c r="K251" s="109"/>
      <c r="L251" s="152">
        <v>254942</v>
      </c>
      <c r="M251" s="109">
        <f t="shared" si="269"/>
        <v>247548.682</v>
      </c>
      <c r="N251" s="109">
        <f t="shared" si="270"/>
        <v>217842.84015999999</v>
      </c>
      <c r="O251" s="115"/>
      <c r="P251" s="152">
        <v>0</v>
      </c>
      <c r="Q251" s="109">
        <f t="shared" si="271"/>
        <v>0</v>
      </c>
      <c r="R251" s="66">
        <f t="shared" si="272"/>
        <v>0</v>
      </c>
      <c r="S251" s="151">
        <v>15</v>
      </c>
      <c r="T251" s="154" t="s">
        <v>16</v>
      </c>
      <c r="U251" s="108">
        <f>SUMIF('Avoided Costs 2011-2019'!$A:$A,'2011 Actuals'!T251&amp;'2011 Actuals'!S251,'Avoided Costs 2011-2019'!$E:$E)*J251</f>
        <v>125703.84726294382</v>
      </c>
      <c r="V251" s="108">
        <f>SUMIF('Avoided Costs 2011-2019'!$A:$A,'2011 Actuals'!T251&amp;'2011 Actuals'!S251,'Avoided Costs 2011-2019'!$K:$K)*N251</f>
        <v>183611.49287772723</v>
      </c>
      <c r="W251" s="108">
        <f>SUMIF('Avoided Costs 2011-2019'!$A:$A,'2011 Actuals'!T251&amp;'2011 Actuals'!S251,'Avoided Costs 2011-2019'!$M:$M)*R251</f>
        <v>0</v>
      </c>
      <c r="X251" s="108">
        <f t="shared" si="273"/>
        <v>309315.34014067106</v>
      </c>
      <c r="Y251" s="134">
        <v>37500</v>
      </c>
      <c r="Z251" s="110">
        <f t="shared" si="274"/>
        <v>33000</v>
      </c>
      <c r="AA251" s="110"/>
      <c r="AB251" s="110"/>
      <c r="AC251" s="110"/>
      <c r="AD251" s="110">
        <f t="shared" si="275"/>
        <v>33000</v>
      </c>
      <c r="AE251" s="110">
        <f t="shared" si="276"/>
        <v>276315.34014067106</v>
      </c>
      <c r="AF251" s="261">
        <f t="shared" si="277"/>
        <v>926451.58319999988</v>
      </c>
      <c r="AG251" s="23"/>
    </row>
    <row r="252" spans="1:33" s="111" customFormat="1" x14ac:dyDescent="0.2">
      <c r="A252" s="150" t="s">
        <v>308</v>
      </c>
      <c r="B252" s="150"/>
      <c r="C252" s="150"/>
      <c r="D252" s="151">
        <v>1</v>
      </c>
      <c r="E252" s="152"/>
      <c r="F252" s="153">
        <v>0.12</v>
      </c>
      <c r="G252" s="153"/>
      <c r="H252" s="152">
        <v>159542</v>
      </c>
      <c r="I252" s="109">
        <f t="shared" si="267"/>
        <v>155872.53399999999</v>
      </c>
      <c r="J252" s="66">
        <f t="shared" si="268"/>
        <v>137167.82991999999</v>
      </c>
      <c r="K252" s="109"/>
      <c r="L252" s="152">
        <v>0</v>
      </c>
      <c r="M252" s="109">
        <f t="shared" si="269"/>
        <v>0</v>
      </c>
      <c r="N252" s="109">
        <f t="shared" si="270"/>
        <v>0</v>
      </c>
      <c r="O252" s="115"/>
      <c r="P252" s="152">
        <v>0</v>
      </c>
      <c r="Q252" s="109">
        <f t="shared" si="271"/>
        <v>0</v>
      </c>
      <c r="R252" s="66">
        <f t="shared" si="272"/>
        <v>0</v>
      </c>
      <c r="S252" s="151">
        <v>15</v>
      </c>
      <c r="T252" s="154" t="s">
        <v>16</v>
      </c>
      <c r="U252" s="108">
        <f>SUMIF('Avoided Costs 2011-2019'!$A:$A,'2011 Actuals'!T252&amp;'2011 Actuals'!S252,'Avoided Costs 2011-2019'!$E:$E)*J252</f>
        <v>279170.40006715921</v>
      </c>
      <c r="V252" s="108">
        <f>SUMIF('Avoided Costs 2011-2019'!$A:$A,'2011 Actuals'!T252&amp;'2011 Actuals'!S252,'Avoided Costs 2011-2019'!$K:$K)*N252</f>
        <v>0</v>
      </c>
      <c r="W252" s="108">
        <f>SUMIF('Avoided Costs 2011-2019'!$A:$A,'2011 Actuals'!T252&amp;'2011 Actuals'!S252,'Avoided Costs 2011-2019'!$M:$M)*R252</f>
        <v>0</v>
      </c>
      <c r="X252" s="108">
        <f t="shared" si="273"/>
        <v>279170.40006715921</v>
      </c>
      <c r="Y252" s="134">
        <v>13497</v>
      </c>
      <c r="Z252" s="110">
        <f t="shared" si="274"/>
        <v>11877.36</v>
      </c>
      <c r="AA252" s="110"/>
      <c r="AB252" s="110"/>
      <c r="AC252" s="110"/>
      <c r="AD252" s="110">
        <f t="shared" si="275"/>
        <v>11877.36</v>
      </c>
      <c r="AE252" s="110">
        <f t="shared" si="276"/>
        <v>267293.04006715922</v>
      </c>
      <c r="AF252" s="261">
        <f t="shared" si="277"/>
        <v>2057517.4487999999</v>
      </c>
      <c r="AG252" s="23"/>
    </row>
    <row r="253" spans="1:33" s="111" customFormat="1" x14ac:dyDescent="0.2">
      <c r="A253" s="150" t="s">
        <v>309</v>
      </c>
      <c r="B253" s="150"/>
      <c r="C253" s="150"/>
      <c r="D253" s="151">
        <v>1</v>
      </c>
      <c r="E253" s="152"/>
      <c r="F253" s="153">
        <v>0.12</v>
      </c>
      <c r="G253" s="153"/>
      <c r="H253" s="152">
        <v>99223</v>
      </c>
      <c r="I253" s="109">
        <f t="shared" si="267"/>
        <v>96940.870999999999</v>
      </c>
      <c r="J253" s="66">
        <f t="shared" si="268"/>
        <v>85307.966480000003</v>
      </c>
      <c r="K253" s="109"/>
      <c r="L253" s="152">
        <v>123633</v>
      </c>
      <c r="M253" s="109">
        <f t="shared" si="269"/>
        <v>120047.643</v>
      </c>
      <c r="N253" s="109">
        <f t="shared" si="270"/>
        <v>105641.92584</v>
      </c>
      <c r="O253" s="115"/>
      <c r="P253" s="152">
        <v>0</v>
      </c>
      <c r="Q253" s="109">
        <f t="shared" si="271"/>
        <v>0</v>
      </c>
      <c r="R253" s="66">
        <f t="shared" si="272"/>
        <v>0</v>
      </c>
      <c r="S253" s="151">
        <v>15</v>
      </c>
      <c r="T253" s="154" t="s">
        <v>16</v>
      </c>
      <c r="U253" s="108">
        <f>SUMIF('Avoided Costs 2011-2019'!$A:$A,'2011 Actuals'!T253&amp;'2011 Actuals'!S253,'Avoided Costs 2011-2019'!$E:$E)*J253</f>
        <v>173622.77397715801</v>
      </c>
      <c r="V253" s="108">
        <f>SUMIF('Avoided Costs 2011-2019'!$A:$A,'2011 Actuals'!T253&amp;'2011 Actuals'!S253,'Avoided Costs 2011-2019'!$K:$K)*N253</f>
        <v>89041.584748499867</v>
      </c>
      <c r="W253" s="108">
        <f>SUMIF('Avoided Costs 2011-2019'!$A:$A,'2011 Actuals'!T253&amp;'2011 Actuals'!S253,'Avoided Costs 2011-2019'!$M:$M)*R253</f>
        <v>0</v>
      </c>
      <c r="X253" s="108">
        <f t="shared" si="273"/>
        <v>262664.35872565786</v>
      </c>
      <c r="Y253" s="134">
        <v>42600</v>
      </c>
      <c r="Z253" s="110">
        <f t="shared" si="274"/>
        <v>37488</v>
      </c>
      <c r="AA253" s="110"/>
      <c r="AB253" s="110"/>
      <c r="AC253" s="110"/>
      <c r="AD253" s="110">
        <f t="shared" si="275"/>
        <v>37488</v>
      </c>
      <c r="AE253" s="110">
        <f t="shared" si="276"/>
        <v>225176.35872565786</v>
      </c>
      <c r="AF253" s="261">
        <f t="shared" si="277"/>
        <v>1279619.4972000001</v>
      </c>
      <c r="AG253" s="23"/>
    </row>
    <row r="254" spans="1:33" s="111" customFormat="1" x14ac:dyDescent="0.2">
      <c r="A254" s="150" t="s">
        <v>310</v>
      </c>
      <c r="B254" s="150"/>
      <c r="C254" s="150"/>
      <c r="D254" s="151">
        <v>1</v>
      </c>
      <c r="E254" s="152"/>
      <c r="F254" s="153">
        <v>0.12</v>
      </c>
      <c r="G254" s="153"/>
      <c r="H254" s="152">
        <v>97450</v>
      </c>
      <c r="I254" s="109">
        <f t="shared" si="267"/>
        <v>95208.65</v>
      </c>
      <c r="J254" s="66">
        <f t="shared" si="268"/>
        <v>83783.611999999994</v>
      </c>
      <c r="K254" s="109"/>
      <c r="L254" s="152">
        <v>0</v>
      </c>
      <c r="M254" s="109">
        <f t="shared" si="269"/>
        <v>0</v>
      </c>
      <c r="N254" s="109">
        <f t="shared" si="270"/>
        <v>0</v>
      </c>
      <c r="O254" s="115"/>
      <c r="P254" s="152">
        <v>0</v>
      </c>
      <c r="Q254" s="109">
        <f t="shared" si="271"/>
        <v>0</v>
      </c>
      <c r="R254" s="66">
        <f t="shared" si="272"/>
        <v>0</v>
      </c>
      <c r="S254" s="151">
        <v>15</v>
      </c>
      <c r="T254" s="154" t="s">
        <v>16</v>
      </c>
      <c r="U254" s="108">
        <f>SUMIF('Avoided Costs 2011-2019'!$A:$A,'2011 Actuals'!T254&amp;'2011 Actuals'!S254,'Avoided Costs 2011-2019'!$E:$E)*J254</f>
        <v>170520.33625342959</v>
      </c>
      <c r="V254" s="108">
        <f>SUMIF('Avoided Costs 2011-2019'!$A:$A,'2011 Actuals'!T254&amp;'2011 Actuals'!S254,'Avoided Costs 2011-2019'!$K:$K)*N254</f>
        <v>0</v>
      </c>
      <c r="W254" s="108">
        <f>SUMIF('Avoided Costs 2011-2019'!$A:$A,'2011 Actuals'!T254&amp;'2011 Actuals'!S254,'Avoided Costs 2011-2019'!$M:$M)*R254</f>
        <v>0</v>
      </c>
      <c r="X254" s="108">
        <f t="shared" si="273"/>
        <v>170520.33625342959</v>
      </c>
      <c r="Y254" s="134">
        <v>4595</v>
      </c>
      <c r="Z254" s="110">
        <f t="shared" si="274"/>
        <v>4043.6</v>
      </c>
      <c r="AA254" s="110"/>
      <c r="AB254" s="110"/>
      <c r="AC254" s="110"/>
      <c r="AD254" s="110">
        <f t="shared" si="275"/>
        <v>4043.6</v>
      </c>
      <c r="AE254" s="110">
        <f t="shared" si="276"/>
        <v>166476.73625342958</v>
      </c>
      <c r="AF254" s="261">
        <f t="shared" si="277"/>
        <v>1256754.18</v>
      </c>
      <c r="AG254" s="23"/>
    </row>
    <row r="255" spans="1:33" s="111" customFormat="1" x14ac:dyDescent="0.2">
      <c r="A255" s="150" t="s">
        <v>311</v>
      </c>
      <c r="B255" s="150"/>
      <c r="C255" s="150"/>
      <c r="D255" s="151">
        <v>1</v>
      </c>
      <c r="E255" s="152"/>
      <c r="F255" s="153">
        <v>0.12</v>
      </c>
      <c r="G255" s="153"/>
      <c r="H255" s="152">
        <v>121808</v>
      </c>
      <c r="I255" s="109">
        <f t="shared" si="267"/>
        <v>119006.416</v>
      </c>
      <c r="J255" s="66">
        <f t="shared" si="268"/>
        <v>104725.64607999999</v>
      </c>
      <c r="K255" s="109"/>
      <c r="L255" s="152">
        <v>316273</v>
      </c>
      <c r="M255" s="109">
        <f t="shared" si="269"/>
        <v>307101.08299999998</v>
      </c>
      <c r="N255" s="109">
        <f t="shared" si="270"/>
        <v>270248.95303999999</v>
      </c>
      <c r="O255" s="115"/>
      <c r="P255" s="152">
        <v>0</v>
      </c>
      <c r="Q255" s="109">
        <f t="shared" si="271"/>
        <v>0</v>
      </c>
      <c r="R255" s="66">
        <f t="shared" si="272"/>
        <v>0</v>
      </c>
      <c r="S255" s="151">
        <v>15</v>
      </c>
      <c r="T255" s="154" t="s">
        <v>16</v>
      </c>
      <c r="U255" s="108">
        <f>SUMIF('Avoided Costs 2011-2019'!$A:$A,'2011 Actuals'!T255&amp;'2011 Actuals'!S255,'Avoided Costs 2011-2019'!$E:$E)*J255</f>
        <v>213142.54610936638</v>
      </c>
      <c r="V255" s="108">
        <f>SUMIF('Avoided Costs 2011-2019'!$A:$A,'2011 Actuals'!T255&amp;'2011 Actuals'!S255,'Avoided Costs 2011-2019'!$K:$K)*N255</f>
        <v>227782.62383960834</v>
      </c>
      <c r="W255" s="108">
        <f>SUMIF('Avoided Costs 2011-2019'!$A:$A,'2011 Actuals'!T255&amp;'2011 Actuals'!S255,'Avoided Costs 2011-2019'!$M:$M)*R255</f>
        <v>0</v>
      </c>
      <c r="X255" s="108">
        <f t="shared" si="273"/>
        <v>440925.16994897474</v>
      </c>
      <c r="Y255" s="134">
        <v>103756</v>
      </c>
      <c r="Z255" s="110">
        <f t="shared" si="274"/>
        <v>91305.279999999999</v>
      </c>
      <c r="AA255" s="110"/>
      <c r="AB255" s="110"/>
      <c r="AC255" s="110"/>
      <c r="AD255" s="110">
        <f t="shared" si="275"/>
        <v>91305.279999999999</v>
      </c>
      <c r="AE255" s="110">
        <f t="shared" si="276"/>
        <v>349619.88994897471</v>
      </c>
      <c r="AF255" s="261">
        <f t="shared" si="277"/>
        <v>1570884.6911999998</v>
      </c>
      <c r="AG255" s="23"/>
    </row>
    <row r="256" spans="1:33" s="111" customFormat="1" x14ac:dyDescent="0.2">
      <c r="A256" s="150" t="s">
        <v>312</v>
      </c>
      <c r="B256" s="150"/>
      <c r="C256" s="150"/>
      <c r="D256" s="151">
        <v>1</v>
      </c>
      <c r="E256" s="152"/>
      <c r="F256" s="153">
        <v>0.12</v>
      </c>
      <c r="G256" s="153"/>
      <c r="H256" s="152">
        <v>76516</v>
      </c>
      <c r="I256" s="109">
        <f t="shared" si="267"/>
        <v>74756.131999999998</v>
      </c>
      <c r="J256" s="66">
        <f t="shared" si="268"/>
        <v>65785.396160000004</v>
      </c>
      <c r="K256" s="109"/>
      <c r="L256" s="152">
        <v>0</v>
      </c>
      <c r="M256" s="109">
        <f t="shared" si="269"/>
        <v>0</v>
      </c>
      <c r="N256" s="109">
        <f t="shared" si="270"/>
        <v>0</v>
      </c>
      <c r="O256" s="115"/>
      <c r="P256" s="152">
        <v>0</v>
      </c>
      <c r="Q256" s="109">
        <f t="shared" si="271"/>
        <v>0</v>
      </c>
      <c r="R256" s="66">
        <f t="shared" si="272"/>
        <v>0</v>
      </c>
      <c r="S256" s="151">
        <v>5</v>
      </c>
      <c r="T256" s="154" t="s">
        <v>16</v>
      </c>
      <c r="U256" s="108">
        <f>SUMIF('Avoided Costs 2011-2019'!$A:$A,'2011 Actuals'!T256&amp;'2011 Actuals'!S256,'Avoided Costs 2011-2019'!$E:$E)*J256</f>
        <v>59250.508159030396</v>
      </c>
      <c r="V256" s="108">
        <f>SUMIF('Avoided Costs 2011-2019'!$A:$A,'2011 Actuals'!T256&amp;'2011 Actuals'!S256,'Avoided Costs 2011-2019'!$K:$K)*N256</f>
        <v>0</v>
      </c>
      <c r="W256" s="108">
        <f>SUMIF('Avoided Costs 2011-2019'!$A:$A,'2011 Actuals'!T256&amp;'2011 Actuals'!S256,'Avoided Costs 2011-2019'!$M:$M)*R256</f>
        <v>0</v>
      </c>
      <c r="X256" s="108">
        <f t="shared" si="273"/>
        <v>59250.508159030396</v>
      </c>
      <c r="Y256" s="134">
        <v>15490.69</v>
      </c>
      <c r="Z256" s="110">
        <f t="shared" si="274"/>
        <v>13631.807200000001</v>
      </c>
      <c r="AA256" s="110"/>
      <c r="AB256" s="110"/>
      <c r="AC256" s="110"/>
      <c r="AD256" s="110">
        <f t="shared" si="275"/>
        <v>13631.807200000001</v>
      </c>
      <c r="AE256" s="110">
        <f t="shared" si="276"/>
        <v>45618.700959030393</v>
      </c>
      <c r="AF256" s="261">
        <f t="shared" si="277"/>
        <v>328926.98080000002</v>
      </c>
      <c r="AG256" s="23"/>
    </row>
    <row r="257" spans="1:33" s="111" customFormat="1" x14ac:dyDescent="0.2">
      <c r="A257" s="150" t="s">
        <v>313</v>
      </c>
      <c r="B257" s="150"/>
      <c r="C257" s="150"/>
      <c r="D257" s="151">
        <v>1</v>
      </c>
      <c r="E257" s="152"/>
      <c r="F257" s="153">
        <v>0.12</v>
      </c>
      <c r="G257" s="153"/>
      <c r="H257" s="152">
        <v>13455</v>
      </c>
      <c r="I257" s="109">
        <f t="shared" si="267"/>
        <v>13145.535</v>
      </c>
      <c r="J257" s="66">
        <f t="shared" si="268"/>
        <v>11568.0708</v>
      </c>
      <c r="K257" s="109"/>
      <c r="L257" s="152">
        <v>0</v>
      </c>
      <c r="M257" s="109">
        <f t="shared" si="269"/>
        <v>0</v>
      </c>
      <c r="N257" s="109">
        <f t="shared" si="270"/>
        <v>0</v>
      </c>
      <c r="O257" s="115"/>
      <c r="P257" s="152">
        <v>0</v>
      </c>
      <c r="Q257" s="109">
        <f t="shared" si="271"/>
        <v>0</v>
      </c>
      <c r="R257" s="66">
        <f t="shared" si="272"/>
        <v>0</v>
      </c>
      <c r="S257" s="151">
        <v>15</v>
      </c>
      <c r="T257" s="154" t="s">
        <v>134</v>
      </c>
      <c r="U257" s="108">
        <f>SUMIF('Avoided Costs 2011-2019'!$A:$A,'2011 Actuals'!T257&amp;'2011 Actuals'!S257,'Avoided Costs 2011-2019'!$E:$E)*J257</f>
        <v>21390.470928958119</v>
      </c>
      <c r="V257" s="108">
        <f>SUMIF('Avoided Costs 2011-2019'!$A:$A,'2011 Actuals'!T257&amp;'2011 Actuals'!S257,'Avoided Costs 2011-2019'!$K:$K)*N257</f>
        <v>0</v>
      </c>
      <c r="W257" s="108">
        <f>SUMIF('Avoided Costs 2011-2019'!$A:$A,'2011 Actuals'!T257&amp;'2011 Actuals'!S257,'Avoided Costs 2011-2019'!$M:$M)*R257</f>
        <v>0</v>
      </c>
      <c r="X257" s="108">
        <f t="shared" si="273"/>
        <v>21390.470928958119</v>
      </c>
      <c r="Y257" s="134">
        <v>1800</v>
      </c>
      <c r="Z257" s="110">
        <f t="shared" si="274"/>
        <v>1584</v>
      </c>
      <c r="AA257" s="110"/>
      <c r="AB257" s="110"/>
      <c r="AC257" s="110"/>
      <c r="AD257" s="110">
        <f t="shared" si="275"/>
        <v>1584</v>
      </c>
      <c r="AE257" s="110">
        <f t="shared" si="276"/>
        <v>19806.470928958119</v>
      </c>
      <c r="AF257" s="261">
        <f t="shared" si="277"/>
        <v>173521.06200000001</v>
      </c>
      <c r="AG257" s="23"/>
    </row>
    <row r="258" spans="1:33" s="111" customFormat="1" x14ac:dyDescent="0.2">
      <c r="A258" s="150" t="s">
        <v>314</v>
      </c>
      <c r="B258" s="150"/>
      <c r="C258" s="150"/>
      <c r="D258" s="151">
        <v>1</v>
      </c>
      <c r="E258" s="152"/>
      <c r="F258" s="153">
        <v>0.12</v>
      </c>
      <c r="G258" s="153"/>
      <c r="H258" s="152">
        <v>76435</v>
      </c>
      <c r="I258" s="109">
        <f t="shared" si="267"/>
        <v>74676.994999999995</v>
      </c>
      <c r="J258" s="66">
        <f t="shared" si="268"/>
        <v>65715.755599999989</v>
      </c>
      <c r="K258" s="109"/>
      <c r="L258" s="152">
        <v>0</v>
      </c>
      <c r="M258" s="109">
        <f t="shared" si="269"/>
        <v>0</v>
      </c>
      <c r="N258" s="109">
        <f t="shared" si="270"/>
        <v>0</v>
      </c>
      <c r="O258" s="115"/>
      <c r="P258" s="152">
        <v>0</v>
      </c>
      <c r="Q258" s="109">
        <f t="shared" si="271"/>
        <v>0</v>
      </c>
      <c r="R258" s="66">
        <f t="shared" si="272"/>
        <v>0</v>
      </c>
      <c r="S258" s="151">
        <v>15</v>
      </c>
      <c r="T258" s="154" t="s">
        <v>16</v>
      </c>
      <c r="U258" s="108">
        <f>SUMIF('Avoided Costs 2011-2019'!$A:$A,'2011 Actuals'!T258&amp;'2011 Actuals'!S258,'Avoided Costs 2011-2019'!$E:$E)*J258</f>
        <v>133747.7875990856</v>
      </c>
      <c r="V258" s="108">
        <f>SUMIF('Avoided Costs 2011-2019'!$A:$A,'2011 Actuals'!T258&amp;'2011 Actuals'!S258,'Avoided Costs 2011-2019'!$K:$K)*N258</f>
        <v>0</v>
      </c>
      <c r="W258" s="108">
        <f>SUMIF('Avoided Costs 2011-2019'!$A:$A,'2011 Actuals'!T258&amp;'2011 Actuals'!S258,'Avoided Costs 2011-2019'!$M:$M)*R258</f>
        <v>0</v>
      </c>
      <c r="X258" s="108">
        <f t="shared" si="273"/>
        <v>133747.7875990856</v>
      </c>
      <c r="Y258" s="134">
        <v>5632</v>
      </c>
      <c r="Z258" s="110">
        <f t="shared" si="274"/>
        <v>4956.16</v>
      </c>
      <c r="AA258" s="110"/>
      <c r="AB258" s="110"/>
      <c r="AC258" s="110"/>
      <c r="AD258" s="110">
        <f t="shared" si="275"/>
        <v>4956.16</v>
      </c>
      <c r="AE258" s="110">
        <f t="shared" si="276"/>
        <v>128791.62759908559</v>
      </c>
      <c r="AF258" s="261">
        <f t="shared" si="277"/>
        <v>985736.3339999998</v>
      </c>
      <c r="AG258" s="23"/>
    </row>
    <row r="259" spans="1:33" s="111" customFormat="1" x14ac:dyDescent="0.2">
      <c r="A259" s="150" t="s">
        <v>315</v>
      </c>
      <c r="B259" s="150"/>
      <c r="C259" s="150"/>
      <c r="D259" s="151">
        <v>1</v>
      </c>
      <c r="E259" s="152"/>
      <c r="F259" s="153">
        <v>0.12</v>
      </c>
      <c r="G259" s="153"/>
      <c r="H259" s="152">
        <v>12255</v>
      </c>
      <c r="I259" s="109">
        <f t="shared" si="267"/>
        <v>11973.135</v>
      </c>
      <c r="J259" s="66">
        <f t="shared" si="268"/>
        <v>10536.3588</v>
      </c>
      <c r="K259" s="109"/>
      <c r="L259" s="152">
        <v>23800</v>
      </c>
      <c r="M259" s="109">
        <f t="shared" si="269"/>
        <v>23109.8</v>
      </c>
      <c r="N259" s="109">
        <f t="shared" si="270"/>
        <v>20336.624</v>
      </c>
      <c r="O259" s="115"/>
      <c r="P259" s="152">
        <v>0</v>
      </c>
      <c r="Q259" s="109">
        <f t="shared" si="271"/>
        <v>0</v>
      </c>
      <c r="R259" s="66">
        <f t="shared" si="272"/>
        <v>0</v>
      </c>
      <c r="S259" s="151">
        <v>15</v>
      </c>
      <c r="T259" s="154" t="s">
        <v>16</v>
      </c>
      <c r="U259" s="108">
        <f>SUMIF('Avoided Costs 2011-2019'!$A:$A,'2011 Actuals'!T259&amp;'2011 Actuals'!S259,'Avoided Costs 2011-2019'!$E:$E)*J259</f>
        <v>21444.091542183476</v>
      </c>
      <c r="V259" s="108">
        <f>SUMIF('Avoided Costs 2011-2019'!$A:$A,'2011 Actuals'!T259&amp;'2011 Actuals'!S259,'Avoided Costs 2011-2019'!$K:$K)*N259</f>
        <v>17140.97139933753</v>
      </c>
      <c r="W259" s="108">
        <f>SUMIF('Avoided Costs 2011-2019'!$A:$A,'2011 Actuals'!T259&amp;'2011 Actuals'!S259,'Avoided Costs 2011-2019'!$M:$M)*R259</f>
        <v>0</v>
      </c>
      <c r="X259" s="108">
        <f t="shared" si="273"/>
        <v>38585.062941521006</v>
      </c>
      <c r="Y259" s="134">
        <v>13294</v>
      </c>
      <c r="Z259" s="110">
        <f t="shared" si="274"/>
        <v>11698.72</v>
      </c>
      <c r="AA259" s="110"/>
      <c r="AB259" s="110"/>
      <c r="AC259" s="110"/>
      <c r="AD259" s="110">
        <f t="shared" si="275"/>
        <v>11698.72</v>
      </c>
      <c r="AE259" s="110">
        <f t="shared" si="276"/>
        <v>26886.342941521005</v>
      </c>
      <c r="AF259" s="261">
        <f t="shared" si="277"/>
        <v>158045.38200000001</v>
      </c>
      <c r="AG259" s="23"/>
    </row>
    <row r="260" spans="1:33" s="111" customFormat="1" x14ac:dyDescent="0.2">
      <c r="A260" s="150" t="s">
        <v>316</v>
      </c>
      <c r="B260" s="150"/>
      <c r="C260" s="150"/>
      <c r="D260" s="151">
        <v>0</v>
      </c>
      <c r="E260" s="152"/>
      <c r="F260" s="153">
        <v>0.12</v>
      </c>
      <c r="G260" s="153"/>
      <c r="H260" s="152">
        <v>21412</v>
      </c>
      <c r="I260" s="109">
        <v>15477.911149052416</v>
      </c>
      <c r="J260" s="66">
        <f t="shared" si="268"/>
        <v>13620.561811166126</v>
      </c>
      <c r="K260" s="109"/>
      <c r="L260" s="152">
        <v>0</v>
      </c>
      <c r="M260" s="109">
        <v>18159</v>
      </c>
      <c r="N260" s="109">
        <f t="shared" si="270"/>
        <v>15979.92</v>
      </c>
      <c r="O260" s="115"/>
      <c r="P260" s="152">
        <v>0</v>
      </c>
      <c r="Q260" s="109">
        <f t="shared" si="271"/>
        <v>0</v>
      </c>
      <c r="R260" s="66">
        <f t="shared" si="272"/>
        <v>0</v>
      </c>
      <c r="S260" s="151">
        <v>5</v>
      </c>
      <c r="T260" s="154" t="s">
        <v>16</v>
      </c>
      <c r="U260" s="108">
        <f>SUMIF('Avoided Costs 2011-2019'!$A:$A,'2011 Actuals'!T260&amp;'2011 Actuals'!S260,'Avoided Costs 2011-2019'!$E:$E)*J260</f>
        <v>12267.543494915944</v>
      </c>
      <c r="V260" s="108">
        <f>SUMIF('Avoided Costs 2011-2019'!$A:$A,'2011 Actuals'!T260&amp;'2011 Actuals'!S260,'Avoided Costs 2011-2019'!$K:$K)*N260</f>
        <v>6050.4471139201696</v>
      </c>
      <c r="W260" s="108">
        <f>SUMIF('Avoided Costs 2011-2019'!$A:$A,'2011 Actuals'!T260&amp;'2011 Actuals'!S260,'Avoided Costs 2011-2019'!$M:$M)*R260</f>
        <v>0</v>
      </c>
      <c r="X260" s="108">
        <f t="shared" si="273"/>
        <v>18317.990608836113</v>
      </c>
      <c r="Y260" s="134">
        <v>0</v>
      </c>
      <c r="Z260" s="110">
        <f t="shared" si="274"/>
        <v>0</v>
      </c>
      <c r="AA260" s="110"/>
      <c r="AB260" s="110"/>
      <c r="AC260" s="110"/>
      <c r="AD260" s="110">
        <f t="shared" si="275"/>
        <v>0</v>
      </c>
      <c r="AE260" s="110">
        <f t="shared" si="276"/>
        <v>18317.990608836113</v>
      </c>
      <c r="AF260" s="261">
        <f t="shared" si="277"/>
        <v>68102.809055830628</v>
      </c>
      <c r="AG260" s="23"/>
    </row>
    <row r="261" spans="1:33" s="111" customFormat="1" x14ac:dyDescent="0.2">
      <c r="A261" s="150" t="s">
        <v>317</v>
      </c>
      <c r="B261" s="150"/>
      <c r="C261" s="150"/>
      <c r="D261" s="151">
        <v>1</v>
      </c>
      <c r="E261" s="152"/>
      <c r="F261" s="153">
        <v>0.12</v>
      </c>
      <c r="G261" s="153"/>
      <c r="H261" s="152">
        <v>37158</v>
      </c>
      <c r="I261" s="109">
        <v>26860.088850947584</v>
      </c>
      <c r="J261" s="66">
        <f t="shared" si="268"/>
        <v>23636.878188833874</v>
      </c>
      <c r="K261" s="109"/>
      <c r="L261" s="152">
        <v>0</v>
      </c>
      <c r="M261" s="109">
        <f t="shared" ref="M261" si="288">L261</f>
        <v>0</v>
      </c>
      <c r="N261" s="109">
        <f t="shared" si="270"/>
        <v>0</v>
      </c>
      <c r="O261" s="115"/>
      <c r="P261" s="152">
        <v>716</v>
      </c>
      <c r="Q261" s="152">
        <v>716</v>
      </c>
      <c r="R261" s="66">
        <f t="shared" si="272"/>
        <v>630.08000000000004</v>
      </c>
      <c r="S261" s="151">
        <v>15</v>
      </c>
      <c r="T261" s="154" t="s">
        <v>16</v>
      </c>
      <c r="U261" s="108">
        <f>SUMIF('Avoided Costs 2011-2019'!$A:$A,'2011 Actuals'!T261&amp;'2011 Actuals'!S261,'Avoided Costs 2011-2019'!$E:$E)*J261</f>
        <v>48106.882963476302</v>
      </c>
      <c r="V261" s="108">
        <f>SUMIF('Avoided Costs 2011-2019'!$A:$A,'2011 Actuals'!T261&amp;'2011 Actuals'!S261,'Avoided Costs 2011-2019'!$K:$K)*N261</f>
        <v>0</v>
      </c>
      <c r="W261" s="108">
        <f>SUMIF('Avoided Costs 2011-2019'!$A:$A,'2011 Actuals'!T261&amp;'2011 Actuals'!S261,'Avoided Costs 2011-2019'!$M:$M)*R261</f>
        <v>10621.412147163259</v>
      </c>
      <c r="X261" s="108">
        <f t="shared" si="273"/>
        <v>58728.295110639563</v>
      </c>
      <c r="Y261" s="134">
        <v>10000</v>
      </c>
      <c r="Z261" s="110">
        <f t="shared" si="274"/>
        <v>8800</v>
      </c>
      <c r="AA261" s="110"/>
      <c r="AB261" s="110"/>
      <c r="AC261" s="110"/>
      <c r="AD261" s="110">
        <f t="shared" si="275"/>
        <v>8800</v>
      </c>
      <c r="AE261" s="110">
        <f t="shared" si="276"/>
        <v>49928.295110639563</v>
      </c>
      <c r="AF261" s="261">
        <f t="shared" si="277"/>
        <v>354553.17283250811</v>
      </c>
      <c r="AG261" s="23"/>
    </row>
    <row r="262" spans="1:33" s="111" customFormat="1" x14ac:dyDescent="0.2">
      <c r="A262" s="150" t="s">
        <v>318</v>
      </c>
      <c r="B262" s="150"/>
      <c r="C262" s="150"/>
      <c r="D262" s="151">
        <v>1</v>
      </c>
      <c r="E262" s="152"/>
      <c r="F262" s="153">
        <v>0.12</v>
      </c>
      <c r="G262" s="153"/>
      <c r="H262" s="152">
        <v>16155</v>
      </c>
      <c r="I262" s="109">
        <f t="shared" si="267"/>
        <v>15783.434999999999</v>
      </c>
      <c r="J262" s="66">
        <f t="shared" si="268"/>
        <v>13889.4228</v>
      </c>
      <c r="K262" s="109"/>
      <c r="L262" s="152">
        <v>0</v>
      </c>
      <c r="M262" s="109">
        <f t="shared" si="269"/>
        <v>0</v>
      </c>
      <c r="N262" s="109">
        <f t="shared" si="270"/>
        <v>0</v>
      </c>
      <c r="O262" s="115"/>
      <c r="P262" s="152">
        <v>0</v>
      </c>
      <c r="Q262" s="109">
        <f t="shared" si="271"/>
        <v>0</v>
      </c>
      <c r="R262" s="66">
        <f t="shared" si="272"/>
        <v>0</v>
      </c>
      <c r="S262" s="151">
        <v>5</v>
      </c>
      <c r="T262" s="154" t="s">
        <v>16</v>
      </c>
      <c r="U262" s="108">
        <f>SUMIF('Avoided Costs 2011-2019'!$A:$A,'2011 Actuals'!T262&amp;'2011 Actuals'!S262,'Avoided Costs 2011-2019'!$E:$E)*J262</f>
        <v>12509.696786412464</v>
      </c>
      <c r="V262" s="108">
        <f>SUMIF('Avoided Costs 2011-2019'!$A:$A,'2011 Actuals'!T262&amp;'2011 Actuals'!S262,'Avoided Costs 2011-2019'!$K:$K)*N262</f>
        <v>0</v>
      </c>
      <c r="W262" s="108">
        <f>SUMIF('Avoided Costs 2011-2019'!$A:$A,'2011 Actuals'!T262&amp;'2011 Actuals'!S262,'Avoided Costs 2011-2019'!$M:$M)*R262</f>
        <v>0</v>
      </c>
      <c r="X262" s="108">
        <f t="shared" si="273"/>
        <v>12509.696786412464</v>
      </c>
      <c r="Y262" s="134">
        <v>3850</v>
      </c>
      <c r="Z262" s="110">
        <f t="shared" si="274"/>
        <v>3388</v>
      </c>
      <c r="AA262" s="110"/>
      <c r="AB262" s="110"/>
      <c r="AC262" s="110"/>
      <c r="AD262" s="110">
        <f t="shared" si="275"/>
        <v>3388</v>
      </c>
      <c r="AE262" s="110">
        <f t="shared" si="276"/>
        <v>9121.6967864124636</v>
      </c>
      <c r="AF262" s="261">
        <f t="shared" si="277"/>
        <v>69447.114000000001</v>
      </c>
      <c r="AG262" s="23"/>
    </row>
    <row r="263" spans="1:33" s="111" customFormat="1" x14ac:dyDescent="0.2">
      <c r="A263" s="150" t="s">
        <v>319</v>
      </c>
      <c r="B263" s="150"/>
      <c r="C263" s="150"/>
      <c r="D263" s="151">
        <v>1</v>
      </c>
      <c r="E263" s="152"/>
      <c r="F263" s="153">
        <v>0.12</v>
      </c>
      <c r="G263" s="153"/>
      <c r="H263" s="152">
        <v>64154</v>
      </c>
      <c r="I263" s="109">
        <f t="shared" si="267"/>
        <v>62678.457999999999</v>
      </c>
      <c r="J263" s="66">
        <f t="shared" si="268"/>
        <v>55157.043039999997</v>
      </c>
      <c r="K263" s="109"/>
      <c r="L263" s="152">
        <v>0</v>
      </c>
      <c r="M263" s="109">
        <f t="shared" si="269"/>
        <v>0</v>
      </c>
      <c r="N263" s="109">
        <f t="shared" si="270"/>
        <v>0</v>
      </c>
      <c r="O263" s="115"/>
      <c r="P263" s="152">
        <v>0</v>
      </c>
      <c r="Q263" s="109">
        <f t="shared" si="271"/>
        <v>0</v>
      </c>
      <c r="R263" s="66">
        <f t="shared" si="272"/>
        <v>0</v>
      </c>
      <c r="S263" s="151">
        <v>15</v>
      </c>
      <c r="T263" s="154" t="s">
        <v>16</v>
      </c>
      <c r="U263" s="108">
        <f>SUMIF('Avoided Costs 2011-2019'!$A:$A,'2011 Actuals'!T263&amp;'2011 Actuals'!S263,'Avoided Costs 2011-2019'!$E:$E)*J263</f>
        <v>112258.20063624959</v>
      </c>
      <c r="V263" s="108">
        <f>SUMIF('Avoided Costs 2011-2019'!$A:$A,'2011 Actuals'!T263&amp;'2011 Actuals'!S263,'Avoided Costs 2011-2019'!$K:$K)*N263</f>
        <v>0</v>
      </c>
      <c r="W263" s="108">
        <f>SUMIF('Avoided Costs 2011-2019'!$A:$A,'2011 Actuals'!T263&amp;'2011 Actuals'!S263,'Avoided Costs 2011-2019'!$M:$M)*R263</f>
        <v>0</v>
      </c>
      <c r="X263" s="108">
        <f t="shared" si="273"/>
        <v>112258.20063624959</v>
      </c>
      <c r="Y263" s="134">
        <v>22000</v>
      </c>
      <c r="Z263" s="110">
        <f t="shared" si="274"/>
        <v>19360</v>
      </c>
      <c r="AA263" s="110"/>
      <c r="AB263" s="110"/>
      <c r="AC263" s="110"/>
      <c r="AD263" s="110">
        <f t="shared" si="275"/>
        <v>19360</v>
      </c>
      <c r="AE263" s="110">
        <f t="shared" si="276"/>
        <v>92898.200636249589</v>
      </c>
      <c r="AF263" s="261">
        <f t="shared" si="277"/>
        <v>827355.64559999993</v>
      </c>
      <c r="AG263" s="23"/>
    </row>
    <row r="264" spans="1:33" s="111" customFormat="1" x14ac:dyDescent="0.2">
      <c r="A264" s="150" t="s">
        <v>320</v>
      </c>
      <c r="B264" s="150"/>
      <c r="C264" s="150"/>
      <c r="D264" s="151">
        <v>1</v>
      </c>
      <c r="E264" s="152"/>
      <c r="F264" s="153">
        <v>0.12</v>
      </c>
      <c r="G264" s="153"/>
      <c r="H264" s="152">
        <v>149079</v>
      </c>
      <c r="I264" s="109">
        <f t="shared" si="267"/>
        <v>145650.18299999999</v>
      </c>
      <c r="J264" s="66">
        <f t="shared" si="268"/>
        <v>128172.16103999999</v>
      </c>
      <c r="K264" s="109"/>
      <c r="L264" s="152">
        <v>0</v>
      </c>
      <c r="M264" s="109">
        <f t="shared" si="269"/>
        <v>0</v>
      </c>
      <c r="N264" s="109">
        <f t="shared" si="270"/>
        <v>0</v>
      </c>
      <c r="O264" s="115"/>
      <c r="P264" s="152">
        <v>0</v>
      </c>
      <c r="Q264" s="109">
        <f t="shared" si="271"/>
        <v>0</v>
      </c>
      <c r="R264" s="66">
        <f t="shared" si="272"/>
        <v>0</v>
      </c>
      <c r="S264" s="151">
        <v>25</v>
      </c>
      <c r="T264" s="154" t="s">
        <v>16</v>
      </c>
      <c r="U264" s="108">
        <f>SUMIF('Avoided Costs 2011-2019'!$A:$A,'2011 Actuals'!T264&amp;'2011 Actuals'!S264,'Avoided Costs 2011-2019'!$E:$E)*J264</f>
        <v>331197.29289458261</v>
      </c>
      <c r="V264" s="108">
        <f>SUMIF('Avoided Costs 2011-2019'!$A:$A,'2011 Actuals'!T264&amp;'2011 Actuals'!S264,'Avoided Costs 2011-2019'!$K:$K)*N264</f>
        <v>0</v>
      </c>
      <c r="W264" s="108">
        <f>SUMIF('Avoided Costs 2011-2019'!$A:$A,'2011 Actuals'!T264&amp;'2011 Actuals'!S264,'Avoided Costs 2011-2019'!$M:$M)*R264</f>
        <v>0</v>
      </c>
      <c r="X264" s="108">
        <f t="shared" si="273"/>
        <v>331197.29289458261</v>
      </c>
      <c r="Y264" s="134">
        <v>251745</v>
      </c>
      <c r="Z264" s="110">
        <f t="shared" si="274"/>
        <v>221535.6</v>
      </c>
      <c r="AA264" s="110"/>
      <c r="AB264" s="110"/>
      <c r="AC264" s="110"/>
      <c r="AD264" s="110">
        <f t="shared" si="275"/>
        <v>221535.6</v>
      </c>
      <c r="AE264" s="110">
        <f t="shared" si="276"/>
        <v>109661.69289458261</v>
      </c>
      <c r="AF264" s="261">
        <f t="shared" si="277"/>
        <v>3204304.0259999996</v>
      </c>
      <c r="AG264" s="23"/>
    </row>
    <row r="265" spans="1:33" s="111" customFormat="1" x14ac:dyDescent="0.2">
      <c r="A265" s="150" t="s">
        <v>321</v>
      </c>
      <c r="B265" s="150"/>
      <c r="C265" s="150"/>
      <c r="D265" s="151">
        <v>1</v>
      </c>
      <c r="E265" s="152"/>
      <c r="F265" s="153">
        <v>0.12</v>
      </c>
      <c r="G265" s="153"/>
      <c r="H265" s="152">
        <v>373316</v>
      </c>
      <c r="I265" s="109">
        <f t="shared" si="267"/>
        <v>364729.73200000002</v>
      </c>
      <c r="J265" s="66">
        <f t="shared" si="268"/>
        <v>320962.16416000004</v>
      </c>
      <c r="K265" s="109"/>
      <c r="L265" s="152">
        <v>0</v>
      </c>
      <c r="M265" s="109">
        <f t="shared" si="269"/>
        <v>0</v>
      </c>
      <c r="N265" s="109">
        <f t="shared" si="270"/>
        <v>0</v>
      </c>
      <c r="O265" s="115"/>
      <c r="P265" s="152">
        <v>0</v>
      </c>
      <c r="Q265" s="109">
        <f t="shared" si="271"/>
        <v>0</v>
      </c>
      <c r="R265" s="66">
        <f t="shared" si="272"/>
        <v>0</v>
      </c>
      <c r="S265" s="151">
        <v>25</v>
      </c>
      <c r="T265" s="154" t="s">
        <v>16</v>
      </c>
      <c r="U265" s="108">
        <f>SUMIF('Avoided Costs 2011-2019'!$A:$A,'2011 Actuals'!T265&amp;'2011 Actuals'!S265,'Avoided Costs 2011-2019'!$E:$E)*J265</f>
        <v>829367.3058863692</v>
      </c>
      <c r="V265" s="108">
        <f>SUMIF('Avoided Costs 2011-2019'!$A:$A,'2011 Actuals'!T265&amp;'2011 Actuals'!S265,'Avoided Costs 2011-2019'!$K:$K)*N265</f>
        <v>0</v>
      </c>
      <c r="W265" s="108">
        <f>SUMIF('Avoided Costs 2011-2019'!$A:$A,'2011 Actuals'!T265&amp;'2011 Actuals'!S265,'Avoided Costs 2011-2019'!$M:$M)*R265</f>
        <v>0</v>
      </c>
      <c r="X265" s="108">
        <f t="shared" si="273"/>
        <v>829367.3058863692</v>
      </c>
      <c r="Y265" s="134">
        <v>540000</v>
      </c>
      <c r="Z265" s="110">
        <f t="shared" si="274"/>
        <v>475200</v>
      </c>
      <c r="AA265" s="110"/>
      <c r="AB265" s="110"/>
      <c r="AC265" s="110"/>
      <c r="AD265" s="110">
        <f t="shared" si="275"/>
        <v>475200</v>
      </c>
      <c r="AE265" s="110">
        <f t="shared" si="276"/>
        <v>354167.3058863692</v>
      </c>
      <c r="AF265" s="261">
        <f t="shared" si="277"/>
        <v>8024054.1040000012</v>
      </c>
      <c r="AG265" s="23"/>
    </row>
    <row r="266" spans="1:33" s="4" customFormat="1" x14ac:dyDescent="0.2">
      <c r="A266" s="214" t="s">
        <v>4</v>
      </c>
      <c r="B266" s="214" t="s">
        <v>57</v>
      </c>
      <c r="C266" s="215"/>
      <c r="D266" s="216">
        <f>SUM(D229:D265)</f>
        <v>31</v>
      </c>
      <c r="E266" s="217"/>
      <c r="F266" s="218"/>
      <c r="G266" s="219"/>
      <c r="H266" s="217">
        <f>SUM(H229:H265)</f>
        <v>3178943</v>
      </c>
      <c r="I266" s="217">
        <f>SUM(I229:I265)</f>
        <v>3095172.3510000007</v>
      </c>
      <c r="J266" s="217">
        <f>SUM(J229:J265)</f>
        <v>2723751.6688800002</v>
      </c>
      <c r="K266" s="66"/>
      <c r="L266" s="217">
        <f>SUM(L229:L265)</f>
        <v>1527628</v>
      </c>
      <c r="M266" s="217">
        <f>SUM(M229:M265)</f>
        <v>1429908.993</v>
      </c>
      <c r="N266" s="217">
        <f>SUM(N229:N265)</f>
        <v>1258319.9138400001</v>
      </c>
      <c r="O266" s="220"/>
      <c r="P266" s="217">
        <f>SUM(P229:P265)</f>
        <v>716</v>
      </c>
      <c r="Q266" s="217">
        <f>SUM(Q229:Q265)</f>
        <v>1166</v>
      </c>
      <c r="R266" s="217">
        <f>SUM(R229:R265)</f>
        <v>1026.08</v>
      </c>
      <c r="S266" s="216"/>
      <c r="T266" s="215"/>
      <c r="U266" s="110">
        <f>SUM(U229:U265)</f>
        <v>5023732.543709808</v>
      </c>
      <c r="V266" s="110">
        <f>SUM(V229:V265)</f>
        <v>1048893.9172504244</v>
      </c>
      <c r="W266" s="110">
        <f>SUM(W229:W265)</f>
        <v>17296.880675408323</v>
      </c>
      <c r="X266" s="110">
        <f>SUM(X229:X265)</f>
        <v>6089923.3416356407</v>
      </c>
      <c r="Y266" s="134"/>
      <c r="Z266" s="110">
        <f>SUM(Z229:Z265)</f>
        <v>1676443.6832000001</v>
      </c>
      <c r="AA266" s="110">
        <v>329720.90000000002</v>
      </c>
      <c r="AB266" s="110">
        <v>111719.56</v>
      </c>
      <c r="AC266" s="110">
        <f>AB266+AA266</f>
        <v>441440.46</v>
      </c>
      <c r="AD266" s="110">
        <f t="shared" si="275"/>
        <v>1788163.2432000001</v>
      </c>
      <c r="AE266" s="112">
        <f t="shared" si="276"/>
        <v>4301760.0984356403</v>
      </c>
      <c r="AF266" s="262">
        <f>SUM(AF229:AF265)</f>
        <v>38408715.564128332</v>
      </c>
      <c r="AG266" s="23"/>
    </row>
    <row r="267" spans="1:33" x14ac:dyDescent="0.2">
      <c r="A267" s="143"/>
      <c r="J267" s="20"/>
      <c r="K267" s="40"/>
      <c r="L267" s="40"/>
      <c r="O267" s="57"/>
      <c r="P267" s="29"/>
      <c r="R267" s="20"/>
      <c r="S267" s="20"/>
      <c r="Z267" s="41"/>
      <c r="AA267" s="41"/>
      <c r="AC267" s="41"/>
      <c r="AD267" s="41"/>
      <c r="AE267" s="41"/>
      <c r="AF267" s="72"/>
    </row>
    <row r="268" spans="1:33" x14ac:dyDescent="0.2">
      <c r="A268" s="143" t="s">
        <v>84</v>
      </c>
      <c r="B268" s="23" t="s">
        <v>105</v>
      </c>
      <c r="J268" s="20"/>
      <c r="K268" s="40"/>
      <c r="L268" s="40"/>
      <c r="O268" s="57"/>
      <c r="P268" s="29"/>
      <c r="R268" s="20"/>
      <c r="S268" s="20"/>
      <c r="Z268" s="41"/>
      <c r="AA268" s="41"/>
      <c r="AC268" s="41"/>
      <c r="AD268" s="41"/>
      <c r="AE268" s="41"/>
      <c r="AF268" s="72"/>
    </row>
    <row r="269" spans="1:33" s="111" customFormat="1" x14ac:dyDescent="0.2">
      <c r="A269" s="150" t="s">
        <v>335</v>
      </c>
      <c r="B269" s="150"/>
      <c r="C269" s="150"/>
      <c r="D269" s="151">
        <v>1</v>
      </c>
      <c r="E269" s="152"/>
      <c r="F269" s="153">
        <v>0.12</v>
      </c>
      <c r="G269" s="153"/>
      <c r="H269" s="152">
        <v>19506</v>
      </c>
      <c r="I269" s="109">
        <f t="shared" ref="I269:I271" si="289">+$H$68*H269</f>
        <v>19057.362000000001</v>
      </c>
      <c r="J269" s="66">
        <f t="shared" ref="J269" si="290">I269*(1-F269)</f>
        <v>16770.47856</v>
      </c>
      <c r="K269" s="109"/>
      <c r="L269" s="152">
        <v>34594</v>
      </c>
      <c r="M269" s="109">
        <f t="shared" ref="M269:M271" si="291">+$L$68*L269</f>
        <v>33590.773999999998</v>
      </c>
      <c r="N269" s="109">
        <f t="shared" ref="N269" si="292">M269*(1-F269)</f>
        <v>29559.881119999998</v>
      </c>
      <c r="O269" s="115"/>
      <c r="P269" s="152">
        <v>0</v>
      </c>
      <c r="Q269" s="109">
        <f t="shared" ref="Q269:Q271" si="293">+P269*$P$68</f>
        <v>0</v>
      </c>
      <c r="R269" s="66">
        <f t="shared" ref="R269" si="294">Q269*(1-F269)</f>
        <v>0</v>
      </c>
      <c r="S269" s="151">
        <v>15</v>
      </c>
      <c r="T269" s="154" t="s">
        <v>16</v>
      </c>
      <c r="U269" s="108">
        <f>SUMIF('Avoided Costs 2011-2019'!$A:$A,'2011 Actuals'!T269&amp;'2011 Actuals'!S269,'Avoided Costs 2011-2019'!$E:$E)*J269</f>
        <v>34132.064432625943</v>
      </c>
      <c r="V269" s="108">
        <f>SUMIF('Avoided Costs 2011-2019'!$A:$A,'2011 Actuals'!T269&amp;'2011 Actuals'!S269,'Avoided Costs 2011-2019'!$K:$K)*N269</f>
        <v>24914.906075154726</v>
      </c>
      <c r="W269" s="108">
        <f>SUMIF('Avoided Costs 2011-2019'!$A:$A,'2011 Actuals'!T269&amp;'2011 Actuals'!S269,'Avoided Costs 2011-2019'!$M:$M)*R269</f>
        <v>0</v>
      </c>
      <c r="X269" s="108">
        <f t="shared" ref="X269" si="295">SUM(U269:W269)</f>
        <v>59046.970507780672</v>
      </c>
      <c r="Y269" s="134">
        <v>10012</v>
      </c>
      <c r="Z269" s="110">
        <f t="shared" ref="Z269" si="296">Y269*(1-F269)</f>
        <v>8810.56</v>
      </c>
      <c r="AA269" s="110"/>
      <c r="AB269" s="110"/>
      <c r="AC269" s="110"/>
      <c r="AD269" s="110">
        <f>Z269+AB269</f>
        <v>8810.56</v>
      </c>
      <c r="AE269" s="110">
        <f>X269-AD269</f>
        <v>50236.410507780674</v>
      </c>
      <c r="AF269" s="261">
        <f t="shared" ref="AF269:AF271" si="297">J269*S269</f>
        <v>251557.1784</v>
      </c>
      <c r="AG269" s="23"/>
    </row>
    <row r="270" spans="1:33" s="111" customFormat="1" x14ac:dyDescent="0.2">
      <c r="A270" s="150" t="s">
        <v>336</v>
      </c>
      <c r="B270" s="150"/>
      <c r="C270" s="150"/>
      <c r="D270" s="151">
        <v>1</v>
      </c>
      <c r="E270" s="152"/>
      <c r="F270" s="153">
        <v>0.12</v>
      </c>
      <c r="G270" s="153"/>
      <c r="H270" s="152">
        <v>5594</v>
      </c>
      <c r="I270" s="109">
        <f t="shared" si="289"/>
        <v>5465.3379999999997</v>
      </c>
      <c r="J270" s="66">
        <f t="shared" ref="J270:J271" si="298">I270*(1-F270)</f>
        <v>4809.4974400000001</v>
      </c>
      <c r="K270" s="109"/>
      <c r="L270" s="152">
        <v>95620</v>
      </c>
      <c r="M270" s="109">
        <f t="shared" si="291"/>
        <v>92847.02</v>
      </c>
      <c r="N270" s="109">
        <f t="shared" ref="N270:N271" si="299">M270*(1-F270)</f>
        <v>81705.377600000007</v>
      </c>
      <c r="O270" s="115"/>
      <c r="P270" s="152">
        <v>0</v>
      </c>
      <c r="Q270" s="109">
        <f t="shared" si="293"/>
        <v>0</v>
      </c>
      <c r="R270" s="66">
        <f t="shared" ref="R270:R271" si="300">Q270*(1-F270)</f>
        <v>0</v>
      </c>
      <c r="S270" s="151">
        <v>15</v>
      </c>
      <c r="T270" s="154" t="s">
        <v>16</v>
      </c>
      <c r="U270" s="108">
        <f>SUMIF('Avoided Costs 2011-2019'!$A:$A,'2011 Actuals'!T270&amp;'2011 Actuals'!S270,'Avoided Costs 2011-2019'!$E:$E)*J270</f>
        <v>9788.514735779223</v>
      </c>
      <c r="V270" s="108">
        <f>SUMIF('Avoided Costs 2011-2019'!$A:$A,'2011 Actuals'!T270&amp;'2011 Actuals'!S270,'Avoided Costs 2011-2019'!$K:$K)*N270</f>
        <v>68866.373327926674</v>
      </c>
      <c r="W270" s="108">
        <f>SUMIF('Avoided Costs 2011-2019'!$A:$A,'2011 Actuals'!T270&amp;'2011 Actuals'!S270,'Avoided Costs 2011-2019'!$M:$M)*R270</f>
        <v>0</v>
      </c>
      <c r="X270" s="108">
        <f t="shared" ref="X270:X271" si="301">SUM(U270:W270)</f>
        <v>78654.888063705905</v>
      </c>
      <c r="Y270" s="134">
        <v>24800</v>
      </c>
      <c r="Z270" s="110">
        <f t="shared" ref="Z270:Z271" si="302">Y270*(1-F270)</f>
        <v>21824</v>
      </c>
      <c r="AA270" s="110"/>
      <c r="AB270" s="110"/>
      <c r="AC270" s="110"/>
      <c r="AD270" s="110">
        <f>Z270+AB270</f>
        <v>21824</v>
      </c>
      <c r="AE270" s="110">
        <f>X270-AD270</f>
        <v>56830.888063705905</v>
      </c>
      <c r="AF270" s="261">
        <f t="shared" si="297"/>
        <v>72142.461599999995</v>
      </c>
      <c r="AG270" s="23"/>
    </row>
    <row r="271" spans="1:33" s="111" customFormat="1" x14ac:dyDescent="0.2">
      <c r="A271" s="150" t="s">
        <v>337</v>
      </c>
      <c r="B271" s="150"/>
      <c r="C271" s="150"/>
      <c r="D271" s="151">
        <v>1</v>
      </c>
      <c r="E271" s="152"/>
      <c r="F271" s="153">
        <v>0.12</v>
      </c>
      <c r="G271" s="153"/>
      <c r="H271" s="152">
        <v>63347</v>
      </c>
      <c r="I271" s="109">
        <f t="shared" si="289"/>
        <v>61890.019</v>
      </c>
      <c r="J271" s="66">
        <f t="shared" si="298"/>
        <v>54463.216720000004</v>
      </c>
      <c r="K271" s="109"/>
      <c r="L271" s="152">
        <v>0</v>
      </c>
      <c r="M271" s="109">
        <f t="shared" si="291"/>
        <v>0</v>
      </c>
      <c r="N271" s="109">
        <f t="shared" si="299"/>
        <v>0</v>
      </c>
      <c r="O271" s="115"/>
      <c r="P271" s="152">
        <v>0</v>
      </c>
      <c r="Q271" s="109">
        <f t="shared" si="293"/>
        <v>0</v>
      </c>
      <c r="R271" s="66">
        <f t="shared" si="300"/>
        <v>0</v>
      </c>
      <c r="S271" s="151">
        <v>25</v>
      </c>
      <c r="T271" s="154" t="s">
        <v>16</v>
      </c>
      <c r="U271" s="108">
        <f>SUMIF('Avoided Costs 2011-2019'!$A:$A,'2011 Actuals'!T271&amp;'2011 Actuals'!S271,'Avoided Costs 2011-2019'!$E:$E)*J271</f>
        <v>140733.13419725868</v>
      </c>
      <c r="V271" s="108">
        <f>SUMIF('Avoided Costs 2011-2019'!$A:$A,'2011 Actuals'!T271&amp;'2011 Actuals'!S271,'Avoided Costs 2011-2019'!$K:$K)*N271</f>
        <v>0</v>
      </c>
      <c r="W271" s="108">
        <f>SUMIF('Avoided Costs 2011-2019'!$A:$A,'2011 Actuals'!T271&amp;'2011 Actuals'!S271,'Avoided Costs 2011-2019'!$M:$M)*R271</f>
        <v>0</v>
      </c>
      <c r="X271" s="108">
        <f t="shared" si="301"/>
        <v>140733.13419725868</v>
      </c>
      <c r="Y271" s="134">
        <v>19519</v>
      </c>
      <c r="Z271" s="110">
        <f t="shared" si="302"/>
        <v>17176.72</v>
      </c>
      <c r="AA271" s="110"/>
      <c r="AB271" s="110"/>
      <c r="AC271" s="110"/>
      <c r="AD271" s="110">
        <f>Z271+AB271</f>
        <v>17176.72</v>
      </c>
      <c r="AE271" s="110">
        <f>X271-AD271</f>
        <v>123556.41419725868</v>
      </c>
      <c r="AF271" s="261">
        <f t="shared" si="297"/>
        <v>1361580.4180000001</v>
      </c>
      <c r="AG271" s="23"/>
    </row>
    <row r="272" spans="1:33" s="4" customFormat="1" x14ac:dyDescent="0.2">
      <c r="A272" s="214" t="s">
        <v>4</v>
      </c>
      <c r="B272" s="214" t="s">
        <v>61</v>
      </c>
      <c r="C272" s="215"/>
      <c r="D272" s="216">
        <f>SUM(D269:D271)</f>
        <v>3</v>
      </c>
      <c r="E272" s="217"/>
      <c r="F272" s="218"/>
      <c r="G272" s="219"/>
      <c r="H272" s="217">
        <f>SUM(H269:H271)</f>
        <v>88447</v>
      </c>
      <c r="I272" s="217">
        <f>SUM(I269:I271)</f>
        <v>86412.718999999997</v>
      </c>
      <c r="J272" s="217">
        <f>SUM(J269:J271)</f>
        <v>76043.192720000006</v>
      </c>
      <c r="K272" s="66"/>
      <c r="L272" s="217">
        <f>SUM(L269:L271)</f>
        <v>130214</v>
      </c>
      <c r="M272" s="217">
        <f>SUM(M269:M271)</f>
        <v>126437.79399999999</v>
      </c>
      <c r="N272" s="217">
        <f>SUM(N269:N271)</f>
        <v>111265.25872000001</v>
      </c>
      <c r="O272" s="220"/>
      <c r="P272" s="217">
        <f>SUM(P269:P271)</f>
        <v>0</v>
      </c>
      <c r="Q272" s="217">
        <f>SUM(Q269:Q271)</f>
        <v>0</v>
      </c>
      <c r="R272" s="217">
        <f>SUM(R269:R271)</f>
        <v>0</v>
      </c>
      <c r="S272" s="216"/>
      <c r="T272" s="215"/>
      <c r="U272" s="110">
        <f>SUM(U269:U271)</f>
        <v>184653.71336566383</v>
      </c>
      <c r="V272" s="110">
        <f>SUM(V269:V271)</f>
        <v>93781.279403081397</v>
      </c>
      <c r="W272" s="110">
        <f>SUM(W269:W271)</f>
        <v>0</v>
      </c>
      <c r="X272" s="110">
        <f>SUM(X269:X271)</f>
        <v>278434.99276874529</v>
      </c>
      <c r="Y272" s="134"/>
      <c r="Z272" s="110">
        <f>SUM(Z269:Z271)</f>
        <v>47811.28</v>
      </c>
      <c r="AA272" s="110">
        <v>18043.09</v>
      </c>
      <c r="AB272" s="110">
        <v>3910</v>
      </c>
      <c r="AC272" s="110">
        <f>AB272+AA272</f>
        <v>21953.09</v>
      </c>
      <c r="AD272" s="110">
        <f>Z272+AB272</f>
        <v>51721.279999999999</v>
      </c>
      <c r="AE272" s="112">
        <f>X272-AD272</f>
        <v>226713.71276874529</v>
      </c>
      <c r="AF272" s="262">
        <f>SUM(AF269:AF271)</f>
        <v>1685280.0580000002</v>
      </c>
      <c r="AG272" s="23"/>
    </row>
    <row r="273" spans="1:33" x14ac:dyDescent="0.2">
      <c r="A273" s="143"/>
      <c r="J273" s="20"/>
      <c r="K273" s="40"/>
      <c r="L273" s="40"/>
      <c r="O273" s="57"/>
      <c r="P273" s="29"/>
      <c r="R273" s="20"/>
      <c r="S273" s="20"/>
      <c r="Z273" s="41"/>
      <c r="AA273" s="41"/>
      <c r="AC273" s="41"/>
      <c r="AD273" s="41"/>
      <c r="AE273" s="41"/>
      <c r="AF273" s="72"/>
    </row>
    <row r="274" spans="1:33" x14ac:dyDescent="0.2">
      <c r="A274" s="143" t="s">
        <v>109</v>
      </c>
      <c r="B274" s="23" t="s">
        <v>106</v>
      </c>
      <c r="J274" s="20"/>
      <c r="K274" s="40"/>
      <c r="L274" s="40"/>
      <c r="O274" s="57"/>
      <c r="P274" s="29"/>
      <c r="R274" s="20"/>
      <c r="S274" s="20"/>
      <c r="Z274" s="41"/>
      <c r="AA274" s="41"/>
      <c r="AC274" s="41"/>
      <c r="AD274" s="41"/>
      <c r="AE274" s="41"/>
      <c r="AF274" s="72"/>
    </row>
    <row r="275" spans="1:33" s="111" customFormat="1" x14ac:dyDescent="0.2">
      <c r="A275" s="150" t="s">
        <v>253</v>
      </c>
      <c r="B275" s="150"/>
      <c r="C275" s="150"/>
      <c r="D275" s="151">
        <v>1</v>
      </c>
      <c r="E275" s="152"/>
      <c r="F275" s="153">
        <v>0.12</v>
      </c>
      <c r="G275" s="153"/>
      <c r="H275" s="152">
        <v>5007</v>
      </c>
      <c r="I275" s="109">
        <f t="shared" ref="I275:I306" si="303">+$H$68*H275</f>
        <v>4891.8389999999999</v>
      </c>
      <c r="J275" s="66">
        <f t="shared" ref="J275:J306" si="304">I275*(1-F275)</f>
        <v>4304.8183200000003</v>
      </c>
      <c r="K275" s="109"/>
      <c r="L275" s="152">
        <v>42657</v>
      </c>
      <c r="M275" s="109">
        <f t="shared" ref="M275:M306" si="305">+$L$68*L275</f>
        <v>41419.947</v>
      </c>
      <c r="N275" s="109">
        <f t="shared" ref="N275:N306" si="306">M275*(1-F275)</f>
        <v>36449.553359999998</v>
      </c>
      <c r="O275" s="115"/>
      <c r="P275" s="152">
        <v>193</v>
      </c>
      <c r="Q275" s="109">
        <f t="shared" ref="Q275:Q306" si="307">+P275*$P$68</f>
        <v>191.07</v>
      </c>
      <c r="R275" s="66">
        <f t="shared" ref="R275:R306" si="308">Q275*(1-F275)</f>
        <v>168.14159999999998</v>
      </c>
      <c r="S275" s="151">
        <v>5</v>
      </c>
      <c r="T275" s="154" t="s">
        <v>16</v>
      </c>
      <c r="U275" s="108">
        <f>SUMIF('Avoided Costs 2011-2019'!$A:$A,'2011 Actuals'!T275&amp;'2011 Actuals'!S275,'Avoided Costs 2011-2019'!$E:$E)*J275</f>
        <v>3877.1929315733337</v>
      </c>
      <c r="V275" s="108">
        <f>SUMIF('Avoided Costs 2011-2019'!$A:$A,'2011 Actuals'!T275&amp;'2011 Actuals'!S275,'Avoided Costs 2011-2019'!$K:$K)*N275</f>
        <v>13800.82596976025</v>
      </c>
      <c r="W275" s="108">
        <f>SUMIF('Avoided Costs 2011-2019'!$A:$A,'2011 Actuals'!T275&amp;'2011 Actuals'!S275,'Avoided Costs 2011-2019'!$M:$M)*R275</f>
        <v>1273.2627678360338</v>
      </c>
      <c r="X275" s="108">
        <f t="shared" ref="X275:X306" si="309">SUM(U275:W275)</f>
        <v>18951.281669169617</v>
      </c>
      <c r="Y275" s="134">
        <v>0</v>
      </c>
      <c r="Z275" s="110">
        <f t="shared" ref="Z275:Z306" si="310">Y275*(1-F275)</f>
        <v>0</v>
      </c>
      <c r="AA275" s="110"/>
      <c r="AB275" s="110"/>
      <c r="AC275" s="110"/>
      <c r="AD275" s="110">
        <f t="shared" ref="AD275:AD307" si="311">Z275+AB275</f>
        <v>0</v>
      </c>
      <c r="AE275" s="110">
        <f t="shared" ref="AE275:AE307" si="312">X275-AD275</f>
        <v>18951.281669169617</v>
      </c>
      <c r="AF275" s="261">
        <f t="shared" ref="AF275:AF306" si="313">J275*S275</f>
        <v>21524.0916</v>
      </c>
      <c r="AG275" s="23"/>
    </row>
    <row r="276" spans="1:33" s="111" customFormat="1" x14ac:dyDescent="0.2">
      <c r="A276" s="150" t="s">
        <v>254</v>
      </c>
      <c r="B276" s="150"/>
      <c r="C276" s="150"/>
      <c r="D276" s="151">
        <v>1</v>
      </c>
      <c r="E276" s="152"/>
      <c r="F276" s="153">
        <v>0.12</v>
      </c>
      <c r="G276" s="153"/>
      <c r="H276" s="152">
        <v>11176</v>
      </c>
      <c r="I276" s="109">
        <f t="shared" si="303"/>
        <v>10918.951999999999</v>
      </c>
      <c r="J276" s="66">
        <f t="shared" si="304"/>
        <v>9608.6777599999987</v>
      </c>
      <c r="K276" s="109"/>
      <c r="L276" s="152">
        <v>0</v>
      </c>
      <c r="M276" s="109">
        <f t="shared" si="305"/>
        <v>0</v>
      </c>
      <c r="N276" s="109">
        <f t="shared" si="306"/>
        <v>0</v>
      </c>
      <c r="O276" s="115"/>
      <c r="P276" s="152">
        <v>0</v>
      </c>
      <c r="Q276" s="109">
        <f t="shared" si="307"/>
        <v>0</v>
      </c>
      <c r="R276" s="66">
        <f t="shared" si="308"/>
        <v>0</v>
      </c>
      <c r="S276" s="151">
        <v>5</v>
      </c>
      <c r="T276" s="154" t="s">
        <v>16</v>
      </c>
      <c r="U276" s="108">
        <f>SUMIF('Avoided Costs 2011-2019'!$A:$A,'2011 Actuals'!T276&amp;'2011 Actuals'!S276,'Avoided Costs 2011-2019'!$E:$E)*J276</f>
        <v>8654.1857805599302</v>
      </c>
      <c r="V276" s="108">
        <f>SUMIF('Avoided Costs 2011-2019'!$A:$A,'2011 Actuals'!T276&amp;'2011 Actuals'!S276,'Avoided Costs 2011-2019'!$K:$K)*N276</f>
        <v>0</v>
      </c>
      <c r="W276" s="108">
        <f>SUMIF('Avoided Costs 2011-2019'!$A:$A,'2011 Actuals'!T276&amp;'2011 Actuals'!S276,'Avoided Costs 2011-2019'!$M:$M)*R276</f>
        <v>0</v>
      </c>
      <c r="X276" s="108">
        <f t="shared" si="309"/>
        <v>8654.1857805599302</v>
      </c>
      <c r="Y276" s="134">
        <v>0</v>
      </c>
      <c r="Z276" s="110">
        <f t="shared" si="310"/>
        <v>0</v>
      </c>
      <c r="AA276" s="110"/>
      <c r="AB276" s="110"/>
      <c r="AC276" s="110"/>
      <c r="AD276" s="110">
        <f t="shared" si="311"/>
        <v>0</v>
      </c>
      <c r="AE276" s="110">
        <f t="shared" si="312"/>
        <v>8654.1857805599302</v>
      </c>
      <c r="AF276" s="261">
        <f t="shared" si="313"/>
        <v>48043.388799999993</v>
      </c>
      <c r="AG276" s="23"/>
    </row>
    <row r="277" spans="1:33" s="111" customFormat="1" x14ac:dyDescent="0.2">
      <c r="A277" s="150" t="s">
        <v>255</v>
      </c>
      <c r="B277" s="150"/>
      <c r="C277" s="150"/>
      <c r="D277" s="151">
        <v>1</v>
      </c>
      <c r="E277" s="152"/>
      <c r="F277" s="153">
        <v>0.12</v>
      </c>
      <c r="G277" s="153"/>
      <c r="H277" s="152">
        <v>4581</v>
      </c>
      <c r="I277" s="109">
        <f t="shared" si="303"/>
        <v>4475.6369999999997</v>
      </c>
      <c r="J277" s="66">
        <f t="shared" si="304"/>
        <v>3938.5605599999999</v>
      </c>
      <c r="K277" s="109"/>
      <c r="L277" s="152">
        <v>0</v>
      </c>
      <c r="M277" s="109">
        <f t="shared" si="305"/>
        <v>0</v>
      </c>
      <c r="N277" s="109">
        <f t="shared" si="306"/>
        <v>0</v>
      </c>
      <c r="O277" s="115"/>
      <c r="P277" s="152">
        <v>0</v>
      </c>
      <c r="Q277" s="109">
        <f t="shared" si="307"/>
        <v>0</v>
      </c>
      <c r="R277" s="66">
        <f t="shared" si="308"/>
        <v>0</v>
      </c>
      <c r="S277" s="151">
        <v>5</v>
      </c>
      <c r="T277" s="154" t="s">
        <v>16</v>
      </c>
      <c r="U277" s="108">
        <f>SUMIF('Avoided Costs 2011-2019'!$A:$A,'2011 Actuals'!T277&amp;'2011 Actuals'!S277,'Avoided Costs 2011-2019'!$E:$E)*J277</f>
        <v>3547.3179188211384</v>
      </c>
      <c r="V277" s="108">
        <f>SUMIF('Avoided Costs 2011-2019'!$A:$A,'2011 Actuals'!T277&amp;'2011 Actuals'!S277,'Avoided Costs 2011-2019'!$K:$K)*N277</f>
        <v>0</v>
      </c>
      <c r="W277" s="108">
        <f>SUMIF('Avoided Costs 2011-2019'!$A:$A,'2011 Actuals'!T277&amp;'2011 Actuals'!S277,'Avoided Costs 2011-2019'!$M:$M)*R277</f>
        <v>0</v>
      </c>
      <c r="X277" s="108">
        <f t="shared" si="309"/>
        <v>3547.3179188211384</v>
      </c>
      <c r="Y277" s="134">
        <v>0</v>
      </c>
      <c r="Z277" s="110">
        <f t="shared" si="310"/>
        <v>0</v>
      </c>
      <c r="AA277" s="110"/>
      <c r="AB277" s="110"/>
      <c r="AC277" s="110"/>
      <c r="AD277" s="110">
        <f t="shared" si="311"/>
        <v>0</v>
      </c>
      <c r="AE277" s="110">
        <f t="shared" si="312"/>
        <v>3547.3179188211384</v>
      </c>
      <c r="AF277" s="261">
        <f t="shared" si="313"/>
        <v>19692.802799999998</v>
      </c>
      <c r="AG277" s="23"/>
    </row>
    <row r="278" spans="1:33" s="111" customFormat="1" x14ac:dyDescent="0.2">
      <c r="A278" s="150" t="s">
        <v>256</v>
      </c>
      <c r="B278" s="150"/>
      <c r="C278" s="150"/>
      <c r="D278" s="151">
        <v>1</v>
      </c>
      <c r="E278" s="152"/>
      <c r="F278" s="153">
        <v>0.12</v>
      </c>
      <c r="G278" s="153"/>
      <c r="H278" s="152">
        <v>15496</v>
      </c>
      <c r="I278" s="109">
        <f t="shared" si="303"/>
        <v>15139.592000000001</v>
      </c>
      <c r="J278" s="66">
        <f t="shared" si="304"/>
        <v>13322.840960000001</v>
      </c>
      <c r="K278" s="109"/>
      <c r="L278" s="152">
        <v>77642</v>
      </c>
      <c r="M278" s="109">
        <f t="shared" si="305"/>
        <v>75390.381999999998</v>
      </c>
      <c r="N278" s="109">
        <f t="shared" si="306"/>
        <v>66343.536160000003</v>
      </c>
      <c r="O278" s="115"/>
      <c r="P278" s="152">
        <v>3336</v>
      </c>
      <c r="Q278" s="109">
        <f t="shared" si="307"/>
        <v>3302.64</v>
      </c>
      <c r="R278" s="66">
        <f t="shared" si="308"/>
        <v>2906.3231999999998</v>
      </c>
      <c r="S278" s="151">
        <v>5</v>
      </c>
      <c r="T278" s="154" t="s">
        <v>16</v>
      </c>
      <c r="U278" s="108">
        <f>SUMIF('Avoided Costs 2011-2019'!$A:$A,'2011 Actuals'!T278&amp;'2011 Actuals'!S278,'Avoided Costs 2011-2019'!$E:$E)*J278</f>
        <v>11999.397177483599</v>
      </c>
      <c r="V278" s="108">
        <f>SUMIF('Avoided Costs 2011-2019'!$A:$A,'2011 Actuals'!T278&amp;'2011 Actuals'!S278,'Avoided Costs 2011-2019'!$K:$K)*N278</f>
        <v>25119.528563755666</v>
      </c>
      <c r="W278" s="108">
        <f>SUMIF('Avoided Costs 2011-2019'!$A:$A,'2011 Actuals'!T278&amp;'2011 Actuals'!S278,'Avoided Costs 2011-2019'!$M:$M)*R278</f>
        <v>22008.313955963775</v>
      </c>
      <c r="X278" s="108">
        <f t="shared" si="309"/>
        <v>59127.23969720304</v>
      </c>
      <c r="Y278" s="134">
        <v>0</v>
      </c>
      <c r="Z278" s="110">
        <f t="shared" si="310"/>
        <v>0</v>
      </c>
      <c r="AA278" s="110"/>
      <c r="AB278" s="110"/>
      <c r="AC278" s="110"/>
      <c r="AD278" s="110">
        <f t="shared" si="311"/>
        <v>0</v>
      </c>
      <c r="AE278" s="110">
        <f t="shared" si="312"/>
        <v>59127.23969720304</v>
      </c>
      <c r="AF278" s="261">
        <f t="shared" si="313"/>
        <v>66614.204800000007</v>
      </c>
      <c r="AG278" s="23"/>
    </row>
    <row r="279" spans="1:33" s="111" customFormat="1" x14ac:dyDescent="0.2">
      <c r="A279" s="150" t="s">
        <v>257</v>
      </c>
      <c r="B279" s="150"/>
      <c r="C279" s="150"/>
      <c r="D279" s="151">
        <v>1</v>
      </c>
      <c r="E279" s="152"/>
      <c r="F279" s="153">
        <v>0.12</v>
      </c>
      <c r="G279" s="153"/>
      <c r="H279" s="152">
        <v>2376</v>
      </c>
      <c r="I279" s="109">
        <f t="shared" si="303"/>
        <v>2321.3519999999999</v>
      </c>
      <c r="J279" s="66">
        <f t="shared" si="304"/>
        <v>2042.7897599999999</v>
      </c>
      <c r="K279" s="109"/>
      <c r="L279" s="152">
        <v>0</v>
      </c>
      <c r="M279" s="109">
        <f t="shared" si="305"/>
        <v>0</v>
      </c>
      <c r="N279" s="109">
        <f t="shared" si="306"/>
        <v>0</v>
      </c>
      <c r="O279" s="115"/>
      <c r="P279" s="152">
        <v>0</v>
      </c>
      <c r="Q279" s="109">
        <f t="shared" si="307"/>
        <v>0</v>
      </c>
      <c r="R279" s="66">
        <f t="shared" si="308"/>
        <v>0</v>
      </c>
      <c r="S279" s="151">
        <v>5</v>
      </c>
      <c r="T279" s="154" t="s">
        <v>16</v>
      </c>
      <c r="U279" s="108">
        <f>SUMIF('Avoided Costs 2011-2019'!$A:$A,'2011 Actuals'!T279&amp;'2011 Actuals'!S279,'Avoided Costs 2011-2019'!$E:$E)*J279</f>
        <v>1839.8662683080167</v>
      </c>
      <c r="V279" s="108">
        <f>SUMIF('Avoided Costs 2011-2019'!$A:$A,'2011 Actuals'!T279&amp;'2011 Actuals'!S279,'Avoided Costs 2011-2019'!$K:$K)*N279</f>
        <v>0</v>
      </c>
      <c r="W279" s="108">
        <f>SUMIF('Avoided Costs 2011-2019'!$A:$A,'2011 Actuals'!T279&amp;'2011 Actuals'!S279,'Avoided Costs 2011-2019'!$M:$M)*R279</f>
        <v>0</v>
      </c>
      <c r="X279" s="108">
        <f t="shared" si="309"/>
        <v>1839.8662683080167</v>
      </c>
      <c r="Y279" s="134">
        <v>0</v>
      </c>
      <c r="Z279" s="110">
        <f t="shared" si="310"/>
        <v>0</v>
      </c>
      <c r="AA279" s="110"/>
      <c r="AB279" s="110"/>
      <c r="AC279" s="110"/>
      <c r="AD279" s="110">
        <f t="shared" si="311"/>
        <v>0</v>
      </c>
      <c r="AE279" s="110">
        <f t="shared" si="312"/>
        <v>1839.8662683080167</v>
      </c>
      <c r="AF279" s="261">
        <f t="shared" si="313"/>
        <v>10213.9488</v>
      </c>
      <c r="AG279" s="23"/>
    </row>
    <row r="280" spans="1:33" s="111" customFormat="1" x14ac:dyDescent="0.2">
      <c r="A280" s="150" t="s">
        <v>258</v>
      </c>
      <c r="B280" s="150"/>
      <c r="C280" s="150"/>
      <c r="D280" s="151">
        <v>1</v>
      </c>
      <c r="E280" s="152"/>
      <c r="F280" s="153">
        <v>0.12</v>
      </c>
      <c r="G280" s="153"/>
      <c r="H280" s="152">
        <v>11342</v>
      </c>
      <c r="I280" s="109">
        <f t="shared" si="303"/>
        <v>11081.134</v>
      </c>
      <c r="J280" s="66">
        <f t="shared" si="304"/>
        <v>9751.3979199999994</v>
      </c>
      <c r="K280" s="109"/>
      <c r="L280" s="152">
        <v>9918</v>
      </c>
      <c r="M280" s="109">
        <f t="shared" si="305"/>
        <v>9630.3780000000006</v>
      </c>
      <c r="N280" s="109">
        <f t="shared" si="306"/>
        <v>8474.7326400000002</v>
      </c>
      <c r="O280" s="115"/>
      <c r="P280" s="152">
        <v>0</v>
      </c>
      <c r="Q280" s="109">
        <f t="shared" si="307"/>
        <v>0</v>
      </c>
      <c r="R280" s="66">
        <f t="shared" si="308"/>
        <v>0</v>
      </c>
      <c r="S280" s="151">
        <v>5</v>
      </c>
      <c r="T280" s="154" t="s">
        <v>16</v>
      </c>
      <c r="U280" s="108">
        <f>SUMIF('Avoided Costs 2011-2019'!$A:$A,'2011 Actuals'!T280&amp;'2011 Actuals'!S280,'Avoided Costs 2011-2019'!$E:$E)*J280</f>
        <v>8782.7286259046814</v>
      </c>
      <c r="V280" s="108">
        <f>SUMIF('Avoided Costs 2011-2019'!$A:$A,'2011 Actuals'!T280&amp;'2011 Actuals'!S280,'Avoided Costs 2011-2019'!$K:$K)*N280</f>
        <v>3208.7721116834791</v>
      </c>
      <c r="W280" s="108">
        <f>SUMIF('Avoided Costs 2011-2019'!$A:$A,'2011 Actuals'!T280&amp;'2011 Actuals'!S280,'Avoided Costs 2011-2019'!$M:$M)*R280</f>
        <v>0</v>
      </c>
      <c r="X280" s="108">
        <f t="shared" si="309"/>
        <v>11991.500737588161</v>
      </c>
      <c r="Y280" s="134">
        <v>0</v>
      </c>
      <c r="Z280" s="110">
        <f t="shared" si="310"/>
        <v>0</v>
      </c>
      <c r="AA280" s="110"/>
      <c r="AB280" s="110"/>
      <c r="AC280" s="110"/>
      <c r="AD280" s="110">
        <f t="shared" si="311"/>
        <v>0</v>
      </c>
      <c r="AE280" s="110">
        <f t="shared" si="312"/>
        <v>11991.500737588161</v>
      </c>
      <c r="AF280" s="261">
        <f t="shared" si="313"/>
        <v>48756.989600000001</v>
      </c>
      <c r="AG280" s="23"/>
    </row>
    <row r="281" spans="1:33" s="111" customFormat="1" x14ac:dyDescent="0.2">
      <c r="A281" s="150" t="s">
        <v>259</v>
      </c>
      <c r="B281" s="150"/>
      <c r="C281" s="150"/>
      <c r="D281" s="151">
        <v>1</v>
      </c>
      <c r="E281" s="152"/>
      <c r="F281" s="153">
        <v>0.12</v>
      </c>
      <c r="G281" s="153"/>
      <c r="H281" s="152">
        <v>11944</v>
      </c>
      <c r="I281" s="109">
        <f t="shared" si="303"/>
        <v>11669.288</v>
      </c>
      <c r="J281" s="66">
        <f t="shared" si="304"/>
        <v>10268.97344</v>
      </c>
      <c r="K281" s="109"/>
      <c r="L281" s="152">
        <v>152555</v>
      </c>
      <c r="M281" s="109">
        <f t="shared" si="305"/>
        <v>148130.905</v>
      </c>
      <c r="N281" s="109">
        <f t="shared" si="306"/>
        <v>130355.1964</v>
      </c>
      <c r="O281" s="115"/>
      <c r="P281" s="152">
        <v>0</v>
      </c>
      <c r="Q281" s="109">
        <f t="shared" si="307"/>
        <v>0</v>
      </c>
      <c r="R281" s="66">
        <f t="shared" si="308"/>
        <v>0</v>
      </c>
      <c r="S281" s="151">
        <v>5</v>
      </c>
      <c r="T281" s="154" t="s">
        <v>16</v>
      </c>
      <c r="U281" s="108">
        <f>SUMIF('Avoided Costs 2011-2019'!$A:$A,'2011 Actuals'!T281&amp;'2011 Actuals'!S281,'Avoided Costs 2011-2019'!$E:$E)*J281</f>
        <v>9248.8900289019148</v>
      </c>
      <c r="V281" s="108">
        <f>SUMIF('Avoided Costs 2011-2019'!$A:$A,'2011 Actuals'!T281&amp;'2011 Actuals'!S281,'Avoided Costs 2011-2019'!$K:$K)*N281</f>
        <v>49356.143325052748</v>
      </c>
      <c r="W281" s="108">
        <f>SUMIF('Avoided Costs 2011-2019'!$A:$A,'2011 Actuals'!T281&amp;'2011 Actuals'!S281,'Avoided Costs 2011-2019'!$M:$M)*R281</f>
        <v>0</v>
      </c>
      <c r="X281" s="108">
        <f t="shared" si="309"/>
        <v>58605.033353954663</v>
      </c>
      <c r="Y281" s="134">
        <v>0</v>
      </c>
      <c r="Z281" s="110">
        <f t="shared" si="310"/>
        <v>0</v>
      </c>
      <c r="AA281" s="110"/>
      <c r="AB281" s="110"/>
      <c r="AC281" s="110"/>
      <c r="AD281" s="110">
        <f t="shared" si="311"/>
        <v>0</v>
      </c>
      <c r="AE281" s="110">
        <f t="shared" si="312"/>
        <v>58605.033353954663</v>
      </c>
      <c r="AF281" s="261">
        <f t="shared" si="313"/>
        <v>51344.867200000001</v>
      </c>
      <c r="AG281" s="23"/>
    </row>
    <row r="282" spans="1:33" s="111" customFormat="1" x14ac:dyDescent="0.2">
      <c r="A282" s="150" t="s">
        <v>260</v>
      </c>
      <c r="B282" s="150"/>
      <c r="C282" s="150"/>
      <c r="D282" s="151">
        <v>1</v>
      </c>
      <c r="E282" s="152"/>
      <c r="F282" s="153">
        <v>0.12</v>
      </c>
      <c r="G282" s="153"/>
      <c r="H282" s="152">
        <v>11842</v>
      </c>
      <c r="I282" s="109">
        <f t="shared" si="303"/>
        <v>11569.634</v>
      </c>
      <c r="J282" s="66">
        <f t="shared" si="304"/>
        <v>10181.27792</v>
      </c>
      <c r="K282" s="109"/>
      <c r="L282" s="152">
        <v>0</v>
      </c>
      <c r="M282" s="109">
        <f t="shared" si="305"/>
        <v>0</v>
      </c>
      <c r="N282" s="109">
        <f t="shared" si="306"/>
        <v>0</v>
      </c>
      <c r="O282" s="115"/>
      <c r="P282" s="152">
        <v>0</v>
      </c>
      <c r="Q282" s="109">
        <f t="shared" si="307"/>
        <v>0</v>
      </c>
      <c r="R282" s="66">
        <f t="shared" si="308"/>
        <v>0</v>
      </c>
      <c r="S282" s="151">
        <v>5</v>
      </c>
      <c r="T282" s="154" t="s">
        <v>16</v>
      </c>
      <c r="U282" s="108">
        <f>SUMIF('Avoided Costs 2011-2019'!$A:$A,'2011 Actuals'!T282&amp;'2011 Actuals'!S282,'Avoided Costs 2011-2019'!$E:$E)*J282</f>
        <v>9169.9058709189958</v>
      </c>
      <c r="V282" s="108">
        <f>SUMIF('Avoided Costs 2011-2019'!$A:$A,'2011 Actuals'!T282&amp;'2011 Actuals'!S282,'Avoided Costs 2011-2019'!$K:$K)*N282</f>
        <v>0</v>
      </c>
      <c r="W282" s="108">
        <f>SUMIF('Avoided Costs 2011-2019'!$A:$A,'2011 Actuals'!T282&amp;'2011 Actuals'!S282,'Avoided Costs 2011-2019'!$M:$M)*R282</f>
        <v>0</v>
      </c>
      <c r="X282" s="108">
        <f t="shared" si="309"/>
        <v>9169.9058709189958</v>
      </c>
      <c r="Y282" s="134">
        <v>0</v>
      </c>
      <c r="Z282" s="110">
        <f t="shared" si="310"/>
        <v>0</v>
      </c>
      <c r="AA282" s="110"/>
      <c r="AB282" s="110"/>
      <c r="AC282" s="110"/>
      <c r="AD282" s="110">
        <f t="shared" si="311"/>
        <v>0</v>
      </c>
      <c r="AE282" s="110">
        <f t="shared" si="312"/>
        <v>9169.9058709189958</v>
      </c>
      <c r="AF282" s="261">
        <f t="shared" si="313"/>
        <v>50906.389600000002</v>
      </c>
      <c r="AG282" s="23"/>
    </row>
    <row r="283" spans="1:33" s="111" customFormat="1" x14ac:dyDescent="0.2">
      <c r="A283" s="150" t="s">
        <v>261</v>
      </c>
      <c r="B283" s="150"/>
      <c r="C283" s="150"/>
      <c r="D283" s="151">
        <v>1</v>
      </c>
      <c r="E283" s="152"/>
      <c r="F283" s="153">
        <v>0.12</v>
      </c>
      <c r="G283" s="153"/>
      <c r="H283" s="152">
        <v>3342</v>
      </c>
      <c r="I283" s="109">
        <f t="shared" si="303"/>
        <v>3265.134</v>
      </c>
      <c r="J283" s="66">
        <f t="shared" si="304"/>
        <v>2873.31792</v>
      </c>
      <c r="K283" s="109"/>
      <c r="L283" s="152">
        <v>41278</v>
      </c>
      <c r="M283" s="109">
        <f t="shared" si="305"/>
        <v>40080.938000000002</v>
      </c>
      <c r="N283" s="109">
        <f t="shared" si="306"/>
        <v>35271.225440000002</v>
      </c>
      <c r="O283" s="115"/>
      <c r="P283" s="152">
        <v>0</v>
      </c>
      <c r="Q283" s="109">
        <f t="shared" si="307"/>
        <v>0</v>
      </c>
      <c r="R283" s="66">
        <f t="shared" si="308"/>
        <v>0</v>
      </c>
      <c r="S283" s="151">
        <v>5</v>
      </c>
      <c r="T283" s="154" t="s">
        <v>16</v>
      </c>
      <c r="U283" s="108">
        <f>SUMIF('Avoided Costs 2011-2019'!$A:$A,'2011 Actuals'!T283&amp;'2011 Actuals'!S283,'Avoided Costs 2011-2019'!$E:$E)*J283</f>
        <v>2587.8927056756702</v>
      </c>
      <c r="V283" s="108">
        <f>SUMIF('Avoided Costs 2011-2019'!$A:$A,'2011 Actuals'!T283&amp;'2011 Actuals'!S283,'Avoided Costs 2011-2019'!$K:$K)*N283</f>
        <v>13354.677881233178</v>
      </c>
      <c r="W283" s="108">
        <f>SUMIF('Avoided Costs 2011-2019'!$A:$A,'2011 Actuals'!T283&amp;'2011 Actuals'!S283,'Avoided Costs 2011-2019'!$M:$M)*R283</f>
        <v>0</v>
      </c>
      <c r="X283" s="108">
        <f t="shared" si="309"/>
        <v>15942.570586908849</v>
      </c>
      <c r="Y283" s="134">
        <v>0</v>
      </c>
      <c r="Z283" s="110">
        <f t="shared" si="310"/>
        <v>0</v>
      </c>
      <c r="AA283" s="110"/>
      <c r="AB283" s="110"/>
      <c r="AC283" s="110"/>
      <c r="AD283" s="110">
        <f t="shared" si="311"/>
        <v>0</v>
      </c>
      <c r="AE283" s="110">
        <f t="shared" si="312"/>
        <v>15942.570586908849</v>
      </c>
      <c r="AF283" s="261">
        <f t="shared" si="313"/>
        <v>14366.589599999999</v>
      </c>
      <c r="AG283" s="23"/>
    </row>
    <row r="284" spans="1:33" s="111" customFormat="1" x14ac:dyDescent="0.2">
      <c r="A284" s="150" t="s">
        <v>262</v>
      </c>
      <c r="B284" s="150"/>
      <c r="C284" s="150"/>
      <c r="D284" s="151">
        <v>1</v>
      </c>
      <c r="E284" s="152"/>
      <c r="F284" s="153">
        <v>0.12</v>
      </c>
      <c r="G284" s="153"/>
      <c r="H284" s="152">
        <v>84998</v>
      </c>
      <c r="I284" s="141">
        <v>63084</v>
      </c>
      <c r="J284" s="66">
        <f t="shared" si="304"/>
        <v>55513.919999999998</v>
      </c>
      <c r="K284" s="109"/>
      <c r="L284" s="152">
        <v>310088</v>
      </c>
      <c r="M284" s="141">
        <v>230142</v>
      </c>
      <c r="N284" s="109">
        <f t="shared" si="306"/>
        <v>202524.96</v>
      </c>
      <c r="O284" s="115"/>
      <c r="P284" s="152">
        <v>3012</v>
      </c>
      <c r="Q284" s="141">
        <v>2235</v>
      </c>
      <c r="R284" s="66">
        <f t="shared" si="308"/>
        <v>1966.8</v>
      </c>
      <c r="S284" s="151">
        <v>5</v>
      </c>
      <c r="T284" s="154" t="s">
        <v>16</v>
      </c>
      <c r="U284" s="108">
        <f>SUMIF('Avoided Costs 2011-2019'!$A:$A,'2011 Actuals'!T284&amp;'2011 Actuals'!S284,'Avoided Costs 2011-2019'!$E:$E)*J284</f>
        <v>49999.364021459442</v>
      </c>
      <c r="V284" s="108">
        <f>SUMIF('Avoided Costs 2011-2019'!$A:$A,'2011 Actuals'!T284&amp;'2011 Actuals'!S284,'Avoided Costs 2011-2019'!$K:$K)*N284</f>
        <v>76681.645448087205</v>
      </c>
      <c r="W284" s="108">
        <f>SUMIF('Avoided Costs 2011-2019'!$A:$A,'2011 Actuals'!T284&amp;'2011 Actuals'!S284,'Avoided Costs 2011-2019'!$M:$M)*R284</f>
        <v>14893.715842955648</v>
      </c>
      <c r="X284" s="108">
        <f t="shared" si="309"/>
        <v>141574.7253125023</v>
      </c>
      <c r="Y284" s="134">
        <v>0</v>
      </c>
      <c r="Z284" s="110">
        <f t="shared" si="310"/>
        <v>0</v>
      </c>
      <c r="AA284" s="110"/>
      <c r="AB284" s="110"/>
      <c r="AC284" s="110"/>
      <c r="AD284" s="110">
        <f t="shared" si="311"/>
        <v>0</v>
      </c>
      <c r="AE284" s="110">
        <f t="shared" si="312"/>
        <v>141574.7253125023</v>
      </c>
      <c r="AF284" s="261">
        <f t="shared" si="313"/>
        <v>277569.59999999998</v>
      </c>
      <c r="AG284" s="23"/>
    </row>
    <row r="285" spans="1:33" s="111" customFormat="1" x14ac:dyDescent="0.2">
      <c r="A285" s="150" t="s">
        <v>263</v>
      </c>
      <c r="B285" s="150"/>
      <c r="C285" s="150"/>
      <c r="D285" s="151">
        <v>1</v>
      </c>
      <c r="E285" s="152"/>
      <c r="F285" s="153">
        <v>0.12</v>
      </c>
      <c r="G285" s="153"/>
      <c r="H285" s="152">
        <v>26159</v>
      </c>
      <c r="I285" s="109">
        <f t="shared" si="303"/>
        <v>25557.343000000001</v>
      </c>
      <c r="J285" s="66">
        <f t="shared" si="304"/>
        <v>22490.46184</v>
      </c>
      <c r="K285" s="109"/>
      <c r="L285" s="152">
        <v>626137</v>
      </c>
      <c r="M285" s="109">
        <f t="shared" si="305"/>
        <v>607979.027</v>
      </c>
      <c r="N285" s="109">
        <f t="shared" si="306"/>
        <v>535021.54376000003</v>
      </c>
      <c r="O285" s="115"/>
      <c r="P285" s="152">
        <v>0</v>
      </c>
      <c r="Q285" s="109">
        <f t="shared" si="307"/>
        <v>0</v>
      </c>
      <c r="R285" s="66">
        <f t="shared" si="308"/>
        <v>0</v>
      </c>
      <c r="S285" s="151">
        <v>5</v>
      </c>
      <c r="T285" s="154" t="s">
        <v>16</v>
      </c>
      <c r="U285" s="108">
        <f>SUMIF('Avoided Costs 2011-2019'!$A:$A,'2011 Actuals'!T285&amp;'2011 Actuals'!S285,'Avoided Costs 2011-2019'!$E:$E)*J285</f>
        <v>20256.339104658844</v>
      </c>
      <c r="V285" s="108">
        <f>SUMIF('Avoided Costs 2011-2019'!$A:$A,'2011 Actuals'!T285&amp;'2011 Actuals'!S285,'Avoided Costs 2011-2019'!$K:$K)*N285</f>
        <v>202574.20283254271</v>
      </c>
      <c r="W285" s="108">
        <f>SUMIF('Avoided Costs 2011-2019'!$A:$A,'2011 Actuals'!T285&amp;'2011 Actuals'!S285,'Avoided Costs 2011-2019'!$M:$M)*R285</f>
        <v>0</v>
      </c>
      <c r="X285" s="108">
        <f t="shared" si="309"/>
        <v>222830.54193720155</v>
      </c>
      <c r="Y285" s="134">
        <v>23325</v>
      </c>
      <c r="Z285" s="110">
        <f t="shared" si="310"/>
        <v>20526</v>
      </c>
      <c r="AA285" s="110"/>
      <c r="AB285" s="110"/>
      <c r="AC285" s="110"/>
      <c r="AD285" s="110">
        <f t="shared" si="311"/>
        <v>20526</v>
      </c>
      <c r="AE285" s="110">
        <f t="shared" si="312"/>
        <v>202304.54193720155</v>
      </c>
      <c r="AF285" s="261">
        <f t="shared" si="313"/>
        <v>112452.3092</v>
      </c>
      <c r="AG285" s="23"/>
    </row>
    <row r="286" spans="1:33" s="111" customFormat="1" x14ac:dyDescent="0.2">
      <c r="A286" s="150" t="s">
        <v>264</v>
      </c>
      <c r="B286" s="150"/>
      <c r="C286" s="150"/>
      <c r="D286" s="151">
        <v>1</v>
      </c>
      <c r="E286" s="152"/>
      <c r="F286" s="153">
        <v>0.12</v>
      </c>
      <c r="G286" s="153"/>
      <c r="H286" s="152">
        <v>15084</v>
      </c>
      <c r="I286" s="109">
        <f t="shared" si="303"/>
        <v>14737.067999999999</v>
      </c>
      <c r="J286" s="66">
        <f t="shared" si="304"/>
        <v>12968.619839999999</v>
      </c>
      <c r="K286" s="109"/>
      <c r="L286" s="152">
        <v>221569</v>
      </c>
      <c r="M286" s="109">
        <f t="shared" si="305"/>
        <v>215143.49899999998</v>
      </c>
      <c r="N286" s="109">
        <f t="shared" si="306"/>
        <v>189326.27911999999</v>
      </c>
      <c r="O286" s="115"/>
      <c r="P286" s="152">
        <v>1048</v>
      </c>
      <c r="Q286" s="109">
        <f t="shared" si="307"/>
        <v>1037.52</v>
      </c>
      <c r="R286" s="66">
        <f t="shared" si="308"/>
        <v>913.01760000000002</v>
      </c>
      <c r="S286" s="151">
        <v>5</v>
      </c>
      <c r="T286" s="154" t="s">
        <v>16</v>
      </c>
      <c r="U286" s="108">
        <f>SUMIF('Avoided Costs 2011-2019'!$A:$A,'2011 Actuals'!T286&amp;'2011 Actuals'!S286,'Avoided Costs 2011-2019'!$E:$E)*J286</f>
        <v>11680.363127591803</v>
      </c>
      <c r="V286" s="108">
        <f>SUMIF('Avoided Costs 2011-2019'!$A:$A,'2011 Actuals'!T286&amp;'2011 Actuals'!S286,'Avoided Costs 2011-2019'!$K:$K)*N286</f>
        <v>71684.253681548376</v>
      </c>
      <c r="W286" s="108">
        <f>SUMIF('Avoided Costs 2011-2019'!$A:$A,'2011 Actuals'!T286&amp;'2011 Actuals'!S286,'Avoided Costs 2011-2019'!$M:$M)*R286</f>
        <v>6913.8828015138006</v>
      </c>
      <c r="X286" s="108">
        <f t="shared" si="309"/>
        <v>90278.499610653977</v>
      </c>
      <c r="Y286" s="134">
        <v>0</v>
      </c>
      <c r="Z286" s="110">
        <f t="shared" si="310"/>
        <v>0</v>
      </c>
      <c r="AA286" s="110"/>
      <c r="AB286" s="110"/>
      <c r="AC286" s="110"/>
      <c r="AD286" s="110">
        <f t="shared" si="311"/>
        <v>0</v>
      </c>
      <c r="AE286" s="110">
        <f t="shared" si="312"/>
        <v>90278.499610653977</v>
      </c>
      <c r="AF286" s="261">
        <f t="shared" si="313"/>
        <v>64843.099199999997</v>
      </c>
      <c r="AG286" s="23"/>
    </row>
    <row r="287" spans="1:33" s="111" customFormat="1" x14ac:dyDescent="0.2">
      <c r="A287" s="150" t="s">
        <v>265</v>
      </c>
      <c r="B287" s="150"/>
      <c r="C287" s="150"/>
      <c r="D287" s="151">
        <v>1</v>
      </c>
      <c r="E287" s="152"/>
      <c r="F287" s="153">
        <v>0.12</v>
      </c>
      <c r="G287" s="153"/>
      <c r="H287" s="152">
        <v>5815</v>
      </c>
      <c r="I287" s="109">
        <f t="shared" si="303"/>
        <v>5681.2550000000001</v>
      </c>
      <c r="J287" s="66">
        <f t="shared" si="304"/>
        <v>4999.5043999999998</v>
      </c>
      <c r="K287" s="109"/>
      <c r="L287" s="152">
        <v>0</v>
      </c>
      <c r="M287" s="109">
        <f t="shared" si="305"/>
        <v>0</v>
      </c>
      <c r="N287" s="109">
        <f t="shared" si="306"/>
        <v>0</v>
      </c>
      <c r="O287" s="115"/>
      <c r="P287" s="152">
        <v>0</v>
      </c>
      <c r="Q287" s="109">
        <f t="shared" si="307"/>
        <v>0</v>
      </c>
      <c r="R287" s="66">
        <f t="shared" si="308"/>
        <v>0</v>
      </c>
      <c r="S287" s="151">
        <v>15</v>
      </c>
      <c r="T287" s="154" t="s">
        <v>16</v>
      </c>
      <c r="U287" s="108">
        <f>SUMIF('Avoided Costs 2011-2019'!$A:$A,'2011 Actuals'!T287&amp;'2011 Actuals'!S287,'Avoided Costs 2011-2019'!$E:$E)*J287</f>
        <v>10175.225811325738</v>
      </c>
      <c r="V287" s="108">
        <f>SUMIF('Avoided Costs 2011-2019'!$A:$A,'2011 Actuals'!T287&amp;'2011 Actuals'!S287,'Avoided Costs 2011-2019'!$K:$K)*N287</f>
        <v>0</v>
      </c>
      <c r="W287" s="108">
        <f>SUMIF('Avoided Costs 2011-2019'!$A:$A,'2011 Actuals'!T287&amp;'2011 Actuals'!S287,'Avoided Costs 2011-2019'!$M:$M)*R287</f>
        <v>0</v>
      </c>
      <c r="X287" s="108">
        <f t="shared" si="309"/>
        <v>10175.225811325738</v>
      </c>
      <c r="Y287" s="134">
        <v>100</v>
      </c>
      <c r="Z287" s="110">
        <f t="shared" si="310"/>
        <v>88</v>
      </c>
      <c r="AA287" s="110"/>
      <c r="AB287" s="110"/>
      <c r="AC287" s="110"/>
      <c r="AD287" s="110">
        <f t="shared" si="311"/>
        <v>88</v>
      </c>
      <c r="AE287" s="110">
        <f t="shared" si="312"/>
        <v>10087.225811325738</v>
      </c>
      <c r="AF287" s="261">
        <f t="shared" si="313"/>
        <v>74992.565999999992</v>
      </c>
      <c r="AG287" s="23"/>
    </row>
    <row r="288" spans="1:33" s="111" customFormat="1" x14ac:dyDescent="0.2">
      <c r="A288" s="150" t="s">
        <v>266</v>
      </c>
      <c r="B288" s="150"/>
      <c r="C288" s="150"/>
      <c r="D288" s="151">
        <v>1</v>
      </c>
      <c r="E288" s="152"/>
      <c r="F288" s="153">
        <v>0.12</v>
      </c>
      <c r="G288" s="153"/>
      <c r="H288" s="152">
        <v>22199</v>
      </c>
      <c r="I288" s="109">
        <f t="shared" si="303"/>
        <v>21688.422999999999</v>
      </c>
      <c r="J288" s="66">
        <f t="shared" si="304"/>
        <v>19085.812239999999</v>
      </c>
      <c r="K288" s="109"/>
      <c r="L288" s="152">
        <v>0</v>
      </c>
      <c r="M288" s="109">
        <f t="shared" si="305"/>
        <v>0</v>
      </c>
      <c r="N288" s="109">
        <f t="shared" si="306"/>
        <v>0</v>
      </c>
      <c r="O288" s="115"/>
      <c r="P288" s="152">
        <v>0</v>
      </c>
      <c r="Q288" s="109">
        <f t="shared" si="307"/>
        <v>0</v>
      </c>
      <c r="R288" s="66">
        <f t="shared" si="308"/>
        <v>0</v>
      </c>
      <c r="S288" s="151">
        <v>5</v>
      </c>
      <c r="T288" s="154" t="s">
        <v>16</v>
      </c>
      <c r="U288" s="108">
        <f>SUMIF('Avoided Costs 2011-2019'!$A:$A,'2011 Actuals'!T288&amp;'2011 Actuals'!S288,'Avoided Costs 2011-2019'!$E:$E)*J288</f>
        <v>17189.89532414548</v>
      </c>
      <c r="V288" s="108">
        <f>SUMIF('Avoided Costs 2011-2019'!$A:$A,'2011 Actuals'!T288&amp;'2011 Actuals'!S288,'Avoided Costs 2011-2019'!$K:$K)*N288</f>
        <v>0</v>
      </c>
      <c r="W288" s="108">
        <f>SUMIF('Avoided Costs 2011-2019'!$A:$A,'2011 Actuals'!T288&amp;'2011 Actuals'!S288,'Avoided Costs 2011-2019'!$M:$M)*R288</f>
        <v>0</v>
      </c>
      <c r="X288" s="108">
        <f t="shared" si="309"/>
        <v>17189.89532414548</v>
      </c>
      <c r="Y288" s="134">
        <v>50</v>
      </c>
      <c r="Z288" s="110">
        <f t="shared" si="310"/>
        <v>44</v>
      </c>
      <c r="AA288" s="110"/>
      <c r="AB288" s="110"/>
      <c r="AC288" s="110"/>
      <c r="AD288" s="110">
        <f t="shared" si="311"/>
        <v>44</v>
      </c>
      <c r="AE288" s="110">
        <f t="shared" si="312"/>
        <v>17145.89532414548</v>
      </c>
      <c r="AF288" s="261">
        <f t="shared" si="313"/>
        <v>95429.061199999996</v>
      </c>
      <c r="AG288" s="23"/>
    </row>
    <row r="289" spans="1:33" s="111" customFormat="1" x14ac:dyDescent="0.2">
      <c r="A289" s="150" t="s">
        <v>267</v>
      </c>
      <c r="B289" s="150"/>
      <c r="C289" s="150"/>
      <c r="D289" s="151">
        <v>1</v>
      </c>
      <c r="E289" s="152"/>
      <c r="F289" s="153">
        <v>0.12</v>
      </c>
      <c r="G289" s="153"/>
      <c r="H289" s="152">
        <v>44389</v>
      </c>
      <c r="I289" s="109">
        <f t="shared" si="303"/>
        <v>43368.053</v>
      </c>
      <c r="J289" s="66">
        <f t="shared" si="304"/>
        <v>38163.886639999997</v>
      </c>
      <c r="K289" s="109"/>
      <c r="L289" s="152">
        <v>0</v>
      </c>
      <c r="M289" s="109">
        <f t="shared" si="305"/>
        <v>0</v>
      </c>
      <c r="N289" s="109">
        <f t="shared" si="306"/>
        <v>0</v>
      </c>
      <c r="O289" s="115"/>
      <c r="P289" s="152">
        <v>0</v>
      </c>
      <c r="Q289" s="109">
        <f t="shared" si="307"/>
        <v>0</v>
      </c>
      <c r="R289" s="66">
        <f t="shared" si="308"/>
        <v>0</v>
      </c>
      <c r="S289" s="151">
        <v>5</v>
      </c>
      <c r="T289" s="154" t="s">
        <v>16</v>
      </c>
      <c r="U289" s="108">
        <f>SUMIF('Avoided Costs 2011-2019'!$A:$A,'2011 Actuals'!T289&amp;'2011 Actuals'!S289,'Avoided Costs 2011-2019'!$E:$E)*J289</f>
        <v>34372.821457880702</v>
      </c>
      <c r="V289" s="108">
        <f>SUMIF('Avoided Costs 2011-2019'!$A:$A,'2011 Actuals'!T289&amp;'2011 Actuals'!S289,'Avoided Costs 2011-2019'!$K:$K)*N289</f>
        <v>0</v>
      </c>
      <c r="W289" s="108">
        <f>SUMIF('Avoided Costs 2011-2019'!$A:$A,'2011 Actuals'!T289&amp;'2011 Actuals'!S289,'Avoided Costs 2011-2019'!$M:$M)*R289</f>
        <v>0</v>
      </c>
      <c r="X289" s="108">
        <f t="shared" si="309"/>
        <v>34372.821457880702</v>
      </c>
      <c r="Y289" s="134">
        <v>1711.05</v>
      </c>
      <c r="Z289" s="110">
        <f t="shared" si="310"/>
        <v>1505.7239999999999</v>
      </c>
      <c r="AA289" s="110"/>
      <c r="AB289" s="110"/>
      <c r="AC289" s="110"/>
      <c r="AD289" s="110">
        <f t="shared" si="311"/>
        <v>1505.7239999999999</v>
      </c>
      <c r="AE289" s="110">
        <f t="shared" si="312"/>
        <v>32867.0974578807</v>
      </c>
      <c r="AF289" s="261">
        <f t="shared" si="313"/>
        <v>190819.43319999997</v>
      </c>
      <c r="AG289" s="23"/>
    </row>
    <row r="290" spans="1:33" s="111" customFormat="1" x14ac:dyDescent="0.2">
      <c r="A290" s="150" t="s">
        <v>268</v>
      </c>
      <c r="B290" s="150"/>
      <c r="C290" s="150"/>
      <c r="D290" s="151">
        <v>1</v>
      </c>
      <c r="E290" s="152"/>
      <c r="F290" s="153">
        <v>0.12</v>
      </c>
      <c r="G290" s="153"/>
      <c r="H290" s="152">
        <v>12132</v>
      </c>
      <c r="I290" s="109">
        <f t="shared" si="303"/>
        <v>11852.964</v>
      </c>
      <c r="J290" s="66">
        <f t="shared" si="304"/>
        <v>10430.608319999999</v>
      </c>
      <c r="K290" s="109"/>
      <c r="L290" s="152">
        <v>178622</v>
      </c>
      <c r="M290" s="109">
        <f t="shared" si="305"/>
        <v>173441.962</v>
      </c>
      <c r="N290" s="109">
        <f t="shared" si="306"/>
        <v>152628.92655999999</v>
      </c>
      <c r="O290" s="115"/>
      <c r="P290" s="152">
        <v>0</v>
      </c>
      <c r="Q290" s="109">
        <f t="shared" si="307"/>
        <v>0</v>
      </c>
      <c r="R290" s="66">
        <f t="shared" si="308"/>
        <v>0</v>
      </c>
      <c r="S290" s="151">
        <v>15</v>
      </c>
      <c r="T290" s="154" t="s">
        <v>16</v>
      </c>
      <c r="U290" s="108">
        <f>SUMIF('Avoided Costs 2011-2019'!$A:$A,'2011 Actuals'!T290&amp;'2011 Actuals'!S290,'Avoided Costs 2011-2019'!$E:$E)*J290</f>
        <v>21228.863206019578</v>
      </c>
      <c r="V290" s="108">
        <f>SUMIF('Avoided Costs 2011-2019'!$A:$A,'2011 Actuals'!T290&amp;'2011 Actuals'!S290,'Avoided Costs 2011-2019'!$K:$K)*N290</f>
        <v>128645.15097867513</v>
      </c>
      <c r="W290" s="108">
        <f>SUMIF('Avoided Costs 2011-2019'!$A:$A,'2011 Actuals'!T290&amp;'2011 Actuals'!S290,'Avoided Costs 2011-2019'!$M:$M)*R290</f>
        <v>0</v>
      </c>
      <c r="X290" s="108">
        <f t="shared" si="309"/>
        <v>149874.01418469471</v>
      </c>
      <c r="Y290" s="134">
        <v>10640</v>
      </c>
      <c r="Z290" s="110">
        <f t="shared" si="310"/>
        <v>9363.2000000000007</v>
      </c>
      <c r="AA290" s="110"/>
      <c r="AB290" s="110"/>
      <c r="AC290" s="110"/>
      <c r="AD290" s="110">
        <f t="shared" si="311"/>
        <v>9363.2000000000007</v>
      </c>
      <c r="AE290" s="110">
        <f t="shared" si="312"/>
        <v>140510.8141846947</v>
      </c>
      <c r="AF290" s="261">
        <f t="shared" si="313"/>
        <v>156459.12479999999</v>
      </c>
      <c r="AG290" s="23"/>
    </row>
    <row r="291" spans="1:33" s="111" customFormat="1" x14ac:dyDescent="0.2">
      <c r="A291" s="150" t="s">
        <v>269</v>
      </c>
      <c r="B291" s="150"/>
      <c r="C291" s="150"/>
      <c r="D291" s="151">
        <v>0</v>
      </c>
      <c r="E291" s="152"/>
      <c r="F291" s="153">
        <v>0.12</v>
      </c>
      <c r="G291" s="153"/>
      <c r="H291" s="152">
        <v>7965</v>
      </c>
      <c r="I291" s="109">
        <f t="shared" si="303"/>
        <v>7781.8050000000003</v>
      </c>
      <c r="J291" s="66">
        <f t="shared" si="304"/>
        <v>6847.9884000000002</v>
      </c>
      <c r="K291" s="109"/>
      <c r="L291" s="152">
        <v>0</v>
      </c>
      <c r="M291" s="109">
        <f t="shared" si="305"/>
        <v>0</v>
      </c>
      <c r="N291" s="109">
        <f t="shared" si="306"/>
        <v>0</v>
      </c>
      <c r="O291" s="115"/>
      <c r="P291" s="152">
        <v>0</v>
      </c>
      <c r="Q291" s="109">
        <f t="shared" si="307"/>
        <v>0</v>
      </c>
      <c r="R291" s="66">
        <f t="shared" si="308"/>
        <v>0</v>
      </c>
      <c r="S291" s="151">
        <v>25</v>
      </c>
      <c r="T291" s="154" t="s">
        <v>134</v>
      </c>
      <c r="U291" s="108">
        <f>SUMIF('Avoided Costs 2011-2019'!$A:$A,'2011 Actuals'!T291&amp;'2011 Actuals'!S291,'Avoided Costs 2011-2019'!$E:$E)*J291</f>
        <v>16071.353004116962</v>
      </c>
      <c r="V291" s="108">
        <f>SUMIF('Avoided Costs 2011-2019'!$A:$A,'2011 Actuals'!T291&amp;'2011 Actuals'!S291,'Avoided Costs 2011-2019'!$K:$K)*N291</f>
        <v>0</v>
      </c>
      <c r="W291" s="108">
        <f>SUMIF('Avoided Costs 2011-2019'!$A:$A,'2011 Actuals'!T291&amp;'2011 Actuals'!S291,'Avoided Costs 2011-2019'!$M:$M)*R291</f>
        <v>0</v>
      </c>
      <c r="X291" s="108">
        <f t="shared" si="309"/>
        <v>16071.353004116962</v>
      </c>
      <c r="Y291" s="134">
        <v>1218</v>
      </c>
      <c r="Z291" s="110">
        <f t="shared" si="310"/>
        <v>1071.8399999999999</v>
      </c>
      <c r="AA291" s="110"/>
      <c r="AB291" s="110"/>
      <c r="AC291" s="110"/>
      <c r="AD291" s="110">
        <f t="shared" si="311"/>
        <v>1071.8399999999999</v>
      </c>
      <c r="AE291" s="110">
        <f t="shared" si="312"/>
        <v>14999.513004116961</v>
      </c>
      <c r="AF291" s="261">
        <f t="shared" si="313"/>
        <v>171199.71</v>
      </c>
      <c r="AG291" s="23"/>
    </row>
    <row r="292" spans="1:33" s="111" customFormat="1" x14ac:dyDescent="0.2">
      <c r="A292" s="150" t="s">
        <v>270</v>
      </c>
      <c r="B292" s="150"/>
      <c r="C292" s="150"/>
      <c r="D292" s="151">
        <v>1</v>
      </c>
      <c r="E292" s="152"/>
      <c r="F292" s="153">
        <v>0.12</v>
      </c>
      <c r="G292" s="153"/>
      <c r="H292" s="152">
        <v>36521</v>
      </c>
      <c r="I292" s="109">
        <f t="shared" si="303"/>
        <v>35681.017</v>
      </c>
      <c r="J292" s="66">
        <f t="shared" si="304"/>
        <v>31399.294959999999</v>
      </c>
      <c r="K292" s="109"/>
      <c r="L292" s="152">
        <v>0</v>
      </c>
      <c r="M292" s="109">
        <f t="shared" si="305"/>
        <v>0</v>
      </c>
      <c r="N292" s="109">
        <f t="shared" si="306"/>
        <v>0</v>
      </c>
      <c r="O292" s="115"/>
      <c r="P292" s="152">
        <v>0</v>
      </c>
      <c r="Q292" s="109">
        <f t="shared" si="307"/>
        <v>0</v>
      </c>
      <c r="R292" s="66">
        <f t="shared" si="308"/>
        <v>0</v>
      </c>
      <c r="S292" s="151">
        <v>25</v>
      </c>
      <c r="T292" s="154" t="s">
        <v>16</v>
      </c>
      <c r="U292" s="108">
        <f>SUMIF('Avoided Costs 2011-2019'!$A:$A,'2011 Actuals'!T292&amp;'2011 Actuals'!S292,'Avoided Costs 2011-2019'!$E:$E)*J292</f>
        <v>81135.883214960209</v>
      </c>
      <c r="V292" s="108">
        <f>SUMIF('Avoided Costs 2011-2019'!$A:$A,'2011 Actuals'!T292&amp;'2011 Actuals'!S292,'Avoided Costs 2011-2019'!$K:$K)*N292</f>
        <v>0</v>
      </c>
      <c r="W292" s="108">
        <f>SUMIF('Avoided Costs 2011-2019'!$A:$A,'2011 Actuals'!T292&amp;'2011 Actuals'!S292,'Avoided Costs 2011-2019'!$M:$M)*R292</f>
        <v>0</v>
      </c>
      <c r="X292" s="108">
        <f t="shared" si="309"/>
        <v>81135.883214960209</v>
      </c>
      <c r="Y292" s="134">
        <v>20000</v>
      </c>
      <c r="Z292" s="110">
        <f t="shared" si="310"/>
        <v>17600</v>
      </c>
      <c r="AA292" s="110"/>
      <c r="AB292" s="110"/>
      <c r="AC292" s="110"/>
      <c r="AD292" s="110">
        <f t="shared" si="311"/>
        <v>17600</v>
      </c>
      <c r="AE292" s="110">
        <f t="shared" si="312"/>
        <v>63535.883214960209</v>
      </c>
      <c r="AF292" s="261">
        <f t="shared" si="313"/>
        <v>784982.37399999995</v>
      </c>
      <c r="AG292" s="23"/>
    </row>
    <row r="293" spans="1:33" s="111" customFormat="1" x14ac:dyDescent="0.2">
      <c r="A293" s="150" t="s">
        <v>271</v>
      </c>
      <c r="B293" s="150"/>
      <c r="C293" s="150"/>
      <c r="D293" s="151">
        <v>1</v>
      </c>
      <c r="E293" s="152"/>
      <c r="F293" s="153">
        <v>0.12</v>
      </c>
      <c r="G293" s="153"/>
      <c r="H293" s="152">
        <v>162326</v>
      </c>
      <c r="I293" s="109">
        <f t="shared" si="303"/>
        <v>158592.50200000001</v>
      </c>
      <c r="J293" s="66">
        <f t="shared" si="304"/>
        <v>139561.40176000001</v>
      </c>
      <c r="K293" s="109"/>
      <c r="L293" s="152">
        <v>0</v>
      </c>
      <c r="M293" s="109">
        <f t="shared" si="305"/>
        <v>0</v>
      </c>
      <c r="N293" s="109">
        <f t="shared" si="306"/>
        <v>0</v>
      </c>
      <c r="O293" s="115"/>
      <c r="P293" s="152">
        <v>0</v>
      </c>
      <c r="Q293" s="109">
        <f t="shared" si="307"/>
        <v>0</v>
      </c>
      <c r="R293" s="66">
        <f t="shared" si="308"/>
        <v>0</v>
      </c>
      <c r="S293" s="151">
        <v>5</v>
      </c>
      <c r="T293" s="154" t="s">
        <v>16</v>
      </c>
      <c r="U293" s="108">
        <f>SUMIF('Avoided Costs 2011-2019'!$A:$A,'2011 Actuals'!T293&amp;'2011 Actuals'!S293,'Avoided Costs 2011-2019'!$E:$E)*J293</f>
        <v>125697.86694838684</v>
      </c>
      <c r="V293" s="108">
        <f>SUMIF('Avoided Costs 2011-2019'!$A:$A,'2011 Actuals'!T293&amp;'2011 Actuals'!S293,'Avoided Costs 2011-2019'!$K:$K)*N293</f>
        <v>0</v>
      </c>
      <c r="W293" s="108">
        <f>SUMIF('Avoided Costs 2011-2019'!$A:$A,'2011 Actuals'!T293&amp;'2011 Actuals'!S293,'Avoided Costs 2011-2019'!$M:$M)*R293</f>
        <v>0</v>
      </c>
      <c r="X293" s="108">
        <f t="shared" si="309"/>
        <v>125697.86694838684</v>
      </c>
      <c r="Y293" s="134">
        <v>3830</v>
      </c>
      <c r="Z293" s="110">
        <f t="shared" si="310"/>
        <v>3370.4</v>
      </c>
      <c r="AA293" s="110"/>
      <c r="AB293" s="110"/>
      <c r="AC293" s="110"/>
      <c r="AD293" s="110">
        <f t="shared" si="311"/>
        <v>3370.4</v>
      </c>
      <c r="AE293" s="110">
        <f t="shared" si="312"/>
        <v>122327.46694838685</v>
      </c>
      <c r="AF293" s="261">
        <f t="shared" si="313"/>
        <v>697807.00880000007</v>
      </c>
      <c r="AG293" s="23"/>
    </row>
    <row r="294" spans="1:33" s="111" customFormat="1" x14ac:dyDescent="0.2">
      <c r="A294" s="150" t="s">
        <v>272</v>
      </c>
      <c r="B294" s="150"/>
      <c r="C294" s="150"/>
      <c r="D294" s="151">
        <v>1</v>
      </c>
      <c r="E294" s="152"/>
      <c r="F294" s="153">
        <v>0.12</v>
      </c>
      <c r="G294" s="153"/>
      <c r="H294" s="152">
        <v>32867</v>
      </c>
      <c r="I294" s="109">
        <f t="shared" si="303"/>
        <v>32111.059000000001</v>
      </c>
      <c r="J294" s="66">
        <f t="shared" si="304"/>
        <v>28257.731920000002</v>
      </c>
      <c r="K294" s="109"/>
      <c r="L294" s="152">
        <v>21456</v>
      </c>
      <c r="M294" s="109">
        <f t="shared" si="305"/>
        <v>20833.775999999998</v>
      </c>
      <c r="N294" s="109">
        <f t="shared" si="306"/>
        <v>18333.722879999998</v>
      </c>
      <c r="O294" s="115"/>
      <c r="P294" s="152">
        <v>0</v>
      </c>
      <c r="Q294" s="109">
        <f t="shared" si="307"/>
        <v>0</v>
      </c>
      <c r="R294" s="66">
        <f t="shared" si="308"/>
        <v>0</v>
      </c>
      <c r="S294" s="151">
        <v>15</v>
      </c>
      <c r="T294" s="154" t="s">
        <v>16</v>
      </c>
      <c r="U294" s="108">
        <f>SUMIF('Avoided Costs 2011-2019'!$A:$A,'2011 Actuals'!T294&amp;'2011 Actuals'!S294,'Avoided Costs 2011-2019'!$E:$E)*J294</f>
        <v>57511.46117641325</v>
      </c>
      <c r="V294" s="108">
        <f>SUMIF('Avoided Costs 2011-2019'!$A:$A,'2011 Actuals'!T294&amp;'2011 Actuals'!S294,'Avoided Costs 2011-2019'!$K:$K)*N294</f>
        <v>15452.801779167477</v>
      </c>
      <c r="W294" s="108">
        <f>SUMIF('Avoided Costs 2011-2019'!$A:$A,'2011 Actuals'!T294&amp;'2011 Actuals'!S294,'Avoided Costs 2011-2019'!$M:$M)*R294</f>
        <v>0</v>
      </c>
      <c r="X294" s="108">
        <f t="shared" si="309"/>
        <v>72964.262955580722</v>
      </c>
      <c r="Y294" s="134">
        <v>28000</v>
      </c>
      <c r="Z294" s="110">
        <f t="shared" si="310"/>
        <v>24640</v>
      </c>
      <c r="AA294" s="110"/>
      <c r="AB294" s="110"/>
      <c r="AC294" s="110"/>
      <c r="AD294" s="110">
        <f t="shared" si="311"/>
        <v>24640</v>
      </c>
      <c r="AE294" s="110">
        <f t="shared" si="312"/>
        <v>48324.262955580722</v>
      </c>
      <c r="AF294" s="261">
        <f t="shared" si="313"/>
        <v>423865.97880000004</v>
      </c>
      <c r="AG294" s="23"/>
    </row>
    <row r="295" spans="1:33" s="111" customFormat="1" x14ac:dyDescent="0.2">
      <c r="A295" s="150" t="s">
        <v>273</v>
      </c>
      <c r="B295" s="150"/>
      <c r="C295" s="150"/>
      <c r="D295" s="151">
        <v>1</v>
      </c>
      <c r="E295" s="152"/>
      <c r="F295" s="153">
        <v>0.12</v>
      </c>
      <c r="G295" s="153"/>
      <c r="H295" s="152">
        <v>22299</v>
      </c>
      <c r="I295" s="109">
        <f t="shared" si="303"/>
        <v>21786.123</v>
      </c>
      <c r="J295" s="66">
        <f t="shared" si="304"/>
        <v>19171.788239999998</v>
      </c>
      <c r="K295" s="109"/>
      <c r="L295" s="152">
        <v>0</v>
      </c>
      <c r="M295" s="109">
        <f t="shared" si="305"/>
        <v>0</v>
      </c>
      <c r="N295" s="109">
        <f t="shared" si="306"/>
        <v>0</v>
      </c>
      <c r="O295" s="115"/>
      <c r="P295" s="152">
        <v>0</v>
      </c>
      <c r="Q295" s="109">
        <f t="shared" si="307"/>
        <v>0</v>
      </c>
      <c r="R295" s="66">
        <f t="shared" si="308"/>
        <v>0</v>
      </c>
      <c r="S295" s="151">
        <v>25</v>
      </c>
      <c r="T295" s="154" t="s">
        <v>134</v>
      </c>
      <c r="U295" s="108">
        <f>SUMIF('Avoided Costs 2011-2019'!$A:$A,'2011 Actuals'!T295&amp;'2011 Actuals'!S295,'Avoided Costs 2011-2019'!$E:$E)*J295</f>
        <v>44993.735171224616</v>
      </c>
      <c r="V295" s="108">
        <f>SUMIF('Avoided Costs 2011-2019'!$A:$A,'2011 Actuals'!T295&amp;'2011 Actuals'!S295,'Avoided Costs 2011-2019'!$K:$K)*N295</f>
        <v>0</v>
      </c>
      <c r="W295" s="108">
        <f>SUMIF('Avoided Costs 2011-2019'!$A:$A,'2011 Actuals'!T295&amp;'2011 Actuals'!S295,'Avoided Costs 2011-2019'!$M:$M)*R295</f>
        <v>0</v>
      </c>
      <c r="X295" s="108">
        <f t="shared" si="309"/>
        <v>44993.735171224616</v>
      </c>
      <c r="Y295" s="134">
        <v>45900</v>
      </c>
      <c r="Z295" s="110">
        <f t="shared" si="310"/>
        <v>40392</v>
      </c>
      <c r="AA295" s="110"/>
      <c r="AB295" s="110"/>
      <c r="AC295" s="110"/>
      <c r="AD295" s="110">
        <f t="shared" si="311"/>
        <v>40392</v>
      </c>
      <c r="AE295" s="110">
        <f t="shared" si="312"/>
        <v>4601.7351712246164</v>
      </c>
      <c r="AF295" s="261">
        <f t="shared" si="313"/>
        <v>479294.70599999995</v>
      </c>
      <c r="AG295" s="23"/>
    </row>
    <row r="296" spans="1:33" s="111" customFormat="1" x14ac:dyDescent="0.2">
      <c r="A296" s="150" t="s">
        <v>274</v>
      </c>
      <c r="B296" s="150"/>
      <c r="C296" s="150"/>
      <c r="D296" s="151">
        <v>1</v>
      </c>
      <c r="E296" s="152"/>
      <c r="F296" s="153">
        <v>0.12</v>
      </c>
      <c r="G296" s="153"/>
      <c r="H296" s="152">
        <v>5108</v>
      </c>
      <c r="I296" s="109">
        <f t="shared" si="303"/>
        <v>4990.5159999999996</v>
      </c>
      <c r="J296" s="66">
        <f t="shared" si="304"/>
        <v>4391.6540799999993</v>
      </c>
      <c r="K296" s="109"/>
      <c r="L296" s="152">
        <v>0</v>
      </c>
      <c r="M296" s="109">
        <f t="shared" si="305"/>
        <v>0</v>
      </c>
      <c r="N296" s="109">
        <f t="shared" si="306"/>
        <v>0</v>
      </c>
      <c r="O296" s="115"/>
      <c r="P296" s="152">
        <v>0</v>
      </c>
      <c r="Q296" s="109">
        <f t="shared" si="307"/>
        <v>0</v>
      </c>
      <c r="R296" s="66">
        <f t="shared" si="308"/>
        <v>0</v>
      </c>
      <c r="S296" s="151">
        <v>25</v>
      </c>
      <c r="T296" s="154" t="s">
        <v>134</v>
      </c>
      <c r="U296" s="108">
        <f>SUMIF('Avoided Costs 2011-2019'!$A:$A,'2011 Actuals'!T296&amp;'2011 Actuals'!S296,'Avoided Costs 2011-2019'!$E:$E)*J296</f>
        <v>10306.650489018133</v>
      </c>
      <c r="V296" s="108">
        <f>SUMIF('Avoided Costs 2011-2019'!$A:$A,'2011 Actuals'!T296&amp;'2011 Actuals'!S296,'Avoided Costs 2011-2019'!$K:$K)*N296</f>
        <v>0</v>
      </c>
      <c r="W296" s="108">
        <f>SUMIF('Avoided Costs 2011-2019'!$A:$A,'2011 Actuals'!T296&amp;'2011 Actuals'!S296,'Avoided Costs 2011-2019'!$M:$M)*R296</f>
        <v>0</v>
      </c>
      <c r="X296" s="108">
        <f t="shared" si="309"/>
        <v>10306.650489018133</v>
      </c>
      <c r="Y296" s="134">
        <v>10250</v>
      </c>
      <c r="Z296" s="110">
        <f t="shared" si="310"/>
        <v>9020</v>
      </c>
      <c r="AA296" s="110"/>
      <c r="AB296" s="110"/>
      <c r="AC296" s="110"/>
      <c r="AD296" s="110">
        <f t="shared" si="311"/>
        <v>9020</v>
      </c>
      <c r="AE296" s="110">
        <f t="shared" si="312"/>
        <v>1286.6504890181332</v>
      </c>
      <c r="AF296" s="261">
        <f t="shared" si="313"/>
        <v>109791.35199999998</v>
      </c>
      <c r="AG296" s="23"/>
    </row>
    <row r="297" spans="1:33" s="111" customFormat="1" x14ac:dyDescent="0.2">
      <c r="A297" s="150" t="s">
        <v>275</v>
      </c>
      <c r="B297" s="150"/>
      <c r="C297" s="150"/>
      <c r="D297" s="151">
        <v>1</v>
      </c>
      <c r="E297" s="152"/>
      <c r="F297" s="153">
        <v>0.12</v>
      </c>
      <c r="G297" s="153"/>
      <c r="H297" s="152">
        <v>31526</v>
      </c>
      <c r="I297" s="109">
        <f t="shared" si="303"/>
        <v>30800.901999999998</v>
      </c>
      <c r="J297" s="66">
        <f t="shared" si="304"/>
        <v>27104.793759999997</v>
      </c>
      <c r="K297" s="109"/>
      <c r="L297" s="152">
        <v>0</v>
      </c>
      <c r="M297" s="109">
        <f t="shared" si="305"/>
        <v>0</v>
      </c>
      <c r="N297" s="109">
        <f t="shared" si="306"/>
        <v>0</v>
      </c>
      <c r="O297" s="115"/>
      <c r="P297" s="152">
        <v>0</v>
      </c>
      <c r="Q297" s="109">
        <f t="shared" si="307"/>
        <v>0</v>
      </c>
      <c r="R297" s="66">
        <f t="shared" si="308"/>
        <v>0</v>
      </c>
      <c r="S297" s="151">
        <v>5</v>
      </c>
      <c r="T297" s="154" t="s">
        <v>16</v>
      </c>
      <c r="U297" s="108">
        <f>SUMIF('Avoided Costs 2011-2019'!$A:$A,'2011 Actuals'!T297&amp;'2011 Actuals'!S297,'Avoided Costs 2011-2019'!$E:$E)*J297</f>
        <v>24412.299652642479</v>
      </c>
      <c r="V297" s="108">
        <f>SUMIF('Avoided Costs 2011-2019'!$A:$A,'2011 Actuals'!T297&amp;'2011 Actuals'!S297,'Avoided Costs 2011-2019'!$K:$K)*N297</f>
        <v>0</v>
      </c>
      <c r="W297" s="108">
        <f>SUMIF('Avoided Costs 2011-2019'!$A:$A,'2011 Actuals'!T297&amp;'2011 Actuals'!S297,'Avoided Costs 2011-2019'!$M:$M)*R297</f>
        <v>0</v>
      </c>
      <c r="X297" s="108">
        <f t="shared" si="309"/>
        <v>24412.299652642479</v>
      </c>
      <c r="Y297" s="134">
        <v>2192</v>
      </c>
      <c r="Z297" s="110">
        <f t="shared" si="310"/>
        <v>1928.96</v>
      </c>
      <c r="AA297" s="110"/>
      <c r="AB297" s="110"/>
      <c r="AC297" s="110"/>
      <c r="AD297" s="110">
        <f t="shared" si="311"/>
        <v>1928.96</v>
      </c>
      <c r="AE297" s="110">
        <f t="shared" si="312"/>
        <v>22483.33965264248</v>
      </c>
      <c r="AF297" s="261">
        <f t="shared" si="313"/>
        <v>135523.96879999997</v>
      </c>
      <c r="AG297" s="23"/>
    </row>
    <row r="298" spans="1:33" s="111" customFormat="1" x14ac:dyDescent="0.2">
      <c r="A298" s="150" t="s">
        <v>276</v>
      </c>
      <c r="B298" s="150"/>
      <c r="C298" s="150"/>
      <c r="D298" s="151">
        <v>1</v>
      </c>
      <c r="E298" s="152"/>
      <c r="F298" s="153">
        <v>0.12</v>
      </c>
      <c r="G298" s="153"/>
      <c r="H298" s="152">
        <v>12957</v>
      </c>
      <c r="I298" s="109">
        <f t="shared" si="303"/>
        <v>12658.989</v>
      </c>
      <c r="J298" s="66">
        <f t="shared" si="304"/>
        <v>11139.910319999999</v>
      </c>
      <c r="K298" s="109"/>
      <c r="L298" s="152">
        <v>0</v>
      </c>
      <c r="M298" s="109">
        <f t="shared" si="305"/>
        <v>0</v>
      </c>
      <c r="N298" s="109">
        <f t="shared" si="306"/>
        <v>0</v>
      </c>
      <c r="O298" s="115"/>
      <c r="P298" s="152">
        <v>0</v>
      </c>
      <c r="Q298" s="109">
        <f t="shared" si="307"/>
        <v>0</v>
      </c>
      <c r="R298" s="66">
        <f t="shared" si="308"/>
        <v>0</v>
      </c>
      <c r="S298" s="151">
        <v>15</v>
      </c>
      <c r="T298" s="154" t="s">
        <v>16</v>
      </c>
      <c r="U298" s="108">
        <f>SUMIF('Avoided Costs 2011-2019'!$A:$A,'2011 Actuals'!T298&amp;'2011 Actuals'!S298,'Avoided Costs 2011-2019'!$E:$E)*J298</f>
        <v>22672.467899801821</v>
      </c>
      <c r="V298" s="108">
        <f>SUMIF('Avoided Costs 2011-2019'!$A:$A,'2011 Actuals'!T298&amp;'2011 Actuals'!S298,'Avoided Costs 2011-2019'!$K:$K)*N298</f>
        <v>0</v>
      </c>
      <c r="W298" s="108">
        <f>SUMIF('Avoided Costs 2011-2019'!$A:$A,'2011 Actuals'!T298&amp;'2011 Actuals'!S298,'Avoided Costs 2011-2019'!$M:$M)*R298</f>
        <v>0</v>
      </c>
      <c r="X298" s="108">
        <f t="shared" si="309"/>
        <v>22672.467899801821</v>
      </c>
      <c r="Y298" s="134">
        <v>20557</v>
      </c>
      <c r="Z298" s="110">
        <f t="shared" si="310"/>
        <v>18090.16</v>
      </c>
      <c r="AA298" s="110"/>
      <c r="AB298" s="110"/>
      <c r="AC298" s="110"/>
      <c r="AD298" s="110">
        <f t="shared" si="311"/>
        <v>18090.16</v>
      </c>
      <c r="AE298" s="110">
        <f t="shared" si="312"/>
        <v>4582.3078998018209</v>
      </c>
      <c r="AF298" s="261">
        <f t="shared" si="313"/>
        <v>167098.65479999999</v>
      </c>
      <c r="AG298" s="23"/>
    </row>
    <row r="299" spans="1:33" s="111" customFormat="1" x14ac:dyDescent="0.2">
      <c r="A299" s="150" t="s">
        <v>277</v>
      </c>
      <c r="B299" s="150"/>
      <c r="C299" s="150"/>
      <c r="D299" s="151">
        <v>1</v>
      </c>
      <c r="E299" s="152"/>
      <c r="F299" s="153">
        <v>0.12</v>
      </c>
      <c r="G299" s="153"/>
      <c r="H299" s="152">
        <v>85993</v>
      </c>
      <c r="I299" s="109">
        <f t="shared" si="303"/>
        <v>84015.160999999993</v>
      </c>
      <c r="J299" s="66">
        <f t="shared" si="304"/>
        <v>73933.341679999998</v>
      </c>
      <c r="K299" s="109"/>
      <c r="L299" s="152">
        <v>1435</v>
      </c>
      <c r="M299" s="109">
        <f t="shared" si="305"/>
        <v>1393.385</v>
      </c>
      <c r="N299" s="109">
        <f t="shared" si="306"/>
        <v>1226.1787999999999</v>
      </c>
      <c r="O299" s="115"/>
      <c r="P299" s="152">
        <v>0</v>
      </c>
      <c r="Q299" s="109">
        <f t="shared" si="307"/>
        <v>0</v>
      </c>
      <c r="R299" s="66">
        <f t="shared" si="308"/>
        <v>0</v>
      </c>
      <c r="S299" s="151">
        <v>15</v>
      </c>
      <c r="T299" s="154" t="s">
        <v>16</v>
      </c>
      <c r="U299" s="108">
        <f>SUMIF('Avoided Costs 2011-2019'!$A:$A,'2011 Actuals'!T299&amp;'2011 Actuals'!S299,'Avoided Costs 2011-2019'!$E:$E)*J299</f>
        <v>150472.60416050459</v>
      </c>
      <c r="V299" s="108">
        <f>SUMIF('Avoided Costs 2011-2019'!$A:$A,'2011 Actuals'!T299&amp;'2011 Actuals'!S299,'Avoided Costs 2011-2019'!$K:$K)*N299</f>
        <v>1033.4997461365274</v>
      </c>
      <c r="W299" s="108">
        <f>SUMIF('Avoided Costs 2011-2019'!$A:$A,'2011 Actuals'!T299&amp;'2011 Actuals'!S299,'Avoided Costs 2011-2019'!$M:$M)*R299</f>
        <v>0</v>
      </c>
      <c r="X299" s="108">
        <f t="shared" si="309"/>
        <v>151506.10390664113</v>
      </c>
      <c r="Y299" s="134">
        <v>170000</v>
      </c>
      <c r="Z299" s="110">
        <f t="shared" si="310"/>
        <v>149600</v>
      </c>
      <c r="AA299" s="110"/>
      <c r="AB299" s="110"/>
      <c r="AC299" s="110"/>
      <c r="AD299" s="110">
        <f t="shared" si="311"/>
        <v>149600</v>
      </c>
      <c r="AE299" s="110">
        <f t="shared" si="312"/>
        <v>1906.1039066411322</v>
      </c>
      <c r="AF299" s="261">
        <f t="shared" si="313"/>
        <v>1109000.1251999999</v>
      </c>
      <c r="AG299" s="23"/>
    </row>
    <row r="300" spans="1:33" s="111" customFormat="1" x14ac:dyDescent="0.2">
      <c r="A300" s="150" t="s">
        <v>278</v>
      </c>
      <c r="B300" s="150"/>
      <c r="C300" s="150"/>
      <c r="D300" s="151">
        <v>1</v>
      </c>
      <c r="E300" s="152"/>
      <c r="F300" s="153">
        <v>0.12</v>
      </c>
      <c r="G300" s="153"/>
      <c r="H300" s="152">
        <v>17432</v>
      </c>
      <c r="I300" s="109">
        <f t="shared" si="303"/>
        <v>17031.063999999998</v>
      </c>
      <c r="J300" s="66">
        <f t="shared" si="304"/>
        <v>14987.336319999999</v>
      </c>
      <c r="K300" s="109"/>
      <c r="L300" s="152">
        <v>156290</v>
      </c>
      <c r="M300" s="109">
        <f t="shared" si="305"/>
        <v>151757.59</v>
      </c>
      <c r="N300" s="109">
        <f t="shared" si="306"/>
        <v>133546.67919999998</v>
      </c>
      <c r="O300" s="115"/>
      <c r="P300" s="152">
        <v>0</v>
      </c>
      <c r="Q300" s="109">
        <f t="shared" si="307"/>
        <v>0</v>
      </c>
      <c r="R300" s="66">
        <f t="shared" si="308"/>
        <v>0</v>
      </c>
      <c r="S300" s="151">
        <v>15</v>
      </c>
      <c r="T300" s="154" t="s">
        <v>16</v>
      </c>
      <c r="U300" s="108">
        <f>SUMIF('Avoided Costs 2011-2019'!$A:$A,'2011 Actuals'!T300&amp;'2011 Actuals'!S300,'Avoided Costs 2011-2019'!$E:$E)*J300</f>
        <v>30502.929723650945</v>
      </c>
      <c r="V300" s="108">
        <f>SUMIF('Avoided Costs 2011-2019'!$A:$A,'2011 Actuals'!T300&amp;'2011 Actuals'!S300,'Avoided Costs 2011-2019'!$K:$K)*N300</f>
        <v>112561.44621859085</v>
      </c>
      <c r="W300" s="108">
        <f>SUMIF('Avoided Costs 2011-2019'!$A:$A,'2011 Actuals'!T300&amp;'2011 Actuals'!S300,'Avoided Costs 2011-2019'!$M:$M)*R300</f>
        <v>0</v>
      </c>
      <c r="X300" s="108">
        <f t="shared" si="309"/>
        <v>143064.37594224181</v>
      </c>
      <c r="Y300" s="134">
        <v>98743</v>
      </c>
      <c r="Z300" s="110">
        <f t="shared" si="310"/>
        <v>86893.84</v>
      </c>
      <c r="AA300" s="110"/>
      <c r="AB300" s="110"/>
      <c r="AC300" s="110"/>
      <c r="AD300" s="110">
        <f t="shared" si="311"/>
        <v>86893.84</v>
      </c>
      <c r="AE300" s="110">
        <f t="shared" si="312"/>
        <v>56170.535942241811</v>
      </c>
      <c r="AF300" s="261">
        <f t="shared" si="313"/>
        <v>224810.04479999997</v>
      </c>
      <c r="AG300" s="23"/>
    </row>
    <row r="301" spans="1:33" s="111" customFormat="1" x14ac:dyDescent="0.2">
      <c r="A301" s="150" t="s">
        <v>279</v>
      </c>
      <c r="B301" s="150"/>
      <c r="C301" s="150"/>
      <c r="D301" s="151">
        <v>1</v>
      </c>
      <c r="E301" s="152"/>
      <c r="F301" s="153">
        <v>0.12</v>
      </c>
      <c r="G301" s="153"/>
      <c r="H301" s="152">
        <v>32191</v>
      </c>
      <c r="I301" s="109">
        <f t="shared" si="303"/>
        <v>31450.607</v>
      </c>
      <c r="J301" s="66">
        <f t="shared" si="304"/>
        <v>27676.534159999999</v>
      </c>
      <c r="K301" s="109"/>
      <c r="L301" s="152">
        <v>46884</v>
      </c>
      <c r="M301" s="109">
        <f t="shared" si="305"/>
        <v>45524.364000000001</v>
      </c>
      <c r="N301" s="109">
        <f t="shared" si="306"/>
        <v>40061.440320000002</v>
      </c>
      <c r="O301" s="115"/>
      <c r="P301" s="152">
        <v>0</v>
      </c>
      <c r="Q301" s="109">
        <f t="shared" si="307"/>
        <v>0</v>
      </c>
      <c r="R301" s="66">
        <f t="shared" si="308"/>
        <v>0</v>
      </c>
      <c r="S301" s="151">
        <v>15</v>
      </c>
      <c r="T301" s="154" t="s">
        <v>16</v>
      </c>
      <c r="U301" s="108">
        <f>SUMIF('Avoided Costs 2011-2019'!$A:$A,'2011 Actuals'!T301&amp;'2011 Actuals'!S301,'Avoided Costs 2011-2019'!$E:$E)*J301</f>
        <v>56328.580239447438</v>
      </c>
      <c r="V301" s="108">
        <f>SUMIF('Avoided Costs 2011-2019'!$A:$A,'2011 Actuals'!T301&amp;'2011 Actuals'!S301,'Avoided Costs 2011-2019'!$K:$K)*N301</f>
        <v>33766.273238930284</v>
      </c>
      <c r="W301" s="108">
        <f>SUMIF('Avoided Costs 2011-2019'!$A:$A,'2011 Actuals'!T301&amp;'2011 Actuals'!S301,'Avoided Costs 2011-2019'!$M:$M)*R301</f>
        <v>0</v>
      </c>
      <c r="X301" s="108">
        <f t="shared" si="309"/>
        <v>90094.853478377714</v>
      </c>
      <c r="Y301" s="134">
        <v>20850</v>
      </c>
      <c r="Z301" s="110">
        <f t="shared" si="310"/>
        <v>18348</v>
      </c>
      <c r="AA301" s="110"/>
      <c r="AB301" s="110"/>
      <c r="AC301" s="110"/>
      <c r="AD301" s="110">
        <f t="shared" si="311"/>
        <v>18348</v>
      </c>
      <c r="AE301" s="110">
        <f t="shared" si="312"/>
        <v>71746.853478377714</v>
      </c>
      <c r="AF301" s="261">
        <f t="shared" si="313"/>
        <v>415148.01240000001</v>
      </c>
      <c r="AG301" s="23"/>
    </row>
    <row r="302" spans="1:33" s="111" customFormat="1" x14ac:dyDescent="0.2">
      <c r="A302" s="145" t="s">
        <v>280</v>
      </c>
      <c r="B302" s="145"/>
      <c r="C302" s="145"/>
      <c r="D302" s="146">
        <v>1</v>
      </c>
      <c r="E302" s="147"/>
      <c r="F302" s="148">
        <v>0.12</v>
      </c>
      <c r="G302" s="148"/>
      <c r="H302" s="147">
        <v>54650</v>
      </c>
      <c r="I302" s="109">
        <f>H302</f>
        <v>54650</v>
      </c>
      <c r="J302" s="66">
        <f t="shared" si="304"/>
        <v>48092</v>
      </c>
      <c r="K302" s="147"/>
      <c r="L302" s="147">
        <v>0</v>
      </c>
      <c r="M302" s="109">
        <f>L302</f>
        <v>0</v>
      </c>
      <c r="N302" s="109">
        <f t="shared" si="306"/>
        <v>0</v>
      </c>
      <c r="O302" s="147"/>
      <c r="P302" s="147">
        <v>0</v>
      </c>
      <c r="Q302" s="109">
        <f>+P302</f>
        <v>0</v>
      </c>
      <c r="R302" s="66">
        <f t="shared" si="308"/>
        <v>0</v>
      </c>
      <c r="S302" s="146">
        <v>25</v>
      </c>
      <c r="T302" s="149" t="s">
        <v>16</v>
      </c>
      <c r="U302" s="108">
        <f>SUMIF('Avoided Costs 2011-2019'!$A:$A,'2011 Actuals'!T302&amp;'2011 Actuals'!S302,'Avoided Costs 2011-2019'!$E:$E)*J302</f>
        <v>124269.88887950071</v>
      </c>
      <c r="V302" s="108">
        <f>SUMIF('Avoided Costs 2011-2019'!$A:$A,'2011 Actuals'!T302&amp;'2011 Actuals'!S302,'Avoided Costs 2011-2019'!$K:$K)*N302</f>
        <v>0</v>
      </c>
      <c r="W302" s="108">
        <f>SUMIF('Avoided Costs 2011-2019'!$A:$A,'2011 Actuals'!T302&amp;'2011 Actuals'!S302,'Avoided Costs 2011-2019'!$M:$M)*R302</f>
        <v>0</v>
      </c>
      <c r="X302" s="108">
        <f t="shared" si="309"/>
        <v>124269.88887950071</v>
      </c>
      <c r="Y302" s="134">
        <v>14100</v>
      </c>
      <c r="Z302" s="110">
        <f t="shared" si="310"/>
        <v>12408</v>
      </c>
      <c r="AA302" s="110"/>
      <c r="AB302" s="110"/>
      <c r="AC302" s="110"/>
      <c r="AD302" s="110">
        <f t="shared" si="311"/>
        <v>12408</v>
      </c>
      <c r="AE302" s="110">
        <f t="shared" si="312"/>
        <v>111861.88887950071</v>
      </c>
      <c r="AF302" s="261">
        <f t="shared" si="313"/>
        <v>1202300</v>
      </c>
      <c r="AG302" s="23"/>
    </row>
    <row r="303" spans="1:33" s="111" customFormat="1" x14ac:dyDescent="0.2">
      <c r="A303" s="150" t="s">
        <v>281</v>
      </c>
      <c r="B303" s="150"/>
      <c r="C303" s="150"/>
      <c r="D303" s="151">
        <v>1</v>
      </c>
      <c r="E303" s="152"/>
      <c r="F303" s="153">
        <v>0.12</v>
      </c>
      <c r="G303" s="153"/>
      <c r="H303" s="152">
        <v>7872</v>
      </c>
      <c r="I303" s="109">
        <f t="shared" si="303"/>
        <v>7690.9439999999995</v>
      </c>
      <c r="J303" s="66">
        <f t="shared" si="304"/>
        <v>6768.0307199999997</v>
      </c>
      <c r="K303" s="109"/>
      <c r="L303" s="152">
        <v>0</v>
      </c>
      <c r="M303" s="109">
        <f t="shared" si="305"/>
        <v>0</v>
      </c>
      <c r="N303" s="109">
        <f t="shared" si="306"/>
        <v>0</v>
      </c>
      <c r="O303" s="115"/>
      <c r="P303" s="152">
        <v>0</v>
      </c>
      <c r="Q303" s="109">
        <f t="shared" si="307"/>
        <v>0</v>
      </c>
      <c r="R303" s="66">
        <f t="shared" si="308"/>
        <v>0</v>
      </c>
      <c r="S303" s="151">
        <v>25</v>
      </c>
      <c r="T303" s="154" t="s">
        <v>16</v>
      </c>
      <c r="U303" s="108">
        <f>SUMIF('Avoided Costs 2011-2019'!$A:$A,'2011 Actuals'!T303&amp;'2011 Actuals'!S303,'Avoided Costs 2011-2019'!$E:$E)*J303</f>
        <v>17488.614021197853</v>
      </c>
      <c r="V303" s="108">
        <f>SUMIF('Avoided Costs 2011-2019'!$A:$A,'2011 Actuals'!T303&amp;'2011 Actuals'!S303,'Avoided Costs 2011-2019'!$K:$K)*N303</f>
        <v>0</v>
      </c>
      <c r="W303" s="108">
        <f>SUMIF('Avoided Costs 2011-2019'!$A:$A,'2011 Actuals'!T303&amp;'2011 Actuals'!S303,'Avoided Costs 2011-2019'!$M:$M)*R303</f>
        <v>0</v>
      </c>
      <c r="X303" s="108">
        <f t="shared" si="309"/>
        <v>17488.614021197853</v>
      </c>
      <c r="Y303" s="134">
        <v>8105</v>
      </c>
      <c r="Z303" s="110">
        <f t="shared" si="310"/>
        <v>7132.4</v>
      </c>
      <c r="AA303" s="110"/>
      <c r="AB303" s="110"/>
      <c r="AC303" s="110"/>
      <c r="AD303" s="110">
        <f t="shared" si="311"/>
        <v>7132.4</v>
      </c>
      <c r="AE303" s="110">
        <f t="shared" si="312"/>
        <v>10356.214021197853</v>
      </c>
      <c r="AF303" s="261">
        <f t="shared" si="313"/>
        <v>169200.76799999998</v>
      </c>
      <c r="AG303" s="23"/>
    </row>
    <row r="304" spans="1:33" s="111" customFormat="1" x14ac:dyDescent="0.2">
      <c r="A304" s="150" t="s">
        <v>282</v>
      </c>
      <c r="B304" s="150"/>
      <c r="C304" s="150"/>
      <c r="D304" s="151">
        <v>1</v>
      </c>
      <c r="E304" s="152"/>
      <c r="F304" s="153">
        <v>0.12</v>
      </c>
      <c r="G304" s="153"/>
      <c r="H304" s="152">
        <v>6594</v>
      </c>
      <c r="I304" s="109">
        <f t="shared" si="303"/>
        <v>6442.3379999999997</v>
      </c>
      <c r="J304" s="66">
        <f t="shared" si="304"/>
        <v>5669.2574399999994</v>
      </c>
      <c r="K304" s="109"/>
      <c r="L304" s="152">
        <v>3182</v>
      </c>
      <c r="M304" s="109">
        <f t="shared" si="305"/>
        <v>3089.7219999999998</v>
      </c>
      <c r="N304" s="109">
        <f t="shared" si="306"/>
        <v>2718.9553599999999</v>
      </c>
      <c r="O304" s="115"/>
      <c r="P304" s="152">
        <v>0</v>
      </c>
      <c r="Q304" s="109">
        <f t="shared" si="307"/>
        <v>0</v>
      </c>
      <c r="R304" s="66">
        <f t="shared" si="308"/>
        <v>0</v>
      </c>
      <c r="S304" s="151">
        <v>15</v>
      </c>
      <c r="T304" s="154" t="s">
        <v>16</v>
      </c>
      <c r="U304" s="108">
        <f>SUMIF('Avoided Costs 2011-2019'!$A:$A,'2011 Actuals'!T304&amp;'2011 Actuals'!S304,'Avoided Costs 2011-2019'!$E:$E)*J304</f>
        <v>11538.338607030424</v>
      </c>
      <c r="V304" s="108">
        <f>SUMIF('Avoided Costs 2011-2019'!$A:$A,'2011 Actuals'!T304&amp;'2011 Actuals'!S304,'Avoided Costs 2011-2019'!$K:$K)*N304</f>
        <v>2291.7046635584879</v>
      </c>
      <c r="W304" s="108">
        <f>SUMIF('Avoided Costs 2011-2019'!$A:$A,'2011 Actuals'!T304&amp;'2011 Actuals'!S304,'Avoided Costs 2011-2019'!$M:$M)*R304</f>
        <v>0</v>
      </c>
      <c r="X304" s="108">
        <f t="shared" si="309"/>
        <v>13830.043270588912</v>
      </c>
      <c r="Y304" s="134">
        <v>10454</v>
      </c>
      <c r="Z304" s="110">
        <f t="shared" si="310"/>
        <v>9199.52</v>
      </c>
      <c r="AA304" s="110"/>
      <c r="AB304" s="110"/>
      <c r="AC304" s="110"/>
      <c r="AD304" s="110">
        <f t="shared" si="311"/>
        <v>9199.52</v>
      </c>
      <c r="AE304" s="110">
        <f t="shared" si="312"/>
        <v>4630.5232705889121</v>
      </c>
      <c r="AF304" s="261">
        <f t="shared" si="313"/>
        <v>85038.861599999989</v>
      </c>
      <c r="AG304" s="23"/>
    </row>
    <row r="305" spans="1:33" s="111" customFormat="1" x14ac:dyDescent="0.2">
      <c r="A305" s="150" t="s">
        <v>283</v>
      </c>
      <c r="B305" s="150"/>
      <c r="C305" s="150"/>
      <c r="D305" s="151">
        <v>1</v>
      </c>
      <c r="E305" s="152"/>
      <c r="F305" s="153">
        <v>0.12</v>
      </c>
      <c r="G305" s="153"/>
      <c r="H305" s="152">
        <v>39078</v>
      </c>
      <c r="I305" s="109">
        <f t="shared" si="303"/>
        <v>38179.205999999998</v>
      </c>
      <c r="J305" s="66">
        <f t="shared" si="304"/>
        <v>33597.701280000001</v>
      </c>
      <c r="K305" s="109"/>
      <c r="L305" s="152">
        <v>0</v>
      </c>
      <c r="M305" s="109">
        <f t="shared" si="305"/>
        <v>0</v>
      </c>
      <c r="N305" s="109">
        <f t="shared" si="306"/>
        <v>0</v>
      </c>
      <c r="O305" s="115"/>
      <c r="P305" s="152">
        <v>0</v>
      </c>
      <c r="Q305" s="109">
        <f t="shared" si="307"/>
        <v>0</v>
      </c>
      <c r="R305" s="66">
        <f t="shared" si="308"/>
        <v>0</v>
      </c>
      <c r="S305" s="151">
        <v>25</v>
      </c>
      <c r="T305" s="154" t="s">
        <v>16</v>
      </c>
      <c r="U305" s="108">
        <f>SUMIF('Avoided Costs 2011-2019'!$A:$A,'2011 Actuals'!T305&amp;'2011 Actuals'!S305,'Avoided Costs 2011-2019'!$E:$E)*J305</f>
        <v>86816.572500046968</v>
      </c>
      <c r="V305" s="108">
        <f>SUMIF('Avoided Costs 2011-2019'!$A:$A,'2011 Actuals'!T305&amp;'2011 Actuals'!S305,'Avoided Costs 2011-2019'!$K:$K)*N305</f>
        <v>0</v>
      </c>
      <c r="W305" s="108">
        <f>SUMIF('Avoided Costs 2011-2019'!$A:$A,'2011 Actuals'!T305&amp;'2011 Actuals'!S305,'Avoided Costs 2011-2019'!$M:$M)*R305</f>
        <v>0</v>
      </c>
      <c r="X305" s="108">
        <f t="shared" si="309"/>
        <v>86816.572500046968</v>
      </c>
      <c r="Y305" s="134">
        <v>30524</v>
      </c>
      <c r="Z305" s="110">
        <f t="shared" si="310"/>
        <v>26861.119999999999</v>
      </c>
      <c r="AA305" s="110"/>
      <c r="AB305" s="110"/>
      <c r="AC305" s="110"/>
      <c r="AD305" s="110">
        <f t="shared" si="311"/>
        <v>26861.119999999999</v>
      </c>
      <c r="AE305" s="110">
        <f t="shared" si="312"/>
        <v>59955.452500046973</v>
      </c>
      <c r="AF305" s="261">
        <f t="shared" si="313"/>
        <v>839942.53200000001</v>
      </c>
      <c r="AG305" s="23"/>
    </row>
    <row r="306" spans="1:33" s="111" customFormat="1" x14ac:dyDescent="0.2">
      <c r="A306" s="150" t="s">
        <v>284</v>
      </c>
      <c r="B306" s="150"/>
      <c r="C306" s="150"/>
      <c r="D306" s="151">
        <v>1</v>
      </c>
      <c r="E306" s="152"/>
      <c r="F306" s="153">
        <v>0.12</v>
      </c>
      <c r="G306" s="153"/>
      <c r="H306" s="152">
        <v>28963</v>
      </c>
      <c r="I306" s="109">
        <f t="shared" si="303"/>
        <v>28296.850999999999</v>
      </c>
      <c r="J306" s="66">
        <f t="shared" si="304"/>
        <v>24901.228879999999</v>
      </c>
      <c r="K306" s="109"/>
      <c r="L306" s="152">
        <v>0</v>
      </c>
      <c r="M306" s="109">
        <f t="shared" si="305"/>
        <v>0</v>
      </c>
      <c r="N306" s="109">
        <f t="shared" si="306"/>
        <v>0</v>
      </c>
      <c r="O306" s="115"/>
      <c r="P306" s="152">
        <v>0</v>
      </c>
      <c r="Q306" s="109">
        <f t="shared" si="307"/>
        <v>0</v>
      </c>
      <c r="R306" s="66">
        <f t="shared" si="308"/>
        <v>0</v>
      </c>
      <c r="S306" s="151">
        <v>25</v>
      </c>
      <c r="T306" s="154" t="s">
        <v>16</v>
      </c>
      <c r="U306" s="108">
        <f>SUMIF('Avoided Costs 2011-2019'!$A:$A,'2011 Actuals'!T306&amp;'2011 Actuals'!S306,'Avoided Costs 2011-2019'!$E:$E)*J306</f>
        <v>64344.858726620092</v>
      </c>
      <c r="V306" s="108">
        <f>SUMIF('Avoided Costs 2011-2019'!$A:$A,'2011 Actuals'!T306&amp;'2011 Actuals'!S306,'Avoided Costs 2011-2019'!$K:$K)*N306</f>
        <v>0</v>
      </c>
      <c r="W306" s="108">
        <f>SUMIF('Avoided Costs 2011-2019'!$A:$A,'2011 Actuals'!T306&amp;'2011 Actuals'!S306,'Avoided Costs 2011-2019'!$M:$M)*R306</f>
        <v>0</v>
      </c>
      <c r="X306" s="108">
        <f t="shared" si="309"/>
        <v>64344.858726620092</v>
      </c>
      <c r="Y306" s="134">
        <v>15383</v>
      </c>
      <c r="Z306" s="110">
        <f t="shared" si="310"/>
        <v>13537.04</v>
      </c>
      <c r="AA306" s="110"/>
      <c r="AB306" s="110"/>
      <c r="AC306" s="110"/>
      <c r="AD306" s="110">
        <f t="shared" si="311"/>
        <v>13537.04</v>
      </c>
      <c r="AE306" s="110">
        <f t="shared" si="312"/>
        <v>50807.818726620091</v>
      </c>
      <c r="AF306" s="261">
        <f t="shared" si="313"/>
        <v>622530.72199999995</v>
      </c>
      <c r="AG306" s="23"/>
    </row>
    <row r="307" spans="1:33" s="4" customFormat="1" x14ac:dyDescent="0.2">
      <c r="A307" s="214" t="s">
        <v>4</v>
      </c>
      <c r="B307" s="214" t="s">
        <v>100</v>
      </c>
      <c r="C307" s="215"/>
      <c r="D307" s="216">
        <f>SUM(D275:D306)</f>
        <v>31</v>
      </c>
      <c r="E307" s="217"/>
      <c r="F307" s="218"/>
      <c r="G307" s="219"/>
      <c r="H307" s="217">
        <f>SUM(H275:H306)</f>
        <v>872224</v>
      </c>
      <c r="I307" s="217">
        <f>SUM(I275:I306)</f>
        <v>833460.75199999998</v>
      </c>
      <c r="J307" s="217">
        <f>SUM(J275:J306)</f>
        <v>733445.46175999998</v>
      </c>
      <c r="K307" s="66"/>
      <c r="L307" s="217">
        <f>SUM(L275:L306)</f>
        <v>1889713</v>
      </c>
      <c r="M307" s="217">
        <f>SUM(M275:M306)</f>
        <v>1763957.8750000005</v>
      </c>
      <c r="N307" s="217">
        <f>SUM(N275:N306)</f>
        <v>1552282.9300000002</v>
      </c>
      <c r="O307" s="220"/>
      <c r="P307" s="217">
        <f>SUM(P275:P306)</f>
        <v>7589</v>
      </c>
      <c r="Q307" s="217">
        <f>SUM(Q275:Q306)</f>
        <v>6766.23</v>
      </c>
      <c r="R307" s="217">
        <f>SUM(R275:R306)</f>
        <v>5954.2824000000001</v>
      </c>
      <c r="S307" s="216"/>
      <c r="T307" s="215"/>
      <c r="U307" s="110">
        <f>SUM(U275:U306)</f>
        <v>1149174.3537757923</v>
      </c>
      <c r="V307" s="110">
        <f>SUM(V275:V306)</f>
        <v>749530.92643872229</v>
      </c>
      <c r="W307" s="110">
        <f>SUM(W275:W306)</f>
        <v>45089.175368269251</v>
      </c>
      <c r="X307" s="110">
        <f>SUM(X275:X306)</f>
        <v>1943794.455582784</v>
      </c>
      <c r="Y307" s="134"/>
      <c r="Z307" s="110">
        <f>SUM(Z275:Z306)</f>
        <v>471620.20399999997</v>
      </c>
      <c r="AA307" s="110">
        <v>151434.79999999999</v>
      </c>
      <c r="AB307" s="110">
        <v>15014.02</v>
      </c>
      <c r="AC307" s="110">
        <f>AB307+AA307</f>
        <v>166448.81999999998</v>
      </c>
      <c r="AD307" s="110">
        <f t="shared" si="311"/>
        <v>486634.22399999999</v>
      </c>
      <c r="AE307" s="112">
        <f t="shared" si="312"/>
        <v>1457160.2315827841</v>
      </c>
      <c r="AF307" s="262">
        <f>SUM(AF275:AF306)</f>
        <v>8941563.2855999991</v>
      </c>
      <c r="AG307" s="23"/>
    </row>
    <row r="308" spans="1:33" x14ac:dyDescent="0.2">
      <c r="A308" s="143"/>
      <c r="J308" s="20"/>
      <c r="K308" s="40"/>
      <c r="L308" s="40"/>
      <c r="O308" s="57"/>
      <c r="P308" s="29"/>
      <c r="R308" s="20"/>
      <c r="S308" s="20"/>
      <c r="Z308" s="41"/>
      <c r="AA308" s="41"/>
      <c r="AC308" s="41"/>
      <c r="AD308" s="41"/>
      <c r="AE308" s="41"/>
      <c r="AF308" s="72"/>
    </row>
    <row r="309" spans="1:33" x14ac:dyDescent="0.2">
      <c r="A309" s="143" t="s">
        <v>111</v>
      </c>
      <c r="B309" s="23" t="s">
        <v>140</v>
      </c>
      <c r="J309" s="20"/>
      <c r="K309" s="40"/>
      <c r="L309" s="40"/>
      <c r="O309" s="57"/>
      <c r="P309" s="29"/>
      <c r="R309" s="20"/>
      <c r="S309" s="20"/>
      <c r="Z309" s="41"/>
      <c r="AA309" s="41"/>
      <c r="AC309" s="41"/>
      <c r="AD309" s="41"/>
      <c r="AE309" s="41"/>
      <c r="AF309" s="72"/>
    </row>
    <row r="310" spans="1:33" s="111" customFormat="1" x14ac:dyDescent="0.2">
      <c r="A310" s="150" t="s">
        <v>1094</v>
      </c>
      <c r="B310" s="150"/>
      <c r="C310" s="150"/>
      <c r="D310" s="151">
        <v>1</v>
      </c>
      <c r="E310" s="152"/>
      <c r="F310" s="153">
        <v>0.12</v>
      </c>
      <c r="G310" s="153"/>
      <c r="H310" s="152">
        <v>16958</v>
      </c>
      <c r="I310" s="109">
        <f t="shared" ref="I310:I335" si="314">+$H$68*H310</f>
        <v>16567.966</v>
      </c>
      <c r="J310" s="66">
        <f t="shared" ref="J310:J479" si="315">I310*(1-F310)</f>
        <v>14579.810080000001</v>
      </c>
      <c r="K310" s="109"/>
      <c r="L310" s="152">
        <v>0</v>
      </c>
      <c r="M310" s="109">
        <f t="shared" ref="M310:M479" si="316">+$L$68*L310</f>
        <v>0</v>
      </c>
      <c r="N310" s="109">
        <f t="shared" ref="N310:N479" si="317">M310*(1-F310)</f>
        <v>0</v>
      </c>
      <c r="O310" s="115"/>
      <c r="P310" s="152">
        <v>0</v>
      </c>
      <c r="Q310" s="109">
        <f t="shared" ref="Q310:Q479" si="318">+P310*$P$68</f>
        <v>0</v>
      </c>
      <c r="R310" s="66">
        <f t="shared" ref="R310:R479" si="319">Q310*(1-F310)</f>
        <v>0</v>
      </c>
      <c r="S310" s="151">
        <v>5</v>
      </c>
      <c r="T310" s="154" t="s">
        <v>16</v>
      </c>
      <c r="U310" s="108">
        <f>SUMIF('Avoided Costs 2011-2019'!$A:$A,'2011 Actuals'!T310&amp;'2011 Actuals'!S310,'Avoided Costs 2011-2019'!$E:$E)*J310</f>
        <v>13131.50344190545</v>
      </c>
      <c r="V310" s="108">
        <f>SUMIF('Avoided Costs 2011-2019'!$A:$A,'2011 Actuals'!T310&amp;'2011 Actuals'!S310,'Avoided Costs 2011-2019'!$K:$K)*N310</f>
        <v>0</v>
      </c>
      <c r="W310" s="108">
        <f>SUMIF('Avoided Costs 2011-2019'!$A:$A,'2011 Actuals'!T310&amp;'2011 Actuals'!S310,'Avoided Costs 2011-2019'!$M:$M)*R310</f>
        <v>0</v>
      </c>
      <c r="X310" s="108">
        <f t="shared" ref="X310:X479" si="320">SUM(U310:W310)</f>
        <v>13131.50344190545</v>
      </c>
      <c r="Y310" s="134">
        <v>800</v>
      </c>
      <c r="Z310" s="110">
        <f t="shared" ref="Z310:Z479" si="321">Y310*(1-F310)</f>
        <v>704</v>
      </c>
      <c r="AA310" s="110"/>
      <c r="AB310" s="110"/>
      <c r="AC310" s="110"/>
      <c r="AD310" s="110">
        <f t="shared" ref="AD310:AD341" si="322">Z310+AB310</f>
        <v>704</v>
      </c>
      <c r="AE310" s="110">
        <f t="shared" ref="AE310:AE341" si="323">X310-AD310</f>
        <v>12427.50344190545</v>
      </c>
      <c r="AF310" s="261">
        <f t="shared" ref="AF310:AF373" si="324">J310*S310</f>
        <v>72899.050400000007</v>
      </c>
      <c r="AG310" s="23"/>
    </row>
    <row r="311" spans="1:33" s="111" customFormat="1" x14ac:dyDescent="0.2">
      <c r="A311" s="150" t="s">
        <v>1095</v>
      </c>
      <c r="B311" s="150"/>
      <c r="C311" s="150"/>
      <c r="D311" s="151">
        <v>1</v>
      </c>
      <c r="E311" s="152"/>
      <c r="F311" s="153">
        <v>0.12</v>
      </c>
      <c r="G311" s="153"/>
      <c r="H311" s="152">
        <v>2408</v>
      </c>
      <c r="I311" s="109">
        <f t="shared" si="314"/>
        <v>2352.616</v>
      </c>
      <c r="J311" s="66">
        <f t="shared" ref="J311:J416" si="325">I311*(1-F311)</f>
        <v>2070.3020799999999</v>
      </c>
      <c r="K311" s="109"/>
      <c r="L311" s="152">
        <v>0</v>
      </c>
      <c r="M311" s="109">
        <f t="shared" si="316"/>
        <v>0</v>
      </c>
      <c r="N311" s="109">
        <f t="shared" ref="N311:N416" si="326">M311*(1-F311)</f>
        <v>0</v>
      </c>
      <c r="O311" s="115"/>
      <c r="P311" s="152">
        <v>0</v>
      </c>
      <c r="Q311" s="109">
        <f t="shared" si="318"/>
        <v>0</v>
      </c>
      <c r="R311" s="66">
        <f t="shared" ref="R311:R416" si="327">Q311*(1-F311)</f>
        <v>0</v>
      </c>
      <c r="S311" s="151">
        <v>5</v>
      </c>
      <c r="T311" s="154" t="s">
        <v>16</v>
      </c>
      <c r="U311" s="108">
        <f>SUMIF('Avoided Costs 2011-2019'!$A:$A,'2011 Actuals'!T311&amp;'2011 Actuals'!S311,'Avoided Costs 2011-2019'!$E:$E)*J311</f>
        <v>1864.6456119889328</v>
      </c>
      <c r="V311" s="108">
        <f>SUMIF('Avoided Costs 2011-2019'!$A:$A,'2011 Actuals'!T311&amp;'2011 Actuals'!S311,'Avoided Costs 2011-2019'!$K:$K)*N311</f>
        <v>0</v>
      </c>
      <c r="W311" s="108">
        <f>SUMIF('Avoided Costs 2011-2019'!$A:$A,'2011 Actuals'!T311&amp;'2011 Actuals'!S311,'Avoided Costs 2011-2019'!$M:$M)*R311</f>
        <v>0</v>
      </c>
      <c r="X311" s="108">
        <f t="shared" ref="X311:X416" si="328">SUM(U311:W311)</f>
        <v>1864.6456119889328</v>
      </c>
      <c r="Y311" s="134">
        <v>500</v>
      </c>
      <c r="Z311" s="110">
        <f t="shared" ref="Z311:Z416" si="329">Y311*(1-F311)</f>
        <v>440</v>
      </c>
      <c r="AA311" s="110"/>
      <c r="AB311" s="110"/>
      <c r="AC311" s="110"/>
      <c r="AD311" s="110">
        <f t="shared" si="322"/>
        <v>440</v>
      </c>
      <c r="AE311" s="110">
        <f t="shared" si="323"/>
        <v>1424.6456119889328</v>
      </c>
      <c r="AF311" s="261">
        <f t="shared" si="324"/>
        <v>10351.510399999999</v>
      </c>
      <c r="AG311" s="23"/>
    </row>
    <row r="312" spans="1:33" s="111" customFormat="1" x14ac:dyDescent="0.2">
      <c r="A312" s="150" t="s">
        <v>1096</v>
      </c>
      <c r="B312" s="150"/>
      <c r="C312" s="150"/>
      <c r="D312" s="151">
        <v>1</v>
      </c>
      <c r="E312" s="152"/>
      <c r="F312" s="153">
        <v>0.12</v>
      </c>
      <c r="G312" s="153"/>
      <c r="H312" s="152">
        <v>10420</v>
      </c>
      <c r="I312" s="109">
        <f t="shared" si="314"/>
        <v>10180.34</v>
      </c>
      <c r="J312" s="66">
        <f t="shared" si="325"/>
        <v>8958.6992000000009</v>
      </c>
      <c r="K312" s="109"/>
      <c r="L312" s="152">
        <v>0</v>
      </c>
      <c r="M312" s="109">
        <f t="shared" si="316"/>
        <v>0</v>
      </c>
      <c r="N312" s="109">
        <f t="shared" si="326"/>
        <v>0</v>
      </c>
      <c r="O312" s="115"/>
      <c r="P312" s="152">
        <v>0</v>
      </c>
      <c r="Q312" s="109">
        <f t="shared" si="318"/>
        <v>0</v>
      </c>
      <c r="R312" s="66">
        <f t="shared" si="327"/>
        <v>0</v>
      </c>
      <c r="S312" s="151">
        <v>5</v>
      </c>
      <c r="T312" s="154" t="s">
        <v>16</v>
      </c>
      <c r="U312" s="108">
        <f>SUMIF('Avoided Costs 2011-2019'!$A:$A,'2011 Actuals'!T312&amp;'2011 Actuals'!S312,'Avoided Costs 2011-2019'!$E:$E)*J312</f>
        <v>8068.7737860982897</v>
      </c>
      <c r="V312" s="108">
        <f>SUMIF('Avoided Costs 2011-2019'!$A:$A,'2011 Actuals'!T312&amp;'2011 Actuals'!S312,'Avoided Costs 2011-2019'!$K:$K)*N312</f>
        <v>0</v>
      </c>
      <c r="W312" s="108">
        <f>SUMIF('Avoided Costs 2011-2019'!$A:$A,'2011 Actuals'!T312&amp;'2011 Actuals'!S312,'Avoided Costs 2011-2019'!$M:$M)*R312</f>
        <v>0</v>
      </c>
      <c r="X312" s="108">
        <f t="shared" si="328"/>
        <v>8068.7737860982897</v>
      </c>
      <c r="Y312" s="134">
        <v>500</v>
      </c>
      <c r="Z312" s="110">
        <f t="shared" si="329"/>
        <v>440</v>
      </c>
      <c r="AA312" s="110"/>
      <c r="AB312" s="110"/>
      <c r="AC312" s="110"/>
      <c r="AD312" s="110">
        <f t="shared" si="322"/>
        <v>440</v>
      </c>
      <c r="AE312" s="110">
        <f t="shared" si="323"/>
        <v>7628.7737860982897</v>
      </c>
      <c r="AF312" s="261">
        <f t="shared" si="324"/>
        <v>44793.496000000006</v>
      </c>
      <c r="AG312" s="23"/>
    </row>
    <row r="313" spans="1:33" s="111" customFormat="1" x14ac:dyDescent="0.2">
      <c r="A313" s="150" t="s">
        <v>1097</v>
      </c>
      <c r="B313" s="150"/>
      <c r="C313" s="150"/>
      <c r="D313" s="151">
        <v>1</v>
      </c>
      <c r="E313" s="152"/>
      <c r="F313" s="153">
        <v>0.12</v>
      </c>
      <c r="G313" s="153"/>
      <c r="H313" s="152">
        <v>1834</v>
      </c>
      <c r="I313" s="109">
        <f t="shared" si="314"/>
        <v>1791.818</v>
      </c>
      <c r="J313" s="66">
        <f t="shared" si="325"/>
        <v>1576.7998399999999</v>
      </c>
      <c r="K313" s="109"/>
      <c r="L313" s="152">
        <v>0</v>
      </c>
      <c r="M313" s="109">
        <f t="shared" si="316"/>
        <v>0</v>
      </c>
      <c r="N313" s="109">
        <f t="shared" si="326"/>
        <v>0</v>
      </c>
      <c r="O313" s="115"/>
      <c r="P313" s="152">
        <v>0</v>
      </c>
      <c r="Q313" s="109">
        <f t="shared" si="318"/>
        <v>0</v>
      </c>
      <c r="R313" s="66">
        <f t="shared" si="327"/>
        <v>0</v>
      </c>
      <c r="S313" s="151">
        <v>5</v>
      </c>
      <c r="T313" s="154" t="s">
        <v>16</v>
      </c>
      <c r="U313" s="108">
        <f>SUMIF('Avoided Costs 2011-2019'!$A:$A,'2011 Actuals'!T313&amp;'2011 Actuals'!S313,'Avoided Costs 2011-2019'!$E:$E)*J313</f>
        <v>1420.1661347125012</v>
      </c>
      <c r="V313" s="108">
        <f>SUMIF('Avoided Costs 2011-2019'!$A:$A,'2011 Actuals'!T313&amp;'2011 Actuals'!S313,'Avoided Costs 2011-2019'!$K:$K)*N313</f>
        <v>0</v>
      </c>
      <c r="W313" s="108">
        <f>SUMIF('Avoided Costs 2011-2019'!$A:$A,'2011 Actuals'!T313&amp;'2011 Actuals'!S313,'Avoided Costs 2011-2019'!$M:$M)*R313</f>
        <v>0</v>
      </c>
      <c r="X313" s="108">
        <f t="shared" si="328"/>
        <v>1420.1661347125012</v>
      </c>
      <c r="Y313" s="134">
        <v>800</v>
      </c>
      <c r="Z313" s="110">
        <f t="shared" si="329"/>
        <v>704</v>
      </c>
      <c r="AA313" s="110"/>
      <c r="AB313" s="110"/>
      <c r="AC313" s="110"/>
      <c r="AD313" s="110">
        <f t="shared" si="322"/>
        <v>704</v>
      </c>
      <c r="AE313" s="110">
        <f t="shared" si="323"/>
        <v>716.16613471250116</v>
      </c>
      <c r="AF313" s="261">
        <f t="shared" si="324"/>
        <v>7883.9991999999993</v>
      </c>
      <c r="AG313" s="23"/>
    </row>
    <row r="314" spans="1:33" s="111" customFormat="1" x14ac:dyDescent="0.2">
      <c r="A314" s="150" t="s">
        <v>1098</v>
      </c>
      <c r="B314" s="150"/>
      <c r="C314" s="150"/>
      <c r="D314" s="151">
        <v>1</v>
      </c>
      <c r="E314" s="152"/>
      <c r="F314" s="153">
        <v>0.12</v>
      </c>
      <c r="G314" s="153"/>
      <c r="H314" s="152">
        <v>6249</v>
      </c>
      <c r="I314" s="109">
        <f t="shared" si="314"/>
        <v>6105.2730000000001</v>
      </c>
      <c r="J314" s="66">
        <f t="shared" si="325"/>
        <v>5372.6402399999997</v>
      </c>
      <c r="K314" s="109"/>
      <c r="L314" s="152">
        <v>0</v>
      </c>
      <c r="M314" s="109">
        <f t="shared" si="316"/>
        <v>0</v>
      </c>
      <c r="N314" s="109">
        <f t="shared" si="326"/>
        <v>0</v>
      </c>
      <c r="O314" s="115"/>
      <c r="P314" s="152">
        <v>0</v>
      </c>
      <c r="Q314" s="109">
        <f t="shared" si="318"/>
        <v>0</v>
      </c>
      <c r="R314" s="66">
        <f t="shared" si="327"/>
        <v>0</v>
      </c>
      <c r="S314" s="151">
        <v>5</v>
      </c>
      <c r="T314" s="154" t="s">
        <v>16</v>
      </c>
      <c r="U314" s="108">
        <f>SUMIF('Avoided Costs 2011-2019'!$A:$A,'2011 Actuals'!T314&amp;'2011 Actuals'!S314,'Avoided Costs 2011-2019'!$E:$E)*J314</f>
        <v>4838.9412081888877</v>
      </c>
      <c r="V314" s="108">
        <f>SUMIF('Avoided Costs 2011-2019'!$A:$A,'2011 Actuals'!T314&amp;'2011 Actuals'!S314,'Avoided Costs 2011-2019'!$K:$K)*N314</f>
        <v>0</v>
      </c>
      <c r="W314" s="108">
        <f>SUMIF('Avoided Costs 2011-2019'!$A:$A,'2011 Actuals'!T314&amp;'2011 Actuals'!S314,'Avoided Costs 2011-2019'!$M:$M)*R314</f>
        <v>0</v>
      </c>
      <c r="X314" s="108">
        <f t="shared" si="328"/>
        <v>4838.9412081888877</v>
      </c>
      <c r="Y314" s="134">
        <v>300</v>
      </c>
      <c r="Z314" s="110">
        <f t="shared" si="329"/>
        <v>264</v>
      </c>
      <c r="AA314" s="110"/>
      <c r="AB314" s="110"/>
      <c r="AC314" s="110"/>
      <c r="AD314" s="110">
        <f t="shared" si="322"/>
        <v>264</v>
      </c>
      <c r="AE314" s="110">
        <f t="shared" si="323"/>
        <v>4574.9412081888877</v>
      </c>
      <c r="AF314" s="261">
        <f t="shared" si="324"/>
        <v>26863.2012</v>
      </c>
      <c r="AG314" s="23"/>
    </row>
    <row r="315" spans="1:33" s="111" customFormat="1" x14ac:dyDescent="0.2">
      <c r="A315" s="150" t="s">
        <v>1099</v>
      </c>
      <c r="B315" s="150"/>
      <c r="C315" s="150"/>
      <c r="D315" s="151">
        <v>1</v>
      </c>
      <c r="E315" s="152"/>
      <c r="F315" s="153">
        <v>0.12</v>
      </c>
      <c r="G315" s="153"/>
      <c r="H315" s="152">
        <v>18458</v>
      </c>
      <c r="I315" s="109">
        <f t="shared" si="314"/>
        <v>18033.466</v>
      </c>
      <c r="J315" s="66">
        <f t="shared" si="325"/>
        <v>15869.450080000001</v>
      </c>
      <c r="K315" s="109"/>
      <c r="L315" s="152">
        <v>0</v>
      </c>
      <c r="M315" s="109">
        <f t="shared" si="316"/>
        <v>0</v>
      </c>
      <c r="N315" s="109">
        <f t="shared" si="326"/>
        <v>0</v>
      </c>
      <c r="O315" s="115"/>
      <c r="P315" s="152">
        <v>0</v>
      </c>
      <c r="Q315" s="109">
        <f t="shared" si="318"/>
        <v>0</v>
      </c>
      <c r="R315" s="66">
        <f t="shared" si="327"/>
        <v>0</v>
      </c>
      <c r="S315" s="151">
        <v>5</v>
      </c>
      <c r="T315" s="154" t="s">
        <v>16</v>
      </c>
      <c r="U315" s="108">
        <f>SUMIF('Avoided Costs 2011-2019'!$A:$A,'2011 Actuals'!T315&amp;'2011 Actuals'!S315,'Avoided Costs 2011-2019'!$E:$E)*J315</f>
        <v>14293.03517694839</v>
      </c>
      <c r="V315" s="108">
        <f>SUMIF('Avoided Costs 2011-2019'!$A:$A,'2011 Actuals'!T315&amp;'2011 Actuals'!S315,'Avoided Costs 2011-2019'!$K:$K)*N315</f>
        <v>0</v>
      </c>
      <c r="W315" s="108">
        <f>SUMIF('Avoided Costs 2011-2019'!$A:$A,'2011 Actuals'!T315&amp;'2011 Actuals'!S315,'Avoided Costs 2011-2019'!$M:$M)*R315</f>
        <v>0</v>
      </c>
      <c r="X315" s="108">
        <f t="shared" si="328"/>
        <v>14293.03517694839</v>
      </c>
      <c r="Y315" s="134">
        <v>800</v>
      </c>
      <c r="Z315" s="110">
        <f t="shared" si="329"/>
        <v>704</v>
      </c>
      <c r="AA315" s="110"/>
      <c r="AB315" s="110"/>
      <c r="AC315" s="110"/>
      <c r="AD315" s="110">
        <f t="shared" si="322"/>
        <v>704</v>
      </c>
      <c r="AE315" s="110">
        <f t="shared" si="323"/>
        <v>13589.03517694839</v>
      </c>
      <c r="AF315" s="261">
        <f t="shared" si="324"/>
        <v>79347.250400000004</v>
      </c>
      <c r="AG315" s="23"/>
    </row>
    <row r="316" spans="1:33" s="111" customFormat="1" x14ac:dyDescent="0.2">
      <c r="A316" s="150" t="s">
        <v>1100</v>
      </c>
      <c r="B316" s="150"/>
      <c r="C316" s="150"/>
      <c r="D316" s="151">
        <v>1</v>
      </c>
      <c r="E316" s="152"/>
      <c r="F316" s="153">
        <v>0.12</v>
      </c>
      <c r="G316" s="153"/>
      <c r="H316" s="152">
        <v>28928</v>
      </c>
      <c r="I316" s="109">
        <f t="shared" si="314"/>
        <v>28262.655999999999</v>
      </c>
      <c r="J316" s="66">
        <f t="shared" si="325"/>
        <v>24871.137279999999</v>
      </c>
      <c r="K316" s="109"/>
      <c r="L316" s="152">
        <v>0</v>
      </c>
      <c r="M316" s="109">
        <f t="shared" si="316"/>
        <v>0</v>
      </c>
      <c r="N316" s="109">
        <f t="shared" si="326"/>
        <v>0</v>
      </c>
      <c r="O316" s="115"/>
      <c r="P316" s="152">
        <v>0</v>
      </c>
      <c r="Q316" s="109">
        <f t="shared" si="318"/>
        <v>0</v>
      </c>
      <c r="R316" s="66">
        <f t="shared" si="327"/>
        <v>0</v>
      </c>
      <c r="S316" s="151">
        <v>5</v>
      </c>
      <c r="T316" s="154" t="s">
        <v>16</v>
      </c>
      <c r="U316" s="108">
        <f>SUMIF('Avoided Costs 2011-2019'!$A:$A,'2011 Actuals'!T316&amp;'2011 Actuals'!S316,'Avoided Costs 2011-2019'!$E:$E)*J316</f>
        <v>22400.52668754811</v>
      </c>
      <c r="V316" s="108">
        <f>SUMIF('Avoided Costs 2011-2019'!$A:$A,'2011 Actuals'!T316&amp;'2011 Actuals'!S316,'Avoided Costs 2011-2019'!$K:$K)*N316</f>
        <v>0</v>
      </c>
      <c r="W316" s="108">
        <f>SUMIF('Avoided Costs 2011-2019'!$A:$A,'2011 Actuals'!T316&amp;'2011 Actuals'!S316,'Avoided Costs 2011-2019'!$M:$M)*R316</f>
        <v>0</v>
      </c>
      <c r="X316" s="108">
        <f t="shared" si="328"/>
        <v>22400.52668754811</v>
      </c>
      <c r="Y316" s="134">
        <v>300</v>
      </c>
      <c r="Z316" s="110">
        <f t="shared" si="329"/>
        <v>264</v>
      </c>
      <c r="AA316" s="110"/>
      <c r="AB316" s="110"/>
      <c r="AC316" s="110"/>
      <c r="AD316" s="110">
        <f t="shared" si="322"/>
        <v>264</v>
      </c>
      <c r="AE316" s="110">
        <f t="shared" si="323"/>
        <v>22136.52668754811</v>
      </c>
      <c r="AF316" s="261">
        <f t="shared" si="324"/>
        <v>124355.68639999999</v>
      </c>
      <c r="AG316" s="23"/>
    </row>
    <row r="317" spans="1:33" s="111" customFormat="1" x14ac:dyDescent="0.2">
      <c r="A317" s="150" t="s">
        <v>1101</v>
      </c>
      <c r="B317" s="150"/>
      <c r="C317" s="150"/>
      <c r="D317" s="151">
        <v>1</v>
      </c>
      <c r="E317" s="152"/>
      <c r="F317" s="153">
        <v>0.12</v>
      </c>
      <c r="G317" s="153"/>
      <c r="H317" s="152">
        <v>5227</v>
      </c>
      <c r="I317" s="109">
        <f t="shared" si="314"/>
        <v>5106.7789999999995</v>
      </c>
      <c r="J317" s="66">
        <f t="shared" si="325"/>
        <v>4493.9655199999997</v>
      </c>
      <c r="K317" s="109"/>
      <c r="L317" s="152">
        <v>0</v>
      </c>
      <c r="M317" s="109">
        <f t="shared" si="316"/>
        <v>0</v>
      </c>
      <c r="N317" s="109">
        <f t="shared" si="326"/>
        <v>0</v>
      </c>
      <c r="O317" s="115"/>
      <c r="P317" s="152">
        <v>0</v>
      </c>
      <c r="Q317" s="109">
        <f t="shared" si="318"/>
        <v>0</v>
      </c>
      <c r="R317" s="66">
        <f t="shared" si="327"/>
        <v>0</v>
      </c>
      <c r="S317" s="151">
        <v>5</v>
      </c>
      <c r="T317" s="154" t="s">
        <v>16</v>
      </c>
      <c r="U317" s="108">
        <f>SUMIF('Avoided Costs 2011-2019'!$A:$A,'2011 Actuals'!T317&amp;'2011 Actuals'!S317,'Avoided Costs 2011-2019'!$E:$E)*J317</f>
        <v>4047.5509193796311</v>
      </c>
      <c r="V317" s="108">
        <f>SUMIF('Avoided Costs 2011-2019'!$A:$A,'2011 Actuals'!T317&amp;'2011 Actuals'!S317,'Avoided Costs 2011-2019'!$K:$K)*N317</f>
        <v>0</v>
      </c>
      <c r="W317" s="108">
        <f>SUMIF('Avoided Costs 2011-2019'!$A:$A,'2011 Actuals'!T317&amp;'2011 Actuals'!S317,'Avoided Costs 2011-2019'!$M:$M)*R317</f>
        <v>0</v>
      </c>
      <c r="X317" s="108">
        <f t="shared" si="328"/>
        <v>4047.5509193796311</v>
      </c>
      <c r="Y317" s="134">
        <v>600</v>
      </c>
      <c r="Z317" s="110">
        <f t="shared" si="329"/>
        <v>528</v>
      </c>
      <c r="AA317" s="110"/>
      <c r="AB317" s="110"/>
      <c r="AC317" s="110"/>
      <c r="AD317" s="110">
        <f t="shared" si="322"/>
        <v>528</v>
      </c>
      <c r="AE317" s="110">
        <f t="shared" si="323"/>
        <v>3519.5509193796311</v>
      </c>
      <c r="AF317" s="261">
        <f t="shared" si="324"/>
        <v>22469.827599999997</v>
      </c>
      <c r="AG317" s="23"/>
    </row>
    <row r="318" spans="1:33" s="111" customFormat="1" x14ac:dyDescent="0.2">
      <c r="A318" s="150" t="s">
        <v>1102</v>
      </c>
      <c r="B318" s="150"/>
      <c r="C318" s="150"/>
      <c r="D318" s="151">
        <v>1</v>
      </c>
      <c r="E318" s="152"/>
      <c r="F318" s="153">
        <v>0.12</v>
      </c>
      <c r="G318" s="153"/>
      <c r="H318" s="152">
        <v>1232</v>
      </c>
      <c r="I318" s="109">
        <f t="shared" si="314"/>
        <v>1203.664</v>
      </c>
      <c r="J318" s="66">
        <f t="shared" si="325"/>
        <v>1059.22432</v>
      </c>
      <c r="K318" s="109"/>
      <c r="L318" s="152">
        <v>0</v>
      </c>
      <c r="M318" s="109">
        <f t="shared" si="316"/>
        <v>0</v>
      </c>
      <c r="N318" s="109">
        <f t="shared" si="326"/>
        <v>0</v>
      </c>
      <c r="O318" s="115"/>
      <c r="P318" s="152">
        <v>0</v>
      </c>
      <c r="Q318" s="109">
        <f t="shared" si="318"/>
        <v>0</v>
      </c>
      <c r="R318" s="66">
        <f t="shared" si="327"/>
        <v>0</v>
      </c>
      <c r="S318" s="151">
        <v>5</v>
      </c>
      <c r="T318" s="154" t="s">
        <v>16</v>
      </c>
      <c r="U318" s="108">
        <f>SUMIF('Avoided Costs 2011-2019'!$A:$A,'2011 Actuals'!T318&amp;'2011 Actuals'!S318,'Avoided Costs 2011-2019'!$E:$E)*J318</f>
        <v>954.00473171526801</v>
      </c>
      <c r="V318" s="108">
        <f>SUMIF('Avoided Costs 2011-2019'!$A:$A,'2011 Actuals'!T318&amp;'2011 Actuals'!S318,'Avoided Costs 2011-2019'!$K:$K)*N318</f>
        <v>0</v>
      </c>
      <c r="W318" s="108">
        <f>SUMIF('Avoided Costs 2011-2019'!$A:$A,'2011 Actuals'!T318&amp;'2011 Actuals'!S318,'Avoided Costs 2011-2019'!$M:$M)*R318</f>
        <v>0</v>
      </c>
      <c r="X318" s="108">
        <f t="shared" si="328"/>
        <v>954.00473171526801</v>
      </c>
      <c r="Y318" s="134">
        <v>700</v>
      </c>
      <c r="Z318" s="110">
        <f t="shared" si="329"/>
        <v>616</v>
      </c>
      <c r="AA318" s="110"/>
      <c r="AB318" s="110"/>
      <c r="AC318" s="110"/>
      <c r="AD318" s="110">
        <f t="shared" si="322"/>
        <v>616</v>
      </c>
      <c r="AE318" s="110">
        <f t="shared" si="323"/>
        <v>338.00473171526801</v>
      </c>
      <c r="AF318" s="261">
        <f t="shared" si="324"/>
        <v>5296.1216000000004</v>
      </c>
      <c r="AG318" s="23"/>
    </row>
    <row r="319" spans="1:33" s="111" customFormat="1" x14ac:dyDescent="0.2">
      <c r="A319" s="150" t="s">
        <v>1103</v>
      </c>
      <c r="B319" s="150"/>
      <c r="C319" s="150"/>
      <c r="D319" s="151">
        <v>1</v>
      </c>
      <c r="E319" s="152"/>
      <c r="F319" s="153">
        <v>0.12</v>
      </c>
      <c r="G319" s="153"/>
      <c r="H319" s="152">
        <v>85718</v>
      </c>
      <c r="I319" s="109">
        <f t="shared" si="314"/>
        <v>83746.486000000004</v>
      </c>
      <c r="J319" s="66">
        <f t="shared" si="325"/>
        <v>73696.907680000004</v>
      </c>
      <c r="K319" s="109"/>
      <c r="L319" s="152">
        <v>0</v>
      </c>
      <c r="M319" s="109">
        <f t="shared" si="316"/>
        <v>0</v>
      </c>
      <c r="N319" s="109">
        <f t="shared" si="326"/>
        <v>0</v>
      </c>
      <c r="O319" s="115"/>
      <c r="P319" s="152">
        <v>0</v>
      </c>
      <c r="Q319" s="109">
        <f t="shared" si="318"/>
        <v>0</v>
      </c>
      <c r="R319" s="66">
        <f t="shared" si="327"/>
        <v>0</v>
      </c>
      <c r="S319" s="151">
        <v>5</v>
      </c>
      <c r="T319" s="154" t="s">
        <v>16</v>
      </c>
      <c r="U319" s="108">
        <f>SUMIF('Avoided Costs 2011-2019'!$A:$A,'2011 Actuals'!T319&amp;'2011 Actuals'!S319,'Avoided Costs 2011-2019'!$E:$E)*J319</f>
        <v>66376.118176273812</v>
      </c>
      <c r="V319" s="108">
        <f>SUMIF('Avoided Costs 2011-2019'!$A:$A,'2011 Actuals'!T319&amp;'2011 Actuals'!S319,'Avoided Costs 2011-2019'!$K:$K)*N319</f>
        <v>0</v>
      </c>
      <c r="W319" s="108">
        <f>SUMIF('Avoided Costs 2011-2019'!$A:$A,'2011 Actuals'!T319&amp;'2011 Actuals'!S319,'Avoided Costs 2011-2019'!$M:$M)*R319</f>
        <v>0</v>
      </c>
      <c r="X319" s="108">
        <f t="shared" si="328"/>
        <v>66376.118176273812</v>
      </c>
      <c r="Y319" s="134">
        <v>1400</v>
      </c>
      <c r="Z319" s="110">
        <f t="shared" si="329"/>
        <v>1232</v>
      </c>
      <c r="AA319" s="110"/>
      <c r="AB319" s="110"/>
      <c r="AC319" s="110"/>
      <c r="AD319" s="110">
        <f t="shared" si="322"/>
        <v>1232</v>
      </c>
      <c r="AE319" s="110">
        <f t="shared" si="323"/>
        <v>65144.118176273812</v>
      </c>
      <c r="AF319" s="261">
        <f t="shared" si="324"/>
        <v>368484.53840000002</v>
      </c>
      <c r="AG319" s="23"/>
    </row>
    <row r="320" spans="1:33" s="111" customFormat="1" x14ac:dyDescent="0.2">
      <c r="A320" s="150" t="s">
        <v>1104</v>
      </c>
      <c r="B320" s="150"/>
      <c r="C320" s="150"/>
      <c r="D320" s="151">
        <v>1</v>
      </c>
      <c r="E320" s="152"/>
      <c r="F320" s="153">
        <v>0.12</v>
      </c>
      <c r="G320" s="153"/>
      <c r="H320" s="152">
        <v>35618</v>
      </c>
      <c r="I320" s="109">
        <f t="shared" si="314"/>
        <v>34798.786</v>
      </c>
      <c r="J320" s="66">
        <f t="shared" si="325"/>
        <v>30622.931680000002</v>
      </c>
      <c r="K320" s="109"/>
      <c r="L320" s="152">
        <v>0</v>
      </c>
      <c r="M320" s="109">
        <f t="shared" si="316"/>
        <v>0</v>
      </c>
      <c r="N320" s="109">
        <f t="shared" si="326"/>
        <v>0</v>
      </c>
      <c r="O320" s="115"/>
      <c r="P320" s="152">
        <v>0</v>
      </c>
      <c r="Q320" s="109">
        <f t="shared" si="318"/>
        <v>0</v>
      </c>
      <c r="R320" s="66">
        <f t="shared" si="327"/>
        <v>0</v>
      </c>
      <c r="S320" s="151">
        <v>5</v>
      </c>
      <c r="T320" s="154" t="s">
        <v>16</v>
      </c>
      <c r="U320" s="108">
        <f>SUMIF('Avoided Costs 2011-2019'!$A:$A,'2011 Actuals'!T320&amp;'2011 Actuals'!S320,'Avoided Costs 2011-2019'!$E:$E)*J320</f>
        <v>27580.958225839622</v>
      </c>
      <c r="V320" s="108">
        <f>SUMIF('Avoided Costs 2011-2019'!$A:$A,'2011 Actuals'!T320&amp;'2011 Actuals'!S320,'Avoided Costs 2011-2019'!$K:$K)*N320</f>
        <v>0</v>
      </c>
      <c r="W320" s="108">
        <f>SUMIF('Avoided Costs 2011-2019'!$A:$A,'2011 Actuals'!T320&amp;'2011 Actuals'!S320,'Avoided Costs 2011-2019'!$M:$M)*R320</f>
        <v>0</v>
      </c>
      <c r="X320" s="108">
        <f t="shared" si="328"/>
        <v>27580.958225839622</v>
      </c>
      <c r="Y320" s="134">
        <v>1300</v>
      </c>
      <c r="Z320" s="110">
        <f t="shared" si="329"/>
        <v>1144</v>
      </c>
      <c r="AA320" s="110"/>
      <c r="AB320" s="110"/>
      <c r="AC320" s="110"/>
      <c r="AD320" s="110">
        <f t="shared" si="322"/>
        <v>1144</v>
      </c>
      <c r="AE320" s="110">
        <f t="shared" si="323"/>
        <v>26436.958225839622</v>
      </c>
      <c r="AF320" s="261">
        <f t="shared" si="324"/>
        <v>153114.65840000001</v>
      </c>
      <c r="AG320" s="23"/>
    </row>
    <row r="321" spans="1:33" s="111" customFormat="1" x14ac:dyDescent="0.2">
      <c r="A321" s="150" t="s">
        <v>1105</v>
      </c>
      <c r="B321" s="150"/>
      <c r="C321" s="150"/>
      <c r="D321" s="151">
        <v>1</v>
      </c>
      <c r="E321" s="152"/>
      <c r="F321" s="153">
        <v>0.12</v>
      </c>
      <c r="G321" s="153"/>
      <c r="H321" s="152">
        <v>14631</v>
      </c>
      <c r="I321" s="109">
        <f t="shared" si="314"/>
        <v>14294.486999999999</v>
      </c>
      <c r="J321" s="66">
        <f t="shared" si="325"/>
        <v>12579.14856</v>
      </c>
      <c r="K321" s="109"/>
      <c r="L321" s="152">
        <v>0</v>
      </c>
      <c r="M321" s="109">
        <f t="shared" si="316"/>
        <v>0</v>
      </c>
      <c r="N321" s="109">
        <f t="shared" si="326"/>
        <v>0</v>
      </c>
      <c r="O321" s="115"/>
      <c r="P321" s="152">
        <v>0</v>
      </c>
      <c r="Q321" s="109">
        <f t="shared" si="318"/>
        <v>0</v>
      </c>
      <c r="R321" s="66">
        <f t="shared" si="327"/>
        <v>0</v>
      </c>
      <c r="S321" s="151">
        <v>5</v>
      </c>
      <c r="T321" s="154" t="s">
        <v>16</v>
      </c>
      <c r="U321" s="108">
        <f>SUMIF('Avoided Costs 2011-2019'!$A:$A,'2011 Actuals'!T321&amp;'2011 Actuals'!S321,'Avoided Costs 2011-2019'!$E:$E)*J321</f>
        <v>11329.580543608836</v>
      </c>
      <c r="V321" s="108">
        <f>SUMIF('Avoided Costs 2011-2019'!$A:$A,'2011 Actuals'!T321&amp;'2011 Actuals'!S321,'Avoided Costs 2011-2019'!$K:$K)*N321</f>
        <v>0</v>
      </c>
      <c r="W321" s="108">
        <f>SUMIF('Avoided Costs 2011-2019'!$A:$A,'2011 Actuals'!T321&amp;'2011 Actuals'!S321,'Avoided Costs 2011-2019'!$M:$M)*R321</f>
        <v>0</v>
      </c>
      <c r="X321" s="108">
        <f t="shared" si="328"/>
        <v>11329.580543608836</v>
      </c>
      <c r="Y321" s="134">
        <v>1200</v>
      </c>
      <c r="Z321" s="110">
        <f t="shared" si="329"/>
        <v>1056</v>
      </c>
      <c r="AA321" s="110"/>
      <c r="AB321" s="110"/>
      <c r="AC321" s="110"/>
      <c r="AD321" s="110">
        <f t="shared" si="322"/>
        <v>1056</v>
      </c>
      <c r="AE321" s="110">
        <f t="shared" si="323"/>
        <v>10273.580543608836</v>
      </c>
      <c r="AF321" s="261">
        <f t="shared" si="324"/>
        <v>62895.7428</v>
      </c>
      <c r="AG321" s="23"/>
    </row>
    <row r="322" spans="1:33" s="111" customFormat="1" x14ac:dyDescent="0.2">
      <c r="A322" s="150" t="s">
        <v>1106</v>
      </c>
      <c r="B322" s="150"/>
      <c r="C322" s="150"/>
      <c r="D322" s="151">
        <v>1</v>
      </c>
      <c r="E322" s="152"/>
      <c r="F322" s="153">
        <v>0.12</v>
      </c>
      <c r="G322" s="153"/>
      <c r="H322" s="152">
        <v>18149</v>
      </c>
      <c r="I322" s="109">
        <f t="shared" si="314"/>
        <v>17731.573</v>
      </c>
      <c r="J322" s="66">
        <f t="shared" si="325"/>
        <v>15603.784240000001</v>
      </c>
      <c r="K322" s="109"/>
      <c r="L322" s="152">
        <v>0</v>
      </c>
      <c r="M322" s="109">
        <f t="shared" si="316"/>
        <v>0</v>
      </c>
      <c r="N322" s="109">
        <f t="shared" si="326"/>
        <v>0</v>
      </c>
      <c r="O322" s="115"/>
      <c r="P322" s="152">
        <v>0</v>
      </c>
      <c r="Q322" s="109">
        <f t="shared" si="318"/>
        <v>0</v>
      </c>
      <c r="R322" s="66">
        <f t="shared" si="327"/>
        <v>0</v>
      </c>
      <c r="S322" s="151">
        <v>5</v>
      </c>
      <c r="T322" s="154" t="s">
        <v>16</v>
      </c>
      <c r="U322" s="108">
        <f>SUMIF('Avoided Costs 2011-2019'!$A:$A,'2011 Actuals'!T322&amp;'2011 Actuals'!S322,'Avoided Costs 2011-2019'!$E:$E)*J322</f>
        <v>14053.759639529544</v>
      </c>
      <c r="V322" s="108">
        <f>SUMIF('Avoided Costs 2011-2019'!$A:$A,'2011 Actuals'!T322&amp;'2011 Actuals'!S322,'Avoided Costs 2011-2019'!$K:$K)*N322</f>
        <v>0</v>
      </c>
      <c r="W322" s="108">
        <f>SUMIF('Avoided Costs 2011-2019'!$A:$A,'2011 Actuals'!T322&amp;'2011 Actuals'!S322,'Avoided Costs 2011-2019'!$M:$M)*R322</f>
        <v>0</v>
      </c>
      <c r="X322" s="108">
        <f t="shared" si="328"/>
        <v>14053.759639529544</v>
      </c>
      <c r="Y322" s="134">
        <v>700</v>
      </c>
      <c r="Z322" s="110">
        <f t="shared" si="329"/>
        <v>616</v>
      </c>
      <c r="AA322" s="110"/>
      <c r="AB322" s="110"/>
      <c r="AC322" s="110"/>
      <c r="AD322" s="110">
        <f t="shared" si="322"/>
        <v>616</v>
      </c>
      <c r="AE322" s="110">
        <f t="shared" si="323"/>
        <v>13437.759639529544</v>
      </c>
      <c r="AF322" s="261">
        <f t="shared" si="324"/>
        <v>78018.921200000012</v>
      </c>
      <c r="AG322" s="23"/>
    </row>
    <row r="323" spans="1:33" s="111" customFormat="1" x14ac:dyDescent="0.2">
      <c r="A323" s="150" t="s">
        <v>1107</v>
      </c>
      <c r="B323" s="150"/>
      <c r="C323" s="150"/>
      <c r="D323" s="151">
        <v>1</v>
      </c>
      <c r="E323" s="152"/>
      <c r="F323" s="153">
        <v>0.12</v>
      </c>
      <c r="G323" s="153"/>
      <c r="H323" s="152">
        <v>5796</v>
      </c>
      <c r="I323" s="109">
        <f t="shared" si="314"/>
        <v>5662.692</v>
      </c>
      <c r="J323" s="66">
        <f t="shared" si="325"/>
        <v>4983.16896</v>
      </c>
      <c r="K323" s="109"/>
      <c r="L323" s="152">
        <v>0</v>
      </c>
      <c r="M323" s="109">
        <f t="shared" si="316"/>
        <v>0</v>
      </c>
      <c r="N323" s="109">
        <f t="shared" si="326"/>
        <v>0</v>
      </c>
      <c r="O323" s="115"/>
      <c r="P323" s="152">
        <v>0</v>
      </c>
      <c r="Q323" s="109">
        <f t="shared" si="318"/>
        <v>0</v>
      </c>
      <c r="R323" s="66">
        <f t="shared" si="327"/>
        <v>0</v>
      </c>
      <c r="S323" s="151">
        <v>5</v>
      </c>
      <c r="T323" s="154" t="s">
        <v>16</v>
      </c>
      <c r="U323" s="108">
        <f>SUMIF('Avoided Costs 2011-2019'!$A:$A,'2011 Actuals'!T323&amp;'2011 Actuals'!S323,'Avoided Costs 2011-2019'!$E:$E)*J323</f>
        <v>4488.1586242059193</v>
      </c>
      <c r="V323" s="108">
        <f>SUMIF('Avoided Costs 2011-2019'!$A:$A,'2011 Actuals'!T323&amp;'2011 Actuals'!S323,'Avoided Costs 2011-2019'!$K:$K)*N323</f>
        <v>0</v>
      </c>
      <c r="W323" s="108">
        <f>SUMIF('Avoided Costs 2011-2019'!$A:$A,'2011 Actuals'!T323&amp;'2011 Actuals'!S323,'Avoided Costs 2011-2019'!$M:$M)*R323</f>
        <v>0</v>
      </c>
      <c r="X323" s="108">
        <f t="shared" si="328"/>
        <v>4488.1586242059193</v>
      </c>
      <c r="Y323" s="134">
        <v>1200</v>
      </c>
      <c r="Z323" s="110">
        <f t="shared" si="329"/>
        <v>1056</v>
      </c>
      <c r="AA323" s="110"/>
      <c r="AB323" s="110"/>
      <c r="AC323" s="110"/>
      <c r="AD323" s="110">
        <f t="shared" si="322"/>
        <v>1056</v>
      </c>
      <c r="AE323" s="110">
        <f t="shared" si="323"/>
        <v>3432.1586242059193</v>
      </c>
      <c r="AF323" s="261">
        <f t="shared" si="324"/>
        <v>24915.844799999999</v>
      </c>
      <c r="AG323" s="23"/>
    </row>
    <row r="324" spans="1:33" s="111" customFormat="1" x14ac:dyDescent="0.2">
      <c r="A324" s="150" t="s">
        <v>1108</v>
      </c>
      <c r="B324" s="150"/>
      <c r="C324" s="150"/>
      <c r="D324" s="151">
        <v>1</v>
      </c>
      <c r="E324" s="152"/>
      <c r="F324" s="153">
        <v>0.12</v>
      </c>
      <c r="G324" s="153"/>
      <c r="H324" s="152">
        <v>51636</v>
      </c>
      <c r="I324" s="109">
        <f t="shared" si="314"/>
        <v>50448.371999999996</v>
      </c>
      <c r="J324" s="66">
        <f t="shared" si="325"/>
        <v>44394.567359999994</v>
      </c>
      <c r="K324" s="109"/>
      <c r="L324" s="152">
        <v>0</v>
      </c>
      <c r="M324" s="109">
        <f t="shared" si="316"/>
        <v>0</v>
      </c>
      <c r="N324" s="109">
        <f t="shared" si="326"/>
        <v>0</v>
      </c>
      <c r="O324" s="115"/>
      <c r="P324" s="152">
        <v>0</v>
      </c>
      <c r="Q324" s="109">
        <f t="shared" si="318"/>
        <v>0</v>
      </c>
      <c r="R324" s="66">
        <f t="shared" si="327"/>
        <v>0</v>
      </c>
      <c r="S324" s="151">
        <v>5</v>
      </c>
      <c r="T324" s="154" t="s">
        <v>16</v>
      </c>
      <c r="U324" s="108">
        <f>SUMIF('Avoided Costs 2011-2019'!$A:$A,'2011 Actuals'!T324&amp;'2011 Actuals'!S324,'Avoided Costs 2011-2019'!$E:$E)*J324</f>
        <v>39984.568447118159</v>
      </c>
      <c r="V324" s="108">
        <f>SUMIF('Avoided Costs 2011-2019'!$A:$A,'2011 Actuals'!T324&amp;'2011 Actuals'!S324,'Avoided Costs 2011-2019'!$K:$K)*N324</f>
        <v>0</v>
      </c>
      <c r="W324" s="108">
        <f>SUMIF('Avoided Costs 2011-2019'!$A:$A,'2011 Actuals'!T324&amp;'2011 Actuals'!S324,'Avoided Costs 2011-2019'!$M:$M)*R324</f>
        <v>0</v>
      </c>
      <c r="X324" s="108">
        <f t="shared" si="328"/>
        <v>39984.568447118159</v>
      </c>
      <c r="Y324" s="134">
        <v>1800</v>
      </c>
      <c r="Z324" s="110">
        <f t="shared" si="329"/>
        <v>1584</v>
      </c>
      <c r="AA324" s="110"/>
      <c r="AB324" s="110"/>
      <c r="AC324" s="110"/>
      <c r="AD324" s="110">
        <f t="shared" si="322"/>
        <v>1584</v>
      </c>
      <c r="AE324" s="110">
        <f t="shared" si="323"/>
        <v>38400.568447118159</v>
      </c>
      <c r="AF324" s="261">
        <f t="shared" si="324"/>
        <v>221972.83679999996</v>
      </c>
      <c r="AG324" s="23"/>
    </row>
    <row r="325" spans="1:33" s="111" customFormat="1" x14ac:dyDescent="0.2">
      <c r="A325" s="150" t="s">
        <v>1109</v>
      </c>
      <c r="B325" s="150"/>
      <c r="C325" s="150"/>
      <c r="D325" s="151">
        <v>1</v>
      </c>
      <c r="E325" s="152"/>
      <c r="F325" s="153">
        <v>0.12</v>
      </c>
      <c r="G325" s="153"/>
      <c r="H325" s="152">
        <v>8910</v>
      </c>
      <c r="I325" s="109">
        <f t="shared" si="314"/>
        <v>8705.07</v>
      </c>
      <c r="J325" s="66">
        <f t="shared" si="325"/>
        <v>7660.4615999999996</v>
      </c>
      <c r="K325" s="109"/>
      <c r="L325" s="152">
        <v>0</v>
      </c>
      <c r="M325" s="109">
        <f t="shared" si="316"/>
        <v>0</v>
      </c>
      <c r="N325" s="109">
        <f t="shared" si="326"/>
        <v>0</v>
      </c>
      <c r="O325" s="115"/>
      <c r="P325" s="152">
        <v>0</v>
      </c>
      <c r="Q325" s="109">
        <f t="shared" si="318"/>
        <v>0</v>
      </c>
      <c r="R325" s="66">
        <f t="shared" si="327"/>
        <v>0</v>
      </c>
      <c r="S325" s="151">
        <v>5</v>
      </c>
      <c r="T325" s="154" t="s">
        <v>16</v>
      </c>
      <c r="U325" s="108">
        <f>SUMIF('Avoided Costs 2011-2019'!$A:$A,'2011 Actuals'!T325&amp;'2011 Actuals'!S325,'Avoided Costs 2011-2019'!$E:$E)*J325</f>
        <v>6899.4985061550624</v>
      </c>
      <c r="V325" s="108">
        <f>SUMIF('Avoided Costs 2011-2019'!$A:$A,'2011 Actuals'!T325&amp;'2011 Actuals'!S325,'Avoided Costs 2011-2019'!$K:$K)*N325</f>
        <v>0</v>
      </c>
      <c r="W325" s="108">
        <f>SUMIF('Avoided Costs 2011-2019'!$A:$A,'2011 Actuals'!T325&amp;'2011 Actuals'!S325,'Avoided Costs 2011-2019'!$M:$M)*R325</f>
        <v>0</v>
      </c>
      <c r="X325" s="108">
        <f t="shared" si="328"/>
        <v>6899.4985061550624</v>
      </c>
      <c r="Y325" s="134">
        <v>1300</v>
      </c>
      <c r="Z325" s="110">
        <f t="shared" si="329"/>
        <v>1144</v>
      </c>
      <c r="AA325" s="110"/>
      <c r="AB325" s="110"/>
      <c r="AC325" s="110"/>
      <c r="AD325" s="110">
        <f t="shared" si="322"/>
        <v>1144</v>
      </c>
      <c r="AE325" s="110">
        <f t="shared" si="323"/>
        <v>5755.4985061550624</v>
      </c>
      <c r="AF325" s="261">
        <f t="shared" si="324"/>
        <v>38302.307999999997</v>
      </c>
      <c r="AG325" s="23"/>
    </row>
    <row r="326" spans="1:33" s="111" customFormat="1" x14ac:dyDescent="0.2">
      <c r="A326" s="150" t="s">
        <v>1110</v>
      </c>
      <c r="B326" s="150"/>
      <c r="C326" s="150"/>
      <c r="D326" s="151">
        <v>1</v>
      </c>
      <c r="E326" s="152"/>
      <c r="F326" s="153">
        <v>0.12</v>
      </c>
      <c r="G326" s="153"/>
      <c r="H326" s="152">
        <v>3606</v>
      </c>
      <c r="I326" s="109">
        <f t="shared" si="314"/>
        <v>3523.0619999999999</v>
      </c>
      <c r="J326" s="66">
        <f t="shared" si="325"/>
        <v>3100.2945599999998</v>
      </c>
      <c r="K326" s="109"/>
      <c r="L326" s="152">
        <v>0</v>
      </c>
      <c r="M326" s="109">
        <f t="shared" si="316"/>
        <v>0</v>
      </c>
      <c r="N326" s="109">
        <f t="shared" si="326"/>
        <v>0</v>
      </c>
      <c r="O326" s="115"/>
      <c r="P326" s="152">
        <v>0</v>
      </c>
      <c r="Q326" s="109">
        <f t="shared" si="318"/>
        <v>0</v>
      </c>
      <c r="R326" s="66">
        <f t="shared" si="327"/>
        <v>0</v>
      </c>
      <c r="S326" s="151">
        <v>5</v>
      </c>
      <c r="T326" s="154" t="s">
        <v>16</v>
      </c>
      <c r="U326" s="108">
        <f>SUMIF('Avoided Costs 2011-2019'!$A:$A,'2011 Actuals'!T326&amp;'2011 Actuals'!S326,'Avoided Costs 2011-2019'!$E:$E)*J326</f>
        <v>2792.3222910432273</v>
      </c>
      <c r="V326" s="108">
        <f>SUMIF('Avoided Costs 2011-2019'!$A:$A,'2011 Actuals'!T326&amp;'2011 Actuals'!S326,'Avoided Costs 2011-2019'!$K:$K)*N326</f>
        <v>0</v>
      </c>
      <c r="W326" s="108">
        <f>SUMIF('Avoided Costs 2011-2019'!$A:$A,'2011 Actuals'!T326&amp;'2011 Actuals'!S326,'Avoided Costs 2011-2019'!$M:$M)*R326</f>
        <v>0</v>
      </c>
      <c r="X326" s="108">
        <f t="shared" si="328"/>
        <v>2792.3222910432273</v>
      </c>
      <c r="Y326" s="134">
        <v>1300</v>
      </c>
      <c r="Z326" s="110">
        <f t="shared" si="329"/>
        <v>1144</v>
      </c>
      <c r="AA326" s="110"/>
      <c r="AB326" s="110"/>
      <c r="AC326" s="110"/>
      <c r="AD326" s="110">
        <f t="shared" si="322"/>
        <v>1144</v>
      </c>
      <c r="AE326" s="110">
        <f t="shared" si="323"/>
        <v>1648.3222910432273</v>
      </c>
      <c r="AF326" s="261">
        <f t="shared" si="324"/>
        <v>15501.4728</v>
      </c>
      <c r="AG326" s="23"/>
    </row>
    <row r="327" spans="1:33" s="111" customFormat="1" x14ac:dyDescent="0.2">
      <c r="A327" s="150" t="s">
        <v>1111</v>
      </c>
      <c r="B327" s="150"/>
      <c r="C327" s="150"/>
      <c r="D327" s="151">
        <v>1</v>
      </c>
      <c r="E327" s="152"/>
      <c r="F327" s="153">
        <v>0.12</v>
      </c>
      <c r="G327" s="153"/>
      <c r="H327" s="152">
        <v>2452</v>
      </c>
      <c r="I327" s="109">
        <f t="shared" si="314"/>
        <v>2395.6039999999998</v>
      </c>
      <c r="J327" s="66">
        <f t="shared" si="325"/>
        <v>2108.1315199999999</v>
      </c>
      <c r="K327" s="109"/>
      <c r="L327" s="152">
        <v>0</v>
      </c>
      <c r="M327" s="109">
        <f t="shared" si="316"/>
        <v>0</v>
      </c>
      <c r="N327" s="109">
        <f t="shared" si="326"/>
        <v>0</v>
      </c>
      <c r="O327" s="115"/>
      <c r="P327" s="152">
        <v>0</v>
      </c>
      <c r="Q327" s="109">
        <f t="shared" si="318"/>
        <v>0</v>
      </c>
      <c r="R327" s="66">
        <f t="shared" si="327"/>
        <v>0</v>
      </c>
      <c r="S327" s="151">
        <v>5</v>
      </c>
      <c r="T327" s="154" t="s">
        <v>16</v>
      </c>
      <c r="U327" s="108">
        <f>SUMIF('Avoided Costs 2011-2019'!$A:$A,'2011 Actuals'!T327&amp;'2011 Actuals'!S327,'Avoided Costs 2011-2019'!$E:$E)*J327</f>
        <v>1898.7172095501924</v>
      </c>
      <c r="V327" s="108">
        <f>SUMIF('Avoided Costs 2011-2019'!$A:$A,'2011 Actuals'!T327&amp;'2011 Actuals'!S327,'Avoided Costs 2011-2019'!$K:$K)*N327</f>
        <v>0</v>
      </c>
      <c r="W327" s="108">
        <f>SUMIF('Avoided Costs 2011-2019'!$A:$A,'2011 Actuals'!T327&amp;'2011 Actuals'!S327,'Avoided Costs 2011-2019'!$M:$M)*R327</f>
        <v>0</v>
      </c>
      <c r="X327" s="108">
        <f t="shared" si="328"/>
        <v>1898.7172095501924</v>
      </c>
      <c r="Y327" s="134">
        <v>800</v>
      </c>
      <c r="Z327" s="110">
        <f t="shared" si="329"/>
        <v>704</v>
      </c>
      <c r="AA327" s="110"/>
      <c r="AB327" s="110"/>
      <c r="AC327" s="110"/>
      <c r="AD327" s="110">
        <f t="shared" si="322"/>
        <v>704</v>
      </c>
      <c r="AE327" s="110">
        <f t="shared" si="323"/>
        <v>1194.7172095501924</v>
      </c>
      <c r="AF327" s="261">
        <f t="shared" si="324"/>
        <v>10540.657599999999</v>
      </c>
      <c r="AG327" s="23"/>
    </row>
    <row r="328" spans="1:33" s="111" customFormat="1" x14ac:dyDescent="0.2">
      <c r="A328" s="150" t="s">
        <v>1112</v>
      </c>
      <c r="B328" s="150"/>
      <c r="C328" s="150"/>
      <c r="D328" s="151">
        <v>1</v>
      </c>
      <c r="E328" s="152"/>
      <c r="F328" s="153">
        <v>0.12</v>
      </c>
      <c r="G328" s="153"/>
      <c r="H328" s="152">
        <v>12288</v>
      </c>
      <c r="I328" s="109">
        <f t="shared" si="314"/>
        <v>12005.376</v>
      </c>
      <c r="J328" s="66">
        <f t="shared" si="325"/>
        <v>10564.730880000001</v>
      </c>
      <c r="K328" s="109"/>
      <c r="L328" s="152">
        <v>0</v>
      </c>
      <c r="M328" s="109">
        <f t="shared" si="316"/>
        <v>0</v>
      </c>
      <c r="N328" s="109">
        <f t="shared" si="326"/>
        <v>0</v>
      </c>
      <c r="O328" s="115"/>
      <c r="P328" s="152">
        <v>0</v>
      </c>
      <c r="Q328" s="109">
        <f t="shared" si="318"/>
        <v>0</v>
      </c>
      <c r="R328" s="66">
        <f t="shared" si="327"/>
        <v>0</v>
      </c>
      <c r="S328" s="151">
        <v>5</v>
      </c>
      <c r="T328" s="154" t="s">
        <v>16</v>
      </c>
      <c r="U328" s="108">
        <f>SUMIF('Avoided Costs 2011-2019'!$A:$A,'2011 Actuals'!T328&amp;'2011 Actuals'!S328,'Avoided Costs 2011-2019'!$E:$E)*J328</f>
        <v>9515.267973471764</v>
      </c>
      <c r="V328" s="108">
        <f>SUMIF('Avoided Costs 2011-2019'!$A:$A,'2011 Actuals'!T328&amp;'2011 Actuals'!S328,'Avoided Costs 2011-2019'!$K:$K)*N328</f>
        <v>0</v>
      </c>
      <c r="W328" s="108">
        <f>SUMIF('Avoided Costs 2011-2019'!$A:$A,'2011 Actuals'!T328&amp;'2011 Actuals'!S328,'Avoided Costs 2011-2019'!$M:$M)*R328</f>
        <v>0</v>
      </c>
      <c r="X328" s="108">
        <f t="shared" si="328"/>
        <v>9515.267973471764</v>
      </c>
      <c r="Y328" s="134">
        <v>1000</v>
      </c>
      <c r="Z328" s="110">
        <f t="shared" si="329"/>
        <v>880</v>
      </c>
      <c r="AA328" s="110"/>
      <c r="AB328" s="110"/>
      <c r="AC328" s="110"/>
      <c r="AD328" s="110">
        <f t="shared" si="322"/>
        <v>880</v>
      </c>
      <c r="AE328" s="110">
        <f t="shared" si="323"/>
        <v>8635.267973471764</v>
      </c>
      <c r="AF328" s="261">
        <f t="shared" si="324"/>
        <v>52823.654400000007</v>
      </c>
      <c r="AG328" s="23"/>
    </row>
    <row r="329" spans="1:33" s="111" customFormat="1" x14ac:dyDescent="0.2">
      <c r="A329" s="150" t="s">
        <v>1113</v>
      </c>
      <c r="B329" s="150"/>
      <c r="C329" s="150"/>
      <c r="D329" s="151">
        <v>1</v>
      </c>
      <c r="E329" s="152"/>
      <c r="F329" s="153">
        <v>0.12</v>
      </c>
      <c r="G329" s="153"/>
      <c r="H329" s="152">
        <v>17664</v>
      </c>
      <c r="I329" s="109">
        <f t="shared" si="314"/>
        <v>17257.727999999999</v>
      </c>
      <c r="J329" s="66">
        <f t="shared" si="325"/>
        <v>15186.800639999999</v>
      </c>
      <c r="K329" s="109"/>
      <c r="L329" s="152">
        <v>0</v>
      </c>
      <c r="M329" s="109">
        <f t="shared" si="316"/>
        <v>0</v>
      </c>
      <c r="N329" s="109">
        <f t="shared" si="326"/>
        <v>0</v>
      </c>
      <c r="O329" s="115"/>
      <c r="P329" s="152">
        <v>0</v>
      </c>
      <c r="Q329" s="109">
        <f t="shared" si="318"/>
        <v>0</v>
      </c>
      <c r="R329" s="66">
        <f t="shared" si="327"/>
        <v>0</v>
      </c>
      <c r="S329" s="151">
        <v>5</v>
      </c>
      <c r="T329" s="154" t="s">
        <v>16</v>
      </c>
      <c r="U329" s="108">
        <f>SUMIF('Avoided Costs 2011-2019'!$A:$A,'2011 Actuals'!T329&amp;'2011 Actuals'!S329,'Avoided Costs 2011-2019'!$E:$E)*J329</f>
        <v>13678.19771186566</v>
      </c>
      <c r="V329" s="108">
        <f>SUMIF('Avoided Costs 2011-2019'!$A:$A,'2011 Actuals'!T329&amp;'2011 Actuals'!S329,'Avoided Costs 2011-2019'!$K:$K)*N329</f>
        <v>0</v>
      </c>
      <c r="W329" s="108">
        <f>SUMIF('Avoided Costs 2011-2019'!$A:$A,'2011 Actuals'!T329&amp;'2011 Actuals'!S329,'Avoided Costs 2011-2019'!$M:$M)*R329</f>
        <v>0</v>
      </c>
      <c r="X329" s="108">
        <f t="shared" si="328"/>
        <v>13678.19771186566</v>
      </c>
      <c r="Y329" s="134">
        <v>1200</v>
      </c>
      <c r="Z329" s="110">
        <f t="shared" si="329"/>
        <v>1056</v>
      </c>
      <c r="AA329" s="110"/>
      <c r="AB329" s="110"/>
      <c r="AC329" s="110"/>
      <c r="AD329" s="110">
        <f t="shared" si="322"/>
        <v>1056</v>
      </c>
      <c r="AE329" s="110">
        <f t="shared" si="323"/>
        <v>12622.19771186566</v>
      </c>
      <c r="AF329" s="261">
        <f t="shared" si="324"/>
        <v>75934.003199999992</v>
      </c>
      <c r="AG329" s="23"/>
    </row>
    <row r="330" spans="1:33" s="111" customFormat="1" x14ac:dyDescent="0.2">
      <c r="A330" s="150" t="s">
        <v>1114</v>
      </c>
      <c r="B330" s="150"/>
      <c r="C330" s="150"/>
      <c r="D330" s="151">
        <v>1</v>
      </c>
      <c r="E330" s="152"/>
      <c r="F330" s="153">
        <v>0.12</v>
      </c>
      <c r="G330" s="153"/>
      <c r="H330" s="152">
        <v>10139</v>
      </c>
      <c r="I330" s="109">
        <f t="shared" si="314"/>
        <v>9905.8029999999999</v>
      </c>
      <c r="J330" s="66">
        <f t="shared" si="325"/>
        <v>8717.10664</v>
      </c>
      <c r="K330" s="109"/>
      <c r="L330" s="152">
        <v>0</v>
      </c>
      <c r="M330" s="109">
        <f t="shared" si="316"/>
        <v>0</v>
      </c>
      <c r="N330" s="109">
        <f t="shared" si="326"/>
        <v>0</v>
      </c>
      <c r="O330" s="115"/>
      <c r="P330" s="152">
        <v>0</v>
      </c>
      <c r="Q330" s="109">
        <f t="shared" si="318"/>
        <v>0</v>
      </c>
      <c r="R330" s="66">
        <f t="shared" si="327"/>
        <v>0</v>
      </c>
      <c r="S330" s="151">
        <v>5</v>
      </c>
      <c r="T330" s="154" t="s">
        <v>16</v>
      </c>
      <c r="U330" s="108">
        <f>SUMIF('Avoided Costs 2011-2019'!$A:$A,'2011 Actuals'!T330&amp;'2011 Actuals'!S330,'Avoided Costs 2011-2019'!$E:$E)*J330</f>
        <v>7851.1801744002451</v>
      </c>
      <c r="V330" s="108">
        <f>SUMIF('Avoided Costs 2011-2019'!$A:$A,'2011 Actuals'!T330&amp;'2011 Actuals'!S330,'Avoided Costs 2011-2019'!$K:$K)*N330</f>
        <v>0</v>
      </c>
      <c r="W330" s="108">
        <f>SUMIF('Avoided Costs 2011-2019'!$A:$A,'2011 Actuals'!T330&amp;'2011 Actuals'!S330,'Avoided Costs 2011-2019'!$M:$M)*R330</f>
        <v>0</v>
      </c>
      <c r="X330" s="108">
        <f t="shared" si="328"/>
        <v>7851.1801744002451</v>
      </c>
      <c r="Y330" s="134">
        <v>300</v>
      </c>
      <c r="Z330" s="110">
        <f t="shared" si="329"/>
        <v>264</v>
      </c>
      <c r="AA330" s="110"/>
      <c r="AB330" s="110"/>
      <c r="AC330" s="110"/>
      <c r="AD330" s="110">
        <f t="shared" si="322"/>
        <v>264</v>
      </c>
      <c r="AE330" s="110">
        <f t="shared" si="323"/>
        <v>7587.1801744002451</v>
      </c>
      <c r="AF330" s="261">
        <f t="shared" si="324"/>
        <v>43585.533199999998</v>
      </c>
      <c r="AG330" s="23"/>
    </row>
    <row r="331" spans="1:33" s="111" customFormat="1" x14ac:dyDescent="0.2">
      <c r="A331" s="150" t="s">
        <v>1115</v>
      </c>
      <c r="B331" s="150"/>
      <c r="C331" s="150"/>
      <c r="D331" s="151">
        <v>1</v>
      </c>
      <c r="E331" s="152"/>
      <c r="F331" s="153">
        <v>0.12</v>
      </c>
      <c r="G331" s="153"/>
      <c r="H331" s="152">
        <v>3421</v>
      </c>
      <c r="I331" s="109">
        <f t="shared" si="314"/>
        <v>3342.317</v>
      </c>
      <c r="J331" s="66">
        <f t="shared" si="325"/>
        <v>2941.2389600000001</v>
      </c>
      <c r="K331" s="109"/>
      <c r="L331" s="152">
        <v>0</v>
      </c>
      <c r="M331" s="109">
        <f t="shared" si="316"/>
        <v>0</v>
      </c>
      <c r="N331" s="109">
        <f t="shared" si="326"/>
        <v>0</v>
      </c>
      <c r="O331" s="115"/>
      <c r="P331" s="152">
        <v>0</v>
      </c>
      <c r="Q331" s="109">
        <f t="shared" si="318"/>
        <v>0</v>
      </c>
      <c r="R331" s="66">
        <f t="shared" si="327"/>
        <v>0</v>
      </c>
      <c r="S331" s="151">
        <v>5</v>
      </c>
      <c r="T331" s="154" t="s">
        <v>16</v>
      </c>
      <c r="U331" s="108">
        <f>SUMIF('Avoided Costs 2011-2019'!$A:$A,'2011 Actuals'!T331&amp;'2011 Actuals'!S331,'Avoided Costs 2011-2019'!$E:$E)*J331</f>
        <v>2649.0667103879318</v>
      </c>
      <c r="V331" s="108">
        <f>SUMIF('Avoided Costs 2011-2019'!$A:$A,'2011 Actuals'!T331&amp;'2011 Actuals'!S331,'Avoided Costs 2011-2019'!$K:$K)*N331</f>
        <v>0</v>
      </c>
      <c r="W331" s="108">
        <f>SUMIF('Avoided Costs 2011-2019'!$A:$A,'2011 Actuals'!T331&amp;'2011 Actuals'!S331,'Avoided Costs 2011-2019'!$M:$M)*R331</f>
        <v>0</v>
      </c>
      <c r="X331" s="108">
        <f t="shared" si="328"/>
        <v>2649.0667103879318</v>
      </c>
      <c r="Y331" s="134">
        <v>800</v>
      </c>
      <c r="Z331" s="110">
        <f t="shared" si="329"/>
        <v>704</v>
      </c>
      <c r="AA331" s="110"/>
      <c r="AB331" s="110"/>
      <c r="AC331" s="110"/>
      <c r="AD331" s="110">
        <f t="shared" si="322"/>
        <v>704</v>
      </c>
      <c r="AE331" s="110">
        <f t="shared" si="323"/>
        <v>1945.0667103879318</v>
      </c>
      <c r="AF331" s="261">
        <f t="shared" si="324"/>
        <v>14706.194800000001</v>
      </c>
      <c r="AG331" s="23"/>
    </row>
    <row r="332" spans="1:33" s="111" customFormat="1" x14ac:dyDescent="0.2">
      <c r="A332" s="150" t="s">
        <v>1116</v>
      </c>
      <c r="B332" s="150"/>
      <c r="C332" s="150"/>
      <c r="D332" s="151">
        <v>1</v>
      </c>
      <c r="E332" s="152"/>
      <c r="F332" s="153">
        <v>0.12</v>
      </c>
      <c r="G332" s="153"/>
      <c r="H332" s="152">
        <v>7603</v>
      </c>
      <c r="I332" s="109">
        <f t="shared" si="314"/>
        <v>7428.1309999999994</v>
      </c>
      <c r="J332" s="66">
        <f t="shared" si="325"/>
        <v>6536.7552799999994</v>
      </c>
      <c r="K332" s="109"/>
      <c r="L332" s="152">
        <v>0</v>
      </c>
      <c r="M332" s="109">
        <f t="shared" si="316"/>
        <v>0</v>
      </c>
      <c r="N332" s="109">
        <f t="shared" si="326"/>
        <v>0</v>
      </c>
      <c r="O332" s="115"/>
      <c r="P332" s="152">
        <v>0</v>
      </c>
      <c r="Q332" s="109">
        <f t="shared" si="318"/>
        <v>0</v>
      </c>
      <c r="R332" s="66">
        <f t="shared" si="327"/>
        <v>0</v>
      </c>
      <c r="S332" s="151">
        <v>5</v>
      </c>
      <c r="T332" s="154" t="s">
        <v>16</v>
      </c>
      <c r="U332" s="108">
        <f>SUMIF('Avoided Costs 2011-2019'!$A:$A,'2011 Actuals'!T332&amp;'2011 Actuals'!S332,'Avoided Costs 2011-2019'!$E:$E)*J332</f>
        <v>5887.4171876876471</v>
      </c>
      <c r="V332" s="108">
        <f>SUMIF('Avoided Costs 2011-2019'!$A:$A,'2011 Actuals'!T332&amp;'2011 Actuals'!S332,'Avoided Costs 2011-2019'!$K:$K)*N332</f>
        <v>0</v>
      </c>
      <c r="W332" s="108">
        <f>SUMIF('Avoided Costs 2011-2019'!$A:$A,'2011 Actuals'!T332&amp;'2011 Actuals'!S332,'Avoided Costs 2011-2019'!$M:$M)*R332</f>
        <v>0</v>
      </c>
      <c r="X332" s="108">
        <f t="shared" si="328"/>
        <v>5887.4171876876471</v>
      </c>
      <c r="Y332" s="134">
        <v>800</v>
      </c>
      <c r="Z332" s="110">
        <f t="shared" si="329"/>
        <v>704</v>
      </c>
      <c r="AA332" s="110"/>
      <c r="AB332" s="110"/>
      <c r="AC332" s="110"/>
      <c r="AD332" s="110">
        <f t="shared" si="322"/>
        <v>704</v>
      </c>
      <c r="AE332" s="110">
        <f t="shared" si="323"/>
        <v>5183.4171876876471</v>
      </c>
      <c r="AF332" s="261">
        <f t="shared" si="324"/>
        <v>32683.776399999995</v>
      </c>
      <c r="AG332" s="23"/>
    </row>
    <row r="333" spans="1:33" s="111" customFormat="1" x14ac:dyDescent="0.2">
      <c r="A333" s="150" t="s">
        <v>1117</v>
      </c>
      <c r="B333" s="150"/>
      <c r="C333" s="150"/>
      <c r="D333" s="151">
        <v>1</v>
      </c>
      <c r="E333" s="152"/>
      <c r="F333" s="153">
        <v>0.12</v>
      </c>
      <c r="G333" s="153"/>
      <c r="H333" s="152">
        <v>4000</v>
      </c>
      <c r="I333" s="109">
        <f t="shared" si="314"/>
        <v>3908</v>
      </c>
      <c r="J333" s="66">
        <f t="shared" si="325"/>
        <v>3439.04</v>
      </c>
      <c r="K333" s="109"/>
      <c r="L333" s="152">
        <v>0</v>
      </c>
      <c r="M333" s="109">
        <f t="shared" si="316"/>
        <v>0</v>
      </c>
      <c r="N333" s="109">
        <f t="shared" si="326"/>
        <v>0</v>
      </c>
      <c r="O333" s="115"/>
      <c r="P333" s="152">
        <v>0</v>
      </c>
      <c r="Q333" s="109">
        <f t="shared" si="318"/>
        <v>0</v>
      </c>
      <c r="R333" s="66">
        <f t="shared" si="327"/>
        <v>0</v>
      </c>
      <c r="S333" s="151">
        <v>5</v>
      </c>
      <c r="T333" s="154" t="s">
        <v>16</v>
      </c>
      <c r="U333" s="108">
        <f>SUMIF('Avoided Costs 2011-2019'!$A:$A,'2011 Actuals'!T333&amp;'2011 Actuals'!S333,'Avoided Costs 2011-2019'!$E:$E)*J333</f>
        <v>3097.4179601145065</v>
      </c>
      <c r="V333" s="108">
        <f>SUMIF('Avoided Costs 2011-2019'!$A:$A,'2011 Actuals'!T333&amp;'2011 Actuals'!S333,'Avoided Costs 2011-2019'!$K:$K)*N333</f>
        <v>0</v>
      </c>
      <c r="W333" s="108">
        <f>SUMIF('Avoided Costs 2011-2019'!$A:$A,'2011 Actuals'!T333&amp;'2011 Actuals'!S333,'Avoided Costs 2011-2019'!$M:$M)*R333</f>
        <v>0</v>
      </c>
      <c r="X333" s="108">
        <f t="shared" si="328"/>
        <v>3097.4179601145065</v>
      </c>
      <c r="Y333" s="134">
        <v>800</v>
      </c>
      <c r="Z333" s="110">
        <f t="shared" si="329"/>
        <v>704</v>
      </c>
      <c r="AA333" s="110"/>
      <c r="AB333" s="110"/>
      <c r="AC333" s="110"/>
      <c r="AD333" s="110">
        <f t="shared" si="322"/>
        <v>704</v>
      </c>
      <c r="AE333" s="110">
        <f t="shared" si="323"/>
        <v>2393.4179601145065</v>
      </c>
      <c r="AF333" s="261">
        <f t="shared" si="324"/>
        <v>17195.2</v>
      </c>
      <c r="AG333" s="23"/>
    </row>
    <row r="334" spans="1:33" s="111" customFormat="1" x14ac:dyDescent="0.2">
      <c r="A334" s="150" t="s">
        <v>1118</v>
      </c>
      <c r="B334" s="150"/>
      <c r="C334" s="150"/>
      <c r="D334" s="151">
        <v>1</v>
      </c>
      <c r="E334" s="152"/>
      <c r="F334" s="153">
        <v>0.12</v>
      </c>
      <c r="G334" s="153"/>
      <c r="H334" s="152">
        <v>5241</v>
      </c>
      <c r="I334" s="109">
        <f t="shared" si="314"/>
        <v>5120.4570000000003</v>
      </c>
      <c r="J334" s="66">
        <f t="shared" si="325"/>
        <v>4506.00216</v>
      </c>
      <c r="K334" s="109"/>
      <c r="L334" s="152">
        <v>0</v>
      </c>
      <c r="M334" s="109">
        <f t="shared" si="316"/>
        <v>0</v>
      </c>
      <c r="N334" s="109">
        <f t="shared" si="326"/>
        <v>0</v>
      </c>
      <c r="O334" s="115"/>
      <c r="P334" s="152">
        <v>0</v>
      </c>
      <c r="Q334" s="109">
        <f t="shared" si="318"/>
        <v>0</v>
      </c>
      <c r="R334" s="66">
        <f t="shared" si="327"/>
        <v>0</v>
      </c>
      <c r="S334" s="151">
        <v>5</v>
      </c>
      <c r="T334" s="154" t="s">
        <v>16</v>
      </c>
      <c r="U334" s="108">
        <f>SUMIF('Avoided Costs 2011-2019'!$A:$A,'2011 Actuals'!T334&amp;'2011 Actuals'!S334,'Avoided Costs 2011-2019'!$E:$E)*J334</f>
        <v>4058.3918822400319</v>
      </c>
      <c r="V334" s="108">
        <f>SUMIF('Avoided Costs 2011-2019'!$A:$A,'2011 Actuals'!T334&amp;'2011 Actuals'!S334,'Avoided Costs 2011-2019'!$K:$K)*N334</f>
        <v>0</v>
      </c>
      <c r="W334" s="108">
        <f>SUMIF('Avoided Costs 2011-2019'!$A:$A,'2011 Actuals'!T334&amp;'2011 Actuals'!S334,'Avoided Costs 2011-2019'!$M:$M)*R334</f>
        <v>0</v>
      </c>
      <c r="X334" s="108">
        <f t="shared" si="328"/>
        <v>4058.3918822400319</v>
      </c>
      <c r="Y334" s="134">
        <v>800</v>
      </c>
      <c r="Z334" s="110">
        <f t="shared" si="329"/>
        <v>704</v>
      </c>
      <c r="AA334" s="110"/>
      <c r="AB334" s="110"/>
      <c r="AC334" s="110"/>
      <c r="AD334" s="110">
        <f t="shared" si="322"/>
        <v>704</v>
      </c>
      <c r="AE334" s="110">
        <f t="shared" si="323"/>
        <v>3354.3918822400319</v>
      </c>
      <c r="AF334" s="261">
        <f t="shared" si="324"/>
        <v>22530.0108</v>
      </c>
      <c r="AG334" s="23"/>
    </row>
    <row r="335" spans="1:33" s="111" customFormat="1" x14ac:dyDescent="0.2">
      <c r="A335" s="150" t="s">
        <v>1119</v>
      </c>
      <c r="B335" s="150"/>
      <c r="C335" s="150"/>
      <c r="D335" s="151">
        <v>1</v>
      </c>
      <c r="E335" s="152"/>
      <c r="F335" s="153">
        <v>0.12</v>
      </c>
      <c r="G335" s="153"/>
      <c r="H335" s="152">
        <v>6731</v>
      </c>
      <c r="I335" s="109">
        <f t="shared" si="314"/>
        <v>6576.1869999999999</v>
      </c>
      <c r="J335" s="66">
        <f t="shared" si="325"/>
        <v>5787.0445600000003</v>
      </c>
      <c r="K335" s="109"/>
      <c r="L335" s="152">
        <v>0</v>
      </c>
      <c r="M335" s="109">
        <f t="shared" si="316"/>
        <v>0</v>
      </c>
      <c r="N335" s="109">
        <f t="shared" si="326"/>
        <v>0</v>
      </c>
      <c r="O335" s="115"/>
      <c r="P335" s="152">
        <v>0</v>
      </c>
      <c r="Q335" s="109">
        <f t="shared" si="318"/>
        <v>0</v>
      </c>
      <c r="R335" s="66">
        <f t="shared" si="327"/>
        <v>0</v>
      </c>
      <c r="S335" s="151">
        <v>5</v>
      </c>
      <c r="T335" s="154" t="s">
        <v>16</v>
      </c>
      <c r="U335" s="108">
        <f>SUMIF('Avoided Costs 2011-2019'!$A:$A,'2011 Actuals'!T335&amp;'2011 Actuals'!S335,'Avoided Costs 2011-2019'!$E:$E)*J335</f>
        <v>5212.1800723826855</v>
      </c>
      <c r="V335" s="108">
        <f>SUMIF('Avoided Costs 2011-2019'!$A:$A,'2011 Actuals'!T335&amp;'2011 Actuals'!S335,'Avoided Costs 2011-2019'!$K:$K)*N335</f>
        <v>0</v>
      </c>
      <c r="W335" s="108">
        <f>SUMIF('Avoided Costs 2011-2019'!$A:$A,'2011 Actuals'!T335&amp;'2011 Actuals'!S335,'Avoided Costs 2011-2019'!$M:$M)*R335</f>
        <v>0</v>
      </c>
      <c r="X335" s="108">
        <f t="shared" si="328"/>
        <v>5212.1800723826855</v>
      </c>
      <c r="Y335" s="134">
        <v>300</v>
      </c>
      <c r="Z335" s="110">
        <f t="shared" si="329"/>
        <v>264</v>
      </c>
      <c r="AA335" s="110"/>
      <c r="AB335" s="110"/>
      <c r="AC335" s="110"/>
      <c r="AD335" s="110">
        <f t="shared" si="322"/>
        <v>264</v>
      </c>
      <c r="AE335" s="110">
        <f t="shared" si="323"/>
        <v>4948.1800723826855</v>
      </c>
      <c r="AF335" s="261">
        <f t="shared" si="324"/>
        <v>28935.222800000003</v>
      </c>
      <c r="AG335" s="23"/>
    </row>
    <row r="336" spans="1:33" s="111" customFormat="1" x14ac:dyDescent="0.2">
      <c r="A336" s="150" t="s">
        <v>1120</v>
      </c>
      <c r="B336" s="150"/>
      <c r="C336" s="150"/>
      <c r="D336" s="151">
        <v>1</v>
      </c>
      <c r="E336" s="152"/>
      <c r="F336" s="153">
        <v>0.12</v>
      </c>
      <c r="G336" s="153"/>
      <c r="H336" s="152">
        <v>12217</v>
      </c>
      <c r="I336" s="109">
        <f>H336</f>
        <v>12217</v>
      </c>
      <c r="J336" s="66">
        <f t="shared" si="325"/>
        <v>10750.960000000001</v>
      </c>
      <c r="K336" s="109"/>
      <c r="L336" s="152">
        <v>0</v>
      </c>
      <c r="M336" s="109">
        <f>L336</f>
        <v>0</v>
      </c>
      <c r="N336" s="109">
        <f t="shared" si="326"/>
        <v>0</v>
      </c>
      <c r="O336" s="115"/>
      <c r="P336" s="152">
        <v>0</v>
      </c>
      <c r="Q336" s="109">
        <f>+P336</f>
        <v>0</v>
      </c>
      <c r="R336" s="66">
        <f t="shared" si="327"/>
        <v>0</v>
      </c>
      <c r="S336" s="151">
        <v>25</v>
      </c>
      <c r="T336" s="154" t="s">
        <v>16</v>
      </c>
      <c r="U336" s="108">
        <f>SUMIF('Avoided Costs 2011-2019'!$A:$A,'2011 Actuals'!T336&amp;'2011 Actuals'!S336,'Avoided Costs 2011-2019'!$E:$E)*J336</f>
        <v>27780.516604590306</v>
      </c>
      <c r="V336" s="108">
        <f>SUMIF('Avoided Costs 2011-2019'!$A:$A,'2011 Actuals'!T336&amp;'2011 Actuals'!S336,'Avoided Costs 2011-2019'!$K:$K)*N336</f>
        <v>0</v>
      </c>
      <c r="W336" s="108">
        <f>SUMIF('Avoided Costs 2011-2019'!$A:$A,'2011 Actuals'!T336&amp;'2011 Actuals'!S336,'Avoided Costs 2011-2019'!$M:$M)*R336</f>
        <v>0</v>
      </c>
      <c r="X336" s="108">
        <f t="shared" si="328"/>
        <v>27780.516604590306</v>
      </c>
      <c r="Y336" s="134">
        <v>8646</v>
      </c>
      <c r="Z336" s="110">
        <f t="shared" si="329"/>
        <v>7608.4800000000005</v>
      </c>
      <c r="AA336" s="110"/>
      <c r="AB336" s="110"/>
      <c r="AC336" s="110"/>
      <c r="AD336" s="110">
        <f t="shared" si="322"/>
        <v>7608.4800000000005</v>
      </c>
      <c r="AE336" s="110">
        <f t="shared" si="323"/>
        <v>20172.036604590307</v>
      </c>
      <c r="AF336" s="261">
        <f t="shared" si="324"/>
        <v>268774</v>
      </c>
      <c r="AG336" s="23"/>
    </row>
    <row r="337" spans="1:33" s="111" customFormat="1" x14ac:dyDescent="0.2">
      <c r="A337" s="150" t="s">
        <v>1121</v>
      </c>
      <c r="B337" s="150"/>
      <c r="C337" s="150"/>
      <c r="D337" s="151">
        <v>1</v>
      </c>
      <c r="E337" s="152"/>
      <c r="F337" s="153">
        <v>0.12</v>
      </c>
      <c r="G337" s="153"/>
      <c r="H337" s="152">
        <v>12217</v>
      </c>
      <c r="I337" s="109">
        <f t="shared" ref="I337:I345" si="330">H337</f>
        <v>12217</v>
      </c>
      <c r="J337" s="66">
        <f t="shared" si="325"/>
        <v>10750.960000000001</v>
      </c>
      <c r="K337" s="109"/>
      <c r="L337" s="152">
        <v>0</v>
      </c>
      <c r="M337" s="109">
        <f t="shared" ref="M337:M345" si="331">L337</f>
        <v>0</v>
      </c>
      <c r="N337" s="109">
        <f t="shared" si="326"/>
        <v>0</v>
      </c>
      <c r="O337" s="115"/>
      <c r="P337" s="152">
        <v>0</v>
      </c>
      <c r="Q337" s="109">
        <f t="shared" ref="Q337:Q345" si="332">+P337</f>
        <v>0</v>
      </c>
      <c r="R337" s="66">
        <f t="shared" si="327"/>
        <v>0</v>
      </c>
      <c r="S337" s="151">
        <v>25</v>
      </c>
      <c r="T337" s="154" t="s">
        <v>16</v>
      </c>
      <c r="U337" s="108">
        <f>SUMIF('Avoided Costs 2011-2019'!$A:$A,'2011 Actuals'!T337&amp;'2011 Actuals'!S337,'Avoided Costs 2011-2019'!$E:$E)*J337</f>
        <v>27780.516604590306</v>
      </c>
      <c r="V337" s="108">
        <f>SUMIF('Avoided Costs 2011-2019'!$A:$A,'2011 Actuals'!T337&amp;'2011 Actuals'!S337,'Avoided Costs 2011-2019'!$K:$K)*N337</f>
        <v>0</v>
      </c>
      <c r="W337" s="108">
        <f>SUMIF('Avoided Costs 2011-2019'!$A:$A,'2011 Actuals'!T337&amp;'2011 Actuals'!S337,'Avoided Costs 2011-2019'!$M:$M)*R337</f>
        <v>0</v>
      </c>
      <c r="X337" s="108">
        <f t="shared" si="328"/>
        <v>27780.516604590306</v>
      </c>
      <c r="Y337" s="134">
        <v>8646</v>
      </c>
      <c r="Z337" s="110">
        <f t="shared" si="329"/>
        <v>7608.4800000000005</v>
      </c>
      <c r="AA337" s="110"/>
      <c r="AB337" s="110"/>
      <c r="AC337" s="110"/>
      <c r="AD337" s="110">
        <f t="shared" si="322"/>
        <v>7608.4800000000005</v>
      </c>
      <c r="AE337" s="110">
        <f t="shared" si="323"/>
        <v>20172.036604590307</v>
      </c>
      <c r="AF337" s="261">
        <f t="shared" si="324"/>
        <v>268774</v>
      </c>
      <c r="AG337" s="23"/>
    </row>
    <row r="338" spans="1:33" s="111" customFormat="1" x14ac:dyDescent="0.2">
      <c r="A338" s="150" t="s">
        <v>1122</v>
      </c>
      <c r="B338" s="150"/>
      <c r="C338" s="150"/>
      <c r="D338" s="151">
        <v>1</v>
      </c>
      <c r="E338" s="152"/>
      <c r="F338" s="153">
        <v>0.12</v>
      </c>
      <c r="G338" s="153"/>
      <c r="H338" s="152">
        <v>12217</v>
      </c>
      <c r="I338" s="109">
        <f t="shared" si="330"/>
        <v>12217</v>
      </c>
      <c r="J338" s="66">
        <f t="shared" si="325"/>
        <v>10750.960000000001</v>
      </c>
      <c r="K338" s="109"/>
      <c r="L338" s="152">
        <v>0</v>
      </c>
      <c r="M338" s="109">
        <f t="shared" si="331"/>
        <v>0</v>
      </c>
      <c r="N338" s="109">
        <f t="shared" si="326"/>
        <v>0</v>
      </c>
      <c r="O338" s="115"/>
      <c r="P338" s="152">
        <v>0</v>
      </c>
      <c r="Q338" s="109">
        <f t="shared" si="332"/>
        <v>0</v>
      </c>
      <c r="R338" s="66">
        <f t="shared" si="327"/>
        <v>0</v>
      </c>
      <c r="S338" s="151">
        <v>25</v>
      </c>
      <c r="T338" s="154" t="s">
        <v>16</v>
      </c>
      <c r="U338" s="108">
        <f>SUMIF('Avoided Costs 2011-2019'!$A:$A,'2011 Actuals'!T338&amp;'2011 Actuals'!S338,'Avoided Costs 2011-2019'!$E:$E)*J338</f>
        <v>27780.516604590306</v>
      </c>
      <c r="V338" s="108">
        <f>SUMIF('Avoided Costs 2011-2019'!$A:$A,'2011 Actuals'!T338&amp;'2011 Actuals'!S338,'Avoided Costs 2011-2019'!$K:$K)*N338</f>
        <v>0</v>
      </c>
      <c r="W338" s="108">
        <f>SUMIF('Avoided Costs 2011-2019'!$A:$A,'2011 Actuals'!T338&amp;'2011 Actuals'!S338,'Avoided Costs 2011-2019'!$M:$M)*R338</f>
        <v>0</v>
      </c>
      <c r="X338" s="108">
        <f t="shared" si="328"/>
        <v>27780.516604590306</v>
      </c>
      <c r="Y338" s="134">
        <v>8646</v>
      </c>
      <c r="Z338" s="110">
        <f t="shared" si="329"/>
        <v>7608.4800000000005</v>
      </c>
      <c r="AA338" s="110"/>
      <c r="AB338" s="110"/>
      <c r="AC338" s="110"/>
      <c r="AD338" s="110">
        <f t="shared" si="322"/>
        <v>7608.4800000000005</v>
      </c>
      <c r="AE338" s="110">
        <f t="shared" si="323"/>
        <v>20172.036604590307</v>
      </c>
      <c r="AF338" s="261">
        <f t="shared" si="324"/>
        <v>268774</v>
      </c>
      <c r="AG338" s="23"/>
    </row>
    <row r="339" spans="1:33" s="111" customFormat="1" x14ac:dyDescent="0.2">
      <c r="A339" s="150" t="s">
        <v>1123</v>
      </c>
      <c r="B339" s="150"/>
      <c r="C339" s="150"/>
      <c r="D339" s="151">
        <v>1</v>
      </c>
      <c r="E339" s="152"/>
      <c r="F339" s="153">
        <v>0.12</v>
      </c>
      <c r="G339" s="153"/>
      <c r="H339" s="152">
        <v>12217</v>
      </c>
      <c r="I339" s="109">
        <f t="shared" si="330"/>
        <v>12217</v>
      </c>
      <c r="J339" s="66">
        <f t="shared" si="325"/>
        <v>10750.960000000001</v>
      </c>
      <c r="K339" s="109"/>
      <c r="L339" s="152">
        <v>0</v>
      </c>
      <c r="M339" s="109">
        <f t="shared" si="331"/>
        <v>0</v>
      </c>
      <c r="N339" s="109">
        <f t="shared" si="326"/>
        <v>0</v>
      </c>
      <c r="O339" s="115"/>
      <c r="P339" s="152">
        <v>0</v>
      </c>
      <c r="Q339" s="109">
        <f t="shared" si="332"/>
        <v>0</v>
      </c>
      <c r="R339" s="66">
        <f t="shared" si="327"/>
        <v>0</v>
      </c>
      <c r="S339" s="151">
        <v>25</v>
      </c>
      <c r="T339" s="154" t="s">
        <v>16</v>
      </c>
      <c r="U339" s="108">
        <f>SUMIF('Avoided Costs 2011-2019'!$A:$A,'2011 Actuals'!T339&amp;'2011 Actuals'!S339,'Avoided Costs 2011-2019'!$E:$E)*J339</f>
        <v>27780.516604590306</v>
      </c>
      <c r="V339" s="108">
        <f>SUMIF('Avoided Costs 2011-2019'!$A:$A,'2011 Actuals'!T339&amp;'2011 Actuals'!S339,'Avoided Costs 2011-2019'!$K:$K)*N339</f>
        <v>0</v>
      </c>
      <c r="W339" s="108">
        <f>SUMIF('Avoided Costs 2011-2019'!$A:$A,'2011 Actuals'!T339&amp;'2011 Actuals'!S339,'Avoided Costs 2011-2019'!$M:$M)*R339</f>
        <v>0</v>
      </c>
      <c r="X339" s="108">
        <f t="shared" si="328"/>
        <v>27780.516604590306</v>
      </c>
      <c r="Y339" s="134">
        <v>8646</v>
      </c>
      <c r="Z339" s="110">
        <f t="shared" si="329"/>
        <v>7608.4800000000005</v>
      </c>
      <c r="AA339" s="110"/>
      <c r="AB339" s="110"/>
      <c r="AC339" s="110"/>
      <c r="AD339" s="110">
        <f t="shared" si="322"/>
        <v>7608.4800000000005</v>
      </c>
      <c r="AE339" s="110">
        <f t="shared" si="323"/>
        <v>20172.036604590307</v>
      </c>
      <c r="AF339" s="261">
        <f t="shared" si="324"/>
        <v>268774</v>
      </c>
      <c r="AG339" s="23"/>
    </row>
    <row r="340" spans="1:33" s="111" customFormat="1" x14ac:dyDescent="0.2">
      <c r="A340" s="150" t="s">
        <v>1124</v>
      </c>
      <c r="B340" s="150"/>
      <c r="C340" s="150"/>
      <c r="D340" s="151">
        <v>1</v>
      </c>
      <c r="E340" s="152"/>
      <c r="F340" s="153">
        <v>0.12</v>
      </c>
      <c r="G340" s="153"/>
      <c r="H340" s="152">
        <v>12217</v>
      </c>
      <c r="I340" s="109">
        <f t="shared" si="330"/>
        <v>12217</v>
      </c>
      <c r="J340" s="66">
        <f t="shared" si="325"/>
        <v>10750.960000000001</v>
      </c>
      <c r="K340" s="109"/>
      <c r="L340" s="152">
        <v>0</v>
      </c>
      <c r="M340" s="109">
        <f t="shared" si="331"/>
        <v>0</v>
      </c>
      <c r="N340" s="109">
        <f t="shared" si="326"/>
        <v>0</v>
      </c>
      <c r="O340" s="115"/>
      <c r="P340" s="152">
        <v>0</v>
      </c>
      <c r="Q340" s="109">
        <f t="shared" si="332"/>
        <v>0</v>
      </c>
      <c r="R340" s="66">
        <f t="shared" si="327"/>
        <v>0</v>
      </c>
      <c r="S340" s="151">
        <v>25</v>
      </c>
      <c r="T340" s="154" t="s">
        <v>16</v>
      </c>
      <c r="U340" s="108">
        <f>SUMIF('Avoided Costs 2011-2019'!$A:$A,'2011 Actuals'!T340&amp;'2011 Actuals'!S340,'Avoided Costs 2011-2019'!$E:$E)*J340</f>
        <v>27780.516604590306</v>
      </c>
      <c r="V340" s="108">
        <f>SUMIF('Avoided Costs 2011-2019'!$A:$A,'2011 Actuals'!T340&amp;'2011 Actuals'!S340,'Avoided Costs 2011-2019'!$K:$K)*N340</f>
        <v>0</v>
      </c>
      <c r="W340" s="108">
        <f>SUMIF('Avoided Costs 2011-2019'!$A:$A,'2011 Actuals'!T340&amp;'2011 Actuals'!S340,'Avoided Costs 2011-2019'!$M:$M)*R340</f>
        <v>0</v>
      </c>
      <c r="X340" s="108">
        <f t="shared" si="328"/>
        <v>27780.516604590306</v>
      </c>
      <c r="Y340" s="134">
        <v>8646</v>
      </c>
      <c r="Z340" s="110">
        <f t="shared" si="329"/>
        <v>7608.4800000000005</v>
      </c>
      <c r="AA340" s="110"/>
      <c r="AB340" s="110"/>
      <c r="AC340" s="110"/>
      <c r="AD340" s="110">
        <f t="shared" si="322"/>
        <v>7608.4800000000005</v>
      </c>
      <c r="AE340" s="110">
        <f t="shared" si="323"/>
        <v>20172.036604590307</v>
      </c>
      <c r="AF340" s="261">
        <f t="shared" si="324"/>
        <v>268774</v>
      </c>
      <c r="AG340" s="23"/>
    </row>
    <row r="341" spans="1:33" s="111" customFormat="1" x14ac:dyDescent="0.2">
      <c r="A341" s="150" t="s">
        <v>1125</v>
      </c>
      <c r="B341" s="150"/>
      <c r="C341" s="150"/>
      <c r="D341" s="151">
        <v>1</v>
      </c>
      <c r="E341" s="152"/>
      <c r="F341" s="153">
        <v>0.12</v>
      </c>
      <c r="G341" s="153"/>
      <c r="H341" s="152">
        <v>12217</v>
      </c>
      <c r="I341" s="109">
        <f t="shared" si="330"/>
        <v>12217</v>
      </c>
      <c r="J341" s="66">
        <f t="shared" si="325"/>
        <v>10750.960000000001</v>
      </c>
      <c r="K341" s="109"/>
      <c r="L341" s="152">
        <v>0</v>
      </c>
      <c r="M341" s="109">
        <f t="shared" si="331"/>
        <v>0</v>
      </c>
      <c r="N341" s="109">
        <f t="shared" si="326"/>
        <v>0</v>
      </c>
      <c r="O341" s="115"/>
      <c r="P341" s="152">
        <v>0</v>
      </c>
      <c r="Q341" s="109">
        <f t="shared" si="332"/>
        <v>0</v>
      </c>
      <c r="R341" s="66">
        <f t="shared" si="327"/>
        <v>0</v>
      </c>
      <c r="S341" s="151">
        <v>25</v>
      </c>
      <c r="T341" s="154" t="s">
        <v>16</v>
      </c>
      <c r="U341" s="108">
        <f>SUMIF('Avoided Costs 2011-2019'!$A:$A,'2011 Actuals'!T341&amp;'2011 Actuals'!S341,'Avoided Costs 2011-2019'!$E:$E)*J341</f>
        <v>27780.516604590306</v>
      </c>
      <c r="V341" s="108">
        <f>SUMIF('Avoided Costs 2011-2019'!$A:$A,'2011 Actuals'!T341&amp;'2011 Actuals'!S341,'Avoided Costs 2011-2019'!$K:$K)*N341</f>
        <v>0</v>
      </c>
      <c r="W341" s="108">
        <f>SUMIF('Avoided Costs 2011-2019'!$A:$A,'2011 Actuals'!T341&amp;'2011 Actuals'!S341,'Avoided Costs 2011-2019'!$M:$M)*R341</f>
        <v>0</v>
      </c>
      <c r="X341" s="108">
        <f t="shared" si="328"/>
        <v>27780.516604590306</v>
      </c>
      <c r="Y341" s="134">
        <v>8646</v>
      </c>
      <c r="Z341" s="110">
        <f t="shared" si="329"/>
        <v>7608.4800000000005</v>
      </c>
      <c r="AA341" s="110"/>
      <c r="AB341" s="110"/>
      <c r="AC341" s="110"/>
      <c r="AD341" s="110">
        <f t="shared" si="322"/>
        <v>7608.4800000000005</v>
      </c>
      <c r="AE341" s="110">
        <f t="shared" si="323"/>
        <v>20172.036604590307</v>
      </c>
      <c r="AF341" s="261">
        <f t="shared" si="324"/>
        <v>268774</v>
      </c>
      <c r="AG341" s="23"/>
    </row>
    <row r="342" spans="1:33" s="111" customFormat="1" x14ac:dyDescent="0.2">
      <c r="A342" s="150" t="s">
        <v>1126</v>
      </c>
      <c r="B342" s="150"/>
      <c r="C342" s="150"/>
      <c r="D342" s="151">
        <v>1</v>
      </c>
      <c r="E342" s="152"/>
      <c r="F342" s="153">
        <v>0.12</v>
      </c>
      <c r="G342" s="153"/>
      <c r="H342" s="152">
        <v>12217</v>
      </c>
      <c r="I342" s="109">
        <f t="shared" si="330"/>
        <v>12217</v>
      </c>
      <c r="J342" s="66">
        <f t="shared" si="325"/>
        <v>10750.960000000001</v>
      </c>
      <c r="K342" s="109"/>
      <c r="L342" s="152">
        <v>0</v>
      </c>
      <c r="M342" s="109">
        <f t="shared" si="331"/>
        <v>0</v>
      </c>
      <c r="N342" s="109">
        <f t="shared" si="326"/>
        <v>0</v>
      </c>
      <c r="O342" s="115"/>
      <c r="P342" s="152">
        <v>0</v>
      </c>
      <c r="Q342" s="109">
        <f t="shared" si="332"/>
        <v>0</v>
      </c>
      <c r="R342" s="66">
        <f t="shared" si="327"/>
        <v>0</v>
      </c>
      <c r="S342" s="151">
        <v>25</v>
      </c>
      <c r="T342" s="154" t="s">
        <v>16</v>
      </c>
      <c r="U342" s="108">
        <f>SUMIF('Avoided Costs 2011-2019'!$A:$A,'2011 Actuals'!T342&amp;'2011 Actuals'!S342,'Avoided Costs 2011-2019'!$E:$E)*J342</f>
        <v>27780.516604590306</v>
      </c>
      <c r="V342" s="108">
        <f>SUMIF('Avoided Costs 2011-2019'!$A:$A,'2011 Actuals'!T342&amp;'2011 Actuals'!S342,'Avoided Costs 2011-2019'!$K:$K)*N342</f>
        <v>0</v>
      </c>
      <c r="W342" s="108">
        <f>SUMIF('Avoided Costs 2011-2019'!$A:$A,'2011 Actuals'!T342&amp;'2011 Actuals'!S342,'Avoided Costs 2011-2019'!$M:$M)*R342</f>
        <v>0</v>
      </c>
      <c r="X342" s="108">
        <f t="shared" si="328"/>
        <v>27780.516604590306</v>
      </c>
      <c r="Y342" s="134">
        <v>8646</v>
      </c>
      <c r="Z342" s="110">
        <f t="shared" si="329"/>
        <v>7608.4800000000005</v>
      </c>
      <c r="AA342" s="110"/>
      <c r="AB342" s="110"/>
      <c r="AC342" s="110"/>
      <c r="AD342" s="110">
        <f t="shared" ref="AD342:AD373" si="333">Z342+AB342</f>
        <v>7608.4800000000005</v>
      </c>
      <c r="AE342" s="110">
        <f t="shared" ref="AE342:AE373" si="334">X342-AD342</f>
        <v>20172.036604590307</v>
      </c>
      <c r="AF342" s="261">
        <f t="shared" si="324"/>
        <v>268774</v>
      </c>
      <c r="AG342" s="23"/>
    </row>
    <row r="343" spans="1:33" s="111" customFormat="1" x14ac:dyDescent="0.2">
      <c r="A343" s="150" t="s">
        <v>1127</v>
      </c>
      <c r="B343" s="150"/>
      <c r="C343" s="150"/>
      <c r="D343" s="151">
        <v>1</v>
      </c>
      <c r="E343" s="152"/>
      <c r="F343" s="153">
        <v>0.12</v>
      </c>
      <c r="G343" s="153"/>
      <c r="H343" s="152">
        <v>12217</v>
      </c>
      <c r="I343" s="109">
        <f t="shared" si="330"/>
        <v>12217</v>
      </c>
      <c r="J343" s="66">
        <f t="shared" si="325"/>
        <v>10750.960000000001</v>
      </c>
      <c r="K343" s="109"/>
      <c r="L343" s="152">
        <v>0</v>
      </c>
      <c r="M343" s="109">
        <f t="shared" si="331"/>
        <v>0</v>
      </c>
      <c r="N343" s="109">
        <f t="shared" si="326"/>
        <v>0</v>
      </c>
      <c r="O343" s="115"/>
      <c r="P343" s="152">
        <v>0</v>
      </c>
      <c r="Q343" s="109">
        <f t="shared" si="332"/>
        <v>0</v>
      </c>
      <c r="R343" s="66">
        <f t="shared" si="327"/>
        <v>0</v>
      </c>
      <c r="S343" s="151">
        <v>25</v>
      </c>
      <c r="T343" s="154" t="s">
        <v>16</v>
      </c>
      <c r="U343" s="108">
        <f>SUMIF('Avoided Costs 2011-2019'!$A:$A,'2011 Actuals'!T343&amp;'2011 Actuals'!S343,'Avoided Costs 2011-2019'!$E:$E)*J343</f>
        <v>27780.516604590306</v>
      </c>
      <c r="V343" s="108">
        <f>SUMIF('Avoided Costs 2011-2019'!$A:$A,'2011 Actuals'!T343&amp;'2011 Actuals'!S343,'Avoided Costs 2011-2019'!$K:$K)*N343</f>
        <v>0</v>
      </c>
      <c r="W343" s="108">
        <f>SUMIF('Avoided Costs 2011-2019'!$A:$A,'2011 Actuals'!T343&amp;'2011 Actuals'!S343,'Avoided Costs 2011-2019'!$M:$M)*R343</f>
        <v>0</v>
      </c>
      <c r="X343" s="108">
        <f t="shared" si="328"/>
        <v>27780.516604590306</v>
      </c>
      <c r="Y343" s="134">
        <v>8646</v>
      </c>
      <c r="Z343" s="110">
        <f t="shared" si="329"/>
        <v>7608.4800000000005</v>
      </c>
      <c r="AA343" s="110"/>
      <c r="AB343" s="110"/>
      <c r="AC343" s="110"/>
      <c r="AD343" s="110">
        <f t="shared" si="333"/>
        <v>7608.4800000000005</v>
      </c>
      <c r="AE343" s="110">
        <f t="shared" si="334"/>
        <v>20172.036604590307</v>
      </c>
      <c r="AF343" s="261">
        <f t="shared" si="324"/>
        <v>268774</v>
      </c>
      <c r="AG343" s="23"/>
    </row>
    <row r="344" spans="1:33" s="111" customFormat="1" x14ac:dyDescent="0.2">
      <c r="A344" s="150" t="s">
        <v>1128</v>
      </c>
      <c r="B344" s="150"/>
      <c r="C344" s="150"/>
      <c r="D344" s="151">
        <v>1</v>
      </c>
      <c r="E344" s="152"/>
      <c r="F344" s="153">
        <v>0.12</v>
      </c>
      <c r="G344" s="153"/>
      <c r="H344" s="152">
        <v>12217</v>
      </c>
      <c r="I344" s="109">
        <f t="shared" si="330"/>
        <v>12217</v>
      </c>
      <c r="J344" s="66">
        <f t="shared" si="325"/>
        <v>10750.960000000001</v>
      </c>
      <c r="K344" s="109"/>
      <c r="L344" s="152">
        <v>0</v>
      </c>
      <c r="M344" s="109">
        <f t="shared" si="331"/>
        <v>0</v>
      </c>
      <c r="N344" s="109">
        <f t="shared" si="326"/>
        <v>0</v>
      </c>
      <c r="O344" s="115"/>
      <c r="P344" s="152">
        <v>0</v>
      </c>
      <c r="Q344" s="109">
        <f t="shared" si="332"/>
        <v>0</v>
      </c>
      <c r="R344" s="66">
        <f t="shared" si="327"/>
        <v>0</v>
      </c>
      <c r="S344" s="151">
        <v>25</v>
      </c>
      <c r="T344" s="154" t="s">
        <v>16</v>
      </c>
      <c r="U344" s="108">
        <f>SUMIF('Avoided Costs 2011-2019'!$A:$A,'2011 Actuals'!T344&amp;'2011 Actuals'!S344,'Avoided Costs 2011-2019'!$E:$E)*J344</f>
        <v>27780.516604590306</v>
      </c>
      <c r="V344" s="108">
        <f>SUMIF('Avoided Costs 2011-2019'!$A:$A,'2011 Actuals'!T344&amp;'2011 Actuals'!S344,'Avoided Costs 2011-2019'!$K:$K)*N344</f>
        <v>0</v>
      </c>
      <c r="W344" s="108">
        <f>SUMIF('Avoided Costs 2011-2019'!$A:$A,'2011 Actuals'!T344&amp;'2011 Actuals'!S344,'Avoided Costs 2011-2019'!$M:$M)*R344</f>
        <v>0</v>
      </c>
      <c r="X344" s="108">
        <f t="shared" si="328"/>
        <v>27780.516604590306</v>
      </c>
      <c r="Y344" s="134">
        <v>8646</v>
      </c>
      <c r="Z344" s="110">
        <f t="shared" si="329"/>
        <v>7608.4800000000005</v>
      </c>
      <c r="AA344" s="110"/>
      <c r="AB344" s="110"/>
      <c r="AC344" s="110"/>
      <c r="AD344" s="110">
        <f t="shared" si="333"/>
        <v>7608.4800000000005</v>
      </c>
      <c r="AE344" s="110">
        <f t="shared" si="334"/>
        <v>20172.036604590307</v>
      </c>
      <c r="AF344" s="261">
        <f t="shared" si="324"/>
        <v>268774</v>
      </c>
      <c r="AG344" s="23"/>
    </row>
    <row r="345" spans="1:33" s="111" customFormat="1" x14ac:dyDescent="0.2">
      <c r="A345" s="150" t="s">
        <v>1129</v>
      </c>
      <c r="B345" s="150"/>
      <c r="C345" s="150"/>
      <c r="D345" s="151">
        <v>1</v>
      </c>
      <c r="E345" s="152"/>
      <c r="F345" s="153">
        <v>0.12</v>
      </c>
      <c r="G345" s="153"/>
      <c r="H345" s="152">
        <v>12217</v>
      </c>
      <c r="I345" s="109">
        <f t="shared" si="330"/>
        <v>12217</v>
      </c>
      <c r="J345" s="66">
        <f t="shared" si="325"/>
        <v>10750.960000000001</v>
      </c>
      <c r="K345" s="109"/>
      <c r="L345" s="152">
        <v>0</v>
      </c>
      <c r="M345" s="109">
        <f t="shared" si="331"/>
        <v>0</v>
      </c>
      <c r="N345" s="109">
        <f t="shared" si="326"/>
        <v>0</v>
      </c>
      <c r="O345" s="115"/>
      <c r="P345" s="152">
        <v>0</v>
      </c>
      <c r="Q345" s="109">
        <f t="shared" si="332"/>
        <v>0</v>
      </c>
      <c r="R345" s="66">
        <f t="shared" si="327"/>
        <v>0</v>
      </c>
      <c r="S345" s="151">
        <v>25</v>
      </c>
      <c r="T345" s="154" t="s">
        <v>16</v>
      </c>
      <c r="U345" s="108">
        <f>SUMIF('Avoided Costs 2011-2019'!$A:$A,'2011 Actuals'!T345&amp;'2011 Actuals'!S345,'Avoided Costs 2011-2019'!$E:$E)*J345</f>
        <v>27780.516604590306</v>
      </c>
      <c r="V345" s="108">
        <f>SUMIF('Avoided Costs 2011-2019'!$A:$A,'2011 Actuals'!T345&amp;'2011 Actuals'!S345,'Avoided Costs 2011-2019'!$K:$K)*N345</f>
        <v>0</v>
      </c>
      <c r="W345" s="108">
        <f>SUMIF('Avoided Costs 2011-2019'!$A:$A,'2011 Actuals'!T345&amp;'2011 Actuals'!S345,'Avoided Costs 2011-2019'!$M:$M)*R345</f>
        <v>0</v>
      </c>
      <c r="X345" s="108">
        <f t="shared" si="328"/>
        <v>27780.516604590306</v>
      </c>
      <c r="Y345" s="134">
        <v>8646</v>
      </c>
      <c r="Z345" s="110">
        <f t="shared" si="329"/>
        <v>7608.4800000000005</v>
      </c>
      <c r="AA345" s="110"/>
      <c r="AB345" s="110"/>
      <c r="AC345" s="110"/>
      <c r="AD345" s="110">
        <f t="shared" si="333"/>
        <v>7608.4800000000005</v>
      </c>
      <c r="AE345" s="110">
        <f t="shared" si="334"/>
        <v>20172.036604590307</v>
      </c>
      <c r="AF345" s="261">
        <f t="shared" si="324"/>
        <v>268774</v>
      </c>
      <c r="AG345" s="23"/>
    </row>
    <row r="346" spans="1:33" s="111" customFormat="1" x14ac:dyDescent="0.2">
      <c r="A346" s="150" t="s">
        <v>1130</v>
      </c>
      <c r="B346" s="150"/>
      <c r="C346" s="150"/>
      <c r="D346" s="151">
        <v>0</v>
      </c>
      <c r="E346" s="152"/>
      <c r="F346" s="153">
        <v>0.12</v>
      </c>
      <c r="G346" s="153"/>
      <c r="H346" s="152">
        <v>65626</v>
      </c>
      <c r="I346" s="109">
        <f t="shared" ref="I346:I353" si="335">+$H$68*H346</f>
        <v>64116.601999999999</v>
      </c>
      <c r="J346" s="66">
        <f t="shared" si="325"/>
        <v>56422.609759999999</v>
      </c>
      <c r="K346" s="109"/>
      <c r="L346" s="152">
        <v>280722</v>
      </c>
      <c r="M346" s="109">
        <f t="shared" si="316"/>
        <v>272581.06199999998</v>
      </c>
      <c r="N346" s="109">
        <f t="shared" si="326"/>
        <v>239871.33455999999</v>
      </c>
      <c r="O346" s="115"/>
      <c r="P346" s="152">
        <v>0</v>
      </c>
      <c r="Q346" s="109">
        <f t="shared" si="318"/>
        <v>0</v>
      </c>
      <c r="R346" s="66">
        <f t="shared" si="327"/>
        <v>0</v>
      </c>
      <c r="S346" s="151">
        <v>15</v>
      </c>
      <c r="T346" s="154" t="s">
        <v>16</v>
      </c>
      <c r="U346" s="108">
        <f>SUMIF('Avoided Costs 2011-2019'!$A:$A,'2011 Actuals'!T346&amp;'2011 Actuals'!S346,'Avoided Costs 2011-2019'!$E:$E)*J346</f>
        <v>114833.94137473137</v>
      </c>
      <c r="V346" s="108">
        <f>SUMIF('Avoided Costs 2011-2019'!$A:$A,'2011 Actuals'!T346&amp;'2011 Actuals'!S346,'Avoided Costs 2011-2019'!$K:$K)*N346</f>
        <v>202178.47786406847</v>
      </c>
      <c r="W346" s="108">
        <f>SUMIF('Avoided Costs 2011-2019'!$A:$A,'2011 Actuals'!T346&amp;'2011 Actuals'!S346,'Avoided Costs 2011-2019'!$M:$M)*R346</f>
        <v>0</v>
      </c>
      <c r="X346" s="108">
        <f t="shared" si="328"/>
        <v>317012.41923879983</v>
      </c>
      <c r="Y346" s="134">
        <v>66715</v>
      </c>
      <c r="Z346" s="110">
        <f t="shared" si="329"/>
        <v>58709.2</v>
      </c>
      <c r="AA346" s="110"/>
      <c r="AB346" s="110"/>
      <c r="AC346" s="110"/>
      <c r="AD346" s="110">
        <f t="shared" si="333"/>
        <v>58709.2</v>
      </c>
      <c r="AE346" s="110">
        <f t="shared" si="334"/>
        <v>258303.21923879982</v>
      </c>
      <c r="AF346" s="261">
        <f t="shared" si="324"/>
        <v>846339.14639999997</v>
      </c>
      <c r="AG346" s="23"/>
    </row>
    <row r="347" spans="1:33" s="111" customFormat="1" x14ac:dyDescent="0.2">
      <c r="A347" s="150" t="s">
        <v>1131</v>
      </c>
      <c r="B347" s="150"/>
      <c r="C347" s="150"/>
      <c r="D347" s="151">
        <v>1</v>
      </c>
      <c r="E347" s="152"/>
      <c r="F347" s="153">
        <v>0.12</v>
      </c>
      <c r="G347" s="153"/>
      <c r="H347" s="152">
        <v>22685</v>
      </c>
      <c r="I347" s="109">
        <f t="shared" si="335"/>
        <v>22163.244999999999</v>
      </c>
      <c r="J347" s="66">
        <f t="shared" si="325"/>
        <v>19503.655599999998</v>
      </c>
      <c r="K347" s="109"/>
      <c r="L347" s="152">
        <v>33520</v>
      </c>
      <c r="M347" s="109">
        <f t="shared" si="316"/>
        <v>32547.919999999998</v>
      </c>
      <c r="N347" s="109">
        <f t="shared" si="326"/>
        <v>28642.169599999997</v>
      </c>
      <c r="O347" s="115"/>
      <c r="P347" s="152">
        <v>0</v>
      </c>
      <c r="Q347" s="109">
        <f t="shared" si="318"/>
        <v>0</v>
      </c>
      <c r="R347" s="66">
        <f t="shared" si="327"/>
        <v>0</v>
      </c>
      <c r="S347" s="151">
        <v>15</v>
      </c>
      <c r="T347" s="154" t="s">
        <v>16</v>
      </c>
      <c r="U347" s="108">
        <f>SUMIF('Avoided Costs 2011-2019'!$A:$A,'2011 Actuals'!T347&amp;'2011 Actuals'!S347,'Avoided Costs 2011-2019'!$E:$E)*J347</f>
        <v>39694.75451933351</v>
      </c>
      <c r="V347" s="108">
        <f>SUMIF('Avoided Costs 2011-2019'!$A:$A,'2011 Actuals'!T347&amp;'2011 Actuals'!S347,'Avoided Costs 2011-2019'!$K:$K)*N347</f>
        <v>24141.401735537562</v>
      </c>
      <c r="W347" s="108">
        <f>SUMIF('Avoided Costs 2011-2019'!$A:$A,'2011 Actuals'!T347&amp;'2011 Actuals'!S347,'Avoided Costs 2011-2019'!$M:$M)*R347</f>
        <v>0</v>
      </c>
      <c r="X347" s="108">
        <f t="shared" si="328"/>
        <v>63836.156254871072</v>
      </c>
      <c r="Y347" s="134">
        <v>24000</v>
      </c>
      <c r="Z347" s="110">
        <f t="shared" si="329"/>
        <v>21120</v>
      </c>
      <c r="AA347" s="110"/>
      <c r="AB347" s="110"/>
      <c r="AC347" s="110"/>
      <c r="AD347" s="110">
        <f t="shared" si="333"/>
        <v>21120</v>
      </c>
      <c r="AE347" s="110">
        <f t="shared" si="334"/>
        <v>42716.156254871072</v>
      </c>
      <c r="AF347" s="261">
        <f t="shared" si="324"/>
        <v>292554.83399999997</v>
      </c>
      <c r="AG347" s="23"/>
    </row>
    <row r="348" spans="1:33" s="111" customFormat="1" x14ac:dyDescent="0.2">
      <c r="A348" s="150" t="s">
        <v>1132</v>
      </c>
      <c r="B348" s="150"/>
      <c r="C348" s="150"/>
      <c r="D348" s="151">
        <v>0</v>
      </c>
      <c r="E348" s="152"/>
      <c r="F348" s="153">
        <v>0.12</v>
      </c>
      <c r="G348" s="153"/>
      <c r="H348" s="152">
        <v>14526</v>
      </c>
      <c r="I348" s="109">
        <f t="shared" si="335"/>
        <v>14191.902</v>
      </c>
      <c r="J348" s="66">
        <f t="shared" si="325"/>
        <v>12488.87376</v>
      </c>
      <c r="K348" s="109"/>
      <c r="L348" s="152">
        <v>131658</v>
      </c>
      <c r="M348" s="109">
        <f t="shared" si="316"/>
        <v>127839.91799999999</v>
      </c>
      <c r="N348" s="109">
        <f t="shared" si="326"/>
        <v>112499.12783999999</v>
      </c>
      <c r="O348" s="115"/>
      <c r="P348" s="152">
        <v>0</v>
      </c>
      <c r="Q348" s="109">
        <f t="shared" si="318"/>
        <v>0</v>
      </c>
      <c r="R348" s="66">
        <f t="shared" si="327"/>
        <v>0</v>
      </c>
      <c r="S348" s="151">
        <v>15</v>
      </c>
      <c r="T348" s="154" t="s">
        <v>16</v>
      </c>
      <c r="U348" s="108">
        <f>SUMIF('Avoided Costs 2011-2019'!$A:$A,'2011 Actuals'!T348&amp;'2011 Actuals'!S348,'Avoided Costs 2011-2019'!$E:$E)*J348</f>
        <v>25417.941553794957</v>
      </c>
      <c r="V348" s="108">
        <f>SUMIF('Avoided Costs 2011-2019'!$A:$A,'2011 Actuals'!T348&amp;'2011 Actuals'!S348,'Avoided Costs 2011-2019'!$K:$K)*N348</f>
        <v>94821.261029158835</v>
      </c>
      <c r="W348" s="108">
        <f>SUMIF('Avoided Costs 2011-2019'!$A:$A,'2011 Actuals'!T348&amp;'2011 Actuals'!S348,'Avoided Costs 2011-2019'!$M:$M)*R348</f>
        <v>0</v>
      </c>
      <c r="X348" s="108">
        <f t="shared" si="328"/>
        <v>120239.20258295379</v>
      </c>
      <c r="Y348" s="134">
        <v>18840</v>
      </c>
      <c r="Z348" s="110">
        <f t="shared" si="329"/>
        <v>16579.2</v>
      </c>
      <c r="AA348" s="110"/>
      <c r="AB348" s="110"/>
      <c r="AC348" s="110"/>
      <c r="AD348" s="110">
        <f t="shared" si="333"/>
        <v>16579.2</v>
      </c>
      <c r="AE348" s="110">
        <f t="shared" si="334"/>
        <v>103660.00258295379</v>
      </c>
      <c r="AF348" s="261">
        <f t="shared" si="324"/>
        <v>187333.10640000002</v>
      </c>
      <c r="AG348" s="23"/>
    </row>
    <row r="349" spans="1:33" s="111" customFormat="1" x14ac:dyDescent="0.2">
      <c r="A349" s="150" t="s">
        <v>1133</v>
      </c>
      <c r="B349" s="150"/>
      <c r="C349" s="150"/>
      <c r="D349" s="151">
        <v>1</v>
      </c>
      <c r="E349" s="152"/>
      <c r="F349" s="153">
        <v>0.12</v>
      </c>
      <c r="G349" s="153"/>
      <c r="H349" s="152">
        <v>9552</v>
      </c>
      <c r="I349" s="109">
        <f t="shared" si="335"/>
        <v>9332.3040000000001</v>
      </c>
      <c r="J349" s="66">
        <f t="shared" si="325"/>
        <v>8212.4275199999993</v>
      </c>
      <c r="K349" s="109"/>
      <c r="L349" s="152">
        <v>23717</v>
      </c>
      <c r="M349" s="109">
        <f t="shared" si="316"/>
        <v>23029.206999999999</v>
      </c>
      <c r="N349" s="109">
        <f t="shared" si="326"/>
        <v>20265.702159999997</v>
      </c>
      <c r="O349" s="115"/>
      <c r="P349" s="152">
        <v>0</v>
      </c>
      <c r="Q349" s="109">
        <f t="shared" si="318"/>
        <v>0</v>
      </c>
      <c r="R349" s="66">
        <f t="shared" si="327"/>
        <v>0</v>
      </c>
      <c r="S349" s="151">
        <v>15</v>
      </c>
      <c r="T349" s="154" t="s">
        <v>16</v>
      </c>
      <c r="U349" s="108">
        <f>SUMIF('Avoided Costs 2011-2019'!$A:$A,'2011 Actuals'!T349&amp;'2011 Actuals'!S349,'Avoided Costs 2011-2019'!$E:$E)*J349</f>
        <v>16714.317618191479</v>
      </c>
      <c r="V349" s="108">
        <f>SUMIF('Avoided Costs 2011-2019'!$A:$A,'2011 Actuals'!T349&amp;'2011 Actuals'!S349,'Avoided Costs 2011-2019'!$K:$K)*N349</f>
        <v>17081.194062104543</v>
      </c>
      <c r="W349" s="108">
        <f>SUMIF('Avoided Costs 2011-2019'!$A:$A,'2011 Actuals'!T349&amp;'2011 Actuals'!S349,'Avoided Costs 2011-2019'!$M:$M)*R349</f>
        <v>0</v>
      </c>
      <c r="X349" s="108">
        <f t="shared" si="328"/>
        <v>33795.511680296026</v>
      </c>
      <c r="Y349" s="134">
        <v>13000</v>
      </c>
      <c r="Z349" s="110">
        <f t="shared" si="329"/>
        <v>11440</v>
      </c>
      <c r="AA349" s="110"/>
      <c r="AB349" s="110"/>
      <c r="AC349" s="110"/>
      <c r="AD349" s="110">
        <f t="shared" si="333"/>
        <v>11440</v>
      </c>
      <c r="AE349" s="110">
        <f t="shared" si="334"/>
        <v>22355.511680296026</v>
      </c>
      <c r="AF349" s="261">
        <f t="shared" si="324"/>
        <v>123186.41279999999</v>
      </c>
      <c r="AG349" s="23"/>
    </row>
    <row r="350" spans="1:33" s="111" customFormat="1" x14ac:dyDescent="0.2">
      <c r="A350" s="150" t="s">
        <v>1134</v>
      </c>
      <c r="B350" s="150"/>
      <c r="C350" s="150"/>
      <c r="D350" s="151">
        <v>0</v>
      </c>
      <c r="E350" s="152"/>
      <c r="F350" s="153">
        <v>0.12</v>
      </c>
      <c r="G350" s="153"/>
      <c r="H350" s="152">
        <v>10363</v>
      </c>
      <c r="I350" s="109">
        <f t="shared" si="335"/>
        <v>10124.651</v>
      </c>
      <c r="J350" s="66">
        <f t="shared" si="325"/>
        <v>8909.6928800000005</v>
      </c>
      <c r="K350" s="109"/>
      <c r="L350" s="152">
        <v>27923</v>
      </c>
      <c r="M350" s="109">
        <f t="shared" si="316"/>
        <v>27113.233</v>
      </c>
      <c r="N350" s="109">
        <f t="shared" si="326"/>
        <v>23859.645039999999</v>
      </c>
      <c r="O350" s="115"/>
      <c r="P350" s="152">
        <v>0</v>
      </c>
      <c r="Q350" s="109">
        <f t="shared" si="318"/>
        <v>0</v>
      </c>
      <c r="R350" s="66">
        <f t="shared" si="327"/>
        <v>0</v>
      </c>
      <c r="S350" s="151">
        <v>15</v>
      </c>
      <c r="T350" s="154" t="s">
        <v>16</v>
      </c>
      <c r="U350" s="108">
        <f>SUMIF('Avoided Costs 2011-2019'!$A:$A,'2011 Actuals'!T350&amp;'2011 Actuals'!S350,'Avoided Costs 2011-2019'!$E:$E)*J350</f>
        <v>18133.424777776207</v>
      </c>
      <c r="V350" s="108">
        <f>SUMIF('Avoided Costs 2011-2019'!$A:$A,'2011 Actuals'!T350&amp;'2011 Actuals'!S350,'Avoided Costs 2011-2019'!$K:$K)*N350</f>
        <v>20110.392621163941</v>
      </c>
      <c r="W350" s="108">
        <f>SUMIF('Avoided Costs 2011-2019'!$A:$A,'2011 Actuals'!T350&amp;'2011 Actuals'!S350,'Avoided Costs 2011-2019'!$M:$M)*R350</f>
        <v>0</v>
      </c>
      <c r="X350" s="108">
        <f t="shared" si="328"/>
        <v>38243.817398940148</v>
      </c>
      <c r="Y350" s="134">
        <v>16930</v>
      </c>
      <c r="Z350" s="110">
        <f t="shared" si="329"/>
        <v>14898.4</v>
      </c>
      <c r="AA350" s="110"/>
      <c r="AB350" s="110"/>
      <c r="AC350" s="110"/>
      <c r="AD350" s="110">
        <f t="shared" si="333"/>
        <v>14898.4</v>
      </c>
      <c r="AE350" s="110">
        <f t="shared" si="334"/>
        <v>23345.417398940146</v>
      </c>
      <c r="AF350" s="261">
        <f t="shared" si="324"/>
        <v>133645.39320000002</v>
      </c>
      <c r="AG350" s="23"/>
    </row>
    <row r="351" spans="1:33" s="111" customFormat="1" x14ac:dyDescent="0.2">
      <c r="A351" s="150" t="s">
        <v>1135</v>
      </c>
      <c r="B351" s="150"/>
      <c r="C351" s="150"/>
      <c r="D351" s="151">
        <v>1</v>
      </c>
      <c r="E351" s="152"/>
      <c r="F351" s="153">
        <v>0.12</v>
      </c>
      <c r="G351" s="153"/>
      <c r="H351" s="152">
        <v>18203</v>
      </c>
      <c r="I351" s="109">
        <f t="shared" si="335"/>
        <v>17784.330999999998</v>
      </c>
      <c r="J351" s="66">
        <f t="shared" si="325"/>
        <v>15650.211279999998</v>
      </c>
      <c r="K351" s="109"/>
      <c r="L351" s="152">
        <v>39212</v>
      </c>
      <c r="M351" s="109">
        <f t="shared" si="316"/>
        <v>38074.851999999999</v>
      </c>
      <c r="N351" s="109">
        <f t="shared" si="326"/>
        <v>33505.869760000001</v>
      </c>
      <c r="O351" s="115"/>
      <c r="P351" s="152">
        <v>0</v>
      </c>
      <c r="Q351" s="109">
        <f t="shared" si="318"/>
        <v>0</v>
      </c>
      <c r="R351" s="66">
        <f t="shared" si="327"/>
        <v>0</v>
      </c>
      <c r="S351" s="151">
        <v>15</v>
      </c>
      <c r="T351" s="154" t="s">
        <v>16</v>
      </c>
      <c r="U351" s="108">
        <f>SUMIF('Avoided Costs 2011-2019'!$A:$A,'2011 Actuals'!T351&amp;'2011 Actuals'!S351,'Avoided Costs 2011-2019'!$E:$E)*J351</f>
        <v>31852.043928385621</v>
      </c>
      <c r="V351" s="108">
        <f>SUMIF('Avoided Costs 2011-2019'!$A:$A,'2011 Actuals'!T351&amp;'2011 Actuals'!S351,'Avoided Costs 2011-2019'!$K:$K)*N351</f>
        <v>28240.83069373207</v>
      </c>
      <c r="W351" s="108">
        <f>SUMIF('Avoided Costs 2011-2019'!$A:$A,'2011 Actuals'!T351&amp;'2011 Actuals'!S351,'Avoided Costs 2011-2019'!$M:$M)*R351</f>
        <v>0</v>
      </c>
      <c r="X351" s="108">
        <f t="shared" si="328"/>
        <v>60092.874622117692</v>
      </c>
      <c r="Y351" s="134">
        <v>24000</v>
      </c>
      <c r="Z351" s="110">
        <f t="shared" si="329"/>
        <v>21120</v>
      </c>
      <c r="AA351" s="110"/>
      <c r="AB351" s="110"/>
      <c r="AC351" s="110"/>
      <c r="AD351" s="110">
        <f t="shared" si="333"/>
        <v>21120</v>
      </c>
      <c r="AE351" s="110">
        <f t="shared" si="334"/>
        <v>38972.874622117692</v>
      </c>
      <c r="AF351" s="261">
        <f t="shared" si="324"/>
        <v>234753.16919999997</v>
      </c>
      <c r="AG351" s="23"/>
    </row>
    <row r="352" spans="1:33" s="111" customFormat="1" x14ac:dyDescent="0.2">
      <c r="A352" s="150" t="s">
        <v>1136</v>
      </c>
      <c r="B352" s="150"/>
      <c r="C352" s="150"/>
      <c r="D352" s="151">
        <v>0</v>
      </c>
      <c r="E352" s="152"/>
      <c r="F352" s="153">
        <v>0.12</v>
      </c>
      <c r="G352" s="153"/>
      <c r="H352" s="152">
        <v>40769</v>
      </c>
      <c r="I352" s="109">
        <f t="shared" si="335"/>
        <v>39831.313000000002</v>
      </c>
      <c r="J352" s="66">
        <f t="shared" si="325"/>
        <v>35051.555440000004</v>
      </c>
      <c r="K352" s="109"/>
      <c r="L352" s="152">
        <v>209570</v>
      </c>
      <c r="M352" s="109">
        <f t="shared" si="316"/>
        <v>203492.47</v>
      </c>
      <c r="N352" s="109">
        <f t="shared" si="326"/>
        <v>179073.37359999999</v>
      </c>
      <c r="O352" s="115"/>
      <c r="P352" s="152">
        <v>0</v>
      </c>
      <c r="Q352" s="109">
        <f t="shared" si="318"/>
        <v>0</v>
      </c>
      <c r="R352" s="66">
        <f t="shared" si="327"/>
        <v>0</v>
      </c>
      <c r="S352" s="151">
        <v>15</v>
      </c>
      <c r="T352" s="154" t="s">
        <v>16</v>
      </c>
      <c r="U352" s="108">
        <f>SUMIF('Avoided Costs 2011-2019'!$A:$A,'2011 Actuals'!T352&amp;'2011 Actuals'!S352,'Avoided Costs 2011-2019'!$E:$E)*J352</f>
        <v>71338.569407040253</v>
      </c>
      <c r="V352" s="108">
        <f>SUMIF('Avoided Costs 2011-2019'!$A:$A,'2011 Actuals'!T352&amp;'2011 Actuals'!S352,'Avoided Costs 2011-2019'!$K:$K)*N352</f>
        <v>150934.17546887251</v>
      </c>
      <c r="W352" s="108">
        <f>SUMIF('Avoided Costs 2011-2019'!$A:$A,'2011 Actuals'!T352&amp;'2011 Actuals'!S352,'Avoided Costs 2011-2019'!$M:$M)*R352</f>
        <v>0</v>
      </c>
      <c r="X352" s="108">
        <f t="shared" si="328"/>
        <v>222272.74487591276</v>
      </c>
      <c r="Y352" s="134">
        <v>24295</v>
      </c>
      <c r="Z352" s="110">
        <f t="shared" si="329"/>
        <v>21379.599999999999</v>
      </c>
      <c r="AA352" s="110"/>
      <c r="AB352" s="110"/>
      <c r="AC352" s="110"/>
      <c r="AD352" s="110">
        <f t="shared" si="333"/>
        <v>21379.599999999999</v>
      </c>
      <c r="AE352" s="110">
        <f t="shared" si="334"/>
        <v>200893.14487591275</v>
      </c>
      <c r="AF352" s="261">
        <f t="shared" si="324"/>
        <v>525773.33160000003</v>
      </c>
      <c r="AG352" s="23"/>
    </row>
    <row r="353" spans="1:33" s="111" customFormat="1" x14ac:dyDescent="0.2">
      <c r="A353" s="150" t="s">
        <v>1137</v>
      </c>
      <c r="B353" s="150"/>
      <c r="C353" s="150"/>
      <c r="D353" s="151">
        <v>1</v>
      </c>
      <c r="E353" s="152"/>
      <c r="F353" s="153">
        <v>0.12</v>
      </c>
      <c r="G353" s="153"/>
      <c r="H353" s="152">
        <v>15846</v>
      </c>
      <c r="I353" s="109">
        <f t="shared" si="335"/>
        <v>15481.541999999999</v>
      </c>
      <c r="J353" s="66">
        <f t="shared" si="325"/>
        <v>13623.756959999999</v>
      </c>
      <c r="K353" s="109"/>
      <c r="L353" s="152">
        <v>82219</v>
      </c>
      <c r="M353" s="109">
        <f t="shared" si="316"/>
        <v>79834.649000000005</v>
      </c>
      <c r="N353" s="109">
        <f t="shared" si="326"/>
        <v>70254.491120000006</v>
      </c>
      <c r="O353" s="115"/>
      <c r="P353" s="152">
        <v>0</v>
      </c>
      <c r="Q353" s="109">
        <f t="shared" si="318"/>
        <v>0</v>
      </c>
      <c r="R353" s="66">
        <f t="shared" si="327"/>
        <v>0</v>
      </c>
      <c r="S353" s="151">
        <v>15</v>
      </c>
      <c r="T353" s="154" t="s">
        <v>16</v>
      </c>
      <c r="U353" s="108">
        <f>SUMIF('Avoided Costs 2011-2019'!$A:$A,'2011 Actuals'!T353&amp;'2011 Actuals'!S353,'Avoided Costs 2011-2019'!$E:$E)*J353</f>
        <v>27727.709063846542</v>
      </c>
      <c r="V353" s="108">
        <f>SUMIF('Avoided Costs 2011-2019'!$A:$A,'2011 Actuals'!T353&amp;'2011 Actuals'!S353,'Avoided Costs 2011-2019'!$K:$K)*N353</f>
        <v>59214.854095887917</v>
      </c>
      <c r="W353" s="108">
        <f>SUMIF('Avoided Costs 2011-2019'!$A:$A,'2011 Actuals'!T353&amp;'2011 Actuals'!S353,'Avoided Costs 2011-2019'!$M:$M)*R353</f>
        <v>0</v>
      </c>
      <c r="X353" s="108">
        <f t="shared" si="328"/>
        <v>86942.563159734462</v>
      </c>
      <c r="Y353" s="134">
        <v>20000</v>
      </c>
      <c r="Z353" s="110">
        <f t="shared" si="329"/>
        <v>17600</v>
      </c>
      <c r="AA353" s="110"/>
      <c r="AB353" s="110"/>
      <c r="AC353" s="110"/>
      <c r="AD353" s="110">
        <f t="shared" si="333"/>
        <v>17600</v>
      </c>
      <c r="AE353" s="110">
        <f t="shared" si="334"/>
        <v>69342.563159734462</v>
      </c>
      <c r="AF353" s="261">
        <f t="shared" si="324"/>
        <v>204356.35439999998</v>
      </c>
      <c r="AG353" s="23"/>
    </row>
    <row r="354" spans="1:33" s="111" customFormat="1" x14ac:dyDescent="0.2">
      <c r="A354" s="150" t="s">
        <v>1138</v>
      </c>
      <c r="B354" s="150"/>
      <c r="C354" s="150"/>
      <c r="D354" s="151">
        <v>1</v>
      </c>
      <c r="E354" s="152"/>
      <c r="F354" s="153">
        <v>0.12</v>
      </c>
      <c r="G354" s="153"/>
      <c r="H354" s="152">
        <v>49476</v>
      </c>
      <c r="I354" s="109">
        <f t="shared" ref="I354:I360" si="336">H354</f>
        <v>49476</v>
      </c>
      <c r="J354" s="66">
        <f t="shared" si="325"/>
        <v>43538.879999999997</v>
      </c>
      <c r="K354" s="109"/>
      <c r="L354" s="152">
        <v>0</v>
      </c>
      <c r="M354" s="109">
        <f t="shared" ref="M354:M360" si="337">L354</f>
        <v>0</v>
      </c>
      <c r="N354" s="109">
        <f t="shared" si="326"/>
        <v>0</v>
      </c>
      <c r="O354" s="115"/>
      <c r="P354" s="152">
        <v>0</v>
      </c>
      <c r="Q354" s="109">
        <f t="shared" ref="Q354:Q360" si="338">+P354</f>
        <v>0</v>
      </c>
      <c r="R354" s="66">
        <f t="shared" si="327"/>
        <v>0</v>
      </c>
      <c r="S354" s="151">
        <v>25</v>
      </c>
      <c r="T354" s="154" t="s">
        <v>16</v>
      </c>
      <c r="U354" s="108">
        <f>SUMIF('Avoided Costs 2011-2019'!$A:$A,'2011 Actuals'!T354&amp;'2011 Actuals'!S354,'Avoided Costs 2011-2019'!$E:$E)*J354</f>
        <v>112504.61156820085</v>
      </c>
      <c r="V354" s="108">
        <f>SUMIF('Avoided Costs 2011-2019'!$A:$A,'2011 Actuals'!T354&amp;'2011 Actuals'!S354,'Avoided Costs 2011-2019'!$K:$K)*N354</f>
        <v>0</v>
      </c>
      <c r="W354" s="108">
        <f>SUMIF('Avoided Costs 2011-2019'!$A:$A,'2011 Actuals'!T354&amp;'2011 Actuals'!S354,'Avoided Costs 2011-2019'!$M:$M)*R354</f>
        <v>0</v>
      </c>
      <c r="X354" s="108">
        <f t="shared" si="328"/>
        <v>112504.61156820085</v>
      </c>
      <c r="Y354" s="134">
        <v>14470</v>
      </c>
      <c r="Z354" s="110">
        <f t="shared" si="329"/>
        <v>12733.6</v>
      </c>
      <c r="AA354" s="110"/>
      <c r="AB354" s="110"/>
      <c r="AC354" s="110"/>
      <c r="AD354" s="110">
        <f t="shared" si="333"/>
        <v>12733.6</v>
      </c>
      <c r="AE354" s="110">
        <f t="shared" si="334"/>
        <v>99771.011568200847</v>
      </c>
      <c r="AF354" s="261">
        <f t="shared" si="324"/>
        <v>1088472</v>
      </c>
      <c r="AG354" s="23"/>
    </row>
    <row r="355" spans="1:33" s="111" customFormat="1" x14ac:dyDescent="0.2">
      <c r="A355" s="150" t="s">
        <v>1139</v>
      </c>
      <c r="B355" s="150"/>
      <c r="C355" s="150"/>
      <c r="D355" s="151">
        <v>1</v>
      </c>
      <c r="E355" s="152"/>
      <c r="F355" s="153">
        <v>0.12</v>
      </c>
      <c r="G355" s="153"/>
      <c r="H355" s="152">
        <v>12217</v>
      </c>
      <c r="I355" s="109">
        <f t="shared" si="336"/>
        <v>12217</v>
      </c>
      <c r="J355" s="66">
        <f t="shared" si="325"/>
        <v>10750.960000000001</v>
      </c>
      <c r="K355" s="109"/>
      <c r="L355" s="152">
        <v>0</v>
      </c>
      <c r="M355" s="109">
        <f t="shared" si="337"/>
        <v>0</v>
      </c>
      <c r="N355" s="109">
        <f t="shared" si="326"/>
        <v>0</v>
      </c>
      <c r="O355" s="115"/>
      <c r="P355" s="152">
        <v>0</v>
      </c>
      <c r="Q355" s="109">
        <f t="shared" si="338"/>
        <v>0</v>
      </c>
      <c r="R355" s="66">
        <f t="shared" si="327"/>
        <v>0</v>
      </c>
      <c r="S355" s="151">
        <v>25</v>
      </c>
      <c r="T355" s="154" t="s">
        <v>16</v>
      </c>
      <c r="U355" s="108">
        <f>SUMIF('Avoided Costs 2011-2019'!$A:$A,'2011 Actuals'!T355&amp;'2011 Actuals'!S355,'Avoided Costs 2011-2019'!$E:$E)*J355</f>
        <v>27780.516604590306</v>
      </c>
      <c r="V355" s="108">
        <f>SUMIF('Avoided Costs 2011-2019'!$A:$A,'2011 Actuals'!T355&amp;'2011 Actuals'!S355,'Avoided Costs 2011-2019'!$K:$K)*N355</f>
        <v>0</v>
      </c>
      <c r="W355" s="108">
        <f>SUMIF('Avoided Costs 2011-2019'!$A:$A,'2011 Actuals'!T355&amp;'2011 Actuals'!S355,'Avoided Costs 2011-2019'!$M:$M)*R355</f>
        <v>0</v>
      </c>
      <c r="X355" s="108">
        <f t="shared" si="328"/>
        <v>27780.516604590306</v>
      </c>
      <c r="Y355" s="134">
        <v>8646</v>
      </c>
      <c r="Z355" s="110">
        <f t="shared" si="329"/>
        <v>7608.4800000000005</v>
      </c>
      <c r="AA355" s="110"/>
      <c r="AB355" s="110"/>
      <c r="AC355" s="110"/>
      <c r="AD355" s="110">
        <f t="shared" si="333"/>
        <v>7608.4800000000005</v>
      </c>
      <c r="AE355" s="110">
        <f t="shared" si="334"/>
        <v>20172.036604590307</v>
      </c>
      <c r="AF355" s="261">
        <f t="shared" si="324"/>
        <v>268774</v>
      </c>
      <c r="AG355" s="23"/>
    </row>
    <row r="356" spans="1:33" s="111" customFormat="1" x14ac:dyDescent="0.2">
      <c r="A356" s="150" t="s">
        <v>1140</v>
      </c>
      <c r="B356" s="150"/>
      <c r="C356" s="150"/>
      <c r="D356" s="151">
        <v>1</v>
      </c>
      <c r="E356" s="152"/>
      <c r="F356" s="153">
        <v>0.12</v>
      </c>
      <c r="G356" s="153"/>
      <c r="H356" s="152">
        <v>12217</v>
      </c>
      <c r="I356" s="109">
        <f t="shared" si="336"/>
        <v>12217</v>
      </c>
      <c r="J356" s="66">
        <f t="shared" si="325"/>
        <v>10750.960000000001</v>
      </c>
      <c r="K356" s="109"/>
      <c r="L356" s="152">
        <v>0</v>
      </c>
      <c r="M356" s="109">
        <f t="shared" si="337"/>
        <v>0</v>
      </c>
      <c r="N356" s="109">
        <f t="shared" si="326"/>
        <v>0</v>
      </c>
      <c r="O356" s="115"/>
      <c r="P356" s="152">
        <v>0</v>
      </c>
      <c r="Q356" s="109">
        <f t="shared" si="338"/>
        <v>0</v>
      </c>
      <c r="R356" s="66">
        <f t="shared" si="327"/>
        <v>0</v>
      </c>
      <c r="S356" s="151">
        <v>25</v>
      </c>
      <c r="T356" s="154" t="s">
        <v>16</v>
      </c>
      <c r="U356" s="108">
        <f>SUMIF('Avoided Costs 2011-2019'!$A:$A,'2011 Actuals'!T356&amp;'2011 Actuals'!S356,'Avoided Costs 2011-2019'!$E:$E)*J356</f>
        <v>27780.516604590306</v>
      </c>
      <c r="V356" s="108">
        <f>SUMIF('Avoided Costs 2011-2019'!$A:$A,'2011 Actuals'!T356&amp;'2011 Actuals'!S356,'Avoided Costs 2011-2019'!$K:$K)*N356</f>
        <v>0</v>
      </c>
      <c r="W356" s="108">
        <f>SUMIF('Avoided Costs 2011-2019'!$A:$A,'2011 Actuals'!T356&amp;'2011 Actuals'!S356,'Avoided Costs 2011-2019'!$M:$M)*R356</f>
        <v>0</v>
      </c>
      <c r="X356" s="108">
        <f t="shared" si="328"/>
        <v>27780.516604590306</v>
      </c>
      <c r="Y356" s="134">
        <v>8646</v>
      </c>
      <c r="Z356" s="110">
        <f t="shared" si="329"/>
        <v>7608.4800000000005</v>
      </c>
      <c r="AA356" s="110"/>
      <c r="AB356" s="110"/>
      <c r="AC356" s="110"/>
      <c r="AD356" s="110">
        <f t="shared" si="333"/>
        <v>7608.4800000000005</v>
      </c>
      <c r="AE356" s="110">
        <f t="shared" si="334"/>
        <v>20172.036604590307</v>
      </c>
      <c r="AF356" s="261">
        <f t="shared" si="324"/>
        <v>268774</v>
      </c>
      <c r="AG356" s="23"/>
    </row>
    <row r="357" spans="1:33" s="111" customFormat="1" x14ac:dyDescent="0.2">
      <c r="A357" s="150" t="s">
        <v>1141</v>
      </c>
      <c r="B357" s="150"/>
      <c r="C357" s="150"/>
      <c r="D357" s="151">
        <v>1</v>
      </c>
      <c r="E357" s="152"/>
      <c r="F357" s="153">
        <v>0.12</v>
      </c>
      <c r="G357" s="153"/>
      <c r="H357" s="152">
        <v>49476</v>
      </c>
      <c r="I357" s="109">
        <f t="shared" si="336"/>
        <v>49476</v>
      </c>
      <c r="J357" s="66">
        <f t="shared" si="325"/>
        <v>43538.879999999997</v>
      </c>
      <c r="K357" s="109"/>
      <c r="L357" s="152">
        <v>0</v>
      </c>
      <c r="M357" s="109">
        <f t="shared" si="337"/>
        <v>0</v>
      </c>
      <c r="N357" s="109">
        <f t="shared" si="326"/>
        <v>0</v>
      </c>
      <c r="O357" s="115"/>
      <c r="P357" s="152">
        <v>0</v>
      </c>
      <c r="Q357" s="109">
        <f t="shared" si="338"/>
        <v>0</v>
      </c>
      <c r="R357" s="66">
        <f t="shared" si="327"/>
        <v>0</v>
      </c>
      <c r="S357" s="151">
        <v>25</v>
      </c>
      <c r="T357" s="154" t="s">
        <v>16</v>
      </c>
      <c r="U357" s="108">
        <f>SUMIF('Avoided Costs 2011-2019'!$A:$A,'2011 Actuals'!T357&amp;'2011 Actuals'!S357,'Avoided Costs 2011-2019'!$E:$E)*J357</f>
        <v>112504.61156820085</v>
      </c>
      <c r="V357" s="108">
        <f>SUMIF('Avoided Costs 2011-2019'!$A:$A,'2011 Actuals'!T357&amp;'2011 Actuals'!S357,'Avoided Costs 2011-2019'!$K:$K)*N357</f>
        <v>0</v>
      </c>
      <c r="W357" s="108">
        <f>SUMIF('Avoided Costs 2011-2019'!$A:$A,'2011 Actuals'!T357&amp;'2011 Actuals'!S357,'Avoided Costs 2011-2019'!$M:$M)*R357</f>
        <v>0</v>
      </c>
      <c r="X357" s="108">
        <f t="shared" si="328"/>
        <v>112504.61156820085</v>
      </c>
      <c r="Y357" s="134">
        <v>14470</v>
      </c>
      <c r="Z357" s="110">
        <f t="shared" si="329"/>
        <v>12733.6</v>
      </c>
      <c r="AA357" s="110"/>
      <c r="AB357" s="110"/>
      <c r="AC357" s="110"/>
      <c r="AD357" s="110">
        <f t="shared" si="333"/>
        <v>12733.6</v>
      </c>
      <c r="AE357" s="110">
        <f t="shared" si="334"/>
        <v>99771.011568200847</v>
      </c>
      <c r="AF357" s="261">
        <f t="shared" si="324"/>
        <v>1088472</v>
      </c>
      <c r="AG357" s="23"/>
    </row>
    <row r="358" spans="1:33" s="111" customFormat="1" x14ac:dyDescent="0.2">
      <c r="A358" s="150" t="s">
        <v>1142</v>
      </c>
      <c r="B358" s="150"/>
      <c r="C358" s="150"/>
      <c r="D358" s="151">
        <v>1</v>
      </c>
      <c r="E358" s="152"/>
      <c r="F358" s="153">
        <v>0.12</v>
      </c>
      <c r="G358" s="153"/>
      <c r="H358" s="152">
        <v>12217</v>
      </c>
      <c r="I358" s="109">
        <f t="shared" si="336"/>
        <v>12217</v>
      </c>
      <c r="J358" s="66">
        <f t="shared" si="325"/>
        <v>10750.960000000001</v>
      </c>
      <c r="K358" s="109"/>
      <c r="L358" s="152">
        <v>0</v>
      </c>
      <c r="M358" s="109">
        <f t="shared" si="337"/>
        <v>0</v>
      </c>
      <c r="N358" s="109">
        <f t="shared" si="326"/>
        <v>0</v>
      </c>
      <c r="O358" s="115"/>
      <c r="P358" s="152">
        <v>0</v>
      </c>
      <c r="Q358" s="109">
        <f t="shared" si="338"/>
        <v>0</v>
      </c>
      <c r="R358" s="66">
        <f t="shared" si="327"/>
        <v>0</v>
      </c>
      <c r="S358" s="151">
        <v>25</v>
      </c>
      <c r="T358" s="154" t="s">
        <v>16</v>
      </c>
      <c r="U358" s="108">
        <f>SUMIF('Avoided Costs 2011-2019'!$A:$A,'2011 Actuals'!T358&amp;'2011 Actuals'!S358,'Avoided Costs 2011-2019'!$E:$E)*J358</f>
        <v>27780.516604590306</v>
      </c>
      <c r="V358" s="108">
        <f>SUMIF('Avoided Costs 2011-2019'!$A:$A,'2011 Actuals'!T358&amp;'2011 Actuals'!S358,'Avoided Costs 2011-2019'!$K:$K)*N358</f>
        <v>0</v>
      </c>
      <c r="W358" s="108">
        <f>SUMIF('Avoided Costs 2011-2019'!$A:$A,'2011 Actuals'!T358&amp;'2011 Actuals'!S358,'Avoided Costs 2011-2019'!$M:$M)*R358</f>
        <v>0</v>
      </c>
      <c r="X358" s="108">
        <f t="shared" si="328"/>
        <v>27780.516604590306</v>
      </c>
      <c r="Y358" s="134">
        <v>8646</v>
      </c>
      <c r="Z358" s="110">
        <f t="shared" si="329"/>
        <v>7608.4800000000005</v>
      </c>
      <c r="AA358" s="110"/>
      <c r="AB358" s="110"/>
      <c r="AC358" s="110"/>
      <c r="AD358" s="110">
        <f t="shared" si="333"/>
        <v>7608.4800000000005</v>
      </c>
      <c r="AE358" s="110">
        <f t="shared" si="334"/>
        <v>20172.036604590307</v>
      </c>
      <c r="AF358" s="261">
        <f t="shared" si="324"/>
        <v>268774</v>
      </c>
      <c r="AG358" s="23"/>
    </row>
    <row r="359" spans="1:33" s="111" customFormat="1" x14ac:dyDescent="0.2">
      <c r="A359" s="150" t="s">
        <v>1143</v>
      </c>
      <c r="B359" s="150"/>
      <c r="C359" s="150"/>
      <c r="D359" s="151">
        <v>1</v>
      </c>
      <c r="E359" s="152"/>
      <c r="F359" s="153">
        <v>0.12</v>
      </c>
      <c r="G359" s="153"/>
      <c r="H359" s="152">
        <v>12217</v>
      </c>
      <c r="I359" s="109">
        <f t="shared" si="336"/>
        <v>12217</v>
      </c>
      <c r="J359" s="66">
        <f t="shared" si="325"/>
        <v>10750.960000000001</v>
      </c>
      <c r="K359" s="109"/>
      <c r="L359" s="152">
        <v>0</v>
      </c>
      <c r="M359" s="109">
        <f t="shared" si="337"/>
        <v>0</v>
      </c>
      <c r="N359" s="109">
        <f t="shared" si="326"/>
        <v>0</v>
      </c>
      <c r="O359" s="115"/>
      <c r="P359" s="152">
        <v>0</v>
      </c>
      <c r="Q359" s="109">
        <f t="shared" si="338"/>
        <v>0</v>
      </c>
      <c r="R359" s="66">
        <f t="shared" si="327"/>
        <v>0</v>
      </c>
      <c r="S359" s="151">
        <v>25</v>
      </c>
      <c r="T359" s="154" t="s">
        <v>16</v>
      </c>
      <c r="U359" s="108">
        <f>SUMIF('Avoided Costs 2011-2019'!$A:$A,'2011 Actuals'!T359&amp;'2011 Actuals'!S359,'Avoided Costs 2011-2019'!$E:$E)*J359</f>
        <v>27780.516604590306</v>
      </c>
      <c r="V359" s="108">
        <f>SUMIF('Avoided Costs 2011-2019'!$A:$A,'2011 Actuals'!T359&amp;'2011 Actuals'!S359,'Avoided Costs 2011-2019'!$K:$K)*N359</f>
        <v>0</v>
      </c>
      <c r="W359" s="108">
        <f>SUMIF('Avoided Costs 2011-2019'!$A:$A,'2011 Actuals'!T359&amp;'2011 Actuals'!S359,'Avoided Costs 2011-2019'!$M:$M)*R359</f>
        <v>0</v>
      </c>
      <c r="X359" s="108">
        <f t="shared" si="328"/>
        <v>27780.516604590306</v>
      </c>
      <c r="Y359" s="134">
        <v>8646</v>
      </c>
      <c r="Z359" s="110">
        <f t="shared" si="329"/>
        <v>7608.4800000000005</v>
      </c>
      <c r="AA359" s="110"/>
      <c r="AB359" s="110"/>
      <c r="AC359" s="110"/>
      <c r="AD359" s="110">
        <f t="shared" si="333"/>
        <v>7608.4800000000005</v>
      </c>
      <c r="AE359" s="110">
        <f t="shared" si="334"/>
        <v>20172.036604590307</v>
      </c>
      <c r="AF359" s="261">
        <f t="shared" si="324"/>
        <v>268774</v>
      </c>
      <c r="AG359" s="23"/>
    </row>
    <row r="360" spans="1:33" s="111" customFormat="1" x14ac:dyDescent="0.2">
      <c r="A360" s="150" t="s">
        <v>1144</v>
      </c>
      <c r="B360" s="150"/>
      <c r="C360" s="150"/>
      <c r="D360" s="151">
        <v>1</v>
      </c>
      <c r="E360" s="152"/>
      <c r="F360" s="153">
        <v>0.12</v>
      </c>
      <c r="G360" s="153"/>
      <c r="H360" s="152">
        <v>49476</v>
      </c>
      <c r="I360" s="109">
        <f t="shared" si="336"/>
        <v>49476</v>
      </c>
      <c r="J360" s="66">
        <f t="shared" si="325"/>
        <v>43538.879999999997</v>
      </c>
      <c r="K360" s="109"/>
      <c r="L360" s="152">
        <v>0</v>
      </c>
      <c r="M360" s="109">
        <f t="shared" si="337"/>
        <v>0</v>
      </c>
      <c r="N360" s="109">
        <f t="shared" si="326"/>
        <v>0</v>
      </c>
      <c r="O360" s="115"/>
      <c r="P360" s="152">
        <v>0</v>
      </c>
      <c r="Q360" s="109">
        <f t="shared" si="338"/>
        <v>0</v>
      </c>
      <c r="R360" s="66">
        <f t="shared" si="327"/>
        <v>0</v>
      </c>
      <c r="S360" s="151">
        <v>25</v>
      </c>
      <c r="T360" s="154" t="s">
        <v>16</v>
      </c>
      <c r="U360" s="108">
        <f>SUMIF('Avoided Costs 2011-2019'!$A:$A,'2011 Actuals'!T360&amp;'2011 Actuals'!S360,'Avoided Costs 2011-2019'!$E:$E)*J360</f>
        <v>112504.61156820085</v>
      </c>
      <c r="V360" s="108">
        <f>SUMIF('Avoided Costs 2011-2019'!$A:$A,'2011 Actuals'!T360&amp;'2011 Actuals'!S360,'Avoided Costs 2011-2019'!$K:$K)*N360</f>
        <v>0</v>
      </c>
      <c r="W360" s="108">
        <f>SUMIF('Avoided Costs 2011-2019'!$A:$A,'2011 Actuals'!T360&amp;'2011 Actuals'!S360,'Avoided Costs 2011-2019'!$M:$M)*R360</f>
        <v>0</v>
      </c>
      <c r="X360" s="108">
        <f t="shared" si="328"/>
        <v>112504.61156820085</v>
      </c>
      <c r="Y360" s="134">
        <v>14470</v>
      </c>
      <c r="Z360" s="110">
        <f t="shared" si="329"/>
        <v>12733.6</v>
      </c>
      <c r="AA360" s="110"/>
      <c r="AB360" s="110"/>
      <c r="AC360" s="110"/>
      <c r="AD360" s="110">
        <f t="shared" si="333"/>
        <v>12733.6</v>
      </c>
      <c r="AE360" s="110">
        <f t="shared" si="334"/>
        <v>99771.011568200847</v>
      </c>
      <c r="AF360" s="261">
        <f t="shared" si="324"/>
        <v>1088472</v>
      </c>
      <c r="AG360" s="23"/>
    </row>
    <row r="361" spans="1:33" s="111" customFormat="1" x14ac:dyDescent="0.2">
      <c r="A361" s="150" t="s">
        <v>1145</v>
      </c>
      <c r="B361" s="150"/>
      <c r="C361" s="150"/>
      <c r="D361" s="151">
        <v>1</v>
      </c>
      <c r="E361" s="152"/>
      <c r="F361" s="153">
        <v>0.12</v>
      </c>
      <c r="G361" s="153"/>
      <c r="H361" s="152">
        <v>55761</v>
      </c>
      <c r="I361" s="109">
        <f t="shared" ref="I361" si="339">+$H$68*H361</f>
        <v>54478.496999999996</v>
      </c>
      <c r="J361" s="66">
        <f t="shared" si="325"/>
        <v>47941.077359999996</v>
      </c>
      <c r="K361" s="109"/>
      <c r="L361" s="152">
        <v>67026</v>
      </c>
      <c r="M361" s="109">
        <f t="shared" si="316"/>
        <v>65082.245999999999</v>
      </c>
      <c r="N361" s="109">
        <f t="shared" si="326"/>
        <v>57272.376479999999</v>
      </c>
      <c r="O361" s="115"/>
      <c r="P361" s="152">
        <v>0</v>
      </c>
      <c r="Q361" s="109">
        <f t="shared" si="318"/>
        <v>0</v>
      </c>
      <c r="R361" s="66">
        <f t="shared" si="327"/>
        <v>0</v>
      </c>
      <c r="S361" s="151">
        <v>15</v>
      </c>
      <c r="T361" s="154" t="s">
        <v>16</v>
      </c>
      <c r="U361" s="108">
        <f>SUMIF('Avoided Costs 2011-2019'!$A:$A,'2011 Actuals'!T361&amp;'2011 Actuals'!S361,'Avoided Costs 2011-2019'!$E:$E)*J361</f>
        <v>97571.928884838257</v>
      </c>
      <c r="V361" s="108">
        <f>SUMIF('Avoided Costs 2011-2019'!$A:$A,'2011 Actuals'!T361&amp;'2011 Actuals'!S361,'Avoided Costs 2011-2019'!$K:$K)*N361</f>
        <v>48272.720546722572</v>
      </c>
      <c r="W361" s="108">
        <f>SUMIF('Avoided Costs 2011-2019'!$A:$A,'2011 Actuals'!T361&amp;'2011 Actuals'!S361,'Avoided Costs 2011-2019'!$M:$M)*R361</f>
        <v>0</v>
      </c>
      <c r="X361" s="108">
        <f t="shared" si="328"/>
        <v>145844.64943156083</v>
      </c>
      <c r="Y361" s="134">
        <v>27860</v>
      </c>
      <c r="Z361" s="110">
        <f t="shared" si="329"/>
        <v>24516.799999999999</v>
      </c>
      <c r="AA361" s="110"/>
      <c r="AB361" s="110"/>
      <c r="AC361" s="110"/>
      <c r="AD361" s="110">
        <f t="shared" si="333"/>
        <v>24516.799999999999</v>
      </c>
      <c r="AE361" s="110">
        <f t="shared" si="334"/>
        <v>121327.84943156083</v>
      </c>
      <c r="AF361" s="261">
        <f t="shared" si="324"/>
        <v>719116.16039999994</v>
      </c>
      <c r="AG361" s="23"/>
    </row>
    <row r="362" spans="1:33" s="111" customFormat="1" x14ac:dyDescent="0.2">
      <c r="A362" s="150" t="s">
        <v>1146</v>
      </c>
      <c r="B362" s="150"/>
      <c r="C362" s="150"/>
      <c r="D362" s="151">
        <v>1</v>
      </c>
      <c r="E362" s="152"/>
      <c r="F362" s="153">
        <v>0.12</v>
      </c>
      <c r="G362" s="153"/>
      <c r="H362" s="152">
        <v>153684</v>
      </c>
      <c r="I362" s="141">
        <v>115392</v>
      </c>
      <c r="J362" s="66">
        <f t="shared" si="325"/>
        <v>101544.96000000001</v>
      </c>
      <c r="K362" s="109"/>
      <c r="L362" s="152">
        <v>207204</v>
      </c>
      <c r="M362" s="109">
        <f>L362</f>
        <v>207204</v>
      </c>
      <c r="N362" s="109">
        <f t="shared" si="326"/>
        <v>182339.52</v>
      </c>
      <c r="O362" s="115"/>
      <c r="P362" s="152">
        <v>0</v>
      </c>
      <c r="Q362" s="109">
        <f t="shared" si="318"/>
        <v>0</v>
      </c>
      <c r="R362" s="66">
        <f t="shared" si="327"/>
        <v>0</v>
      </c>
      <c r="S362" s="151">
        <v>15</v>
      </c>
      <c r="T362" s="154" t="s">
        <v>16</v>
      </c>
      <c r="U362" s="108">
        <f>SUMIF('Avoided Costs 2011-2019'!$A:$A,'2011 Actuals'!T362&amp;'2011 Actuals'!S362,'Avoided Costs 2011-2019'!$E:$E)*J362</f>
        <v>206669.06463809486</v>
      </c>
      <c r="V362" s="108">
        <f>SUMIF('Avoided Costs 2011-2019'!$A:$A,'2011 Actuals'!T362&amp;'2011 Actuals'!S362,'Avoided Costs 2011-2019'!$K:$K)*N362</f>
        <v>153687.08676961</v>
      </c>
      <c r="W362" s="108">
        <f>SUMIF('Avoided Costs 2011-2019'!$A:$A,'2011 Actuals'!T362&amp;'2011 Actuals'!S362,'Avoided Costs 2011-2019'!$M:$M)*R362</f>
        <v>0</v>
      </c>
      <c r="X362" s="108">
        <f t="shared" si="328"/>
        <v>360356.15140770486</v>
      </c>
      <c r="Y362" s="134">
        <v>17070</v>
      </c>
      <c r="Z362" s="110">
        <f t="shared" si="329"/>
        <v>15021.6</v>
      </c>
      <c r="AA362" s="110"/>
      <c r="AB362" s="110"/>
      <c r="AC362" s="110"/>
      <c r="AD362" s="110">
        <f t="shared" si="333"/>
        <v>15021.6</v>
      </c>
      <c r="AE362" s="110">
        <f t="shared" si="334"/>
        <v>345334.55140770489</v>
      </c>
      <c r="AF362" s="261">
        <f t="shared" si="324"/>
        <v>1523174.4000000001</v>
      </c>
      <c r="AG362" s="23"/>
    </row>
    <row r="363" spans="1:33" s="111" customFormat="1" x14ac:dyDescent="0.2">
      <c r="A363" s="150" t="s">
        <v>1147</v>
      </c>
      <c r="B363" s="150"/>
      <c r="C363" s="150"/>
      <c r="D363" s="151">
        <v>1</v>
      </c>
      <c r="E363" s="152"/>
      <c r="F363" s="153">
        <v>0.12</v>
      </c>
      <c r="G363" s="153"/>
      <c r="H363" s="152">
        <v>49476</v>
      </c>
      <c r="I363" s="109">
        <f>H363</f>
        <v>49476</v>
      </c>
      <c r="J363" s="66">
        <f t="shared" si="325"/>
        <v>43538.879999999997</v>
      </c>
      <c r="K363" s="109"/>
      <c r="L363" s="152">
        <v>0</v>
      </c>
      <c r="M363" s="109">
        <f>L363</f>
        <v>0</v>
      </c>
      <c r="N363" s="109">
        <f t="shared" si="326"/>
        <v>0</v>
      </c>
      <c r="O363" s="115"/>
      <c r="P363" s="152">
        <v>0</v>
      </c>
      <c r="Q363" s="109">
        <f>+P363</f>
        <v>0</v>
      </c>
      <c r="R363" s="66">
        <f t="shared" si="327"/>
        <v>0</v>
      </c>
      <c r="S363" s="151">
        <v>25</v>
      </c>
      <c r="T363" s="154" t="s">
        <v>16</v>
      </c>
      <c r="U363" s="108">
        <f>SUMIF('Avoided Costs 2011-2019'!$A:$A,'2011 Actuals'!T363&amp;'2011 Actuals'!S363,'Avoided Costs 2011-2019'!$E:$E)*J363</f>
        <v>112504.61156820085</v>
      </c>
      <c r="V363" s="108">
        <f>SUMIF('Avoided Costs 2011-2019'!$A:$A,'2011 Actuals'!T363&amp;'2011 Actuals'!S363,'Avoided Costs 2011-2019'!$K:$K)*N363</f>
        <v>0</v>
      </c>
      <c r="W363" s="108">
        <f>SUMIF('Avoided Costs 2011-2019'!$A:$A,'2011 Actuals'!T363&amp;'2011 Actuals'!S363,'Avoided Costs 2011-2019'!$M:$M)*R363</f>
        <v>0</v>
      </c>
      <c r="X363" s="108">
        <f t="shared" si="328"/>
        <v>112504.61156820085</v>
      </c>
      <c r="Y363" s="134">
        <v>14470</v>
      </c>
      <c r="Z363" s="110">
        <f t="shared" si="329"/>
        <v>12733.6</v>
      </c>
      <c r="AA363" s="110"/>
      <c r="AB363" s="110"/>
      <c r="AC363" s="110"/>
      <c r="AD363" s="110">
        <f t="shared" si="333"/>
        <v>12733.6</v>
      </c>
      <c r="AE363" s="110">
        <f t="shared" si="334"/>
        <v>99771.011568200847</v>
      </c>
      <c r="AF363" s="261">
        <f t="shared" si="324"/>
        <v>1088472</v>
      </c>
      <c r="AG363" s="23"/>
    </row>
    <row r="364" spans="1:33" s="111" customFormat="1" x14ac:dyDescent="0.2">
      <c r="A364" s="150" t="s">
        <v>1148</v>
      </c>
      <c r="B364" s="150"/>
      <c r="C364" s="150"/>
      <c r="D364" s="151">
        <v>1</v>
      </c>
      <c r="E364" s="152"/>
      <c r="F364" s="153">
        <v>0.12</v>
      </c>
      <c r="G364" s="153"/>
      <c r="H364" s="152">
        <v>7833</v>
      </c>
      <c r="I364" s="109">
        <f t="shared" ref="I364" si="340">+$H$68*H364</f>
        <v>7652.8409999999994</v>
      </c>
      <c r="J364" s="66">
        <f t="shared" si="325"/>
        <v>6734.5000799999998</v>
      </c>
      <c r="K364" s="109"/>
      <c r="L364" s="152">
        <v>38981</v>
      </c>
      <c r="M364" s="109">
        <f t="shared" si="316"/>
        <v>37850.550999999999</v>
      </c>
      <c r="N364" s="109">
        <f t="shared" si="326"/>
        <v>33308.484879999996</v>
      </c>
      <c r="O364" s="115"/>
      <c r="P364" s="152">
        <v>0</v>
      </c>
      <c r="Q364" s="109">
        <f t="shared" si="318"/>
        <v>0</v>
      </c>
      <c r="R364" s="66">
        <f t="shared" si="327"/>
        <v>0</v>
      </c>
      <c r="S364" s="151">
        <v>15</v>
      </c>
      <c r="T364" s="154" t="s">
        <v>16</v>
      </c>
      <c r="U364" s="108">
        <f>SUMIF('Avoided Costs 2011-2019'!$A:$A,'2011 Actuals'!T364&amp;'2011 Actuals'!S364,'Avoided Costs 2011-2019'!$E:$E)*J364</f>
        <v>13706.370383510663</v>
      </c>
      <c r="V364" s="108">
        <f>SUMIF('Avoided Costs 2011-2019'!$A:$A,'2011 Actuals'!T364&amp;'2011 Actuals'!S364,'Avoided Costs 2011-2019'!$K:$K)*N364</f>
        <v>28074.462441914966</v>
      </c>
      <c r="W364" s="108">
        <f>SUMIF('Avoided Costs 2011-2019'!$A:$A,'2011 Actuals'!T364&amp;'2011 Actuals'!S364,'Avoided Costs 2011-2019'!$M:$M)*R364</f>
        <v>0</v>
      </c>
      <c r="X364" s="108">
        <f t="shared" si="328"/>
        <v>41780.832825425627</v>
      </c>
      <c r="Y364" s="134">
        <v>2695</v>
      </c>
      <c r="Z364" s="110">
        <f t="shared" si="329"/>
        <v>2371.6</v>
      </c>
      <c r="AA364" s="110"/>
      <c r="AB364" s="110"/>
      <c r="AC364" s="110"/>
      <c r="AD364" s="110">
        <f t="shared" si="333"/>
        <v>2371.6</v>
      </c>
      <c r="AE364" s="110">
        <f t="shared" si="334"/>
        <v>39409.232825425628</v>
      </c>
      <c r="AF364" s="261">
        <f t="shared" si="324"/>
        <v>101017.5012</v>
      </c>
      <c r="AG364" s="23"/>
    </row>
    <row r="365" spans="1:33" s="111" customFormat="1" x14ac:dyDescent="0.2">
      <c r="A365" s="150" t="s">
        <v>1149</v>
      </c>
      <c r="B365" s="150"/>
      <c r="C365" s="150"/>
      <c r="D365" s="151">
        <v>1</v>
      </c>
      <c r="E365" s="152"/>
      <c r="F365" s="153">
        <v>0.12</v>
      </c>
      <c r="G365" s="153"/>
      <c r="H365" s="152">
        <v>49476</v>
      </c>
      <c r="I365" s="109">
        <f t="shared" ref="I365:I368" si="341">H365</f>
        <v>49476</v>
      </c>
      <c r="J365" s="66">
        <f t="shared" si="325"/>
        <v>43538.879999999997</v>
      </c>
      <c r="K365" s="109"/>
      <c r="L365" s="152">
        <v>0</v>
      </c>
      <c r="M365" s="109">
        <f t="shared" ref="M365:M368" si="342">L365</f>
        <v>0</v>
      </c>
      <c r="N365" s="109">
        <f t="shared" si="326"/>
        <v>0</v>
      </c>
      <c r="O365" s="115"/>
      <c r="P365" s="152">
        <v>0</v>
      </c>
      <c r="Q365" s="109">
        <f t="shared" ref="Q365:Q368" si="343">+P365</f>
        <v>0</v>
      </c>
      <c r="R365" s="66">
        <f t="shared" si="327"/>
        <v>0</v>
      </c>
      <c r="S365" s="151">
        <v>25</v>
      </c>
      <c r="T365" s="154" t="s">
        <v>16</v>
      </c>
      <c r="U365" s="108">
        <f>SUMIF('Avoided Costs 2011-2019'!$A:$A,'2011 Actuals'!T365&amp;'2011 Actuals'!S365,'Avoided Costs 2011-2019'!$E:$E)*J365</f>
        <v>112504.61156820085</v>
      </c>
      <c r="V365" s="108">
        <f>SUMIF('Avoided Costs 2011-2019'!$A:$A,'2011 Actuals'!T365&amp;'2011 Actuals'!S365,'Avoided Costs 2011-2019'!$K:$K)*N365</f>
        <v>0</v>
      </c>
      <c r="W365" s="108">
        <f>SUMIF('Avoided Costs 2011-2019'!$A:$A,'2011 Actuals'!T365&amp;'2011 Actuals'!S365,'Avoided Costs 2011-2019'!$M:$M)*R365</f>
        <v>0</v>
      </c>
      <c r="X365" s="108">
        <f t="shared" si="328"/>
        <v>112504.61156820085</v>
      </c>
      <c r="Y365" s="134">
        <v>14470</v>
      </c>
      <c r="Z365" s="110">
        <f t="shared" si="329"/>
        <v>12733.6</v>
      </c>
      <c r="AA365" s="110"/>
      <c r="AB365" s="110"/>
      <c r="AC365" s="110"/>
      <c r="AD365" s="110">
        <f t="shared" si="333"/>
        <v>12733.6</v>
      </c>
      <c r="AE365" s="110">
        <f t="shared" si="334"/>
        <v>99771.011568200847</v>
      </c>
      <c r="AF365" s="261">
        <f t="shared" si="324"/>
        <v>1088472</v>
      </c>
      <c r="AG365" s="23"/>
    </row>
    <row r="366" spans="1:33" s="111" customFormat="1" x14ac:dyDescent="0.2">
      <c r="A366" s="150" t="s">
        <v>1150</v>
      </c>
      <c r="B366" s="150"/>
      <c r="C366" s="150"/>
      <c r="D366" s="151">
        <v>1</v>
      </c>
      <c r="E366" s="152"/>
      <c r="F366" s="153">
        <v>0.12</v>
      </c>
      <c r="G366" s="153"/>
      <c r="H366" s="152">
        <v>12217</v>
      </c>
      <c r="I366" s="109">
        <f t="shared" si="341"/>
        <v>12217</v>
      </c>
      <c r="J366" s="66">
        <f t="shared" si="325"/>
        <v>10750.960000000001</v>
      </c>
      <c r="K366" s="109"/>
      <c r="L366" s="152">
        <v>0</v>
      </c>
      <c r="M366" s="109">
        <f t="shared" si="342"/>
        <v>0</v>
      </c>
      <c r="N366" s="109">
        <f t="shared" si="326"/>
        <v>0</v>
      </c>
      <c r="O366" s="115"/>
      <c r="P366" s="152">
        <v>0</v>
      </c>
      <c r="Q366" s="109">
        <f t="shared" si="343"/>
        <v>0</v>
      </c>
      <c r="R366" s="66">
        <f t="shared" si="327"/>
        <v>0</v>
      </c>
      <c r="S366" s="151">
        <v>25</v>
      </c>
      <c r="T366" s="154" t="s">
        <v>16</v>
      </c>
      <c r="U366" s="108">
        <f>SUMIF('Avoided Costs 2011-2019'!$A:$A,'2011 Actuals'!T366&amp;'2011 Actuals'!S366,'Avoided Costs 2011-2019'!$E:$E)*J366</f>
        <v>27780.516604590306</v>
      </c>
      <c r="V366" s="108">
        <f>SUMIF('Avoided Costs 2011-2019'!$A:$A,'2011 Actuals'!T366&amp;'2011 Actuals'!S366,'Avoided Costs 2011-2019'!$K:$K)*N366</f>
        <v>0</v>
      </c>
      <c r="W366" s="108">
        <f>SUMIF('Avoided Costs 2011-2019'!$A:$A,'2011 Actuals'!T366&amp;'2011 Actuals'!S366,'Avoided Costs 2011-2019'!$M:$M)*R366</f>
        <v>0</v>
      </c>
      <c r="X366" s="108">
        <f t="shared" si="328"/>
        <v>27780.516604590306</v>
      </c>
      <c r="Y366" s="134">
        <v>8646</v>
      </c>
      <c r="Z366" s="110">
        <f t="shared" si="329"/>
        <v>7608.4800000000005</v>
      </c>
      <c r="AA366" s="110"/>
      <c r="AB366" s="110"/>
      <c r="AC366" s="110"/>
      <c r="AD366" s="110">
        <f t="shared" si="333"/>
        <v>7608.4800000000005</v>
      </c>
      <c r="AE366" s="110">
        <f t="shared" si="334"/>
        <v>20172.036604590307</v>
      </c>
      <c r="AF366" s="261">
        <f t="shared" si="324"/>
        <v>268774</v>
      </c>
      <c r="AG366" s="23"/>
    </row>
    <row r="367" spans="1:33" s="111" customFormat="1" x14ac:dyDescent="0.2">
      <c r="A367" s="150" t="s">
        <v>1151</v>
      </c>
      <c r="B367" s="150"/>
      <c r="C367" s="150"/>
      <c r="D367" s="151">
        <v>1</v>
      </c>
      <c r="E367" s="152"/>
      <c r="F367" s="153">
        <v>0.12</v>
      </c>
      <c r="G367" s="153"/>
      <c r="H367" s="152">
        <v>12217</v>
      </c>
      <c r="I367" s="109">
        <f t="shared" si="341"/>
        <v>12217</v>
      </c>
      <c r="J367" s="66">
        <f t="shared" si="325"/>
        <v>10750.960000000001</v>
      </c>
      <c r="K367" s="109"/>
      <c r="L367" s="152">
        <v>0</v>
      </c>
      <c r="M367" s="109">
        <f t="shared" si="342"/>
        <v>0</v>
      </c>
      <c r="N367" s="109">
        <f t="shared" si="326"/>
        <v>0</v>
      </c>
      <c r="O367" s="115"/>
      <c r="P367" s="152">
        <v>0</v>
      </c>
      <c r="Q367" s="109">
        <f t="shared" si="343"/>
        <v>0</v>
      </c>
      <c r="R367" s="66">
        <f t="shared" si="327"/>
        <v>0</v>
      </c>
      <c r="S367" s="151">
        <v>25</v>
      </c>
      <c r="T367" s="154" t="s">
        <v>16</v>
      </c>
      <c r="U367" s="108">
        <f>SUMIF('Avoided Costs 2011-2019'!$A:$A,'2011 Actuals'!T367&amp;'2011 Actuals'!S367,'Avoided Costs 2011-2019'!$E:$E)*J367</f>
        <v>27780.516604590306</v>
      </c>
      <c r="V367" s="108">
        <f>SUMIF('Avoided Costs 2011-2019'!$A:$A,'2011 Actuals'!T367&amp;'2011 Actuals'!S367,'Avoided Costs 2011-2019'!$K:$K)*N367</f>
        <v>0</v>
      </c>
      <c r="W367" s="108">
        <f>SUMIF('Avoided Costs 2011-2019'!$A:$A,'2011 Actuals'!T367&amp;'2011 Actuals'!S367,'Avoided Costs 2011-2019'!$M:$M)*R367</f>
        <v>0</v>
      </c>
      <c r="X367" s="108">
        <f t="shared" si="328"/>
        <v>27780.516604590306</v>
      </c>
      <c r="Y367" s="134">
        <v>8646</v>
      </c>
      <c r="Z367" s="110">
        <f t="shared" si="329"/>
        <v>7608.4800000000005</v>
      </c>
      <c r="AA367" s="110"/>
      <c r="AB367" s="110"/>
      <c r="AC367" s="110"/>
      <c r="AD367" s="110">
        <f t="shared" si="333"/>
        <v>7608.4800000000005</v>
      </c>
      <c r="AE367" s="110">
        <f t="shared" si="334"/>
        <v>20172.036604590307</v>
      </c>
      <c r="AF367" s="261">
        <f t="shared" si="324"/>
        <v>268774</v>
      </c>
      <c r="AG367" s="23"/>
    </row>
    <row r="368" spans="1:33" s="111" customFormat="1" x14ac:dyDescent="0.2">
      <c r="A368" s="150" t="s">
        <v>1152</v>
      </c>
      <c r="B368" s="150"/>
      <c r="C368" s="150"/>
      <c r="D368" s="151">
        <v>1</v>
      </c>
      <c r="E368" s="152"/>
      <c r="F368" s="153">
        <v>0.12</v>
      </c>
      <c r="G368" s="153"/>
      <c r="H368" s="152">
        <v>12217</v>
      </c>
      <c r="I368" s="109">
        <f t="shared" si="341"/>
        <v>12217</v>
      </c>
      <c r="J368" s="66">
        <f t="shared" si="325"/>
        <v>10750.960000000001</v>
      </c>
      <c r="K368" s="109"/>
      <c r="L368" s="152">
        <v>0</v>
      </c>
      <c r="M368" s="109">
        <f t="shared" si="342"/>
        <v>0</v>
      </c>
      <c r="N368" s="109">
        <f t="shared" si="326"/>
        <v>0</v>
      </c>
      <c r="O368" s="115"/>
      <c r="P368" s="152">
        <v>0</v>
      </c>
      <c r="Q368" s="109">
        <f t="shared" si="343"/>
        <v>0</v>
      </c>
      <c r="R368" s="66">
        <f t="shared" si="327"/>
        <v>0</v>
      </c>
      <c r="S368" s="151">
        <v>25</v>
      </c>
      <c r="T368" s="154" t="s">
        <v>16</v>
      </c>
      <c r="U368" s="108">
        <f>SUMIF('Avoided Costs 2011-2019'!$A:$A,'2011 Actuals'!T368&amp;'2011 Actuals'!S368,'Avoided Costs 2011-2019'!$E:$E)*J368</f>
        <v>27780.516604590306</v>
      </c>
      <c r="V368" s="108">
        <f>SUMIF('Avoided Costs 2011-2019'!$A:$A,'2011 Actuals'!T368&amp;'2011 Actuals'!S368,'Avoided Costs 2011-2019'!$K:$K)*N368</f>
        <v>0</v>
      </c>
      <c r="W368" s="108">
        <f>SUMIF('Avoided Costs 2011-2019'!$A:$A,'2011 Actuals'!T368&amp;'2011 Actuals'!S368,'Avoided Costs 2011-2019'!$M:$M)*R368</f>
        <v>0</v>
      </c>
      <c r="X368" s="108">
        <f t="shared" si="328"/>
        <v>27780.516604590306</v>
      </c>
      <c r="Y368" s="134">
        <v>8646</v>
      </c>
      <c r="Z368" s="110">
        <f t="shared" si="329"/>
        <v>7608.4800000000005</v>
      </c>
      <c r="AA368" s="110"/>
      <c r="AB368" s="110"/>
      <c r="AC368" s="110"/>
      <c r="AD368" s="110">
        <f t="shared" si="333"/>
        <v>7608.4800000000005</v>
      </c>
      <c r="AE368" s="110">
        <f t="shared" si="334"/>
        <v>20172.036604590307</v>
      </c>
      <c r="AF368" s="261">
        <f t="shared" si="324"/>
        <v>268774</v>
      </c>
      <c r="AG368" s="23"/>
    </row>
    <row r="369" spans="1:33" s="111" customFormat="1" x14ac:dyDescent="0.2">
      <c r="A369" s="150" t="s">
        <v>1153</v>
      </c>
      <c r="B369" s="150"/>
      <c r="C369" s="150"/>
      <c r="D369" s="151">
        <v>1</v>
      </c>
      <c r="E369" s="152"/>
      <c r="F369" s="153">
        <v>0.12</v>
      </c>
      <c r="G369" s="153"/>
      <c r="H369" s="152">
        <v>1594</v>
      </c>
      <c r="I369" s="109">
        <f t="shared" ref="I369:I402" si="344">+$H$68*H369</f>
        <v>1557.338</v>
      </c>
      <c r="J369" s="66">
        <f t="shared" si="325"/>
        <v>1370.4574399999999</v>
      </c>
      <c r="K369" s="109"/>
      <c r="L369" s="152">
        <v>0</v>
      </c>
      <c r="M369" s="109">
        <f t="shared" si="316"/>
        <v>0</v>
      </c>
      <c r="N369" s="109">
        <f t="shared" si="326"/>
        <v>0</v>
      </c>
      <c r="O369" s="115"/>
      <c r="P369" s="152">
        <v>0</v>
      </c>
      <c r="Q369" s="109">
        <f t="shared" si="318"/>
        <v>0</v>
      </c>
      <c r="R369" s="66">
        <f t="shared" si="327"/>
        <v>0</v>
      </c>
      <c r="S369" s="151">
        <v>5</v>
      </c>
      <c r="T369" s="154" t="s">
        <v>16</v>
      </c>
      <c r="U369" s="108">
        <f>SUMIF('Avoided Costs 2011-2019'!$A:$A,'2011 Actuals'!T369&amp;'2011 Actuals'!S369,'Avoided Costs 2011-2019'!$E:$E)*J369</f>
        <v>1234.3210571056306</v>
      </c>
      <c r="V369" s="108">
        <f>SUMIF('Avoided Costs 2011-2019'!$A:$A,'2011 Actuals'!T369&amp;'2011 Actuals'!S369,'Avoided Costs 2011-2019'!$K:$K)*N369</f>
        <v>0</v>
      </c>
      <c r="W369" s="108">
        <f>SUMIF('Avoided Costs 2011-2019'!$A:$A,'2011 Actuals'!T369&amp;'2011 Actuals'!S369,'Avoided Costs 2011-2019'!$M:$M)*R369</f>
        <v>0</v>
      </c>
      <c r="X369" s="108">
        <f t="shared" si="328"/>
        <v>1234.3210571056306</v>
      </c>
      <c r="Y369" s="134">
        <v>0</v>
      </c>
      <c r="Z369" s="110">
        <f t="shared" si="329"/>
        <v>0</v>
      </c>
      <c r="AA369" s="110"/>
      <c r="AB369" s="110"/>
      <c r="AC369" s="110"/>
      <c r="AD369" s="110">
        <f t="shared" si="333"/>
        <v>0</v>
      </c>
      <c r="AE369" s="110">
        <f t="shared" si="334"/>
        <v>1234.3210571056306</v>
      </c>
      <c r="AF369" s="261">
        <f t="shared" si="324"/>
        <v>6852.2871999999998</v>
      </c>
      <c r="AG369" s="23"/>
    </row>
    <row r="370" spans="1:33" s="111" customFormat="1" x14ac:dyDescent="0.2">
      <c r="A370" s="150" t="s">
        <v>1154</v>
      </c>
      <c r="B370" s="150"/>
      <c r="C370" s="150"/>
      <c r="D370" s="151">
        <v>1</v>
      </c>
      <c r="E370" s="152"/>
      <c r="F370" s="153">
        <v>0.12</v>
      </c>
      <c r="G370" s="153"/>
      <c r="H370" s="152">
        <v>31483</v>
      </c>
      <c r="I370" s="109">
        <f t="shared" si="344"/>
        <v>30758.891</v>
      </c>
      <c r="J370" s="66">
        <f t="shared" si="325"/>
        <v>27067.824079999999</v>
      </c>
      <c r="K370" s="109"/>
      <c r="L370" s="152">
        <v>0</v>
      </c>
      <c r="M370" s="109">
        <f t="shared" si="316"/>
        <v>0</v>
      </c>
      <c r="N370" s="109">
        <f t="shared" si="326"/>
        <v>0</v>
      </c>
      <c r="O370" s="115"/>
      <c r="P370" s="152">
        <v>0</v>
      </c>
      <c r="Q370" s="109">
        <f t="shared" si="318"/>
        <v>0</v>
      </c>
      <c r="R370" s="66">
        <f t="shared" si="327"/>
        <v>0</v>
      </c>
      <c r="S370" s="151">
        <v>5</v>
      </c>
      <c r="T370" s="154" t="s">
        <v>16</v>
      </c>
      <c r="U370" s="108">
        <f>SUMIF('Avoided Costs 2011-2019'!$A:$A,'2011 Actuals'!T370&amp;'2011 Actuals'!S370,'Avoided Costs 2011-2019'!$E:$E)*J370</f>
        <v>24379.002409571251</v>
      </c>
      <c r="V370" s="108">
        <f>SUMIF('Avoided Costs 2011-2019'!$A:$A,'2011 Actuals'!T370&amp;'2011 Actuals'!S370,'Avoided Costs 2011-2019'!$K:$K)*N370</f>
        <v>0</v>
      </c>
      <c r="W370" s="108">
        <f>SUMIF('Avoided Costs 2011-2019'!$A:$A,'2011 Actuals'!T370&amp;'2011 Actuals'!S370,'Avoided Costs 2011-2019'!$M:$M)*R370</f>
        <v>0</v>
      </c>
      <c r="X370" s="108">
        <f t="shared" si="328"/>
        <v>24379.002409571251</v>
      </c>
      <c r="Y370" s="134">
        <v>0</v>
      </c>
      <c r="Z370" s="110">
        <f t="shared" si="329"/>
        <v>0</v>
      </c>
      <c r="AA370" s="110"/>
      <c r="AB370" s="110"/>
      <c r="AC370" s="110"/>
      <c r="AD370" s="110">
        <f t="shared" si="333"/>
        <v>0</v>
      </c>
      <c r="AE370" s="110">
        <f t="shared" si="334"/>
        <v>24379.002409571251</v>
      </c>
      <c r="AF370" s="261">
        <f t="shared" si="324"/>
        <v>135339.12039999999</v>
      </c>
      <c r="AG370" s="23"/>
    </row>
    <row r="371" spans="1:33" s="111" customFormat="1" x14ac:dyDescent="0.2">
      <c r="A371" s="150" t="s">
        <v>1155</v>
      </c>
      <c r="B371" s="150"/>
      <c r="C371" s="150"/>
      <c r="D371" s="151">
        <v>1</v>
      </c>
      <c r="E371" s="152"/>
      <c r="F371" s="153">
        <v>0.12</v>
      </c>
      <c r="G371" s="153"/>
      <c r="H371" s="152">
        <v>132285</v>
      </c>
      <c r="I371" s="109">
        <f t="shared" si="344"/>
        <v>129242.44499999999</v>
      </c>
      <c r="J371" s="66">
        <f t="shared" si="325"/>
        <v>113733.35159999999</v>
      </c>
      <c r="K371" s="109"/>
      <c r="L371" s="152">
        <v>0</v>
      </c>
      <c r="M371" s="109">
        <f t="shared" si="316"/>
        <v>0</v>
      </c>
      <c r="N371" s="109">
        <f t="shared" si="326"/>
        <v>0</v>
      </c>
      <c r="O371" s="115"/>
      <c r="P371" s="152">
        <v>0</v>
      </c>
      <c r="Q371" s="109">
        <f t="shared" si="318"/>
        <v>0</v>
      </c>
      <c r="R371" s="66">
        <f t="shared" si="327"/>
        <v>0</v>
      </c>
      <c r="S371" s="151">
        <v>5</v>
      </c>
      <c r="T371" s="154" t="s">
        <v>16</v>
      </c>
      <c r="U371" s="108">
        <f>SUMIF('Avoided Costs 2011-2019'!$A:$A,'2011 Actuals'!T371&amp;'2011 Actuals'!S371,'Avoided Costs 2011-2019'!$E:$E)*J371</f>
        <v>102435.48371343686</v>
      </c>
      <c r="V371" s="108">
        <f>SUMIF('Avoided Costs 2011-2019'!$A:$A,'2011 Actuals'!T371&amp;'2011 Actuals'!S371,'Avoided Costs 2011-2019'!$K:$K)*N371</f>
        <v>0</v>
      </c>
      <c r="W371" s="108">
        <f>SUMIF('Avoided Costs 2011-2019'!$A:$A,'2011 Actuals'!T371&amp;'2011 Actuals'!S371,'Avoided Costs 2011-2019'!$M:$M)*R371</f>
        <v>0</v>
      </c>
      <c r="X371" s="108">
        <f t="shared" si="328"/>
        <v>102435.48371343686</v>
      </c>
      <c r="Y371" s="134">
        <v>0</v>
      </c>
      <c r="Z371" s="110">
        <f t="shared" si="329"/>
        <v>0</v>
      </c>
      <c r="AA371" s="110"/>
      <c r="AB371" s="110"/>
      <c r="AC371" s="110"/>
      <c r="AD371" s="110">
        <f t="shared" si="333"/>
        <v>0</v>
      </c>
      <c r="AE371" s="110">
        <f t="shared" si="334"/>
        <v>102435.48371343686</v>
      </c>
      <c r="AF371" s="261">
        <f t="shared" si="324"/>
        <v>568666.75799999991</v>
      </c>
      <c r="AG371" s="23"/>
    </row>
    <row r="372" spans="1:33" s="111" customFormat="1" x14ac:dyDescent="0.2">
      <c r="A372" s="150" t="s">
        <v>1156</v>
      </c>
      <c r="B372" s="150"/>
      <c r="C372" s="150"/>
      <c r="D372" s="151">
        <v>1</v>
      </c>
      <c r="E372" s="152"/>
      <c r="F372" s="153">
        <v>0.12</v>
      </c>
      <c r="G372" s="153"/>
      <c r="H372" s="152">
        <v>8591</v>
      </c>
      <c r="I372" s="109">
        <f t="shared" si="344"/>
        <v>8393.4069999999992</v>
      </c>
      <c r="J372" s="66">
        <f t="shared" si="325"/>
        <v>7386.198159999999</v>
      </c>
      <c r="K372" s="109"/>
      <c r="L372" s="152">
        <v>0</v>
      </c>
      <c r="M372" s="109">
        <f t="shared" si="316"/>
        <v>0</v>
      </c>
      <c r="N372" s="109">
        <f t="shared" si="326"/>
        <v>0</v>
      </c>
      <c r="O372" s="115"/>
      <c r="P372" s="152">
        <v>0</v>
      </c>
      <c r="Q372" s="109">
        <f t="shared" si="318"/>
        <v>0</v>
      </c>
      <c r="R372" s="66">
        <f t="shared" si="327"/>
        <v>0</v>
      </c>
      <c r="S372" s="151">
        <v>5</v>
      </c>
      <c r="T372" s="154" t="s">
        <v>16</v>
      </c>
      <c r="U372" s="108">
        <f>SUMIF('Avoided Costs 2011-2019'!$A:$A,'2011 Actuals'!T372&amp;'2011 Actuals'!S372,'Avoided Costs 2011-2019'!$E:$E)*J372</f>
        <v>6652.47942383593</v>
      </c>
      <c r="V372" s="108">
        <f>SUMIF('Avoided Costs 2011-2019'!$A:$A,'2011 Actuals'!T372&amp;'2011 Actuals'!S372,'Avoided Costs 2011-2019'!$K:$K)*N372</f>
        <v>0</v>
      </c>
      <c r="W372" s="108">
        <f>SUMIF('Avoided Costs 2011-2019'!$A:$A,'2011 Actuals'!T372&amp;'2011 Actuals'!S372,'Avoided Costs 2011-2019'!$M:$M)*R372</f>
        <v>0</v>
      </c>
      <c r="X372" s="108">
        <f t="shared" si="328"/>
        <v>6652.47942383593</v>
      </c>
      <c r="Y372" s="134">
        <v>0</v>
      </c>
      <c r="Z372" s="110">
        <f t="shared" si="329"/>
        <v>0</v>
      </c>
      <c r="AA372" s="110"/>
      <c r="AB372" s="110"/>
      <c r="AC372" s="110"/>
      <c r="AD372" s="110">
        <f t="shared" si="333"/>
        <v>0</v>
      </c>
      <c r="AE372" s="110">
        <f t="shared" si="334"/>
        <v>6652.47942383593</v>
      </c>
      <c r="AF372" s="261">
        <f t="shared" si="324"/>
        <v>36930.990799999992</v>
      </c>
      <c r="AG372" s="23"/>
    </row>
    <row r="373" spans="1:33" s="111" customFormat="1" x14ac:dyDescent="0.2">
      <c r="A373" s="150" t="s">
        <v>1157</v>
      </c>
      <c r="B373" s="150"/>
      <c r="C373" s="150"/>
      <c r="D373" s="151">
        <v>1</v>
      </c>
      <c r="E373" s="152"/>
      <c r="F373" s="153">
        <v>0.12</v>
      </c>
      <c r="G373" s="153"/>
      <c r="H373" s="152">
        <v>4641</v>
      </c>
      <c r="I373" s="109">
        <f t="shared" si="344"/>
        <v>4534.2569999999996</v>
      </c>
      <c r="J373" s="66">
        <f t="shared" si="325"/>
        <v>3990.1461599999998</v>
      </c>
      <c r="K373" s="109"/>
      <c r="L373" s="152">
        <v>0</v>
      </c>
      <c r="M373" s="109">
        <f t="shared" si="316"/>
        <v>0</v>
      </c>
      <c r="N373" s="109">
        <f t="shared" si="326"/>
        <v>0</v>
      </c>
      <c r="O373" s="115"/>
      <c r="P373" s="152">
        <v>0</v>
      </c>
      <c r="Q373" s="109">
        <f t="shared" si="318"/>
        <v>0</v>
      </c>
      <c r="R373" s="66">
        <f t="shared" si="327"/>
        <v>0</v>
      </c>
      <c r="S373" s="151">
        <v>5</v>
      </c>
      <c r="T373" s="154" t="s">
        <v>16</v>
      </c>
      <c r="U373" s="108">
        <f>SUMIF('Avoided Costs 2011-2019'!$A:$A,'2011 Actuals'!T373&amp;'2011 Actuals'!S373,'Avoided Costs 2011-2019'!$E:$E)*J373</f>
        <v>3593.7791882228557</v>
      </c>
      <c r="V373" s="108">
        <f>SUMIF('Avoided Costs 2011-2019'!$A:$A,'2011 Actuals'!T373&amp;'2011 Actuals'!S373,'Avoided Costs 2011-2019'!$K:$K)*N373</f>
        <v>0</v>
      </c>
      <c r="W373" s="108">
        <f>SUMIF('Avoided Costs 2011-2019'!$A:$A,'2011 Actuals'!T373&amp;'2011 Actuals'!S373,'Avoided Costs 2011-2019'!$M:$M)*R373</f>
        <v>0</v>
      </c>
      <c r="X373" s="108">
        <f t="shared" si="328"/>
        <v>3593.7791882228557</v>
      </c>
      <c r="Y373" s="134">
        <v>0</v>
      </c>
      <c r="Z373" s="110">
        <f t="shared" si="329"/>
        <v>0</v>
      </c>
      <c r="AA373" s="110"/>
      <c r="AB373" s="110"/>
      <c r="AC373" s="110"/>
      <c r="AD373" s="110">
        <f t="shared" si="333"/>
        <v>0</v>
      </c>
      <c r="AE373" s="110">
        <f t="shared" si="334"/>
        <v>3593.7791882228557</v>
      </c>
      <c r="AF373" s="261">
        <f t="shared" si="324"/>
        <v>19950.730799999998</v>
      </c>
      <c r="AG373" s="23"/>
    </row>
    <row r="374" spans="1:33" s="111" customFormat="1" x14ac:dyDescent="0.2">
      <c r="A374" s="150" t="s">
        <v>1158</v>
      </c>
      <c r="B374" s="150"/>
      <c r="C374" s="150"/>
      <c r="D374" s="151">
        <v>1</v>
      </c>
      <c r="E374" s="152"/>
      <c r="F374" s="153">
        <v>0.12</v>
      </c>
      <c r="G374" s="153"/>
      <c r="H374" s="152">
        <v>26354</v>
      </c>
      <c r="I374" s="109">
        <f t="shared" si="344"/>
        <v>25747.858</v>
      </c>
      <c r="J374" s="66">
        <f t="shared" si="325"/>
        <v>22658.115040000001</v>
      </c>
      <c r="K374" s="109"/>
      <c r="L374" s="152">
        <v>0</v>
      </c>
      <c r="M374" s="109">
        <f t="shared" si="316"/>
        <v>0</v>
      </c>
      <c r="N374" s="109">
        <f t="shared" si="326"/>
        <v>0</v>
      </c>
      <c r="O374" s="115"/>
      <c r="P374" s="152">
        <v>0</v>
      </c>
      <c r="Q374" s="109">
        <f t="shared" si="318"/>
        <v>0</v>
      </c>
      <c r="R374" s="66">
        <f t="shared" si="327"/>
        <v>0</v>
      </c>
      <c r="S374" s="151">
        <v>5</v>
      </c>
      <c r="T374" s="154" t="s">
        <v>16</v>
      </c>
      <c r="U374" s="108">
        <f>SUMIF('Avoided Costs 2011-2019'!$A:$A,'2011 Actuals'!T374&amp;'2011 Actuals'!S374,'Avoided Costs 2011-2019'!$E:$E)*J374</f>
        <v>20407.338230214424</v>
      </c>
      <c r="V374" s="108">
        <f>SUMIF('Avoided Costs 2011-2019'!$A:$A,'2011 Actuals'!T374&amp;'2011 Actuals'!S374,'Avoided Costs 2011-2019'!$K:$K)*N374</f>
        <v>0</v>
      </c>
      <c r="W374" s="108">
        <f>SUMIF('Avoided Costs 2011-2019'!$A:$A,'2011 Actuals'!T374&amp;'2011 Actuals'!S374,'Avoided Costs 2011-2019'!$M:$M)*R374</f>
        <v>0</v>
      </c>
      <c r="X374" s="108">
        <f t="shared" si="328"/>
        <v>20407.338230214424</v>
      </c>
      <c r="Y374" s="134">
        <v>0</v>
      </c>
      <c r="Z374" s="110">
        <f t="shared" si="329"/>
        <v>0</v>
      </c>
      <c r="AA374" s="110"/>
      <c r="AB374" s="110"/>
      <c r="AC374" s="110"/>
      <c r="AD374" s="110">
        <f t="shared" ref="AD374:AD405" si="345">Z374+AB374</f>
        <v>0</v>
      </c>
      <c r="AE374" s="110">
        <f t="shared" ref="AE374:AE405" si="346">X374-AD374</f>
        <v>20407.338230214424</v>
      </c>
      <c r="AF374" s="261">
        <f t="shared" ref="AF374:AF437" si="347">J374*S374</f>
        <v>113290.57520000001</v>
      </c>
      <c r="AG374" s="23"/>
    </row>
    <row r="375" spans="1:33" s="111" customFormat="1" x14ac:dyDescent="0.2">
      <c r="A375" s="150" t="s">
        <v>1159</v>
      </c>
      <c r="B375" s="150"/>
      <c r="C375" s="150"/>
      <c r="D375" s="151">
        <v>1</v>
      </c>
      <c r="E375" s="152"/>
      <c r="F375" s="153">
        <v>0.12</v>
      </c>
      <c r="G375" s="153"/>
      <c r="H375" s="152">
        <v>5036</v>
      </c>
      <c r="I375" s="109">
        <f t="shared" si="344"/>
        <v>4920.1719999999996</v>
      </c>
      <c r="J375" s="66">
        <f t="shared" si="325"/>
        <v>4329.7513599999993</v>
      </c>
      <c r="K375" s="109"/>
      <c r="L375" s="152">
        <v>0</v>
      </c>
      <c r="M375" s="109">
        <f t="shared" si="316"/>
        <v>0</v>
      </c>
      <c r="N375" s="109">
        <f t="shared" si="326"/>
        <v>0</v>
      </c>
      <c r="O375" s="115"/>
      <c r="P375" s="152">
        <v>0</v>
      </c>
      <c r="Q375" s="109">
        <f t="shared" si="318"/>
        <v>0</v>
      </c>
      <c r="R375" s="66">
        <f t="shared" si="327"/>
        <v>0</v>
      </c>
      <c r="S375" s="151">
        <v>5</v>
      </c>
      <c r="T375" s="154" t="s">
        <v>16</v>
      </c>
      <c r="U375" s="108">
        <f>SUMIF('Avoided Costs 2011-2019'!$A:$A,'2011 Actuals'!T375&amp;'2011 Actuals'!S375,'Avoided Costs 2011-2019'!$E:$E)*J375</f>
        <v>3899.6492117841626</v>
      </c>
      <c r="V375" s="108">
        <f>SUMIF('Avoided Costs 2011-2019'!$A:$A,'2011 Actuals'!T375&amp;'2011 Actuals'!S375,'Avoided Costs 2011-2019'!$K:$K)*N375</f>
        <v>0</v>
      </c>
      <c r="W375" s="108">
        <f>SUMIF('Avoided Costs 2011-2019'!$A:$A,'2011 Actuals'!T375&amp;'2011 Actuals'!S375,'Avoided Costs 2011-2019'!$M:$M)*R375</f>
        <v>0</v>
      </c>
      <c r="X375" s="108">
        <f t="shared" si="328"/>
        <v>3899.6492117841626</v>
      </c>
      <c r="Y375" s="134">
        <v>0</v>
      </c>
      <c r="Z375" s="110">
        <f t="shared" si="329"/>
        <v>0</v>
      </c>
      <c r="AA375" s="110"/>
      <c r="AB375" s="110"/>
      <c r="AC375" s="110"/>
      <c r="AD375" s="110">
        <f t="shared" si="345"/>
        <v>0</v>
      </c>
      <c r="AE375" s="110">
        <f t="shared" si="346"/>
        <v>3899.6492117841626</v>
      </c>
      <c r="AF375" s="261">
        <f t="shared" si="347"/>
        <v>21648.756799999996</v>
      </c>
      <c r="AG375" s="23"/>
    </row>
    <row r="376" spans="1:33" s="111" customFormat="1" x14ac:dyDescent="0.2">
      <c r="A376" s="150" t="s">
        <v>1160</v>
      </c>
      <c r="B376" s="150"/>
      <c r="C376" s="150"/>
      <c r="D376" s="151">
        <v>1</v>
      </c>
      <c r="E376" s="152"/>
      <c r="F376" s="153">
        <v>0.12</v>
      </c>
      <c r="G376" s="153"/>
      <c r="H376" s="152">
        <v>1638</v>
      </c>
      <c r="I376" s="109">
        <f t="shared" si="344"/>
        <v>1600.326</v>
      </c>
      <c r="J376" s="66">
        <f t="shared" si="325"/>
        <v>1408.2868800000001</v>
      </c>
      <c r="K376" s="109"/>
      <c r="L376" s="152">
        <v>0</v>
      </c>
      <c r="M376" s="109">
        <f t="shared" si="316"/>
        <v>0</v>
      </c>
      <c r="N376" s="109">
        <f t="shared" si="326"/>
        <v>0</v>
      </c>
      <c r="O376" s="115"/>
      <c r="P376" s="152">
        <v>0</v>
      </c>
      <c r="Q376" s="109">
        <f t="shared" si="318"/>
        <v>0</v>
      </c>
      <c r="R376" s="66">
        <f t="shared" si="327"/>
        <v>0</v>
      </c>
      <c r="S376" s="151">
        <v>5</v>
      </c>
      <c r="T376" s="154" t="s">
        <v>16</v>
      </c>
      <c r="U376" s="108">
        <f>SUMIF('Avoided Costs 2011-2019'!$A:$A,'2011 Actuals'!T376&amp;'2011 Actuals'!S376,'Avoided Costs 2011-2019'!$E:$E)*J376</f>
        <v>1268.3926546668904</v>
      </c>
      <c r="V376" s="108">
        <f>SUMIF('Avoided Costs 2011-2019'!$A:$A,'2011 Actuals'!T376&amp;'2011 Actuals'!S376,'Avoided Costs 2011-2019'!$K:$K)*N376</f>
        <v>0</v>
      </c>
      <c r="W376" s="108">
        <f>SUMIF('Avoided Costs 2011-2019'!$A:$A,'2011 Actuals'!T376&amp;'2011 Actuals'!S376,'Avoided Costs 2011-2019'!$M:$M)*R376</f>
        <v>0</v>
      </c>
      <c r="X376" s="108">
        <f t="shared" si="328"/>
        <v>1268.3926546668904</v>
      </c>
      <c r="Y376" s="134">
        <v>0</v>
      </c>
      <c r="Z376" s="110">
        <f t="shared" si="329"/>
        <v>0</v>
      </c>
      <c r="AA376" s="110"/>
      <c r="AB376" s="110"/>
      <c r="AC376" s="110"/>
      <c r="AD376" s="110">
        <f t="shared" si="345"/>
        <v>0</v>
      </c>
      <c r="AE376" s="110">
        <f t="shared" si="346"/>
        <v>1268.3926546668904</v>
      </c>
      <c r="AF376" s="261">
        <f t="shared" si="347"/>
        <v>7041.4344000000001</v>
      </c>
      <c r="AG376" s="23"/>
    </row>
    <row r="377" spans="1:33" s="111" customFormat="1" x14ac:dyDescent="0.2">
      <c r="A377" s="150" t="s">
        <v>1161</v>
      </c>
      <c r="B377" s="150"/>
      <c r="C377" s="150"/>
      <c r="D377" s="151">
        <v>1</v>
      </c>
      <c r="E377" s="152"/>
      <c r="F377" s="153">
        <v>0.12</v>
      </c>
      <c r="G377" s="153"/>
      <c r="H377" s="152">
        <v>3154</v>
      </c>
      <c r="I377" s="109">
        <f t="shared" si="344"/>
        <v>3081.4580000000001</v>
      </c>
      <c r="J377" s="66">
        <f t="shared" si="325"/>
        <v>2711.6830399999999</v>
      </c>
      <c r="K377" s="109"/>
      <c r="L377" s="152">
        <v>0</v>
      </c>
      <c r="M377" s="109">
        <f t="shared" si="316"/>
        <v>0</v>
      </c>
      <c r="N377" s="109">
        <f t="shared" si="326"/>
        <v>0</v>
      </c>
      <c r="O377" s="115"/>
      <c r="P377" s="152">
        <v>0</v>
      </c>
      <c r="Q377" s="109">
        <f t="shared" si="318"/>
        <v>0</v>
      </c>
      <c r="R377" s="66">
        <f t="shared" si="327"/>
        <v>0</v>
      </c>
      <c r="S377" s="151">
        <v>5</v>
      </c>
      <c r="T377" s="154" t="s">
        <v>16</v>
      </c>
      <c r="U377" s="108">
        <f>SUMIF('Avoided Costs 2011-2019'!$A:$A,'2011 Actuals'!T377&amp;'2011 Actuals'!S377,'Avoided Costs 2011-2019'!$E:$E)*J377</f>
        <v>2442.314061550288</v>
      </c>
      <c r="V377" s="108">
        <f>SUMIF('Avoided Costs 2011-2019'!$A:$A,'2011 Actuals'!T377&amp;'2011 Actuals'!S377,'Avoided Costs 2011-2019'!$K:$K)*N377</f>
        <v>0</v>
      </c>
      <c r="W377" s="108">
        <f>SUMIF('Avoided Costs 2011-2019'!$A:$A,'2011 Actuals'!T377&amp;'2011 Actuals'!S377,'Avoided Costs 2011-2019'!$M:$M)*R377</f>
        <v>0</v>
      </c>
      <c r="X377" s="108">
        <f t="shared" si="328"/>
        <v>2442.314061550288</v>
      </c>
      <c r="Y377" s="134">
        <v>0</v>
      </c>
      <c r="Z377" s="110">
        <f t="shared" si="329"/>
        <v>0</v>
      </c>
      <c r="AA377" s="110"/>
      <c r="AB377" s="110"/>
      <c r="AC377" s="110"/>
      <c r="AD377" s="110">
        <f t="shared" si="345"/>
        <v>0</v>
      </c>
      <c r="AE377" s="110">
        <f t="shared" si="346"/>
        <v>2442.314061550288</v>
      </c>
      <c r="AF377" s="261">
        <f t="shared" si="347"/>
        <v>13558.415199999999</v>
      </c>
      <c r="AG377" s="23"/>
    </row>
    <row r="378" spans="1:33" s="111" customFormat="1" x14ac:dyDescent="0.2">
      <c r="A378" s="150" t="s">
        <v>1162</v>
      </c>
      <c r="B378" s="150"/>
      <c r="C378" s="150"/>
      <c r="D378" s="151">
        <v>1</v>
      </c>
      <c r="E378" s="152"/>
      <c r="F378" s="153">
        <v>0.12</v>
      </c>
      <c r="G378" s="153"/>
      <c r="H378" s="152">
        <v>1700</v>
      </c>
      <c r="I378" s="109">
        <f t="shared" si="344"/>
        <v>1660.8999999999999</v>
      </c>
      <c r="J378" s="66">
        <f t="shared" si="325"/>
        <v>1461.5919999999999</v>
      </c>
      <c r="K378" s="109"/>
      <c r="L378" s="152">
        <v>0</v>
      </c>
      <c r="M378" s="109">
        <f t="shared" si="316"/>
        <v>0</v>
      </c>
      <c r="N378" s="109">
        <f t="shared" si="326"/>
        <v>0</v>
      </c>
      <c r="O378" s="115"/>
      <c r="P378" s="152">
        <v>0</v>
      </c>
      <c r="Q378" s="109">
        <f t="shared" si="318"/>
        <v>0</v>
      </c>
      <c r="R378" s="66">
        <f t="shared" si="327"/>
        <v>0</v>
      </c>
      <c r="S378" s="151">
        <v>5</v>
      </c>
      <c r="T378" s="154" t="s">
        <v>16</v>
      </c>
      <c r="U378" s="108">
        <f>SUMIF('Avoided Costs 2011-2019'!$A:$A,'2011 Actuals'!T378&amp;'2011 Actuals'!S378,'Avoided Costs 2011-2019'!$E:$E)*J378</f>
        <v>1316.4026330486652</v>
      </c>
      <c r="V378" s="108">
        <f>SUMIF('Avoided Costs 2011-2019'!$A:$A,'2011 Actuals'!T378&amp;'2011 Actuals'!S378,'Avoided Costs 2011-2019'!$K:$K)*N378</f>
        <v>0</v>
      </c>
      <c r="W378" s="108">
        <f>SUMIF('Avoided Costs 2011-2019'!$A:$A,'2011 Actuals'!T378&amp;'2011 Actuals'!S378,'Avoided Costs 2011-2019'!$M:$M)*R378</f>
        <v>0</v>
      </c>
      <c r="X378" s="108">
        <f t="shared" si="328"/>
        <v>1316.4026330486652</v>
      </c>
      <c r="Y378" s="134">
        <v>0</v>
      </c>
      <c r="Z378" s="110">
        <f t="shared" si="329"/>
        <v>0</v>
      </c>
      <c r="AA378" s="110"/>
      <c r="AB378" s="110"/>
      <c r="AC378" s="110"/>
      <c r="AD378" s="110">
        <f t="shared" si="345"/>
        <v>0</v>
      </c>
      <c r="AE378" s="110">
        <f t="shared" si="346"/>
        <v>1316.4026330486652</v>
      </c>
      <c r="AF378" s="261">
        <f t="shared" si="347"/>
        <v>7307.9599999999991</v>
      </c>
      <c r="AG378" s="23"/>
    </row>
    <row r="379" spans="1:33" s="111" customFormat="1" x14ac:dyDescent="0.2">
      <c r="A379" s="150" t="s">
        <v>1163</v>
      </c>
      <c r="B379" s="150"/>
      <c r="C379" s="150"/>
      <c r="D379" s="151">
        <v>1</v>
      </c>
      <c r="E379" s="152"/>
      <c r="F379" s="153">
        <v>0.12</v>
      </c>
      <c r="G379" s="153"/>
      <c r="H379" s="152">
        <v>12605</v>
      </c>
      <c r="I379" s="109">
        <f t="shared" si="344"/>
        <v>12315.084999999999</v>
      </c>
      <c r="J379" s="66">
        <f t="shared" si="325"/>
        <v>10837.274799999999</v>
      </c>
      <c r="K379" s="109"/>
      <c r="L379" s="152">
        <v>0</v>
      </c>
      <c r="M379" s="109">
        <f t="shared" si="316"/>
        <v>0</v>
      </c>
      <c r="N379" s="109">
        <f t="shared" si="326"/>
        <v>0</v>
      </c>
      <c r="O379" s="115"/>
      <c r="P379" s="152">
        <v>0</v>
      </c>
      <c r="Q379" s="109">
        <f t="shared" si="318"/>
        <v>0</v>
      </c>
      <c r="R379" s="66">
        <f t="shared" si="327"/>
        <v>0</v>
      </c>
      <c r="S379" s="151">
        <v>5</v>
      </c>
      <c r="T379" s="154" t="s">
        <v>16</v>
      </c>
      <c r="U379" s="108">
        <f>SUMIF('Avoided Costs 2011-2019'!$A:$A,'2011 Actuals'!T379&amp;'2011 Actuals'!S379,'Avoided Costs 2011-2019'!$E:$E)*J379</f>
        <v>9760.7383468108364</v>
      </c>
      <c r="V379" s="108">
        <f>SUMIF('Avoided Costs 2011-2019'!$A:$A,'2011 Actuals'!T379&amp;'2011 Actuals'!S379,'Avoided Costs 2011-2019'!$K:$K)*N379</f>
        <v>0</v>
      </c>
      <c r="W379" s="108">
        <f>SUMIF('Avoided Costs 2011-2019'!$A:$A,'2011 Actuals'!T379&amp;'2011 Actuals'!S379,'Avoided Costs 2011-2019'!$M:$M)*R379</f>
        <v>0</v>
      </c>
      <c r="X379" s="108">
        <f t="shared" si="328"/>
        <v>9760.7383468108364</v>
      </c>
      <c r="Y379" s="134">
        <v>0</v>
      </c>
      <c r="Z379" s="110">
        <f t="shared" si="329"/>
        <v>0</v>
      </c>
      <c r="AA379" s="110"/>
      <c r="AB379" s="110"/>
      <c r="AC379" s="110"/>
      <c r="AD379" s="110">
        <f t="shared" si="345"/>
        <v>0</v>
      </c>
      <c r="AE379" s="110">
        <f t="shared" si="346"/>
        <v>9760.7383468108364</v>
      </c>
      <c r="AF379" s="261">
        <f t="shared" si="347"/>
        <v>54186.373999999996</v>
      </c>
      <c r="AG379" s="23"/>
    </row>
    <row r="380" spans="1:33" s="111" customFormat="1" x14ac:dyDescent="0.2">
      <c r="A380" s="150" t="s">
        <v>1164</v>
      </c>
      <c r="B380" s="150"/>
      <c r="C380" s="150"/>
      <c r="D380" s="151">
        <v>1</v>
      </c>
      <c r="E380" s="152"/>
      <c r="F380" s="153">
        <v>0.12</v>
      </c>
      <c r="G380" s="153"/>
      <c r="H380" s="152">
        <v>3282</v>
      </c>
      <c r="I380" s="109">
        <f t="shared" si="344"/>
        <v>3206.5140000000001</v>
      </c>
      <c r="J380" s="66">
        <f t="shared" si="325"/>
        <v>2821.7323200000001</v>
      </c>
      <c r="K380" s="109"/>
      <c r="L380" s="152">
        <v>0</v>
      </c>
      <c r="M380" s="109">
        <f t="shared" si="316"/>
        <v>0</v>
      </c>
      <c r="N380" s="109">
        <f t="shared" si="326"/>
        <v>0</v>
      </c>
      <c r="O380" s="115"/>
      <c r="P380" s="152">
        <v>0</v>
      </c>
      <c r="Q380" s="109">
        <f t="shared" si="318"/>
        <v>0</v>
      </c>
      <c r="R380" s="66">
        <f t="shared" si="327"/>
        <v>0</v>
      </c>
      <c r="S380" s="151">
        <v>5</v>
      </c>
      <c r="T380" s="154" t="s">
        <v>16</v>
      </c>
      <c r="U380" s="108">
        <f>SUMIF('Avoided Costs 2011-2019'!$A:$A,'2011 Actuals'!T380&amp;'2011 Actuals'!S380,'Avoided Costs 2011-2019'!$E:$E)*J380</f>
        <v>2541.4314362739524</v>
      </c>
      <c r="V380" s="108">
        <f>SUMIF('Avoided Costs 2011-2019'!$A:$A,'2011 Actuals'!T380&amp;'2011 Actuals'!S380,'Avoided Costs 2011-2019'!$K:$K)*N380</f>
        <v>0</v>
      </c>
      <c r="W380" s="108">
        <f>SUMIF('Avoided Costs 2011-2019'!$A:$A,'2011 Actuals'!T380&amp;'2011 Actuals'!S380,'Avoided Costs 2011-2019'!$M:$M)*R380</f>
        <v>0</v>
      </c>
      <c r="X380" s="108">
        <f t="shared" si="328"/>
        <v>2541.4314362739524</v>
      </c>
      <c r="Y380" s="134">
        <v>0</v>
      </c>
      <c r="Z380" s="110">
        <f t="shared" si="329"/>
        <v>0</v>
      </c>
      <c r="AA380" s="110"/>
      <c r="AB380" s="110"/>
      <c r="AC380" s="110"/>
      <c r="AD380" s="110">
        <f t="shared" si="345"/>
        <v>0</v>
      </c>
      <c r="AE380" s="110">
        <f t="shared" si="346"/>
        <v>2541.4314362739524</v>
      </c>
      <c r="AF380" s="261">
        <f t="shared" si="347"/>
        <v>14108.661599999999</v>
      </c>
      <c r="AG380" s="23"/>
    </row>
    <row r="381" spans="1:33" s="111" customFormat="1" x14ac:dyDescent="0.2">
      <c r="A381" s="150" t="s">
        <v>1165</v>
      </c>
      <c r="B381" s="150"/>
      <c r="C381" s="150"/>
      <c r="D381" s="151">
        <v>1</v>
      </c>
      <c r="E381" s="152"/>
      <c r="F381" s="153">
        <v>0.12</v>
      </c>
      <c r="G381" s="153"/>
      <c r="H381" s="152">
        <v>8870</v>
      </c>
      <c r="I381" s="109">
        <f t="shared" si="344"/>
        <v>8665.99</v>
      </c>
      <c r="J381" s="66">
        <f t="shared" si="325"/>
        <v>7626.0711999999994</v>
      </c>
      <c r="K381" s="109"/>
      <c r="L381" s="152">
        <v>0</v>
      </c>
      <c r="M381" s="109">
        <f t="shared" si="316"/>
        <v>0</v>
      </c>
      <c r="N381" s="109">
        <f t="shared" si="326"/>
        <v>0</v>
      </c>
      <c r="O381" s="115"/>
      <c r="P381" s="152">
        <v>0</v>
      </c>
      <c r="Q381" s="109">
        <f t="shared" si="318"/>
        <v>0</v>
      </c>
      <c r="R381" s="66">
        <f t="shared" si="327"/>
        <v>0</v>
      </c>
      <c r="S381" s="151">
        <v>5</v>
      </c>
      <c r="T381" s="154" t="s">
        <v>16</v>
      </c>
      <c r="U381" s="108">
        <f>SUMIF('Avoided Costs 2011-2019'!$A:$A,'2011 Actuals'!T381&amp;'2011 Actuals'!S381,'Avoided Costs 2011-2019'!$E:$E)*J381</f>
        <v>6868.5243265539175</v>
      </c>
      <c r="V381" s="108">
        <f>SUMIF('Avoided Costs 2011-2019'!$A:$A,'2011 Actuals'!T381&amp;'2011 Actuals'!S381,'Avoided Costs 2011-2019'!$K:$K)*N381</f>
        <v>0</v>
      </c>
      <c r="W381" s="108">
        <f>SUMIF('Avoided Costs 2011-2019'!$A:$A,'2011 Actuals'!T381&amp;'2011 Actuals'!S381,'Avoided Costs 2011-2019'!$M:$M)*R381</f>
        <v>0</v>
      </c>
      <c r="X381" s="108">
        <f t="shared" si="328"/>
        <v>6868.5243265539175</v>
      </c>
      <c r="Y381" s="134">
        <v>0</v>
      </c>
      <c r="Z381" s="110">
        <f t="shared" si="329"/>
        <v>0</v>
      </c>
      <c r="AA381" s="110"/>
      <c r="AB381" s="110"/>
      <c r="AC381" s="110"/>
      <c r="AD381" s="110">
        <f t="shared" si="345"/>
        <v>0</v>
      </c>
      <c r="AE381" s="110">
        <f t="shared" si="346"/>
        <v>6868.5243265539175</v>
      </c>
      <c r="AF381" s="261">
        <f t="shared" si="347"/>
        <v>38130.356</v>
      </c>
      <c r="AG381" s="23"/>
    </row>
    <row r="382" spans="1:33" s="111" customFormat="1" x14ac:dyDescent="0.2">
      <c r="A382" s="150" t="s">
        <v>1166</v>
      </c>
      <c r="B382" s="150"/>
      <c r="C382" s="150"/>
      <c r="D382" s="151">
        <v>1</v>
      </c>
      <c r="E382" s="152"/>
      <c r="F382" s="153">
        <v>0.12</v>
      </c>
      <c r="G382" s="153"/>
      <c r="H382" s="152">
        <v>8460</v>
      </c>
      <c r="I382" s="109">
        <f t="shared" si="344"/>
        <v>8265.42</v>
      </c>
      <c r="J382" s="66">
        <f t="shared" si="325"/>
        <v>7273.5695999999998</v>
      </c>
      <c r="K382" s="109"/>
      <c r="L382" s="152">
        <v>0</v>
      </c>
      <c r="M382" s="109">
        <f t="shared" si="316"/>
        <v>0</v>
      </c>
      <c r="N382" s="109">
        <f t="shared" si="326"/>
        <v>0</v>
      </c>
      <c r="O382" s="115"/>
      <c r="P382" s="152">
        <v>0</v>
      </c>
      <c r="Q382" s="109">
        <f t="shared" si="318"/>
        <v>0</v>
      </c>
      <c r="R382" s="66">
        <f t="shared" si="327"/>
        <v>0</v>
      </c>
      <c r="S382" s="151">
        <v>5</v>
      </c>
      <c r="T382" s="154" t="s">
        <v>16</v>
      </c>
      <c r="U382" s="108">
        <f>SUMIF('Avoided Costs 2011-2019'!$A:$A,'2011 Actuals'!T382&amp;'2011 Actuals'!S382,'Avoided Costs 2011-2019'!$E:$E)*J382</f>
        <v>6551.0389856421807</v>
      </c>
      <c r="V382" s="108">
        <f>SUMIF('Avoided Costs 2011-2019'!$A:$A,'2011 Actuals'!T382&amp;'2011 Actuals'!S382,'Avoided Costs 2011-2019'!$K:$K)*N382</f>
        <v>0</v>
      </c>
      <c r="W382" s="108">
        <f>SUMIF('Avoided Costs 2011-2019'!$A:$A,'2011 Actuals'!T382&amp;'2011 Actuals'!S382,'Avoided Costs 2011-2019'!$M:$M)*R382</f>
        <v>0</v>
      </c>
      <c r="X382" s="108">
        <f t="shared" si="328"/>
        <v>6551.0389856421807</v>
      </c>
      <c r="Y382" s="134">
        <v>0</v>
      </c>
      <c r="Z382" s="110">
        <f t="shared" si="329"/>
        <v>0</v>
      </c>
      <c r="AA382" s="110"/>
      <c r="AB382" s="110"/>
      <c r="AC382" s="110"/>
      <c r="AD382" s="110">
        <f t="shared" si="345"/>
        <v>0</v>
      </c>
      <c r="AE382" s="110">
        <f t="shared" si="346"/>
        <v>6551.0389856421807</v>
      </c>
      <c r="AF382" s="261">
        <f t="shared" si="347"/>
        <v>36367.847999999998</v>
      </c>
      <c r="AG382" s="23"/>
    </row>
    <row r="383" spans="1:33" s="111" customFormat="1" x14ac:dyDescent="0.2">
      <c r="A383" s="150" t="s">
        <v>1167</v>
      </c>
      <c r="B383" s="150"/>
      <c r="C383" s="150"/>
      <c r="D383" s="151">
        <v>1</v>
      </c>
      <c r="E383" s="152"/>
      <c r="F383" s="153">
        <v>0.12</v>
      </c>
      <c r="G383" s="153"/>
      <c r="H383" s="152">
        <v>17893</v>
      </c>
      <c r="I383" s="109">
        <f t="shared" si="344"/>
        <v>17481.460999999999</v>
      </c>
      <c r="J383" s="66">
        <f t="shared" si="325"/>
        <v>15383.685679999999</v>
      </c>
      <c r="K383" s="109"/>
      <c r="L383" s="152">
        <v>0</v>
      </c>
      <c r="M383" s="109">
        <f t="shared" si="316"/>
        <v>0</v>
      </c>
      <c r="N383" s="109">
        <f t="shared" si="326"/>
        <v>0</v>
      </c>
      <c r="O383" s="115"/>
      <c r="P383" s="152">
        <v>0</v>
      </c>
      <c r="Q383" s="109">
        <f t="shared" si="318"/>
        <v>0</v>
      </c>
      <c r="R383" s="66">
        <f t="shared" si="327"/>
        <v>0</v>
      </c>
      <c r="S383" s="151">
        <v>5</v>
      </c>
      <c r="T383" s="154" t="s">
        <v>16</v>
      </c>
      <c r="U383" s="108">
        <f>SUMIF('Avoided Costs 2011-2019'!$A:$A,'2011 Actuals'!T383&amp;'2011 Actuals'!S383,'Avoided Costs 2011-2019'!$E:$E)*J383</f>
        <v>13855.524890082213</v>
      </c>
      <c r="V383" s="108">
        <f>SUMIF('Avoided Costs 2011-2019'!$A:$A,'2011 Actuals'!T383&amp;'2011 Actuals'!S383,'Avoided Costs 2011-2019'!$K:$K)*N383</f>
        <v>0</v>
      </c>
      <c r="W383" s="108">
        <f>SUMIF('Avoided Costs 2011-2019'!$A:$A,'2011 Actuals'!T383&amp;'2011 Actuals'!S383,'Avoided Costs 2011-2019'!$M:$M)*R383</f>
        <v>0</v>
      </c>
      <c r="X383" s="108">
        <f t="shared" si="328"/>
        <v>13855.524890082213</v>
      </c>
      <c r="Y383" s="134">
        <v>0</v>
      </c>
      <c r="Z383" s="110">
        <f t="shared" si="329"/>
        <v>0</v>
      </c>
      <c r="AA383" s="110"/>
      <c r="AB383" s="110"/>
      <c r="AC383" s="110"/>
      <c r="AD383" s="110">
        <f t="shared" si="345"/>
        <v>0</v>
      </c>
      <c r="AE383" s="110">
        <f t="shared" si="346"/>
        <v>13855.524890082213</v>
      </c>
      <c r="AF383" s="261">
        <f t="shared" si="347"/>
        <v>76918.42839999999</v>
      </c>
      <c r="AG383" s="23"/>
    </row>
    <row r="384" spans="1:33" s="111" customFormat="1" x14ac:dyDescent="0.2">
      <c r="A384" s="150" t="s">
        <v>1168</v>
      </c>
      <c r="B384" s="150"/>
      <c r="C384" s="150"/>
      <c r="D384" s="151">
        <v>1</v>
      </c>
      <c r="E384" s="152"/>
      <c r="F384" s="153">
        <v>0.12</v>
      </c>
      <c r="G384" s="153"/>
      <c r="H384" s="152">
        <v>3384</v>
      </c>
      <c r="I384" s="109">
        <f t="shared" si="344"/>
        <v>3306.1680000000001</v>
      </c>
      <c r="J384" s="66">
        <f t="shared" si="325"/>
        <v>2909.4278400000003</v>
      </c>
      <c r="K384" s="109"/>
      <c r="L384" s="152">
        <v>0</v>
      </c>
      <c r="M384" s="109">
        <f t="shared" si="316"/>
        <v>0</v>
      </c>
      <c r="N384" s="109">
        <f t="shared" si="326"/>
        <v>0</v>
      </c>
      <c r="O384" s="115"/>
      <c r="P384" s="152">
        <v>0</v>
      </c>
      <c r="Q384" s="109">
        <f t="shared" si="318"/>
        <v>0</v>
      </c>
      <c r="R384" s="66">
        <f t="shared" si="327"/>
        <v>0</v>
      </c>
      <c r="S384" s="151">
        <v>5</v>
      </c>
      <c r="T384" s="154" t="s">
        <v>16</v>
      </c>
      <c r="U384" s="108">
        <f>SUMIF('Avoided Costs 2011-2019'!$A:$A,'2011 Actuals'!T384&amp;'2011 Actuals'!S384,'Avoided Costs 2011-2019'!$E:$E)*J384</f>
        <v>2620.4155942568727</v>
      </c>
      <c r="V384" s="108">
        <f>SUMIF('Avoided Costs 2011-2019'!$A:$A,'2011 Actuals'!T384&amp;'2011 Actuals'!S384,'Avoided Costs 2011-2019'!$K:$K)*N384</f>
        <v>0</v>
      </c>
      <c r="W384" s="108">
        <f>SUMIF('Avoided Costs 2011-2019'!$A:$A,'2011 Actuals'!T384&amp;'2011 Actuals'!S384,'Avoided Costs 2011-2019'!$M:$M)*R384</f>
        <v>0</v>
      </c>
      <c r="X384" s="108">
        <f t="shared" si="328"/>
        <v>2620.4155942568727</v>
      </c>
      <c r="Y384" s="134">
        <v>0</v>
      </c>
      <c r="Z384" s="110">
        <f t="shared" si="329"/>
        <v>0</v>
      </c>
      <c r="AA384" s="110"/>
      <c r="AB384" s="110"/>
      <c r="AC384" s="110"/>
      <c r="AD384" s="110">
        <f t="shared" si="345"/>
        <v>0</v>
      </c>
      <c r="AE384" s="110">
        <f t="shared" si="346"/>
        <v>2620.4155942568727</v>
      </c>
      <c r="AF384" s="261">
        <f t="shared" si="347"/>
        <v>14547.139200000001</v>
      </c>
      <c r="AG384" s="23"/>
    </row>
    <row r="385" spans="1:33" s="111" customFormat="1" x14ac:dyDescent="0.2">
      <c r="A385" s="150" t="s">
        <v>1169</v>
      </c>
      <c r="B385" s="150"/>
      <c r="C385" s="150"/>
      <c r="D385" s="151">
        <v>1</v>
      </c>
      <c r="E385" s="152"/>
      <c r="F385" s="153">
        <v>0.12</v>
      </c>
      <c r="G385" s="153"/>
      <c r="H385" s="152">
        <v>4732</v>
      </c>
      <c r="I385" s="109">
        <f t="shared" si="344"/>
        <v>4623.1639999999998</v>
      </c>
      <c r="J385" s="66">
        <f t="shared" si="325"/>
        <v>4068.3843199999997</v>
      </c>
      <c r="K385" s="109"/>
      <c r="L385" s="152">
        <v>0</v>
      </c>
      <c r="M385" s="109">
        <f t="shared" si="316"/>
        <v>0</v>
      </c>
      <c r="N385" s="109">
        <f t="shared" si="326"/>
        <v>0</v>
      </c>
      <c r="O385" s="115"/>
      <c r="P385" s="152">
        <v>0</v>
      </c>
      <c r="Q385" s="109">
        <f t="shared" si="318"/>
        <v>0</v>
      </c>
      <c r="R385" s="66">
        <f t="shared" si="327"/>
        <v>0</v>
      </c>
      <c r="S385" s="151">
        <v>5</v>
      </c>
      <c r="T385" s="154" t="s">
        <v>16</v>
      </c>
      <c r="U385" s="108">
        <f>SUMIF('Avoided Costs 2011-2019'!$A:$A,'2011 Actuals'!T385&amp;'2011 Actuals'!S385,'Avoided Costs 2011-2019'!$E:$E)*J385</f>
        <v>3664.2454468154606</v>
      </c>
      <c r="V385" s="108">
        <f>SUMIF('Avoided Costs 2011-2019'!$A:$A,'2011 Actuals'!T385&amp;'2011 Actuals'!S385,'Avoided Costs 2011-2019'!$K:$K)*N385</f>
        <v>0</v>
      </c>
      <c r="W385" s="108">
        <f>SUMIF('Avoided Costs 2011-2019'!$A:$A,'2011 Actuals'!T385&amp;'2011 Actuals'!S385,'Avoided Costs 2011-2019'!$M:$M)*R385</f>
        <v>0</v>
      </c>
      <c r="X385" s="108">
        <f t="shared" si="328"/>
        <v>3664.2454468154606</v>
      </c>
      <c r="Y385" s="134">
        <v>0</v>
      </c>
      <c r="Z385" s="110">
        <f t="shared" si="329"/>
        <v>0</v>
      </c>
      <c r="AA385" s="110"/>
      <c r="AB385" s="110"/>
      <c r="AC385" s="110"/>
      <c r="AD385" s="110">
        <f t="shared" si="345"/>
        <v>0</v>
      </c>
      <c r="AE385" s="110">
        <f t="shared" si="346"/>
        <v>3664.2454468154606</v>
      </c>
      <c r="AF385" s="261">
        <f t="shared" si="347"/>
        <v>20341.921599999998</v>
      </c>
      <c r="AG385" s="23"/>
    </row>
    <row r="386" spans="1:33" s="111" customFormat="1" x14ac:dyDescent="0.2">
      <c r="A386" s="150" t="s">
        <v>1170</v>
      </c>
      <c r="B386" s="150"/>
      <c r="C386" s="150"/>
      <c r="D386" s="151">
        <v>1</v>
      </c>
      <c r="E386" s="152"/>
      <c r="F386" s="153">
        <v>0.12</v>
      </c>
      <c r="G386" s="153"/>
      <c r="H386" s="152">
        <v>19666</v>
      </c>
      <c r="I386" s="109">
        <f t="shared" si="344"/>
        <v>19213.682000000001</v>
      </c>
      <c r="J386" s="66">
        <f t="shared" si="325"/>
        <v>16908.04016</v>
      </c>
      <c r="K386" s="109"/>
      <c r="L386" s="152">
        <v>0</v>
      </c>
      <c r="M386" s="109">
        <f t="shared" si="316"/>
        <v>0</v>
      </c>
      <c r="N386" s="109">
        <f t="shared" si="326"/>
        <v>0</v>
      </c>
      <c r="O386" s="115"/>
      <c r="P386" s="152">
        <v>0</v>
      </c>
      <c r="Q386" s="109">
        <f t="shared" si="318"/>
        <v>0</v>
      </c>
      <c r="R386" s="66">
        <f t="shared" si="327"/>
        <v>0</v>
      </c>
      <c r="S386" s="151">
        <v>5</v>
      </c>
      <c r="T386" s="154" t="s">
        <v>16</v>
      </c>
      <c r="U386" s="108">
        <f>SUMIF('Avoided Costs 2011-2019'!$A:$A,'2011 Actuals'!T386&amp;'2011 Actuals'!S386,'Avoided Costs 2011-2019'!$E:$E)*J386</f>
        <v>15228.455400902971</v>
      </c>
      <c r="V386" s="108">
        <f>SUMIF('Avoided Costs 2011-2019'!$A:$A,'2011 Actuals'!T386&amp;'2011 Actuals'!S386,'Avoided Costs 2011-2019'!$K:$K)*N386</f>
        <v>0</v>
      </c>
      <c r="W386" s="108">
        <f>SUMIF('Avoided Costs 2011-2019'!$A:$A,'2011 Actuals'!T386&amp;'2011 Actuals'!S386,'Avoided Costs 2011-2019'!$M:$M)*R386</f>
        <v>0</v>
      </c>
      <c r="X386" s="108">
        <f t="shared" si="328"/>
        <v>15228.455400902971</v>
      </c>
      <c r="Y386" s="134">
        <v>0</v>
      </c>
      <c r="Z386" s="110">
        <f t="shared" si="329"/>
        <v>0</v>
      </c>
      <c r="AA386" s="110"/>
      <c r="AB386" s="110"/>
      <c r="AC386" s="110"/>
      <c r="AD386" s="110">
        <f t="shared" si="345"/>
        <v>0</v>
      </c>
      <c r="AE386" s="110">
        <f t="shared" si="346"/>
        <v>15228.455400902971</v>
      </c>
      <c r="AF386" s="261">
        <f t="shared" si="347"/>
        <v>84540.200800000006</v>
      </c>
      <c r="AG386" s="23"/>
    </row>
    <row r="387" spans="1:33" s="111" customFormat="1" x14ac:dyDescent="0.2">
      <c r="A387" s="150" t="s">
        <v>1171</v>
      </c>
      <c r="B387" s="150"/>
      <c r="C387" s="150"/>
      <c r="D387" s="151">
        <v>1</v>
      </c>
      <c r="E387" s="152"/>
      <c r="F387" s="153">
        <v>0.12</v>
      </c>
      <c r="G387" s="153"/>
      <c r="H387" s="152">
        <v>1917</v>
      </c>
      <c r="I387" s="109">
        <f t="shared" si="344"/>
        <v>1872.9089999999999</v>
      </c>
      <c r="J387" s="66">
        <f t="shared" si="325"/>
        <v>1648.1599199999998</v>
      </c>
      <c r="K387" s="109"/>
      <c r="L387" s="152">
        <v>0</v>
      </c>
      <c r="M387" s="109">
        <f t="shared" si="316"/>
        <v>0</v>
      </c>
      <c r="N387" s="109">
        <f t="shared" si="326"/>
        <v>0</v>
      </c>
      <c r="O387" s="115"/>
      <c r="P387" s="152">
        <v>0</v>
      </c>
      <c r="Q387" s="109">
        <f t="shared" si="318"/>
        <v>0</v>
      </c>
      <c r="R387" s="66">
        <f t="shared" si="327"/>
        <v>0</v>
      </c>
      <c r="S387" s="151">
        <v>5</v>
      </c>
      <c r="T387" s="154" t="s">
        <v>16</v>
      </c>
      <c r="U387" s="108">
        <f>SUMIF('Avoided Costs 2011-2019'!$A:$A,'2011 Actuals'!T387&amp;'2011 Actuals'!S387,'Avoided Costs 2011-2019'!$E:$E)*J387</f>
        <v>1484.437557384877</v>
      </c>
      <c r="V387" s="108">
        <f>SUMIF('Avoided Costs 2011-2019'!$A:$A,'2011 Actuals'!T387&amp;'2011 Actuals'!S387,'Avoided Costs 2011-2019'!$K:$K)*N387</f>
        <v>0</v>
      </c>
      <c r="W387" s="108">
        <f>SUMIF('Avoided Costs 2011-2019'!$A:$A,'2011 Actuals'!T387&amp;'2011 Actuals'!S387,'Avoided Costs 2011-2019'!$M:$M)*R387</f>
        <v>0</v>
      </c>
      <c r="X387" s="108">
        <f t="shared" si="328"/>
        <v>1484.437557384877</v>
      </c>
      <c r="Y387" s="134">
        <v>0</v>
      </c>
      <c r="Z387" s="110">
        <f t="shared" si="329"/>
        <v>0</v>
      </c>
      <c r="AA387" s="110"/>
      <c r="AB387" s="110"/>
      <c r="AC387" s="110"/>
      <c r="AD387" s="110">
        <f t="shared" si="345"/>
        <v>0</v>
      </c>
      <c r="AE387" s="110">
        <f t="shared" si="346"/>
        <v>1484.437557384877</v>
      </c>
      <c r="AF387" s="261">
        <f t="shared" si="347"/>
        <v>8240.7995999999985</v>
      </c>
      <c r="AG387" s="23"/>
    </row>
    <row r="388" spans="1:33" s="111" customFormat="1" x14ac:dyDescent="0.2">
      <c r="A388" s="150" t="s">
        <v>1172</v>
      </c>
      <c r="B388" s="150"/>
      <c r="C388" s="150"/>
      <c r="D388" s="151">
        <v>1</v>
      </c>
      <c r="E388" s="152"/>
      <c r="F388" s="153">
        <v>0.12</v>
      </c>
      <c r="G388" s="153"/>
      <c r="H388" s="152">
        <v>5901</v>
      </c>
      <c r="I388" s="109">
        <f t="shared" si="344"/>
        <v>5765.277</v>
      </c>
      <c r="J388" s="66">
        <f t="shared" si="325"/>
        <v>5073.4437600000001</v>
      </c>
      <c r="K388" s="109"/>
      <c r="L388" s="152">
        <v>0</v>
      </c>
      <c r="M388" s="109">
        <f t="shared" si="316"/>
        <v>0</v>
      </c>
      <c r="N388" s="109">
        <f t="shared" si="326"/>
        <v>0</v>
      </c>
      <c r="O388" s="115"/>
      <c r="P388" s="152">
        <v>0</v>
      </c>
      <c r="Q388" s="109">
        <f t="shared" si="318"/>
        <v>0</v>
      </c>
      <c r="R388" s="66">
        <f t="shared" si="327"/>
        <v>0</v>
      </c>
      <c r="S388" s="151">
        <v>5</v>
      </c>
      <c r="T388" s="154" t="s">
        <v>16</v>
      </c>
      <c r="U388" s="108">
        <f>SUMIF('Avoided Costs 2011-2019'!$A:$A,'2011 Actuals'!T388&amp;'2011 Actuals'!S388,'Avoided Costs 2011-2019'!$E:$E)*J388</f>
        <v>4569.4658456589259</v>
      </c>
      <c r="V388" s="108">
        <f>SUMIF('Avoided Costs 2011-2019'!$A:$A,'2011 Actuals'!T388&amp;'2011 Actuals'!S388,'Avoided Costs 2011-2019'!$K:$K)*N388</f>
        <v>0</v>
      </c>
      <c r="W388" s="108">
        <f>SUMIF('Avoided Costs 2011-2019'!$A:$A,'2011 Actuals'!T388&amp;'2011 Actuals'!S388,'Avoided Costs 2011-2019'!$M:$M)*R388</f>
        <v>0</v>
      </c>
      <c r="X388" s="108">
        <f t="shared" si="328"/>
        <v>4569.4658456589259</v>
      </c>
      <c r="Y388" s="134">
        <v>0</v>
      </c>
      <c r="Z388" s="110">
        <f t="shared" si="329"/>
        <v>0</v>
      </c>
      <c r="AA388" s="110"/>
      <c r="AB388" s="110"/>
      <c r="AC388" s="110"/>
      <c r="AD388" s="110">
        <f t="shared" si="345"/>
        <v>0</v>
      </c>
      <c r="AE388" s="110">
        <f t="shared" si="346"/>
        <v>4569.4658456589259</v>
      </c>
      <c r="AF388" s="261">
        <f t="shared" si="347"/>
        <v>25367.218800000002</v>
      </c>
      <c r="AG388" s="23"/>
    </row>
    <row r="389" spans="1:33" s="111" customFormat="1" x14ac:dyDescent="0.2">
      <c r="A389" s="150" t="s">
        <v>1173</v>
      </c>
      <c r="B389" s="150"/>
      <c r="C389" s="150"/>
      <c r="D389" s="151">
        <v>1</v>
      </c>
      <c r="E389" s="152"/>
      <c r="F389" s="153">
        <v>0.12</v>
      </c>
      <c r="G389" s="153"/>
      <c r="H389" s="152">
        <v>20889</v>
      </c>
      <c r="I389" s="109">
        <f t="shared" si="344"/>
        <v>20408.553</v>
      </c>
      <c r="J389" s="66">
        <f t="shared" si="325"/>
        <v>17959.52664</v>
      </c>
      <c r="K389" s="109"/>
      <c r="L389" s="152">
        <v>0</v>
      </c>
      <c r="M389" s="109">
        <f t="shared" si="316"/>
        <v>0</v>
      </c>
      <c r="N389" s="109">
        <f t="shared" si="326"/>
        <v>0</v>
      </c>
      <c r="O389" s="115"/>
      <c r="P389" s="152">
        <v>0</v>
      </c>
      <c r="Q389" s="109">
        <f t="shared" si="318"/>
        <v>0</v>
      </c>
      <c r="R389" s="66">
        <f t="shared" si="327"/>
        <v>0</v>
      </c>
      <c r="S389" s="151">
        <v>5</v>
      </c>
      <c r="T389" s="154" t="s">
        <v>16</v>
      </c>
      <c r="U389" s="108">
        <f>SUMIF('Avoided Costs 2011-2019'!$A:$A,'2011 Actuals'!T389&amp;'2011 Actuals'!S389,'Avoided Costs 2011-2019'!$E:$E)*J389</f>
        <v>16175.49094220798</v>
      </c>
      <c r="V389" s="108">
        <f>SUMIF('Avoided Costs 2011-2019'!$A:$A,'2011 Actuals'!T389&amp;'2011 Actuals'!S389,'Avoided Costs 2011-2019'!$K:$K)*N389</f>
        <v>0</v>
      </c>
      <c r="W389" s="108">
        <f>SUMIF('Avoided Costs 2011-2019'!$A:$A,'2011 Actuals'!T389&amp;'2011 Actuals'!S389,'Avoided Costs 2011-2019'!$M:$M)*R389</f>
        <v>0</v>
      </c>
      <c r="X389" s="108">
        <f t="shared" si="328"/>
        <v>16175.49094220798</v>
      </c>
      <c r="Y389" s="134">
        <v>0</v>
      </c>
      <c r="Z389" s="110">
        <f t="shared" si="329"/>
        <v>0</v>
      </c>
      <c r="AA389" s="110"/>
      <c r="AB389" s="110"/>
      <c r="AC389" s="110"/>
      <c r="AD389" s="110">
        <f t="shared" si="345"/>
        <v>0</v>
      </c>
      <c r="AE389" s="110">
        <f t="shared" si="346"/>
        <v>16175.49094220798</v>
      </c>
      <c r="AF389" s="261">
        <f t="shared" si="347"/>
        <v>89797.633199999997</v>
      </c>
      <c r="AG389" s="23"/>
    </row>
    <row r="390" spans="1:33" s="111" customFormat="1" x14ac:dyDescent="0.2">
      <c r="A390" s="150" t="s">
        <v>1174</v>
      </c>
      <c r="B390" s="150"/>
      <c r="C390" s="150"/>
      <c r="D390" s="151">
        <v>1</v>
      </c>
      <c r="E390" s="152"/>
      <c r="F390" s="153">
        <v>0.12</v>
      </c>
      <c r="G390" s="153"/>
      <c r="H390" s="152">
        <v>3017</v>
      </c>
      <c r="I390" s="109">
        <f t="shared" si="344"/>
        <v>2947.6089999999999</v>
      </c>
      <c r="J390" s="66">
        <f t="shared" si="325"/>
        <v>2593.8959199999999</v>
      </c>
      <c r="K390" s="109"/>
      <c r="L390" s="152">
        <v>0</v>
      </c>
      <c r="M390" s="109">
        <f t="shared" si="316"/>
        <v>0</v>
      </c>
      <c r="N390" s="109">
        <f t="shared" si="326"/>
        <v>0</v>
      </c>
      <c r="O390" s="115"/>
      <c r="P390" s="152">
        <v>0</v>
      </c>
      <c r="Q390" s="109">
        <f t="shared" si="318"/>
        <v>0</v>
      </c>
      <c r="R390" s="66">
        <f t="shared" si="327"/>
        <v>0</v>
      </c>
      <c r="S390" s="151">
        <v>5</v>
      </c>
      <c r="T390" s="154" t="s">
        <v>16</v>
      </c>
      <c r="U390" s="108">
        <f>SUMIF('Avoided Costs 2011-2019'!$A:$A,'2011 Actuals'!T390&amp;'2011 Actuals'!S390,'Avoided Costs 2011-2019'!$E:$E)*J390</f>
        <v>2336.2274964163662</v>
      </c>
      <c r="V390" s="108">
        <f>SUMIF('Avoided Costs 2011-2019'!$A:$A,'2011 Actuals'!T390&amp;'2011 Actuals'!S390,'Avoided Costs 2011-2019'!$K:$K)*N390</f>
        <v>0</v>
      </c>
      <c r="W390" s="108">
        <f>SUMIF('Avoided Costs 2011-2019'!$A:$A,'2011 Actuals'!T390&amp;'2011 Actuals'!S390,'Avoided Costs 2011-2019'!$M:$M)*R390</f>
        <v>0</v>
      </c>
      <c r="X390" s="108">
        <f t="shared" si="328"/>
        <v>2336.2274964163662</v>
      </c>
      <c r="Y390" s="134">
        <v>0</v>
      </c>
      <c r="Z390" s="110">
        <f t="shared" si="329"/>
        <v>0</v>
      </c>
      <c r="AA390" s="110"/>
      <c r="AB390" s="110"/>
      <c r="AC390" s="110"/>
      <c r="AD390" s="110">
        <f t="shared" si="345"/>
        <v>0</v>
      </c>
      <c r="AE390" s="110">
        <f t="shared" si="346"/>
        <v>2336.2274964163662</v>
      </c>
      <c r="AF390" s="261">
        <f t="shared" si="347"/>
        <v>12969.479599999999</v>
      </c>
      <c r="AG390" s="23"/>
    </row>
    <row r="391" spans="1:33" s="111" customFormat="1" x14ac:dyDescent="0.2">
      <c r="A391" s="150" t="s">
        <v>1175</v>
      </c>
      <c r="B391" s="150"/>
      <c r="C391" s="150"/>
      <c r="D391" s="151">
        <v>1</v>
      </c>
      <c r="E391" s="152"/>
      <c r="F391" s="153">
        <v>0.12</v>
      </c>
      <c r="G391" s="153"/>
      <c r="H391" s="152">
        <v>63076</v>
      </c>
      <c r="I391" s="109">
        <f t="shared" si="344"/>
        <v>61625.252</v>
      </c>
      <c r="J391" s="66">
        <f t="shared" si="325"/>
        <v>54230.22176</v>
      </c>
      <c r="K391" s="109"/>
      <c r="L391" s="152">
        <v>0</v>
      </c>
      <c r="M391" s="109">
        <f t="shared" si="316"/>
        <v>0</v>
      </c>
      <c r="N391" s="109">
        <f t="shared" si="326"/>
        <v>0</v>
      </c>
      <c r="O391" s="115"/>
      <c r="P391" s="152">
        <v>0</v>
      </c>
      <c r="Q391" s="109">
        <f t="shared" si="318"/>
        <v>0</v>
      </c>
      <c r="R391" s="66">
        <f t="shared" si="327"/>
        <v>0</v>
      </c>
      <c r="S391" s="151">
        <v>5</v>
      </c>
      <c r="T391" s="154" t="s">
        <v>16</v>
      </c>
      <c r="U391" s="108">
        <f>SUMIF('Avoided Costs 2011-2019'!$A:$A,'2011 Actuals'!T391&amp;'2011 Actuals'!S391,'Avoided Costs 2011-2019'!$E:$E)*J391</f>
        <v>48843.183813045653</v>
      </c>
      <c r="V391" s="108">
        <f>SUMIF('Avoided Costs 2011-2019'!$A:$A,'2011 Actuals'!T391&amp;'2011 Actuals'!S391,'Avoided Costs 2011-2019'!$K:$K)*N391</f>
        <v>0</v>
      </c>
      <c r="W391" s="108">
        <f>SUMIF('Avoided Costs 2011-2019'!$A:$A,'2011 Actuals'!T391&amp;'2011 Actuals'!S391,'Avoided Costs 2011-2019'!$M:$M)*R391</f>
        <v>0</v>
      </c>
      <c r="X391" s="108">
        <f t="shared" si="328"/>
        <v>48843.183813045653</v>
      </c>
      <c r="Y391" s="134">
        <v>0</v>
      </c>
      <c r="Z391" s="110">
        <f t="shared" si="329"/>
        <v>0</v>
      </c>
      <c r="AA391" s="110"/>
      <c r="AB391" s="110"/>
      <c r="AC391" s="110"/>
      <c r="AD391" s="110">
        <f t="shared" si="345"/>
        <v>0</v>
      </c>
      <c r="AE391" s="110">
        <f t="shared" si="346"/>
        <v>48843.183813045653</v>
      </c>
      <c r="AF391" s="261">
        <f t="shared" si="347"/>
        <v>271151.10879999999</v>
      </c>
      <c r="AG391" s="23"/>
    </row>
    <row r="392" spans="1:33" s="111" customFormat="1" x14ac:dyDescent="0.2">
      <c r="A392" s="150" t="s">
        <v>1176</v>
      </c>
      <c r="B392" s="150"/>
      <c r="C392" s="150"/>
      <c r="D392" s="151">
        <v>1</v>
      </c>
      <c r="E392" s="152"/>
      <c r="F392" s="153">
        <v>0.12</v>
      </c>
      <c r="G392" s="153"/>
      <c r="H392" s="152">
        <v>24962</v>
      </c>
      <c r="I392" s="109">
        <f t="shared" si="344"/>
        <v>24387.874</v>
      </c>
      <c r="J392" s="66">
        <f t="shared" si="325"/>
        <v>21461.329119999999</v>
      </c>
      <c r="K392" s="109"/>
      <c r="L392" s="152">
        <v>6733</v>
      </c>
      <c r="M392" s="109">
        <f t="shared" si="316"/>
        <v>6537.7429999999995</v>
      </c>
      <c r="N392" s="109">
        <f t="shared" si="326"/>
        <v>5753.2138399999994</v>
      </c>
      <c r="O392" s="115"/>
      <c r="P392" s="152">
        <v>0</v>
      </c>
      <c r="Q392" s="109">
        <f t="shared" si="318"/>
        <v>0</v>
      </c>
      <c r="R392" s="66">
        <f t="shared" si="327"/>
        <v>0</v>
      </c>
      <c r="S392" s="151">
        <v>15</v>
      </c>
      <c r="T392" s="154" t="s">
        <v>16</v>
      </c>
      <c r="U392" s="108">
        <f>SUMIF('Avoided Costs 2011-2019'!$A:$A,'2011 Actuals'!T392&amp;'2011 Actuals'!S392,'Avoided Costs 2011-2019'!$E:$E)*J392</f>
        <v>43679.103474172494</v>
      </c>
      <c r="V392" s="108">
        <f>SUMIF('Avoided Costs 2011-2019'!$A:$A,'2011 Actuals'!T392&amp;'2011 Actuals'!S392,'Avoided Costs 2011-2019'!$K:$K)*N392</f>
        <v>4849.16640469494</v>
      </c>
      <c r="W392" s="108">
        <f>SUMIF('Avoided Costs 2011-2019'!$A:$A,'2011 Actuals'!T392&amp;'2011 Actuals'!S392,'Avoided Costs 2011-2019'!$M:$M)*R392</f>
        <v>0</v>
      </c>
      <c r="X392" s="108">
        <f t="shared" si="328"/>
        <v>48528.269878867432</v>
      </c>
      <c r="Y392" s="134">
        <v>7870</v>
      </c>
      <c r="Z392" s="110">
        <f t="shared" si="329"/>
        <v>6925.6</v>
      </c>
      <c r="AA392" s="110"/>
      <c r="AB392" s="110"/>
      <c r="AC392" s="110"/>
      <c r="AD392" s="110">
        <f t="shared" si="345"/>
        <v>6925.6</v>
      </c>
      <c r="AE392" s="110">
        <f t="shared" si="346"/>
        <v>41602.669878867433</v>
      </c>
      <c r="AF392" s="261">
        <f t="shared" si="347"/>
        <v>321919.93679999997</v>
      </c>
      <c r="AG392" s="23"/>
    </row>
    <row r="393" spans="1:33" s="111" customFormat="1" x14ac:dyDescent="0.2">
      <c r="A393" s="150" t="s">
        <v>1177</v>
      </c>
      <c r="B393" s="150"/>
      <c r="C393" s="150"/>
      <c r="D393" s="151">
        <v>1</v>
      </c>
      <c r="E393" s="152"/>
      <c r="F393" s="153">
        <v>0.12</v>
      </c>
      <c r="G393" s="153"/>
      <c r="H393" s="152">
        <v>4229</v>
      </c>
      <c r="I393" s="109">
        <f t="shared" si="344"/>
        <v>4131.7330000000002</v>
      </c>
      <c r="J393" s="66">
        <f t="shared" si="325"/>
        <v>3635.9250400000001</v>
      </c>
      <c r="K393" s="109"/>
      <c r="L393" s="152">
        <v>0</v>
      </c>
      <c r="M393" s="109">
        <f t="shared" si="316"/>
        <v>0</v>
      </c>
      <c r="N393" s="109">
        <f t="shared" si="326"/>
        <v>0</v>
      </c>
      <c r="O393" s="115"/>
      <c r="P393" s="152">
        <v>0</v>
      </c>
      <c r="Q393" s="109">
        <f t="shared" si="318"/>
        <v>0</v>
      </c>
      <c r="R393" s="66">
        <f t="shared" si="327"/>
        <v>0</v>
      </c>
      <c r="S393" s="151">
        <v>5</v>
      </c>
      <c r="T393" s="154" t="s">
        <v>16</v>
      </c>
      <c r="U393" s="108">
        <f>SUMIF('Avoided Costs 2011-2019'!$A:$A,'2011 Actuals'!T393&amp;'2011 Actuals'!S393,'Avoided Costs 2011-2019'!$E:$E)*J393</f>
        <v>3274.7451383310618</v>
      </c>
      <c r="V393" s="108">
        <f>SUMIF('Avoided Costs 2011-2019'!$A:$A,'2011 Actuals'!T393&amp;'2011 Actuals'!S393,'Avoided Costs 2011-2019'!$K:$K)*N393</f>
        <v>0</v>
      </c>
      <c r="W393" s="108">
        <f>SUMIF('Avoided Costs 2011-2019'!$A:$A,'2011 Actuals'!T393&amp;'2011 Actuals'!S393,'Avoided Costs 2011-2019'!$M:$M)*R393</f>
        <v>0</v>
      </c>
      <c r="X393" s="108">
        <f t="shared" si="328"/>
        <v>3274.7451383310618</v>
      </c>
      <c r="Y393" s="134">
        <v>0</v>
      </c>
      <c r="Z393" s="110">
        <f t="shared" si="329"/>
        <v>0</v>
      </c>
      <c r="AA393" s="110"/>
      <c r="AB393" s="110"/>
      <c r="AC393" s="110"/>
      <c r="AD393" s="110">
        <f t="shared" si="345"/>
        <v>0</v>
      </c>
      <c r="AE393" s="110">
        <f t="shared" si="346"/>
        <v>3274.7451383310618</v>
      </c>
      <c r="AF393" s="261">
        <f t="shared" si="347"/>
        <v>18179.625200000002</v>
      </c>
      <c r="AG393" s="23"/>
    </row>
    <row r="394" spans="1:33" s="111" customFormat="1" x14ac:dyDescent="0.2">
      <c r="A394" s="150" t="s">
        <v>1178</v>
      </c>
      <c r="B394" s="150"/>
      <c r="C394" s="150"/>
      <c r="D394" s="151">
        <v>1</v>
      </c>
      <c r="E394" s="152"/>
      <c r="F394" s="153">
        <v>0.12</v>
      </c>
      <c r="G394" s="153"/>
      <c r="H394" s="152">
        <v>14191</v>
      </c>
      <c r="I394" s="109">
        <f t="shared" si="344"/>
        <v>13864.607</v>
      </c>
      <c r="J394" s="66">
        <f t="shared" si="325"/>
        <v>12200.854160000001</v>
      </c>
      <c r="K394" s="109"/>
      <c r="L394" s="152">
        <v>0</v>
      </c>
      <c r="M394" s="109">
        <f t="shared" si="316"/>
        <v>0</v>
      </c>
      <c r="N394" s="109">
        <f t="shared" si="326"/>
        <v>0</v>
      </c>
      <c r="O394" s="115"/>
      <c r="P394" s="152">
        <v>0</v>
      </c>
      <c r="Q394" s="109">
        <f t="shared" si="318"/>
        <v>0</v>
      </c>
      <c r="R394" s="66">
        <f t="shared" si="327"/>
        <v>0</v>
      </c>
      <c r="S394" s="151">
        <v>5</v>
      </c>
      <c r="T394" s="154" t="s">
        <v>16</v>
      </c>
      <c r="U394" s="108">
        <f>SUMIF('Avoided Costs 2011-2019'!$A:$A,'2011 Actuals'!T394&amp;'2011 Actuals'!S394,'Avoided Costs 2011-2019'!$E:$E)*J394</f>
        <v>10988.864567996241</v>
      </c>
      <c r="V394" s="108">
        <f>SUMIF('Avoided Costs 2011-2019'!$A:$A,'2011 Actuals'!T394&amp;'2011 Actuals'!S394,'Avoided Costs 2011-2019'!$K:$K)*N394</f>
        <v>0</v>
      </c>
      <c r="W394" s="108">
        <f>SUMIF('Avoided Costs 2011-2019'!$A:$A,'2011 Actuals'!T394&amp;'2011 Actuals'!S394,'Avoided Costs 2011-2019'!$M:$M)*R394</f>
        <v>0</v>
      </c>
      <c r="X394" s="108">
        <f t="shared" si="328"/>
        <v>10988.864567996241</v>
      </c>
      <c r="Y394" s="134">
        <v>0</v>
      </c>
      <c r="Z394" s="110">
        <f t="shared" si="329"/>
        <v>0</v>
      </c>
      <c r="AA394" s="110"/>
      <c r="AB394" s="110"/>
      <c r="AC394" s="110"/>
      <c r="AD394" s="110">
        <f t="shared" si="345"/>
        <v>0</v>
      </c>
      <c r="AE394" s="110">
        <f t="shared" si="346"/>
        <v>10988.864567996241</v>
      </c>
      <c r="AF394" s="261">
        <f t="shared" si="347"/>
        <v>61004.270800000006</v>
      </c>
      <c r="AG394" s="23"/>
    </row>
    <row r="395" spans="1:33" s="111" customFormat="1" x14ac:dyDescent="0.2">
      <c r="A395" s="150" t="s">
        <v>1179</v>
      </c>
      <c r="B395" s="150"/>
      <c r="C395" s="150"/>
      <c r="D395" s="151">
        <v>1</v>
      </c>
      <c r="E395" s="152"/>
      <c r="F395" s="153">
        <v>0.12</v>
      </c>
      <c r="G395" s="153"/>
      <c r="H395" s="152">
        <v>2797</v>
      </c>
      <c r="I395" s="109">
        <f t="shared" si="344"/>
        <v>2732.6689999999999</v>
      </c>
      <c r="J395" s="66">
        <f t="shared" si="325"/>
        <v>2404.74872</v>
      </c>
      <c r="K395" s="109"/>
      <c r="L395" s="152">
        <v>0</v>
      </c>
      <c r="M395" s="109">
        <f t="shared" si="316"/>
        <v>0</v>
      </c>
      <c r="N395" s="109">
        <f t="shared" si="326"/>
        <v>0</v>
      </c>
      <c r="O395" s="115"/>
      <c r="P395" s="152">
        <v>0</v>
      </c>
      <c r="Q395" s="109">
        <f t="shared" si="318"/>
        <v>0</v>
      </c>
      <c r="R395" s="66">
        <f t="shared" si="327"/>
        <v>0</v>
      </c>
      <c r="S395" s="151">
        <v>5</v>
      </c>
      <c r="T395" s="154" t="s">
        <v>16</v>
      </c>
      <c r="U395" s="108">
        <f>SUMIF('Avoided Costs 2011-2019'!$A:$A,'2011 Actuals'!T395&amp;'2011 Actuals'!S395,'Avoided Costs 2011-2019'!$E:$E)*J395</f>
        <v>2165.8695086100688</v>
      </c>
      <c r="V395" s="108">
        <f>SUMIF('Avoided Costs 2011-2019'!$A:$A,'2011 Actuals'!T395&amp;'2011 Actuals'!S395,'Avoided Costs 2011-2019'!$K:$K)*N395</f>
        <v>0</v>
      </c>
      <c r="W395" s="108">
        <f>SUMIF('Avoided Costs 2011-2019'!$A:$A,'2011 Actuals'!T395&amp;'2011 Actuals'!S395,'Avoided Costs 2011-2019'!$M:$M)*R395</f>
        <v>0</v>
      </c>
      <c r="X395" s="108">
        <f t="shared" si="328"/>
        <v>2165.8695086100688</v>
      </c>
      <c r="Y395" s="134">
        <v>0</v>
      </c>
      <c r="Z395" s="110">
        <f t="shared" si="329"/>
        <v>0</v>
      </c>
      <c r="AA395" s="110"/>
      <c r="AB395" s="110"/>
      <c r="AC395" s="110"/>
      <c r="AD395" s="110">
        <f t="shared" si="345"/>
        <v>0</v>
      </c>
      <c r="AE395" s="110">
        <f t="shared" si="346"/>
        <v>2165.8695086100688</v>
      </c>
      <c r="AF395" s="261">
        <f t="shared" si="347"/>
        <v>12023.7436</v>
      </c>
      <c r="AG395" s="23"/>
    </row>
    <row r="396" spans="1:33" s="111" customFormat="1" x14ac:dyDescent="0.2">
      <c r="A396" s="150" t="s">
        <v>1180</v>
      </c>
      <c r="B396" s="150"/>
      <c r="C396" s="150"/>
      <c r="D396" s="151">
        <v>1</v>
      </c>
      <c r="E396" s="152"/>
      <c r="F396" s="153">
        <v>0.12</v>
      </c>
      <c r="G396" s="153"/>
      <c r="H396" s="152">
        <v>12286</v>
      </c>
      <c r="I396" s="109">
        <f t="shared" si="344"/>
        <v>12003.422</v>
      </c>
      <c r="J396" s="66">
        <f t="shared" si="325"/>
        <v>10563.01136</v>
      </c>
      <c r="K396" s="109"/>
      <c r="L396" s="152">
        <v>0</v>
      </c>
      <c r="M396" s="109">
        <f t="shared" si="316"/>
        <v>0</v>
      </c>
      <c r="N396" s="109">
        <f t="shared" si="326"/>
        <v>0</v>
      </c>
      <c r="O396" s="115"/>
      <c r="P396" s="152">
        <v>0</v>
      </c>
      <c r="Q396" s="109">
        <f t="shared" si="318"/>
        <v>0</v>
      </c>
      <c r="R396" s="66">
        <f t="shared" si="327"/>
        <v>0</v>
      </c>
      <c r="S396" s="151">
        <v>5</v>
      </c>
      <c r="T396" s="154" t="s">
        <v>16</v>
      </c>
      <c r="U396" s="108">
        <f>SUMIF('Avoided Costs 2011-2019'!$A:$A,'2011 Actuals'!T396&amp;'2011 Actuals'!S396,'Avoided Costs 2011-2019'!$E:$E)*J396</f>
        <v>9513.7192644917068</v>
      </c>
      <c r="V396" s="108">
        <f>SUMIF('Avoided Costs 2011-2019'!$A:$A,'2011 Actuals'!T396&amp;'2011 Actuals'!S396,'Avoided Costs 2011-2019'!$K:$K)*N396</f>
        <v>0</v>
      </c>
      <c r="W396" s="108">
        <f>SUMIF('Avoided Costs 2011-2019'!$A:$A,'2011 Actuals'!T396&amp;'2011 Actuals'!S396,'Avoided Costs 2011-2019'!$M:$M)*R396</f>
        <v>0</v>
      </c>
      <c r="X396" s="108">
        <f t="shared" si="328"/>
        <v>9513.7192644917068</v>
      </c>
      <c r="Y396" s="134">
        <v>0</v>
      </c>
      <c r="Z396" s="110">
        <f t="shared" si="329"/>
        <v>0</v>
      </c>
      <c r="AA396" s="110"/>
      <c r="AB396" s="110"/>
      <c r="AC396" s="110"/>
      <c r="AD396" s="110">
        <f t="shared" si="345"/>
        <v>0</v>
      </c>
      <c r="AE396" s="110">
        <f t="shared" si="346"/>
        <v>9513.7192644917068</v>
      </c>
      <c r="AF396" s="261">
        <f t="shared" si="347"/>
        <v>52815.056800000006</v>
      </c>
      <c r="AG396" s="23"/>
    </row>
    <row r="397" spans="1:33" s="111" customFormat="1" x14ac:dyDescent="0.2">
      <c r="A397" s="150" t="s">
        <v>1181</v>
      </c>
      <c r="B397" s="150"/>
      <c r="C397" s="150"/>
      <c r="D397" s="151">
        <v>1</v>
      </c>
      <c r="E397" s="152"/>
      <c r="F397" s="153">
        <v>0.12</v>
      </c>
      <c r="G397" s="153"/>
      <c r="H397" s="152">
        <v>2646</v>
      </c>
      <c r="I397" s="109">
        <f t="shared" si="344"/>
        <v>2585.1419999999998</v>
      </c>
      <c r="J397" s="66">
        <f t="shared" si="325"/>
        <v>2274.9249599999998</v>
      </c>
      <c r="K397" s="109"/>
      <c r="L397" s="152">
        <v>0</v>
      </c>
      <c r="M397" s="109">
        <f t="shared" si="316"/>
        <v>0</v>
      </c>
      <c r="N397" s="109">
        <f t="shared" si="326"/>
        <v>0</v>
      </c>
      <c r="O397" s="115"/>
      <c r="P397" s="152">
        <v>0</v>
      </c>
      <c r="Q397" s="109">
        <f t="shared" si="318"/>
        <v>0</v>
      </c>
      <c r="R397" s="66">
        <f t="shared" si="327"/>
        <v>0</v>
      </c>
      <c r="S397" s="151">
        <v>5</v>
      </c>
      <c r="T397" s="154" t="s">
        <v>16</v>
      </c>
      <c r="U397" s="108">
        <f>SUMIF('Avoided Costs 2011-2019'!$A:$A,'2011 Actuals'!T397&amp;'2011 Actuals'!S397,'Avoided Costs 2011-2019'!$E:$E)*J397</f>
        <v>2048.9419806157457</v>
      </c>
      <c r="V397" s="108">
        <f>SUMIF('Avoided Costs 2011-2019'!$A:$A,'2011 Actuals'!T397&amp;'2011 Actuals'!S397,'Avoided Costs 2011-2019'!$K:$K)*N397</f>
        <v>0</v>
      </c>
      <c r="W397" s="108">
        <f>SUMIF('Avoided Costs 2011-2019'!$A:$A,'2011 Actuals'!T397&amp;'2011 Actuals'!S397,'Avoided Costs 2011-2019'!$M:$M)*R397</f>
        <v>0</v>
      </c>
      <c r="X397" s="108">
        <f t="shared" si="328"/>
        <v>2048.9419806157457</v>
      </c>
      <c r="Y397" s="134">
        <v>0</v>
      </c>
      <c r="Z397" s="110">
        <f t="shared" si="329"/>
        <v>0</v>
      </c>
      <c r="AA397" s="110"/>
      <c r="AB397" s="110"/>
      <c r="AC397" s="110"/>
      <c r="AD397" s="110">
        <f t="shared" si="345"/>
        <v>0</v>
      </c>
      <c r="AE397" s="110">
        <f t="shared" si="346"/>
        <v>2048.9419806157457</v>
      </c>
      <c r="AF397" s="261">
        <f t="shared" si="347"/>
        <v>11374.6248</v>
      </c>
      <c r="AG397" s="23"/>
    </row>
    <row r="398" spans="1:33" s="111" customFormat="1" x14ac:dyDescent="0.2">
      <c r="A398" s="150" t="s">
        <v>1182</v>
      </c>
      <c r="B398" s="150"/>
      <c r="C398" s="150"/>
      <c r="D398" s="151">
        <v>1</v>
      </c>
      <c r="E398" s="152"/>
      <c r="F398" s="153">
        <v>0.12</v>
      </c>
      <c r="G398" s="153"/>
      <c r="H398" s="152">
        <v>4592</v>
      </c>
      <c r="I398" s="109">
        <f t="shared" si="344"/>
        <v>4486.384</v>
      </c>
      <c r="J398" s="66">
        <f t="shared" si="325"/>
        <v>3948.0179200000002</v>
      </c>
      <c r="K398" s="109"/>
      <c r="L398" s="152">
        <v>0</v>
      </c>
      <c r="M398" s="109">
        <f t="shared" si="316"/>
        <v>0</v>
      </c>
      <c r="N398" s="109">
        <f t="shared" si="326"/>
        <v>0</v>
      </c>
      <c r="O398" s="115"/>
      <c r="P398" s="152">
        <v>0</v>
      </c>
      <c r="Q398" s="109">
        <f t="shared" si="318"/>
        <v>0</v>
      </c>
      <c r="R398" s="66">
        <f t="shared" si="327"/>
        <v>0</v>
      </c>
      <c r="S398" s="151">
        <v>5</v>
      </c>
      <c r="T398" s="154" t="s">
        <v>16</v>
      </c>
      <c r="U398" s="108">
        <f>SUMIF('Avoided Costs 2011-2019'!$A:$A,'2011 Actuals'!T398&amp;'2011 Actuals'!S398,'Avoided Costs 2011-2019'!$E:$E)*J398</f>
        <v>3555.8358182114534</v>
      </c>
      <c r="V398" s="108">
        <f>SUMIF('Avoided Costs 2011-2019'!$A:$A,'2011 Actuals'!T398&amp;'2011 Actuals'!S398,'Avoided Costs 2011-2019'!$K:$K)*N398</f>
        <v>0</v>
      </c>
      <c r="W398" s="108">
        <f>SUMIF('Avoided Costs 2011-2019'!$A:$A,'2011 Actuals'!T398&amp;'2011 Actuals'!S398,'Avoided Costs 2011-2019'!$M:$M)*R398</f>
        <v>0</v>
      </c>
      <c r="X398" s="108">
        <f t="shared" si="328"/>
        <v>3555.8358182114534</v>
      </c>
      <c r="Y398" s="134">
        <v>0</v>
      </c>
      <c r="Z398" s="110">
        <f t="shared" si="329"/>
        <v>0</v>
      </c>
      <c r="AA398" s="110"/>
      <c r="AB398" s="110"/>
      <c r="AC398" s="110"/>
      <c r="AD398" s="110">
        <f t="shared" si="345"/>
        <v>0</v>
      </c>
      <c r="AE398" s="110">
        <f t="shared" si="346"/>
        <v>3555.8358182114534</v>
      </c>
      <c r="AF398" s="261">
        <f t="shared" si="347"/>
        <v>19740.089599999999</v>
      </c>
      <c r="AG398" s="23"/>
    </row>
    <row r="399" spans="1:33" s="111" customFormat="1" x14ac:dyDescent="0.2">
      <c r="A399" s="150" t="s">
        <v>1183</v>
      </c>
      <c r="B399" s="150"/>
      <c r="C399" s="150"/>
      <c r="D399" s="151">
        <v>1</v>
      </c>
      <c r="E399" s="152"/>
      <c r="F399" s="153">
        <v>0.12</v>
      </c>
      <c r="G399" s="153"/>
      <c r="H399" s="152">
        <v>1534</v>
      </c>
      <c r="I399" s="109">
        <f t="shared" si="344"/>
        <v>1498.7180000000001</v>
      </c>
      <c r="J399" s="66">
        <f t="shared" si="325"/>
        <v>1318.87184</v>
      </c>
      <c r="K399" s="109"/>
      <c r="L399" s="152">
        <v>0</v>
      </c>
      <c r="M399" s="109">
        <f t="shared" si="316"/>
        <v>0</v>
      </c>
      <c r="N399" s="109">
        <f t="shared" si="326"/>
        <v>0</v>
      </c>
      <c r="O399" s="115"/>
      <c r="P399" s="152">
        <v>0</v>
      </c>
      <c r="Q399" s="109">
        <f t="shared" si="318"/>
        <v>0</v>
      </c>
      <c r="R399" s="66">
        <f t="shared" si="327"/>
        <v>0</v>
      </c>
      <c r="S399" s="151">
        <v>5</v>
      </c>
      <c r="T399" s="154" t="s">
        <v>16</v>
      </c>
      <c r="U399" s="108">
        <f>SUMIF('Avoided Costs 2011-2019'!$A:$A,'2011 Actuals'!T399&amp;'2011 Actuals'!S399,'Avoided Costs 2011-2019'!$E:$E)*J399</f>
        <v>1187.8597877039133</v>
      </c>
      <c r="V399" s="108">
        <f>SUMIF('Avoided Costs 2011-2019'!$A:$A,'2011 Actuals'!T399&amp;'2011 Actuals'!S399,'Avoided Costs 2011-2019'!$K:$K)*N399</f>
        <v>0</v>
      </c>
      <c r="W399" s="108">
        <f>SUMIF('Avoided Costs 2011-2019'!$A:$A,'2011 Actuals'!T399&amp;'2011 Actuals'!S399,'Avoided Costs 2011-2019'!$M:$M)*R399</f>
        <v>0</v>
      </c>
      <c r="X399" s="108">
        <f t="shared" si="328"/>
        <v>1187.8597877039133</v>
      </c>
      <c r="Y399" s="134">
        <v>0</v>
      </c>
      <c r="Z399" s="110">
        <f t="shared" si="329"/>
        <v>0</v>
      </c>
      <c r="AA399" s="110"/>
      <c r="AB399" s="110"/>
      <c r="AC399" s="110"/>
      <c r="AD399" s="110">
        <f t="shared" si="345"/>
        <v>0</v>
      </c>
      <c r="AE399" s="110">
        <f t="shared" si="346"/>
        <v>1187.8597877039133</v>
      </c>
      <c r="AF399" s="261">
        <f t="shared" si="347"/>
        <v>6594.3591999999999</v>
      </c>
      <c r="AG399" s="23"/>
    </row>
    <row r="400" spans="1:33" s="111" customFormat="1" x14ac:dyDescent="0.2">
      <c r="A400" s="150" t="s">
        <v>1184</v>
      </c>
      <c r="B400" s="150"/>
      <c r="C400" s="150"/>
      <c r="D400" s="151">
        <v>1</v>
      </c>
      <c r="E400" s="152"/>
      <c r="F400" s="153">
        <v>0.12</v>
      </c>
      <c r="G400" s="153"/>
      <c r="H400" s="152">
        <v>7139</v>
      </c>
      <c r="I400" s="109">
        <f t="shared" si="344"/>
        <v>6974.8029999999999</v>
      </c>
      <c r="J400" s="66">
        <f t="shared" si="325"/>
        <v>6137.8266400000002</v>
      </c>
      <c r="K400" s="109"/>
      <c r="L400" s="152">
        <v>0</v>
      </c>
      <c r="M400" s="109">
        <f t="shared" si="316"/>
        <v>0</v>
      </c>
      <c r="N400" s="109">
        <f t="shared" si="326"/>
        <v>0</v>
      </c>
      <c r="O400" s="115"/>
      <c r="P400" s="152">
        <v>0</v>
      </c>
      <c r="Q400" s="109">
        <f t="shared" si="318"/>
        <v>0</v>
      </c>
      <c r="R400" s="66">
        <f t="shared" si="327"/>
        <v>0</v>
      </c>
      <c r="S400" s="151">
        <v>5</v>
      </c>
      <c r="T400" s="154" t="s">
        <v>16</v>
      </c>
      <c r="U400" s="108">
        <f>SUMIF('Avoided Costs 2011-2019'!$A:$A,'2011 Actuals'!T400&amp;'2011 Actuals'!S400,'Avoided Costs 2011-2019'!$E:$E)*J400</f>
        <v>5528.1167043143651</v>
      </c>
      <c r="V400" s="108">
        <f>SUMIF('Avoided Costs 2011-2019'!$A:$A,'2011 Actuals'!T400&amp;'2011 Actuals'!S400,'Avoided Costs 2011-2019'!$K:$K)*N400</f>
        <v>0</v>
      </c>
      <c r="W400" s="108">
        <f>SUMIF('Avoided Costs 2011-2019'!$A:$A,'2011 Actuals'!T400&amp;'2011 Actuals'!S400,'Avoided Costs 2011-2019'!$M:$M)*R400</f>
        <v>0</v>
      </c>
      <c r="X400" s="108">
        <f t="shared" si="328"/>
        <v>5528.1167043143651</v>
      </c>
      <c r="Y400" s="134">
        <v>0</v>
      </c>
      <c r="Z400" s="110">
        <f t="shared" si="329"/>
        <v>0</v>
      </c>
      <c r="AA400" s="110"/>
      <c r="AB400" s="110"/>
      <c r="AC400" s="110"/>
      <c r="AD400" s="110">
        <f t="shared" si="345"/>
        <v>0</v>
      </c>
      <c r="AE400" s="110">
        <f t="shared" si="346"/>
        <v>5528.1167043143651</v>
      </c>
      <c r="AF400" s="261">
        <f t="shared" si="347"/>
        <v>30689.1332</v>
      </c>
      <c r="AG400" s="23"/>
    </row>
    <row r="401" spans="1:33" s="111" customFormat="1" x14ac:dyDescent="0.2">
      <c r="A401" s="150" t="s">
        <v>1185</v>
      </c>
      <c r="B401" s="150"/>
      <c r="C401" s="150"/>
      <c r="D401" s="151">
        <v>1</v>
      </c>
      <c r="E401" s="152"/>
      <c r="F401" s="153">
        <v>0.12</v>
      </c>
      <c r="G401" s="153"/>
      <c r="H401" s="152">
        <v>7201</v>
      </c>
      <c r="I401" s="109">
        <f t="shared" si="344"/>
        <v>7035.3769999999995</v>
      </c>
      <c r="J401" s="66">
        <f t="shared" si="325"/>
        <v>6191.1317599999993</v>
      </c>
      <c r="K401" s="109"/>
      <c r="L401" s="152">
        <v>0</v>
      </c>
      <c r="M401" s="109">
        <f t="shared" si="316"/>
        <v>0</v>
      </c>
      <c r="N401" s="109">
        <f t="shared" si="326"/>
        <v>0</v>
      </c>
      <c r="O401" s="115"/>
      <c r="P401" s="152">
        <v>0</v>
      </c>
      <c r="Q401" s="109">
        <f t="shared" si="318"/>
        <v>0</v>
      </c>
      <c r="R401" s="66">
        <f t="shared" si="327"/>
        <v>0</v>
      </c>
      <c r="S401" s="151">
        <v>5</v>
      </c>
      <c r="T401" s="154" t="s">
        <v>16</v>
      </c>
      <c r="U401" s="108">
        <f>SUMIF('Avoided Costs 2011-2019'!$A:$A,'2011 Actuals'!T401&amp;'2011 Actuals'!S401,'Avoided Costs 2011-2019'!$E:$E)*J401</f>
        <v>5576.1266826961391</v>
      </c>
      <c r="V401" s="108">
        <f>SUMIF('Avoided Costs 2011-2019'!$A:$A,'2011 Actuals'!T401&amp;'2011 Actuals'!S401,'Avoided Costs 2011-2019'!$K:$K)*N401</f>
        <v>0</v>
      </c>
      <c r="W401" s="108">
        <f>SUMIF('Avoided Costs 2011-2019'!$A:$A,'2011 Actuals'!T401&amp;'2011 Actuals'!S401,'Avoided Costs 2011-2019'!$M:$M)*R401</f>
        <v>0</v>
      </c>
      <c r="X401" s="108">
        <f t="shared" si="328"/>
        <v>5576.1266826961391</v>
      </c>
      <c r="Y401" s="134">
        <v>0</v>
      </c>
      <c r="Z401" s="110">
        <f t="shared" si="329"/>
        <v>0</v>
      </c>
      <c r="AA401" s="110"/>
      <c r="AB401" s="110"/>
      <c r="AC401" s="110"/>
      <c r="AD401" s="110">
        <f t="shared" si="345"/>
        <v>0</v>
      </c>
      <c r="AE401" s="110">
        <f t="shared" si="346"/>
        <v>5576.1266826961391</v>
      </c>
      <c r="AF401" s="261">
        <f t="shared" si="347"/>
        <v>30955.658799999997</v>
      </c>
      <c r="AG401" s="23"/>
    </row>
    <row r="402" spans="1:33" s="111" customFormat="1" x14ac:dyDescent="0.2">
      <c r="A402" s="150" t="s">
        <v>1186</v>
      </c>
      <c r="B402" s="150"/>
      <c r="C402" s="150"/>
      <c r="D402" s="151">
        <v>1</v>
      </c>
      <c r="E402" s="152"/>
      <c r="F402" s="153">
        <v>0.12</v>
      </c>
      <c r="G402" s="153"/>
      <c r="H402" s="152">
        <v>1518</v>
      </c>
      <c r="I402" s="109">
        <f t="shared" si="344"/>
        <v>1483.086</v>
      </c>
      <c r="J402" s="66">
        <f t="shared" si="325"/>
        <v>1305.1156800000001</v>
      </c>
      <c r="K402" s="109"/>
      <c r="L402" s="152">
        <v>0</v>
      </c>
      <c r="M402" s="109">
        <f t="shared" si="316"/>
        <v>0</v>
      </c>
      <c r="N402" s="109">
        <f t="shared" si="326"/>
        <v>0</v>
      </c>
      <c r="O402" s="115"/>
      <c r="P402" s="152">
        <v>0</v>
      </c>
      <c r="Q402" s="109">
        <f t="shared" si="318"/>
        <v>0</v>
      </c>
      <c r="R402" s="66">
        <f t="shared" si="327"/>
        <v>0</v>
      </c>
      <c r="S402" s="151">
        <v>5</v>
      </c>
      <c r="T402" s="154" t="s">
        <v>16</v>
      </c>
      <c r="U402" s="108">
        <f>SUMIF('Avoided Costs 2011-2019'!$A:$A,'2011 Actuals'!T402&amp;'2011 Actuals'!S402,'Avoided Costs 2011-2019'!$E:$E)*J402</f>
        <v>1175.4701158634552</v>
      </c>
      <c r="V402" s="108">
        <f>SUMIF('Avoided Costs 2011-2019'!$A:$A,'2011 Actuals'!T402&amp;'2011 Actuals'!S402,'Avoided Costs 2011-2019'!$K:$K)*N402</f>
        <v>0</v>
      </c>
      <c r="W402" s="108">
        <f>SUMIF('Avoided Costs 2011-2019'!$A:$A,'2011 Actuals'!T402&amp;'2011 Actuals'!S402,'Avoided Costs 2011-2019'!$M:$M)*R402</f>
        <v>0</v>
      </c>
      <c r="X402" s="108">
        <f t="shared" si="328"/>
        <v>1175.4701158634552</v>
      </c>
      <c r="Y402" s="134">
        <v>0</v>
      </c>
      <c r="Z402" s="110">
        <f t="shared" si="329"/>
        <v>0</v>
      </c>
      <c r="AA402" s="110"/>
      <c r="AB402" s="110"/>
      <c r="AC402" s="110"/>
      <c r="AD402" s="110">
        <f t="shared" si="345"/>
        <v>0</v>
      </c>
      <c r="AE402" s="110">
        <f t="shared" si="346"/>
        <v>1175.4701158634552</v>
      </c>
      <c r="AF402" s="261">
        <f t="shared" si="347"/>
        <v>6525.5784000000003</v>
      </c>
      <c r="AG402" s="23"/>
    </row>
    <row r="403" spans="1:33" s="111" customFormat="1" x14ac:dyDescent="0.2">
      <c r="A403" s="150" t="s">
        <v>1187</v>
      </c>
      <c r="B403" s="150"/>
      <c r="C403" s="150"/>
      <c r="D403" s="151">
        <v>1</v>
      </c>
      <c r="E403" s="152"/>
      <c r="F403" s="153">
        <v>0.12</v>
      </c>
      <c r="G403" s="153"/>
      <c r="H403" s="152">
        <v>12217</v>
      </c>
      <c r="I403" s="109">
        <f t="shared" ref="I403:I412" si="348">H403</f>
        <v>12217</v>
      </c>
      <c r="J403" s="66">
        <f t="shared" si="325"/>
        <v>10750.960000000001</v>
      </c>
      <c r="K403" s="109"/>
      <c r="L403" s="152">
        <v>0</v>
      </c>
      <c r="M403" s="109">
        <f t="shared" ref="M403:M412" si="349">L403</f>
        <v>0</v>
      </c>
      <c r="N403" s="109">
        <f t="shared" si="326"/>
        <v>0</v>
      </c>
      <c r="O403" s="115"/>
      <c r="P403" s="152">
        <v>0</v>
      </c>
      <c r="Q403" s="109">
        <f t="shared" ref="Q403:Q412" si="350">+P403</f>
        <v>0</v>
      </c>
      <c r="R403" s="66">
        <f t="shared" si="327"/>
        <v>0</v>
      </c>
      <c r="S403" s="151">
        <v>25</v>
      </c>
      <c r="T403" s="154" t="s">
        <v>16</v>
      </c>
      <c r="U403" s="108">
        <f>SUMIF('Avoided Costs 2011-2019'!$A:$A,'2011 Actuals'!T403&amp;'2011 Actuals'!S403,'Avoided Costs 2011-2019'!$E:$E)*J403</f>
        <v>27780.516604590306</v>
      </c>
      <c r="V403" s="108">
        <f>SUMIF('Avoided Costs 2011-2019'!$A:$A,'2011 Actuals'!T403&amp;'2011 Actuals'!S403,'Avoided Costs 2011-2019'!$K:$K)*N403</f>
        <v>0</v>
      </c>
      <c r="W403" s="108">
        <f>SUMIF('Avoided Costs 2011-2019'!$A:$A,'2011 Actuals'!T403&amp;'2011 Actuals'!S403,'Avoided Costs 2011-2019'!$M:$M)*R403</f>
        <v>0</v>
      </c>
      <c r="X403" s="108">
        <f t="shared" si="328"/>
        <v>27780.516604590306</v>
      </c>
      <c r="Y403" s="134">
        <v>8646</v>
      </c>
      <c r="Z403" s="110">
        <f t="shared" si="329"/>
        <v>7608.4800000000005</v>
      </c>
      <c r="AA403" s="110"/>
      <c r="AB403" s="110"/>
      <c r="AC403" s="110"/>
      <c r="AD403" s="110">
        <f t="shared" si="345"/>
        <v>7608.4800000000005</v>
      </c>
      <c r="AE403" s="110">
        <f t="shared" si="346"/>
        <v>20172.036604590307</v>
      </c>
      <c r="AF403" s="261">
        <f t="shared" si="347"/>
        <v>268774</v>
      </c>
      <c r="AG403" s="23"/>
    </row>
    <row r="404" spans="1:33" s="111" customFormat="1" x14ac:dyDescent="0.2">
      <c r="A404" s="150" t="s">
        <v>1188</v>
      </c>
      <c r="B404" s="150"/>
      <c r="C404" s="150"/>
      <c r="D404" s="151">
        <v>1</v>
      </c>
      <c r="E404" s="152"/>
      <c r="F404" s="153">
        <v>0.12</v>
      </c>
      <c r="G404" s="153"/>
      <c r="H404" s="152">
        <v>12217</v>
      </c>
      <c r="I404" s="109">
        <f t="shared" si="348"/>
        <v>12217</v>
      </c>
      <c r="J404" s="66">
        <f t="shared" si="325"/>
        <v>10750.960000000001</v>
      </c>
      <c r="K404" s="109"/>
      <c r="L404" s="152">
        <v>0</v>
      </c>
      <c r="M404" s="109">
        <f t="shared" si="349"/>
        <v>0</v>
      </c>
      <c r="N404" s="109">
        <f t="shared" si="326"/>
        <v>0</v>
      </c>
      <c r="O404" s="115"/>
      <c r="P404" s="152">
        <v>0</v>
      </c>
      <c r="Q404" s="109">
        <f t="shared" si="350"/>
        <v>0</v>
      </c>
      <c r="R404" s="66">
        <f t="shared" si="327"/>
        <v>0</v>
      </c>
      <c r="S404" s="151">
        <v>25</v>
      </c>
      <c r="T404" s="154" t="s">
        <v>16</v>
      </c>
      <c r="U404" s="108">
        <f>SUMIF('Avoided Costs 2011-2019'!$A:$A,'2011 Actuals'!T404&amp;'2011 Actuals'!S404,'Avoided Costs 2011-2019'!$E:$E)*J404</f>
        <v>27780.516604590306</v>
      </c>
      <c r="V404" s="108">
        <f>SUMIF('Avoided Costs 2011-2019'!$A:$A,'2011 Actuals'!T404&amp;'2011 Actuals'!S404,'Avoided Costs 2011-2019'!$K:$K)*N404</f>
        <v>0</v>
      </c>
      <c r="W404" s="108">
        <f>SUMIF('Avoided Costs 2011-2019'!$A:$A,'2011 Actuals'!T404&amp;'2011 Actuals'!S404,'Avoided Costs 2011-2019'!$M:$M)*R404</f>
        <v>0</v>
      </c>
      <c r="X404" s="108">
        <f t="shared" si="328"/>
        <v>27780.516604590306</v>
      </c>
      <c r="Y404" s="134">
        <v>8646</v>
      </c>
      <c r="Z404" s="110">
        <f t="shared" si="329"/>
        <v>7608.4800000000005</v>
      </c>
      <c r="AA404" s="110"/>
      <c r="AB404" s="110"/>
      <c r="AC404" s="110"/>
      <c r="AD404" s="110">
        <f t="shared" si="345"/>
        <v>7608.4800000000005</v>
      </c>
      <c r="AE404" s="110">
        <f t="shared" si="346"/>
        <v>20172.036604590307</v>
      </c>
      <c r="AF404" s="261">
        <f t="shared" si="347"/>
        <v>268774</v>
      </c>
      <c r="AG404" s="23"/>
    </row>
    <row r="405" spans="1:33" s="111" customFormat="1" x14ac:dyDescent="0.2">
      <c r="A405" s="150" t="s">
        <v>1189</v>
      </c>
      <c r="B405" s="150"/>
      <c r="C405" s="150"/>
      <c r="D405" s="151">
        <v>1</v>
      </c>
      <c r="E405" s="152"/>
      <c r="F405" s="153">
        <v>0.12</v>
      </c>
      <c r="G405" s="153"/>
      <c r="H405" s="152">
        <v>12217</v>
      </c>
      <c r="I405" s="109">
        <f t="shared" si="348"/>
        <v>12217</v>
      </c>
      <c r="J405" s="66">
        <f t="shared" si="325"/>
        <v>10750.960000000001</v>
      </c>
      <c r="K405" s="109"/>
      <c r="L405" s="152">
        <v>0</v>
      </c>
      <c r="M405" s="109">
        <f t="shared" si="349"/>
        <v>0</v>
      </c>
      <c r="N405" s="109">
        <f t="shared" si="326"/>
        <v>0</v>
      </c>
      <c r="O405" s="115"/>
      <c r="P405" s="152">
        <v>0</v>
      </c>
      <c r="Q405" s="109">
        <f t="shared" si="350"/>
        <v>0</v>
      </c>
      <c r="R405" s="66">
        <f t="shared" si="327"/>
        <v>0</v>
      </c>
      <c r="S405" s="151">
        <v>25</v>
      </c>
      <c r="T405" s="154" t="s">
        <v>16</v>
      </c>
      <c r="U405" s="108">
        <f>SUMIF('Avoided Costs 2011-2019'!$A:$A,'2011 Actuals'!T405&amp;'2011 Actuals'!S405,'Avoided Costs 2011-2019'!$E:$E)*J405</f>
        <v>27780.516604590306</v>
      </c>
      <c r="V405" s="108">
        <f>SUMIF('Avoided Costs 2011-2019'!$A:$A,'2011 Actuals'!T405&amp;'2011 Actuals'!S405,'Avoided Costs 2011-2019'!$K:$K)*N405</f>
        <v>0</v>
      </c>
      <c r="W405" s="108">
        <f>SUMIF('Avoided Costs 2011-2019'!$A:$A,'2011 Actuals'!T405&amp;'2011 Actuals'!S405,'Avoided Costs 2011-2019'!$M:$M)*R405</f>
        <v>0</v>
      </c>
      <c r="X405" s="108">
        <f t="shared" si="328"/>
        <v>27780.516604590306</v>
      </c>
      <c r="Y405" s="134">
        <v>8646</v>
      </c>
      <c r="Z405" s="110">
        <f t="shared" si="329"/>
        <v>7608.4800000000005</v>
      </c>
      <c r="AA405" s="110"/>
      <c r="AB405" s="110"/>
      <c r="AC405" s="110"/>
      <c r="AD405" s="110">
        <f t="shared" si="345"/>
        <v>7608.4800000000005</v>
      </c>
      <c r="AE405" s="110">
        <f t="shared" si="346"/>
        <v>20172.036604590307</v>
      </c>
      <c r="AF405" s="261">
        <f t="shared" si="347"/>
        <v>268774</v>
      </c>
      <c r="AG405" s="23"/>
    </row>
    <row r="406" spans="1:33" s="111" customFormat="1" x14ac:dyDescent="0.2">
      <c r="A406" s="150" t="s">
        <v>1190</v>
      </c>
      <c r="B406" s="150"/>
      <c r="C406" s="150"/>
      <c r="D406" s="151">
        <v>1</v>
      </c>
      <c r="E406" s="152"/>
      <c r="F406" s="153">
        <v>0.12</v>
      </c>
      <c r="G406" s="153"/>
      <c r="H406" s="152">
        <v>49476</v>
      </c>
      <c r="I406" s="109">
        <f t="shared" si="348"/>
        <v>49476</v>
      </c>
      <c r="J406" s="66">
        <f t="shared" si="325"/>
        <v>43538.879999999997</v>
      </c>
      <c r="K406" s="109"/>
      <c r="L406" s="152">
        <v>0</v>
      </c>
      <c r="M406" s="109">
        <f t="shared" si="349"/>
        <v>0</v>
      </c>
      <c r="N406" s="109">
        <f t="shared" si="326"/>
        <v>0</v>
      </c>
      <c r="O406" s="115"/>
      <c r="P406" s="152">
        <v>0</v>
      </c>
      <c r="Q406" s="109">
        <f t="shared" si="350"/>
        <v>0</v>
      </c>
      <c r="R406" s="66">
        <f t="shared" si="327"/>
        <v>0</v>
      </c>
      <c r="S406" s="151">
        <v>25</v>
      </c>
      <c r="T406" s="154" t="s">
        <v>16</v>
      </c>
      <c r="U406" s="108">
        <f>SUMIF('Avoided Costs 2011-2019'!$A:$A,'2011 Actuals'!T406&amp;'2011 Actuals'!S406,'Avoided Costs 2011-2019'!$E:$E)*J406</f>
        <v>112504.61156820085</v>
      </c>
      <c r="V406" s="108">
        <f>SUMIF('Avoided Costs 2011-2019'!$A:$A,'2011 Actuals'!T406&amp;'2011 Actuals'!S406,'Avoided Costs 2011-2019'!$K:$K)*N406</f>
        <v>0</v>
      </c>
      <c r="W406" s="108">
        <f>SUMIF('Avoided Costs 2011-2019'!$A:$A,'2011 Actuals'!T406&amp;'2011 Actuals'!S406,'Avoided Costs 2011-2019'!$M:$M)*R406</f>
        <v>0</v>
      </c>
      <c r="X406" s="108">
        <f t="shared" si="328"/>
        <v>112504.61156820085</v>
      </c>
      <c r="Y406" s="134">
        <v>14470</v>
      </c>
      <c r="Z406" s="110">
        <f t="shared" si="329"/>
        <v>12733.6</v>
      </c>
      <c r="AA406" s="110"/>
      <c r="AB406" s="110"/>
      <c r="AC406" s="110"/>
      <c r="AD406" s="110">
        <f t="shared" ref="AD406:AD437" si="351">Z406+AB406</f>
        <v>12733.6</v>
      </c>
      <c r="AE406" s="110">
        <f t="shared" ref="AE406:AE437" si="352">X406-AD406</f>
        <v>99771.011568200847</v>
      </c>
      <c r="AF406" s="261">
        <f t="shared" si="347"/>
        <v>1088472</v>
      </c>
      <c r="AG406" s="23"/>
    </row>
    <row r="407" spans="1:33" s="111" customFormat="1" x14ac:dyDescent="0.2">
      <c r="A407" s="150" t="s">
        <v>1191</v>
      </c>
      <c r="B407" s="150"/>
      <c r="C407" s="150"/>
      <c r="D407" s="151">
        <v>1</v>
      </c>
      <c r="E407" s="152"/>
      <c r="F407" s="153">
        <v>0.12</v>
      </c>
      <c r="G407" s="153"/>
      <c r="H407" s="152">
        <v>49476</v>
      </c>
      <c r="I407" s="109">
        <f t="shared" si="348"/>
        <v>49476</v>
      </c>
      <c r="J407" s="66">
        <f t="shared" si="325"/>
        <v>43538.879999999997</v>
      </c>
      <c r="K407" s="109"/>
      <c r="L407" s="152">
        <v>0</v>
      </c>
      <c r="M407" s="109">
        <f t="shared" si="349"/>
        <v>0</v>
      </c>
      <c r="N407" s="109">
        <f t="shared" si="326"/>
        <v>0</v>
      </c>
      <c r="O407" s="115"/>
      <c r="P407" s="152">
        <v>0</v>
      </c>
      <c r="Q407" s="109">
        <f t="shared" si="350"/>
        <v>0</v>
      </c>
      <c r="R407" s="66">
        <f t="shared" si="327"/>
        <v>0</v>
      </c>
      <c r="S407" s="151">
        <v>25</v>
      </c>
      <c r="T407" s="154" t="s">
        <v>16</v>
      </c>
      <c r="U407" s="108">
        <f>SUMIF('Avoided Costs 2011-2019'!$A:$A,'2011 Actuals'!T407&amp;'2011 Actuals'!S407,'Avoided Costs 2011-2019'!$E:$E)*J407</f>
        <v>112504.61156820085</v>
      </c>
      <c r="V407" s="108">
        <f>SUMIF('Avoided Costs 2011-2019'!$A:$A,'2011 Actuals'!T407&amp;'2011 Actuals'!S407,'Avoided Costs 2011-2019'!$K:$K)*N407</f>
        <v>0</v>
      </c>
      <c r="W407" s="108">
        <f>SUMIF('Avoided Costs 2011-2019'!$A:$A,'2011 Actuals'!T407&amp;'2011 Actuals'!S407,'Avoided Costs 2011-2019'!$M:$M)*R407</f>
        <v>0</v>
      </c>
      <c r="X407" s="108">
        <f t="shared" si="328"/>
        <v>112504.61156820085</v>
      </c>
      <c r="Y407" s="134">
        <v>14470</v>
      </c>
      <c r="Z407" s="110">
        <f t="shared" si="329"/>
        <v>12733.6</v>
      </c>
      <c r="AA407" s="110"/>
      <c r="AB407" s="110"/>
      <c r="AC407" s="110"/>
      <c r="AD407" s="110">
        <f t="shared" si="351"/>
        <v>12733.6</v>
      </c>
      <c r="AE407" s="110">
        <f t="shared" si="352"/>
        <v>99771.011568200847</v>
      </c>
      <c r="AF407" s="261">
        <f t="shared" si="347"/>
        <v>1088472</v>
      </c>
      <c r="AG407" s="23"/>
    </row>
    <row r="408" spans="1:33" s="111" customFormat="1" x14ac:dyDescent="0.2">
      <c r="A408" s="150" t="s">
        <v>1192</v>
      </c>
      <c r="B408" s="150"/>
      <c r="C408" s="150"/>
      <c r="D408" s="151">
        <v>1</v>
      </c>
      <c r="E408" s="152"/>
      <c r="F408" s="153">
        <v>0.12</v>
      </c>
      <c r="G408" s="153"/>
      <c r="H408" s="152">
        <v>49476</v>
      </c>
      <c r="I408" s="109">
        <f t="shared" si="348"/>
        <v>49476</v>
      </c>
      <c r="J408" s="66">
        <f t="shared" si="325"/>
        <v>43538.879999999997</v>
      </c>
      <c r="K408" s="109"/>
      <c r="L408" s="152">
        <v>0</v>
      </c>
      <c r="M408" s="109">
        <f t="shared" si="349"/>
        <v>0</v>
      </c>
      <c r="N408" s="109">
        <f t="shared" si="326"/>
        <v>0</v>
      </c>
      <c r="O408" s="115"/>
      <c r="P408" s="152">
        <v>0</v>
      </c>
      <c r="Q408" s="109">
        <f t="shared" si="350"/>
        <v>0</v>
      </c>
      <c r="R408" s="66">
        <f t="shared" si="327"/>
        <v>0</v>
      </c>
      <c r="S408" s="151">
        <v>25</v>
      </c>
      <c r="T408" s="154" t="s">
        <v>16</v>
      </c>
      <c r="U408" s="108">
        <f>SUMIF('Avoided Costs 2011-2019'!$A:$A,'2011 Actuals'!T408&amp;'2011 Actuals'!S408,'Avoided Costs 2011-2019'!$E:$E)*J408</f>
        <v>112504.61156820085</v>
      </c>
      <c r="V408" s="108">
        <f>SUMIF('Avoided Costs 2011-2019'!$A:$A,'2011 Actuals'!T408&amp;'2011 Actuals'!S408,'Avoided Costs 2011-2019'!$K:$K)*N408</f>
        <v>0</v>
      </c>
      <c r="W408" s="108">
        <f>SUMIF('Avoided Costs 2011-2019'!$A:$A,'2011 Actuals'!T408&amp;'2011 Actuals'!S408,'Avoided Costs 2011-2019'!$M:$M)*R408</f>
        <v>0</v>
      </c>
      <c r="X408" s="108">
        <f t="shared" si="328"/>
        <v>112504.61156820085</v>
      </c>
      <c r="Y408" s="134">
        <v>14470</v>
      </c>
      <c r="Z408" s="110">
        <f t="shared" si="329"/>
        <v>12733.6</v>
      </c>
      <c r="AA408" s="110"/>
      <c r="AB408" s="110"/>
      <c r="AC408" s="110"/>
      <c r="AD408" s="110">
        <f t="shared" si="351"/>
        <v>12733.6</v>
      </c>
      <c r="AE408" s="110">
        <f t="shared" si="352"/>
        <v>99771.011568200847</v>
      </c>
      <c r="AF408" s="261">
        <f t="shared" si="347"/>
        <v>1088472</v>
      </c>
      <c r="AG408" s="23"/>
    </row>
    <row r="409" spans="1:33" s="111" customFormat="1" x14ac:dyDescent="0.2">
      <c r="A409" s="150" t="s">
        <v>1193</v>
      </c>
      <c r="B409" s="150"/>
      <c r="C409" s="150"/>
      <c r="D409" s="151">
        <v>1</v>
      </c>
      <c r="E409" s="152"/>
      <c r="F409" s="153">
        <v>0.12</v>
      </c>
      <c r="G409" s="153"/>
      <c r="H409" s="152">
        <v>12217</v>
      </c>
      <c r="I409" s="109">
        <f t="shared" si="348"/>
        <v>12217</v>
      </c>
      <c r="J409" s="66">
        <f t="shared" si="325"/>
        <v>10750.960000000001</v>
      </c>
      <c r="K409" s="109"/>
      <c r="L409" s="152">
        <v>0</v>
      </c>
      <c r="M409" s="109">
        <f t="shared" si="349"/>
        <v>0</v>
      </c>
      <c r="N409" s="109">
        <f t="shared" si="326"/>
        <v>0</v>
      </c>
      <c r="O409" s="115"/>
      <c r="P409" s="152">
        <v>0</v>
      </c>
      <c r="Q409" s="109">
        <f t="shared" si="350"/>
        <v>0</v>
      </c>
      <c r="R409" s="66">
        <f t="shared" si="327"/>
        <v>0</v>
      </c>
      <c r="S409" s="151">
        <v>25</v>
      </c>
      <c r="T409" s="154" t="s">
        <v>16</v>
      </c>
      <c r="U409" s="108">
        <f>SUMIF('Avoided Costs 2011-2019'!$A:$A,'2011 Actuals'!T409&amp;'2011 Actuals'!S409,'Avoided Costs 2011-2019'!$E:$E)*J409</f>
        <v>27780.516604590306</v>
      </c>
      <c r="V409" s="108">
        <f>SUMIF('Avoided Costs 2011-2019'!$A:$A,'2011 Actuals'!T409&amp;'2011 Actuals'!S409,'Avoided Costs 2011-2019'!$K:$K)*N409</f>
        <v>0</v>
      </c>
      <c r="W409" s="108">
        <f>SUMIF('Avoided Costs 2011-2019'!$A:$A,'2011 Actuals'!T409&amp;'2011 Actuals'!S409,'Avoided Costs 2011-2019'!$M:$M)*R409</f>
        <v>0</v>
      </c>
      <c r="X409" s="108">
        <f t="shared" si="328"/>
        <v>27780.516604590306</v>
      </c>
      <c r="Y409" s="134">
        <v>8646</v>
      </c>
      <c r="Z409" s="110">
        <f t="shared" si="329"/>
        <v>7608.4800000000005</v>
      </c>
      <c r="AA409" s="110"/>
      <c r="AB409" s="110"/>
      <c r="AC409" s="110"/>
      <c r="AD409" s="110">
        <f t="shared" si="351"/>
        <v>7608.4800000000005</v>
      </c>
      <c r="AE409" s="110">
        <f t="shared" si="352"/>
        <v>20172.036604590307</v>
      </c>
      <c r="AF409" s="261">
        <f t="shared" si="347"/>
        <v>268774</v>
      </c>
      <c r="AG409" s="23"/>
    </row>
    <row r="410" spans="1:33" s="111" customFormat="1" x14ac:dyDescent="0.2">
      <c r="A410" s="150" t="s">
        <v>1194</v>
      </c>
      <c r="B410" s="150"/>
      <c r="C410" s="150"/>
      <c r="D410" s="151">
        <v>1</v>
      </c>
      <c r="E410" s="152"/>
      <c r="F410" s="153">
        <v>0.12</v>
      </c>
      <c r="G410" s="153"/>
      <c r="H410" s="152">
        <v>49476</v>
      </c>
      <c r="I410" s="109">
        <f t="shared" si="348"/>
        <v>49476</v>
      </c>
      <c r="J410" s="66">
        <f t="shared" si="325"/>
        <v>43538.879999999997</v>
      </c>
      <c r="K410" s="109"/>
      <c r="L410" s="152">
        <v>0</v>
      </c>
      <c r="M410" s="109">
        <f t="shared" si="349"/>
        <v>0</v>
      </c>
      <c r="N410" s="109">
        <f t="shared" si="326"/>
        <v>0</v>
      </c>
      <c r="O410" s="115"/>
      <c r="P410" s="152">
        <v>0</v>
      </c>
      <c r="Q410" s="109">
        <f t="shared" si="350"/>
        <v>0</v>
      </c>
      <c r="R410" s="66">
        <f t="shared" si="327"/>
        <v>0</v>
      </c>
      <c r="S410" s="151">
        <v>25</v>
      </c>
      <c r="T410" s="154" t="s">
        <v>16</v>
      </c>
      <c r="U410" s="108">
        <f>SUMIF('Avoided Costs 2011-2019'!$A:$A,'2011 Actuals'!T410&amp;'2011 Actuals'!S410,'Avoided Costs 2011-2019'!$E:$E)*J410</f>
        <v>112504.61156820085</v>
      </c>
      <c r="V410" s="108">
        <f>SUMIF('Avoided Costs 2011-2019'!$A:$A,'2011 Actuals'!T410&amp;'2011 Actuals'!S410,'Avoided Costs 2011-2019'!$K:$K)*N410</f>
        <v>0</v>
      </c>
      <c r="W410" s="108">
        <f>SUMIF('Avoided Costs 2011-2019'!$A:$A,'2011 Actuals'!T410&amp;'2011 Actuals'!S410,'Avoided Costs 2011-2019'!$M:$M)*R410</f>
        <v>0</v>
      </c>
      <c r="X410" s="108">
        <f t="shared" si="328"/>
        <v>112504.61156820085</v>
      </c>
      <c r="Y410" s="134">
        <v>14470</v>
      </c>
      <c r="Z410" s="110">
        <f t="shared" si="329"/>
        <v>12733.6</v>
      </c>
      <c r="AA410" s="110"/>
      <c r="AB410" s="110"/>
      <c r="AC410" s="110"/>
      <c r="AD410" s="110">
        <f t="shared" si="351"/>
        <v>12733.6</v>
      </c>
      <c r="AE410" s="110">
        <f t="shared" si="352"/>
        <v>99771.011568200847</v>
      </c>
      <c r="AF410" s="261">
        <f t="shared" si="347"/>
        <v>1088472</v>
      </c>
      <c r="AG410" s="23"/>
    </row>
    <row r="411" spans="1:33" s="111" customFormat="1" x14ac:dyDescent="0.2">
      <c r="A411" s="150" t="s">
        <v>1195</v>
      </c>
      <c r="B411" s="150"/>
      <c r="C411" s="150"/>
      <c r="D411" s="151">
        <v>1</v>
      </c>
      <c r="E411" s="152"/>
      <c r="F411" s="153">
        <v>0.12</v>
      </c>
      <c r="G411" s="153"/>
      <c r="H411" s="152">
        <v>12217</v>
      </c>
      <c r="I411" s="109">
        <f t="shared" si="348"/>
        <v>12217</v>
      </c>
      <c r="J411" s="66">
        <f t="shared" si="325"/>
        <v>10750.960000000001</v>
      </c>
      <c r="K411" s="109"/>
      <c r="L411" s="152">
        <v>0</v>
      </c>
      <c r="M411" s="109">
        <f t="shared" si="349"/>
        <v>0</v>
      </c>
      <c r="N411" s="109">
        <f t="shared" si="326"/>
        <v>0</v>
      </c>
      <c r="O411" s="115"/>
      <c r="P411" s="152">
        <v>0</v>
      </c>
      <c r="Q411" s="109">
        <f t="shared" si="350"/>
        <v>0</v>
      </c>
      <c r="R411" s="66">
        <f t="shared" si="327"/>
        <v>0</v>
      </c>
      <c r="S411" s="151">
        <v>25</v>
      </c>
      <c r="T411" s="154" t="s">
        <v>16</v>
      </c>
      <c r="U411" s="108">
        <f>SUMIF('Avoided Costs 2011-2019'!$A:$A,'2011 Actuals'!T411&amp;'2011 Actuals'!S411,'Avoided Costs 2011-2019'!$E:$E)*J411</f>
        <v>27780.516604590306</v>
      </c>
      <c r="V411" s="108">
        <f>SUMIF('Avoided Costs 2011-2019'!$A:$A,'2011 Actuals'!T411&amp;'2011 Actuals'!S411,'Avoided Costs 2011-2019'!$K:$K)*N411</f>
        <v>0</v>
      </c>
      <c r="W411" s="108">
        <f>SUMIF('Avoided Costs 2011-2019'!$A:$A,'2011 Actuals'!T411&amp;'2011 Actuals'!S411,'Avoided Costs 2011-2019'!$M:$M)*R411</f>
        <v>0</v>
      </c>
      <c r="X411" s="108">
        <f t="shared" si="328"/>
        <v>27780.516604590306</v>
      </c>
      <c r="Y411" s="134">
        <v>8646</v>
      </c>
      <c r="Z411" s="110">
        <f t="shared" si="329"/>
        <v>7608.4800000000005</v>
      </c>
      <c r="AA411" s="110"/>
      <c r="AB411" s="110"/>
      <c r="AC411" s="110"/>
      <c r="AD411" s="110">
        <f t="shared" si="351"/>
        <v>7608.4800000000005</v>
      </c>
      <c r="AE411" s="110">
        <f t="shared" si="352"/>
        <v>20172.036604590307</v>
      </c>
      <c r="AF411" s="261">
        <f t="shared" si="347"/>
        <v>268774</v>
      </c>
      <c r="AG411" s="23"/>
    </row>
    <row r="412" spans="1:33" s="111" customFormat="1" x14ac:dyDescent="0.2">
      <c r="A412" s="150" t="s">
        <v>1196</v>
      </c>
      <c r="B412" s="150"/>
      <c r="C412" s="150"/>
      <c r="D412" s="151">
        <v>1</v>
      </c>
      <c r="E412" s="152"/>
      <c r="F412" s="153">
        <v>0.12</v>
      </c>
      <c r="G412" s="153"/>
      <c r="H412" s="152">
        <v>12217</v>
      </c>
      <c r="I412" s="109">
        <f t="shared" si="348"/>
        <v>12217</v>
      </c>
      <c r="J412" s="66">
        <f t="shared" si="325"/>
        <v>10750.960000000001</v>
      </c>
      <c r="K412" s="109"/>
      <c r="L412" s="152">
        <v>0</v>
      </c>
      <c r="M412" s="109">
        <f t="shared" si="349"/>
        <v>0</v>
      </c>
      <c r="N412" s="109">
        <f t="shared" si="326"/>
        <v>0</v>
      </c>
      <c r="O412" s="115"/>
      <c r="P412" s="152">
        <v>0</v>
      </c>
      <c r="Q412" s="109">
        <f t="shared" si="350"/>
        <v>0</v>
      </c>
      <c r="R412" s="66">
        <f t="shared" si="327"/>
        <v>0</v>
      </c>
      <c r="S412" s="151">
        <v>25</v>
      </c>
      <c r="T412" s="154" t="s">
        <v>16</v>
      </c>
      <c r="U412" s="108">
        <f>SUMIF('Avoided Costs 2011-2019'!$A:$A,'2011 Actuals'!T412&amp;'2011 Actuals'!S412,'Avoided Costs 2011-2019'!$E:$E)*J412</f>
        <v>27780.516604590306</v>
      </c>
      <c r="V412" s="108">
        <f>SUMIF('Avoided Costs 2011-2019'!$A:$A,'2011 Actuals'!T412&amp;'2011 Actuals'!S412,'Avoided Costs 2011-2019'!$K:$K)*N412</f>
        <v>0</v>
      </c>
      <c r="W412" s="108">
        <f>SUMIF('Avoided Costs 2011-2019'!$A:$A,'2011 Actuals'!T412&amp;'2011 Actuals'!S412,'Avoided Costs 2011-2019'!$M:$M)*R412</f>
        <v>0</v>
      </c>
      <c r="X412" s="108">
        <f t="shared" si="328"/>
        <v>27780.516604590306</v>
      </c>
      <c r="Y412" s="134">
        <v>8646</v>
      </c>
      <c r="Z412" s="110">
        <f t="shared" si="329"/>
        <v>7608.4800000000005</v>
      </c>
      <c r="AA412" s="110"/>
      <c r="AB412" s="110"/>
      <c r="AC412" s="110"/>
      <c r="AD412" s="110">
        <f t="shared" si="351"/>
        <v>7608.4800000000005</v>
      </c>
      <c r="AE412" s="110">
        <f t="shared" si="352"/>
        <v>20172.036604590307</v>
      </c>
      <c r="AF412" s="261">
        <f t="shared" si="347"/>
        <v>268774</v>
      </c>
      <c r="AG412" s="23"/>
    </row>
    <row r="413" spans="1:33" s="111" customFormat="1" x14ac:dyDescent="0.2">
      <c r="A413" s="150" t="s">
        <v>1197</v>
      </c>
      <c r="B413" s="150"/>
      <c r="C413" s="150"/>
      <c r="D413" s="151">
        <v>1</v>
      </c>
      <c r="E413" s="152"/>
      <c r="F413" s="153">
        <v>0.12</v>
      </c>
      <c r="G413" s="153"/>
      <c r="H413" s="152">
        <v>28981</v>
      </c>
      <c r="I413" s="109">
        <f t="shared" ref="I413" si="353">+$H$68*H413</f>
        <v>28314.436999999998</v>
      </c>
      <c r="J413" s="66">
        <f t="shared" si="325"/>
        <v>24916.704559999998</v>
      </c>
      <c r="K413" s="109"/>
      <c r="L413" s="152">
        <v>1171</v>
      </c>
      <c r="M413" s="109">
        <f t="shared" si="316"/>
        <v>1137.0409999999999</v>
      </c>
      <c r="N413" s="109">
        <f t="shared" si="326"/>
        <v>1000.5960799999999</v>
      </c>
      <c r="O413" s="115"/>
      <c r="P413" s="152">
        <v>0</v>
      </c>
      <c r="Q413" s="109">
        <f t="shared" si="318"/>
        <v>0</v>
      </c>
      <c r="R413" s="66">
        <f t="shared" si="327"/>
        <v>0</v>
      </c>
      <c r="S413" s="151">
        <v>15</v>
      </c>
      <c r="T413" s="154" t="s">
        <v>16</v>
      </c>
      <c r="U413" s="108">
        <f>SUMIF('Avoided Costs 2011-2019'!$A:$A,'2011 Actuals'!T413&amp;'2011 Actuals'!S413,'Avoided Costs 2011-2019'!$E:$E)*J413</f>
        <v>50711.645612731074</v>
      </c>
      <c r="V413" s="108">
        <f>SUMIF('Avoided Costs 2011-2019'!$A:$A,'2011 Actuals'!T413&amp;'2011 Actuals'!S413,'Avoided Costs 2011-2019'!$K:$K)*N413</f>
        <v>843.36460120269942</v>
      </c>
      <c r="W413" s="108">
        <f>SUMIF('Avoided Costs 2011-2019'!$A:$A,'2011 Actuals'!T413&amp;'2011 Actuals'!S413,'Avoided Costs 2011-2019'!$M:$M)*R413</f>
        <v>0</v>
      </c>
      <c r="X413" s="108">
        <f t="shared" si="328"/>
        <v>51555.010213933776</v>
      </c>
      <c r="Y413" s="134">
        <v>8385</v>
      </c>
      <c r="Z413" s="110">
        <f t="shared" si="329"/>
        <v>7378.8</v>
      </c>
      <c r="AA413" s="110"/>
      <c r="AB413" s="110"/>
      <c r="AC413" s="110"/>
      <c r="AD413" s="110">
        <f t="shared" si="351"/>
        <v>7378.8</v>
      </c>
      <c r="AE413" s="110">
        <f t="shared" si="352"/>
        <v>44176.210213933773</v>
      </c>
      <c r="AF413" s="261">
        <f t="shared" si="347"/>
        <v>373750.56839999999</v>
      </c>
      <c r="AG413" s="23"/>
    </row>
    <row r="414" spans="1:33" s="111" customFormat="1" x14ac:dyDescent="0.2">
      <c r="A414" s="150" t="s">
        <v>1198</v>
      </c>
      <c r="B414" s="150"/>
      <c r="C414" s="150"/>
      <c r="D414" s="151">
        <v>1</v>
      </c>
      <c r="E414" s="152"/>
      <c r="F414" s="153">
        <v>0.12</v>
      </c>
      <c r="G414" s="153"/>
      <c r="H414" s="152">
        <v>12217</v>
      </c>
      <c r="I414" s="109">
        <f t="shared" ref="I414:I417" si="354">H414</f>
        <v>12217</v>
      </c>
      <c r="J414" s="66">
        <f t="shared" si="325"/>
        <v>10750.960000000001</v>
      </c>
      <c r="K414" s="109"/>
      <c r="L414" s="152">
        <v>0</v>
      </c>
      <c r="M414" s="109">
        <f t="shared" ref="M414:M417" si="355">L414</f>
        <v>0</v>
      </c>
      <c r="N414" s="109">
        <f t="shared" si="326"/>
        <v>0</v>
      </c>
      <c r="O414" s="115"/>
      <c r="P414" s="152">
        <v>0</v>
      </c>
      <c r="Q414" s="109">
        <f t="shared" ref="Q414:Q417" si="356">+P414</f>
        <v>0</v>
      </c>
      <c r="R414" s="66">
        <f t="shared" si="327"/>
        <v>0</v>
      </c>
      <c r="S414" s="151">
        <v>25</v>
      </c>
      <c r="T414" s="154" t="s">
        <v>16</v>
      </c>
      <c r="U414" s="108">
        <f>SUMIF('Avoided Costs 2011-2019'!$A:$A,'2011 Actuals'!T414&amp;'2011 Actuals'!S414,'Avoided Costs 2011-2019'!$E:$E)*J414</f>
        <v>27780.516604590306</v>
      </c>
      <c r="V414" s="108">
        <f>SUMIF('Avoided Costs 2011-2019'!$A:$A,'2011 Actuals'!T414&amp;'2011 Actuals'!S414,'Avoided Costs 2011-2019'!$K:$K)*N414</f>
        <v>0</v>
      </c>
      <c r="W414" s="108">
        <f>SUMIF('Avoided Costs 2011-2019'!$A:$A,'2011 Actuals'!T414&amp;'2011 Actuals'!S414,'Avoided Costs 2011-2019'!$M:$M)*R414</f>
        <v>0</v>
      </c>
      <c r="X414" s="108">
        <f t="shared" si="328"/>
        <v>27780.516604590306</v>
      </c>
      <c r="Y414" s="134">
        <v>8646</v>
      </c>
      <c r="Z414" s="110">
        <f t="shared" si="329"/>
        <v>7608.4800000000005</v>
      </c>
      <c r="AA414" s="110"/>
      <c r="AB414" s="110"/>
      <c r="AC414" s="110"/>
      <c r="AD414" s="110">
        <f t="shared" si="351"/>
        <v>7608.4800000000005</v>
      </c>
      <c r="AE414" s="110">
        <f t="shared" si="352"/>
        <v>20172.036604590307</v>
      </c>
      <c r="AF414" s="261">
        <f t="shared" si="347"/>
        <v>268774</v>
      </c>
      <c r="AG414" s="23"/>
    </row>
    <row r="415" spans="1:33" s="111" customFormat="1" x14ac:dyDescent="0.2">
      <c r="A415" s="150" t="s">
        <v>1199</v>
      </c>
      <c r="B415" s="150"/>
      <c r="C415" s="150"/>
      <c r="D415" s="151">
        <v>1</v>
      </c>
      <c r="E415" s="152"/>
      <c r="F415" s="153">
        <v>0.12</v>
      </c>
      <c r="G415" s="153"/>
      <c r="H415" s="152">
        <v>12217</v>
      </c>
      <c r="I415" s="109">
        <f t="shared" si="354"/>
        <v>12217</v>
      </c>
      <c r="J415" s="66">
        <f t="shared" si="325"/>
        <v>10750.960000000001</v>
      </c>
      <c r="K415" s="109"/>
      <c r="L415" s="152">
        <v>0</v>
      </c>
      <c r="M415" s="109">
        <f t="shared" si="355"/>
        <v>0</v>
      </c>
      <c r="N415" s="109">
        <f t="shared" si="326"/>
        <v>0</v>
      </c>
      <c r="O415" s="115"/>
      <c r="P415" s="152">
        <v>0</v>
      </c>
      <c r="Q415" s="109">
        <f t="shared" si="356"/>
        <v>0</v>
      </c>
      <c r="R415" s="66">
        <f t="shared" si="327"/>
        <v>0</v>
      </c>
      <c r="S415" s="151">
        <v>25</v>
      </c>
      <c r="T415" s="154" t="s">
        <v>16</v>
      </c>
      <c r="U415" s="108">
        <f>SUMIF('Avoided Costs 2011-2019'!$A:$A,'2011 Actuals'!T415&amp;'2011 Actuals'!S415,'Avoided Costs 2011-2019'!$E:$E)*J415</f>
        <v>27780.516604590306</v>
      </c>
      <c r="V415" s="108">
        <f>SUMIF('Avoided Costs 2011-2019'!$A:$A,'2011 Actuals'!T415&amp;'2011 Actuals'!S415,'Avoided Costs 2011-2019'!$K:$K)*N415</f>
        <v>0</v>
      </c>
      <c r="W415" s="108">
        <f>SUMIF('Avoided Costs 2011-2019'!$A:$A,'2011 Actuals'!T415&amp;'2011 Actuals'!S415,'Avoided Costs 2011-2019'!$M:$M)*R415</f>
        <v>0</v>
      </c>
      <c r="X415" s="108">
        <f t="shared" si="328"/>
        <v>27780.516604590306</v>
      </c>
      <c r="Y415" s="134">
        <v>8646</v>
      </c>
      <c r="Z415" s="110">
        <f t="shared" si="329"/>
        <v>7608.4800000000005</v>
      </c>
      <c r="AA415" s="110"/>
      <c r="AB415" s="110"/>
      <c r="AC415" s="110"/>
      <c r="AD415" s="110">
        <f t="shared" si="351"/>
        <v>7608.4800000000005</v>
      </c>
      <c r="AE415" s="110">
        <f t="shared" si="352"/>
        <v>20172.036604590307</v>
      </c>
      <c r="AF415" s="261">
        <f t="shared" si="347"/>
        <v>268774</v>
      </c>
      <c r="AG415" s="23"/>
    </row>
    <row r="416" spans="1:33" s="111" customFormat="1" x14ac:dyDescent="0.2">
      <c r="A416" s="150" t="s">
        <v>1200</v>
      </c>
      <c r="B416" s="150"/>
      <c r="C416" s="150"/>
      <c r="D416" s="151">
        <v>1</v>
      </c>
      <c r="E416" s="152"/>
      <c r="F416" s="153">
        <v>0.12</v>
      </c>
      <c r="G416" s="153"/>
      <c r="H416" s="152">
        <v>12217</v>
      </c>
      <c r="I416" s="109">
        <f t="shared" si="354"/>
        <v>12217</v>
      </c>
      <c r="J416" s="66">
        <f t="shared" si="325"/>
        <v>10750.960000000001</v>
      </c>
      <c r="K416" s="109"/>
      <c r="L416" s="152">
        <v>0</v>
      </c>
      <c r="M416" s="109">
        <f t="shared" si="355"/>
        <v>0</v>
      </c>
      <c r="N416" s="109">
        <f t="shared" si="326"/>
        <v>0</v>
      </c>
      <c r="O416" s="115"/>
      <c r="P416" s="152">
        <v>0</v>
      </c>
      <c r="Q416" s="109">
        <f t="shared" si="356"/>
        <v>0</v>
      </c>
      <c r="R416" s="66">
        <f t="shared" si="327"/>
        <v>0</v>
      </c>
      <c r="S416" s="151">
        <v>25</v>
      </c>
      <c r="T416" s="154" t="s">
        <v>16</v>
      </c>
      <c r="U416" s="108">
        <f>SUMIF('Avoided Costs 2011-2019'!$A:$A,'2011 Actuals'!T416&amp;'2011 Actuals'!S416,'Avoided Costs 2011-2019'!$E:$E)*J416</f>
        <v>27780.516604590306</v>
      </c>
      <c r="V416" s="108">
        <f>SUMIF('Avoided Costs 2011-2019'!$A:$A,'2011 Actuals'!T416&amp;'2011 Actuals'!S416,'Avoided Costs 2011-2019'!$K:$K)*N416</f>
        <v>0</v>
      </c>
      <c r="W416" s="108">
        <f>SUMIF('Avoided Costs 2011-2019'!$A:$A,'2011 Actuals'!T416&amp;'2011 Actuals'!S416,'Avoided Costs 2011-2019'!$M:$M)*R416</f>
        <v>0</v>
      </c>
      <c r="X416" s="108">
        <f t="shared" si="328"/>
        <v>27780.516604590306</v>
      </c>
      <c r="Y416" s="134">
        <v>8646</v>
      </c>
      <c r="Z416" s="110">
        <f t="shared" si="329"/>
        <v>7608.4800000000005</v>
      </c>
      <c r="AA416" s="110"/>
      <c r="AB416" s="110"/>
      <c r="AC416" s="110"/>
      <c r="AD416" s="110">
        <f t="shared" si="351"/>
        <v>7608.4800000000005</v>
      </c>
      <c r="AE416" s="110">
        <f t="shared" si="352"/>
        <v>20172.036604590307</v>
      </c>
      <c r="AF416" s="261">
        <f t="shared" si="347"/>
        <v>268774</v>
      </c>
      <c r="AG416" s="23"/>
    </row>
    <row r="417" spans="1:33" s="111" customFormat="1" x14ac:dyDescent="0.2">
      <c r="A417" s="150" t="s">
        <v>1201</v>
      </c>
      <c r="B417" s="150"/>
      <c r="C417" s="150"/>
      <c r="D417" s="151">
        <v>1</v>
      </c>
      <c r="E417" s="152"/>
      <c r="F417" s="153">
        <v>0.12</v>
      </c>
      <c r="G417" s="153"/>
      <c r="H417" s="152">
        <v>12217</v>
      </c>
      <c r="I417" s="109">
        <f t="shared" si="354"/>
        <v>12217</v>
      </c>
      <c r="J417" s="66">
        <f t="shared" si="315"/>
        <v>10750.960000000001</v>
      </c>
      <c r="K417" s="109"/>
      <c r="L417" s="152">
        <v>0</v>
      </c>
      <c r="M417" s="109">
        <f t="shared" si="355"/>
        <v>0</v>
      </c>
      <c r="N417" s="109">
        <f t="shared" si="317"/>
        <v>0</v>
      </c>
      <c r="O417" s="115"/>
      <c r="P417" s="152">
        <v>0</v>
      </c>
      <c r="Q417" s="109">
        <f t="shared" si="356"/>
        <v>0</v>
      </c>
      <c r="R417" s="66">
        <f t="shared" si="319"/>
        <v>0</v>
      </c>
      <c r="S417" s="151">
        <v>25</v>
      </c>
      <c r="T417" s="154" t="s">
        <v>16</v>
      </c>
      <c r="U417" s="108">
        <f>SUMIF('Avoided Costs 2011-2019'!$A:$A,'2011 Actuals'!T417&amp;'2011 Actuals'!S417,'Avoided Costs 2011-2019'!$E:$E)*J417</f>
        <v>27780.516604590306</v>
      </c>
      <c r="V417" s="108">
        <f>SUMIF('Avoided Costs 2011-2019'!$A:$A,'2011 Actuals'!T417&amp;'2011 Actuals'!S417,'Avoided Costs 2011-2019'!$K:$K)*N417</f>
        <v>0</v>
      </c>
      <c r="W417" s="108">
        <f>SUMIF('Avoided Costs 2011-2019'!$A:$A,'2011 Actuals'!T417&amp;'2011 Actuals'!S417,'Avoided Costs 2011-2019'!$M:$M)*R417</f>
        <v>0</v>
      </c>
      <c r="X417" s="108">
        <f t="shared" si="320"/>
        <v>27780.516604590306</v>
      </c>
      <c r="Y417" s="134">
        <v>8646</v>
      </c>
      <c r="Z417" s="110">
        <f t="shared" si="321"/>
        <v>7608.4800000000005</v>
      </c>
      <c r="AA417" s="110"/>
      <c r="AB417" s="110"/>
      <c r="AC417" s="110"/>
      <c r="AD417" s="110">
        <f t="shared" si="351"/>
        <v>7608.4800000000005</v>
      </c>
      <c r="AE417" s="110">
        <f t="shared" si="352"/>
        <v>20172.036604590307</v>
      </c>
      <c r="AF417" s="261">
        <f t="shared" si="347"/>
        <v>268774</v>
      </c>
      <c r="AG417" s="23"/>
    </row>
    <row r="418" spans="1:33" s="111" customFormat="1" x14ac:dyDescent="0.2">
      <c r="A418" s="150" t="s">
        <v>1202</v>
      </c>
      <c r="B418" s="150"/>
      <c r="C418" s="150"/>
      <c r="D418" s="151">
        <v>1</v>
      </c>
      <c r="E418" s="152"/>
      <c r="F418" s="153">
        <v>0.12</v>
      </c>
      <c r="G418" s="153"/>
      <c r="H418" s="152">
        <v>9313</v>
      </c>
      <c r="I418" s="109">
        <f t="shared" ref="I418:I481" si="357">+$H$68*H418</f>
        <v>9098.8009999999995</v>
      </c>
      <c r="J418" s="66">
        <f t="shared" si="315"/>
        <v>8006.94488</v>
      </c>
      <c r="K418" s="109"/>
      <c r="L418" s="152">
        <v>94153</v>
      </c>
      <c r="M418" s="109">
        <f t="shared" si="316"/>
        <v>91422.562999999995</v>
      </c>
      <c r="N418" s="109">
        <f t="shared" si="317"/>
        <v>80451.855439999999</v>
      </c>
      <c r="O418" s="115"/>
      <c r="P418" s="152">
        <v>0</v>
      </c>
      <c r="Q418" s="109">
        <f t="shared" si="318"/>
        <v>0</v>
      </c>
      <c r="R418" s="66">
        <f t="shared" si="319"/>
        <v>0</v>
      </c>
      <c r="S418" s="151">
        <v>15</v>
      </c>
      <c r="T418" s="154" t="s">
        <v>16</v>
      </c>
      <c r="U418" s="108">
        <f>SUMIF('Avoided Costs 2011-2019'!$A:$A,'2011 Actuals'!T418&amp;'2011 Actuals'!S418,'Avoided Costs 2011-2019'!$E:$E)*J418</f>
        <v>16296.109712962441</v>
      </c>
      <c r="V418" s="108">
        <f>SUMIF('Avoided Costs 2011-2019'!$A:$A,'2011 Actuals'!T418&amp;'2011 Actuals'!S418,'Avoided Costs 2011-2019'!$K:$K)*N418</f>
        <v>67809.826897555729</v>
      </c>
      <c r="W418" s="108">
        <f>SUMIF('Avoided Costs 2011-2019'!$A:$A,'2011 Actuals'!T418&amp;'2011 Actuals'!S418,'Avoided Costs 2011-2019'!$M:$M)*R418</f>
        <v>0</v>
      </c>
      <c r="X418" s="108">
        <f t="shared" si="320"/>
        <v>84105.936610518169</v>
      </c>
      <c r="Y418" s="134">
        <v>51373</v>
      </c>
      <c r="Z418" s="110">
        <f t="shared" si="321"/>
        <v>45208.24</v>
      </c>
      <c r="AA418" s="110"/>
      <c r="AB418" s="110"/>
      <c r="AC418" s="110"/>
      <c r="AD418" s="110">
        <f t="shared" si="351"/>
        <v>45208.24</v>
      </c>
      <c r="AE418" s="110">
        <f t="shared" si="352"/>
        <v>38897.696610518171</v>
      </c>
      <c r="AF418" s="261">
        <f t="shared" si="347"/>
        <v>120104.1732</v>
      </c>
      <c r="AG418" s="23"/>
    </row>
    <row r="419" spans="1:33" s="111" customFormat="1" x14ac:dyDescent="0.2">
      <c r="A419" s="150" t="s">
        <v>1203</v>
      </c>
      <c r="B419" s="150"/>
      <c r="C419" s="150"/>
      <c r="D419" s="151">
        <v>1</v>
      </c>
      <c r="E419" s="152"/>
      <c r="F419" s="153">
        <v>0.12</v>
      </c>
      <c r="G419" s="153"/>
      <c r="H419" s="152">
        <v>85776</v>
      </c>
      <c r="I419" s="109">
        <f t="shared" si="357"/>
        <v>83803.152000000002</v>
      </c>
      <c r="J419" s="66">
        <f t="shared" si="315"/>
        <v>73746.773759999996</v>
      </c>
      <c r="K419" s="109"/>
      <c r="L419" s="152">
        <v>4125</v>
      </c>
      <c r="M419" s="109">
        <f t="shared" si="316"/>
        <v>4005.375</v>
      </c>
      <c r="N419" s="109">
        <f t="shared" si="317"/>
        <v>3524.73</v>
      </c>
      <c r="O419" s="115"/>
      <c r="P419" s="152">
        <v>0</v>
      </c>
      <c r="Q419" s="109">
        <f t="shared" si="318"/>
        <v>0</v>
      </c>
      <c r="R419" s="66">
        <f t="shared" si="319"/>
        <v>0</v>
      </c>
      <c r="S419" s="151">
        <v>15</v>
      </c>
      <c r="T419" s="154" t="s">
        <v>16</v>
      </c>
      <c r="U419" s="108">
        <f>SUMIF('Avoided Costs 2011-2019'!$A:$A,'2011 Actuals'!T419&amp;'2011 Actuals'!S419,'Avoided Costs 2011-2019'!$E:$E)*J419</f>
        <v>150092.89238044308</v>
      </c>
      <c r="V419" s="108">
        <f>SUMIF('Avoided Costs 2011-2019'!$A:$A,'2011 Actuals'!T419&amp;'2011 Actuals'!S419,'Avoided Costs 2011-2019'!$K:$K)*N419</f>
        <v>2970.8616395910635</v>
      </c>
      <c r="W419" s="108">
        <f>SUMIF('Avoided Costs 2011-2019'!$A:$A,'2011 Actuals'!T419&amp;'2011 Actuals'!S419,'Avoided Costs 2011-2019'!$M:$M)*R419</f>
        <v>0</v>
      </c>
      <c r="X419" s="108">
        <f t="shared" si="320"/>
        <v>153063.75402003413</v>
      </c>
      <c r="Y419" s="134">
        <v>121048</v>
      </c>
      <c r="Z419" s="110">
        <f t="shared" si="321"/>
        <v>106522.24000000001</v>
      </c>
      <c r="AA419" s="110"/>
      <c r="AB419" s="110"/>
      <c r="AC419" s="110"/>
      <c r="AD419" s="110">
        <f t="shared" si="351"/>
        <v>106522.24000000001</v>
      </c>
      <c r="AE419" s="110">
        <f t="shared" si="352"/>
        <v>46541.514020034127</v>
      </c>
      <c r="AF419" s="261">
        <f t="shared" si="347"/>
        <v>1106201.6063999999</v>
      </c>
      <c r="AG419" s="23"/>
    </row>
    <row r="420" spans="1:33" s="111" customFormat="1" x14ac:dyDescent="0.2">
      <c r="A420" s="150" t="s">
        <v>1204</v>
      </c>
      <c r="B420" s="150"/>
      <c r="C420" s="150"/>
      <c r="D420" s="151">
        <v>1</v>
      </c>
      <c r="E420" s="152"/>
      <c r="F420" s="153">
        <v>0.12</v>
      </c>
      <c r="G420" s="153"/>
      <c r="H420" s="152">
        <v>6721</v>
      </c>
      <c r="I420" s="109">
        <f t="shared" si="357"/>
        <v>6566.4169999999995</v>
      </c>
      <c r="J420" s="66">
        <f t="shared" si="315"/>
        <v>5778.4469599999993</v>
      </c>
      <c r="K420" s="109"/>
      <c r="L420" s="152">
        <v>7737</v>
      </c>
      <c r="M420" s="109">
        <f t="shared" si="316"/>
        <v>7512.6269999999995</v>
      </c>
      <c r="N420" s="109">
        <f t="shared" si="317"/>
        <v>6611.1117599999998</v>
      </c>
      <c r="O420" s="115"/>
      <c r="P420" s="152">
        <v>0</v>
      </c>
      <c r="Q420" s="109">
        <f t="shared" si="318"/>
        <v>0</v>
      </c>
      <c r="R420" s="66">
        <f t="shared" si="319"/>
        <v>0</v>
      </c>
      <c r="S420" s="151">
        <v>15</v>
      </c>
      <c r="T420" s="154" t="s">
        <v>16</v>
      </c>
      <c r="U420" s="108">
        <f>SUMIF('Avoided Costs 2011-2019'!$A:$A,'2011 Actuals'!T420&amp;'2011 Actuals'!S420,'Avoided Costs 2011-2019'!$E:$E)*J420</f>
        <v>11760.566238679326</v>
      </c>
      <c r="V420" s="108">
        <f>SUMIF('Avoided Costs 2011-2019'!$A:$A,'2011 Actuals'!T420&amp;'2011 Actuals'!S420,'Avoided Costs 2011-2019'!$K:$K)*N420</f>
        <v>5572.2561225493473</v>
      </c>
      <c r="W420" s="108">
        <f>SUMIF('Avoided Costs 2011-2019'!$A:$A,'2011 Actuals'!T420&amp;'2011 Actuals'!S420,'Avoided Costs 2011-2019'!$M:$M)*R420</f>
        <v>0</v>
      </c>
      <c r="X420" s="108">
        <f t="shared" si="320"/>
        <v>17332.822361228675</v>
      </c>
      <c r="Y420" s="134">
        <v>19873</v>
      </c>
      <c r="Z420" s="110">
        <f t="shared" si="321"/>
        <v>17488.240000000002</v>
      </c>
      <c r="AA420" s="110"/>
      <c r="AB420" s="110"/>
      <c r="AC420" s="110"/>
      <c r="AD420" s="110">
        <f t="shared" si="351"/>
        <v>17488.240000000002</v>
      </c>
      <c r="AE420" s="110">
        <f t="shared" si="352"/>
        <v>-155.41763877132689</v>
      </c>
      <c r="AF420" s="261">
        <f t="shared" si="347"/>
        <v>86676.704399999988</v>
      </c>
      <c r="AG420" s="23"/>
    </row>
    <row r="421" spans="1:33" s="111" customFormat="1" x14ac:dyDescent="0.2">
      <c r="A421" s="150" t="s">
        <v>1205</v>
      </c>
      <c r="B421" s="150"/>
      <c r="C421" s="150"/>
      <c r="D421" s="151">
        <v>1</v>
      </c>
      <c r="E421" s="152"/>
      <c r="F421" s="153">
        <v>0.12</v>
      </c>
      <c r="G421" s="153"/>
      <c r="H421" s="152">
        <v>26175</v>
      </c>
      <c r="I421" s="109">
        <f t="shared" si="357"/>
        <v>25572.974999999999</v>
      </c>
      <c r="J421" s="66">
        <f t="shared" si="315"/>
        <v>22504.217999999997</v>
      </c>
      <c r="K421" s="109"/>
      <c r="L421" s="152">
        <v>1713</v>
      </c>
      <c r="M421" s="109">
        <f t="shared" si="316"/>
        <v>1663.3229999999999</v>
      </c>
      <c r="N421" s="109">
        <f t="shared" si="317"/>
        <v>1463.7242399999998</v>
      </c>
      <c r="O421" s="115"/>
      <c r="P421" s="152">
        <v>0</v>
      </c>
      <c r="Q421" s="109">
        <f t="shared" si="318"/>
        <v>0</v>
      </c>
      <c r="R421" s="66">
        <f t="shared" si="319"/>
        <v>0</v>
      </c>
      <c r="S421" s="151">
        <v>15</v>
      </c>
      <c r="T421" s="154" t="s">
        <v>16</v>
      </c>
      <c r="U421" s="108">
        <f>SUMIF('Avoided Costs 2011-2019'!$A:$A,'2011 Actuals'!T421&amp;'2011 Actuals'!S421,'Avoided Costs 2011-2019'!$E:$E)*J421</f>
        <v>45801.639830000204</v>
      </c>
      <c r="V421" s="108">
        <f>SUMIF('Avoided Costs 2011-2019'!$A:$A,'2011 Actuals'!T421&amp;'2011 Actuals'!S421,'Avoided Costs 2011-2019'!$K:$K)*N421</f>
        <v>1233.7178154229068</v>
      </c>
      <c r="W421" s="108">
        <f>SUMIF('Avoided Costs 2011-2019'!$A:$A,'2011 Actuals'!T421&amp;'2011 Actuals'!S421,'Avoided Costs 2011-2019'!$M:$M)*R421</f>
        <v>0</v>
      </c>
      <c r="X421" s="108">
        <f t="shared" si="320"/>
        <v>47035.357645423108</v>
      </c>
      <c r="Y421" s="134">
        <v>52345</v>
      </c>
      <c r="Z421" s="110">
        <f t="shared" si="321"/>
        <v>46063.6</v>
      </c>
      <c r="AA421" s="110"/>
      <c r="AB421" s="110"/>
      <c r="AC421" s="110"/>
      <c r="AD421" s="110">
        <f t="shared" si="351"/>
        <v>46063.6</v>
      </c>
      <c r="AE421" s="110">
        <f t="shared" si="352"/>
        <v>971.75764542310935</v>
      </c>
      <c r="AF421" s="261">
        <f t="shared" si="347"/>
        <v>337563.26999999996</v>
      </c>
      <c r="AG421" s="23"/>
    </row>
    <row r="422" spans="1:33" s="111" customFormat="1" x14ac:dyDescent="0.2">
      <c r="A422" s="150" t="s">
        <v>1206</v>
      </c>
      <c r="B422" s="150"/>
      <c r="C422" s="150"/>
      <c r="D422" s="151">
        <v>1</v>
      </c>
      <c r="E422" s="152"/>
      <c r="F422" s="153">
        <v>0.12</v>
      </c>
      <c r="G422" s="153"/>
      <c r="H422" s="152">
        <v>21561</v>
      </c>
      <c r="I422" s="109">
        <f t="shared" si="357"/>
        <v>21065.096999999998</v>
      </c>
      <c r="J422" s="66">
        <f t="shared" si="315"/>
        <v>18537.285359999998</v>
      </c>
      <c r="K422" s="109"/>
      <c r="L422" s="152">
        <v>1780</v>
      </c>
      <c r="M422" s="109">
        <f t="shared" si="316"/>
        <v>1728.3799999999999</v>
      </c>
      <c r="N422" s="109">
        <f t="shared" si="317"/>
        <v>1520.9743999999998</v>
      </c>
      <c r="O422" s="115"/>
      <c r="P422" s="152">
        <v>0</v>
      </c>
      <c r="Q422" s="109">
        <f t="shared" si="318"/>
        <v>0</v>
      </c>
      <c r="R422" s="66">
        <f t="shared" si="319"/>
        <v>0</v>
      </c>
      <c r="S422" s="151">
        <v>15</v>
      </c>
      <c r="T422" s="154" t="s">
        <v>16</v>
      </c>
      <c r="U422" s="108">
        <f>SUMIF('Avoided Costs 2011-2019'!$A:$A,'2011 Actuals'!T422&amp;'2011 Actuals'!S422,'Avoided Costs 2011-2019'!$E:$E)*J422</f>
        <v>37727.952488047158</v>
      </c>
      <c r="V422" s="108">
        <f>SUMIF('Avoided Costs 2011-2019'!$A:$A,'2011 Actuals'!T422&amp;'2011 Actuals'!S422,'Avoided Costs 2011-2019'!$K:$K)*N422</f>
        <v>1281.9718105386889</v>
      </c>
      <c r="W422" s="108">
        <f>SUMIF('Avoided Costs 2011-2019'!$A:$A,'2011 Actuals'!T422&amp;'2011 Actuals'!S422,'Avoided Costs 2011-2019'!$M:$M)*R422</f>
        <v>0</v>
      </c>
      <c r="X422" s="108">
        <f t="shared" si="320"/>
        <v>39009.924298585844</v>
      </c>
      <c r="Y422" s="134">
        <v>32408</v>
      </c>
      <c r="Z422" s="110">
        <f t="shared" si="321"/>
        <v>28519.040000000001</v>
      </c>
      <c r="AA422" s="110"/>
      <c r="AB422" s="110"/>
      <c r="AC422" s="110"/>
      <c r="AD422" s="110">
        <f t="shared" si="351"/>
        <v>28519.040000000001</v>
      </c>
      <c r="AE422" s="110">
        <f t="shared" si="352"/>
        <v>10490.884298585843</v>
      </c>
      <c r="AF422" s="261">
        <f t="shared" si="347"/>
        <v>278059.28039999999</v>
      </c>
      <c r="AG422" s="23"/>
    </row>
    <row r="423" spans="1:33" s="111" customFormat="1" x14ac:dyDescent="0.2">
      <c r="A423" s="150" t="s">
        <v>1207</v>
      </c>
      <c r="B423" s="150"/>
      <c r="C423" s="150"/>
      <c r="D423" s="151">
        <v>1</v>
      </c>
      <c r="E423" s="152"/>
      <c r="F423" s="153">
        <v>0.12</v>
      </c>
      <c r="G423" s="153"/>
      <c r="H423" s="152">
        <v>24496</v>
      </c>
      <c r="I423" s="109">
        <f t="shared" si="357"/>
        <v>23932.592000000001</v>
      </c>
      <c r="J423" s="66">
        <f t="shared" si="315"/>
        <v>21060.680960000002</v>
      </c>
      <c r="K423" s="109"/>
      <c r="L423" s="152">
        <v>1740</v>
      </c>
      <c r="M423" s="109">
        <f t="shared" si="316"/>
        <v>1689.54</v>
      </c>
      <c r="N423" s="109">
        <f t="shared" si="317"/>
        <v>1486.7952</v>
      </c>
      <c r="O423" s="115"/>
      <c r="P423" s="152">
        <v>0</v>
      </c>
      <c r="Q423" s="109">
        <f t="shared" si="318"/>
        <v>0</v>
      </c>
      <c r="R423" s="66">
        <f t="shared" si="319"/>
        <v>0</v>
      </c>
      <c r="S423" s="151">
        <v>15</v>
      </c>
      <c r="T423" s="154" t="s">
        <v>16</v>
      </c>
      <c r="U423" s="108">
        <f>SUMIF('Avoided Costs 2011-2019'!$A:$A,'2011 Actuals'!T423&amp;'2011 Actuals'!S423,'Avoided Costs 2011-2019'!$E:$E)*J423</f>
        <v>42863.685550169444</v>
      </c>
      <c r="V423" s="108">
        <f>SUMIF('Avoided Costs 2011-2019'!$A:$A,'2011 Actuals'!T423&amp;'2011 Actuals'!S423,'Avoided Costs 2011-2019'!$K:$K)*N423</f>
        <v>1253.1634552456849</v>
      </c>
      <c r="W423" s="108">
        <f>SUMIF('Avoided Costs 2011-2019'!$A:$A,'2011 Actuals'!T423&amp;'2011 Actuals'!S423,'Avoided Costs 2011-2019'!$M:$M)*R423</f>
        <v>0</v>
      </c>
      <c r="X423" s="108">
        <f t="shared" si="320"/>
        <v>44116.849005415126</v>
      </c>
      <c r="Y423" s="134">
        <v>30700</v>
      </c>
      <c r="Z423" s="110">
        <f t="shared" si="321"/>
        <v>27016</v>
      </c>
      <c r="AA423" s="110"/>
      <c r="AB423" s="110"/>
      <c r="AC423" s="110"/>
      <c r="AD423" s="110">
        <f t="shared" si="351"/>
        <v>27016</v>
      </c>
      <c r="AE423" s="110">
        <f t="shared" si="352"/>
        <v>17100.849005415126</v>
      </c>
      <c r="AF423" s="261">
        <f t="shared" si="347"/>
        <v>315910.2144</v>
      </c>
      <c r="AG423" s="23"/>
    </row>
    <row r="424" spans="1:33" s="111" customFormat="1" x14ac:dyDescent="0.2">
      <c r="A424" s="150" t="s">
        <v>1208</v>
      </c>
      <c r="B424" s="150"/>
      <c r="C424" s="150"/>
      <c r="D424" s="151">
        <v>1</v>
      </c>
      <c r="E424" s="152"/>
      <c r="F424" s="153">
        <v>0.12</v>
      </c>
      <c r="G424" s="153"/>
      <c r="H424" s="152">
        <v>15865</v>
      </c>
      <c r="I424" s="109">
        <f t="shared" si="357"/>
        <v>15500.105</v>
      </c>
      <c r="J424" s="66">
        <f t="shared" si="315"/>
        <v>13640.0924</v>
      </c>
      <c r="K424" s="109"/>
      <c r="L424" s="152">
        <v>4643</v>
      </c>
      <c r="M424" s="109">
        <f t="shared" si="316"/>
        <v>4508.3530000000001</v>
      </c>
      <c r="N424" s="109">
        <f t="shared" si="317"/>
        <v>3967.3506400000001</v>
      </c>
      <c r="O424" s="115"/>
      <c r="P424" s="152">
        <v>0</v>
      </c>
      <c r="Q424" s="109">
        <f t="shared" si="318"/>
        <v>0</v>
      </c>
      <c r="R424" s="66">
        <f t="shared" si="319"/>
        <v>0</v>
      </c>
      <c r="S424" s="151">
        <v>15</v>
      </c>
      <c r="T424" s="154" t="s">
        <v>16</v>
      </c>
      <c r="U424" s="108">
        <f>SUMIF('Avoided Costs 2011-2019'!$A:$A,'2011 Actuals'!T424&amp;'2011 Actuals'!S424,'Avoided Costs 2011-2019'!$E:$E)*J424</f>
        <v>27760.955717400317</v>
      </c>
      <c r="V424" s="108">
        <f>SUMIF('Avoided Costs 2011-2019'!$A:$A,'2011 Actuals'!T424&amp;'2011 Actuals'!S424,'Avoided Costs 2011-2019'!$K:$K)*N424</f>
        <v>3343.9298406354687</v>
      </c>
      <c r="W424" s="108">
        <f>SUMIF('Avoided Costs 2011-2019'!$A:$A,'2011 Actuals'!T424&amp;'2011 Actuals'!S424,'Avoided Costs 2011-2019'!$M:$M)*R424</f>
        <v>0</v>
      </c>
      <c r="X424" s="108">
        <f t="shared" si="320"/>
        <v>31104.885558035785</v>
      </c>
      <c r="Y424" s="134">
        <v>34029</v>
      </c>
      <c r="Z424" s="110">
        <f t="shared" si="321"/>
        <v>29945.52</v>
      </c>
      <c r="AA424" s="110"/>
      <c r="AB424" s="110"/>
      <c r="AC424" s="110"/>
      <c r="AD424" s="110">
        <f t="shared" si="351"/>
        <v>29945.52</v>
      </c>
      <c r="AE424" s="110">
        <f t="shared" si="352"/>
        <v>1159.3655580357845</v>
      </c>
      <c r="AF424" s="261">
        <f t="shared" si="347"/>
        <v>204601.386</v>
      </c>
      <c r="AG424" s="23"/>
    </row>
    <row r="425" spans="1:33" s="111" customFormat="1" x14ac:dyDescent="0.2">
      <c r="A425" s="150" t="s">
        <v>1209</v>
      </c>
      <c r="B425" s="150"/>
      <c r="C425" s="150"/>
      <c r="D425" s="151">
        <v>1</v>
      </c>
      <c r="E425" s="152"/>
      <c r="F425" s="153">
        <v>0.12</v>
      </c>
      <c r="G425" s="153"/>
      <c r="H425" s="152">
        <v>12385</v>
      </c>
      <c r="I425" s="109">
        <f t="shared" si="357"/>
        <v>12100.145</v>
      </c>
      <c r="J425" s="66">
        <f t="shared" si="315"/>
        <v>10648.1276</v>
      </c>
      <c r="K425" s="109"/>
      <c r="L425" s="152">
        <v>982</v>
      </c>
      <c r="M425" s="109">
        <f t="shared" si="316"/>
        <v>953.52199999999993</v>
      </c>
      <c r="N425" s="109">
        <f t="shared" si="317"/>
        <v>839.09935999999993</v>
      </c>
      <c r="O425" s="115"/>
      <c r="P425" s="152">
        <v>0</v>
      </c>
      <c r="Q425" s="109">
        <f t="shared" si="318"/>
        <v>0</v>
      </c>
      <c r="R425" s="66">
        <f t="shared" si="319"/>
        <v>0</v>
      </c>
      <c r="S425" s="151">
        <v>15</v>
      </c>
      <c r="T425" s="154" t="s">
        <v>16</v>
      </c>
      <c r="U425" s="108">
        <f>SUMIF('Avoided Costs 2011-2019'!$A:$A,'2011 Actuals'!T425&amp;'2011 Actuals'!S425,'Avoided Costs 2011-2019'!$E:$E)*J425</f>
        <v>21671.568645446132</v>
      </c>
      <c r="V425" s="108">
        <f>SUMIF('Avoided Costs 2011-2019'!$A:$A,'2011 Actuals'!T425&amp;'2011 Actuals'!S425,'Avoided Costs 2011-2019'!$K:$K)*N425</f>
        <v>707.24512244325433</v>
      </c>
      <c r="W425" s="108">
        <f>SUMIF('Avoided Costs 2011-2019'!$A:$A,'2011 Actuals'!T425&amp;'2011 Actuals'!S425,'Avoided Costs 2011-2019'!$M:$M)*R425</f>
        <v>0</v>
      </c>
      <c r="X425" s="108">
        <f t="shared" si="320"/>
        <v>22378.813767889387</v>
      </c>
      <c r="Y425" s="134">
        <v>23461</v>
      </c>
      <c r="Z425" s="110">
        <f t="shared" si="321"/>
        <v>20645.68</v>
      </c>
      <c r="AA425" s="110"/>
      <c r="AB425" s="110"/>
      <c r="AC425" s="110"/>
      <c r="AD425" s="110">
        <f t="shared" si="351"/>
        <v>20645.68</v>
      </c>
      <c r="AE425" s="110">
        <f t="shared" si="352"/>
        <v>1733.1337678893869</v>
      </c>
      <c r="AF425" s="261">
        <f t="shared" si="347"/>
        <v>159721.91399999999</v>
      </c>
      <c r="AG425" s="23"/>
    </row>
    <row r="426" spans="1:33" s="111" customFormat="1" x14ac:dyDescent="0.2">
      <c r="A426" s="150" t="s">
        <v>1210</v>
      </c>
      <c r="B426" s="150"/>
      <c r="C426" s="150"/>
      <c r="D426" s="151">
        <v>1</v>
      </c>
      <c r="E426" s="152"/>
      <c r="F426" s="153">
        <v>0.12</v>
      </c>
      <c r="G426" s="153"/>
      <c r="H426" s="152">
        <v>9371</v>
      </c>
      <c r="I426" s="109">
        <f t="shared" si="357"/>
        <v>9155.4670000000006</v>
      </c>
      <c r="J426" s="66">
        <f t="shared" si="315"/>
        <v>8056.8109600000007</v>
      </c>
      <c r="K426" s="109"/>
      <c r="L426" s="152">
        <v>13727</v>
      </c>
      <c r="M426" s="109">
        <f t="shared" si="316"/>
        <v>13328.916999999999</v>
      </c>
      <c r="N426" s="109">
        <f t="shared" si="317"/>
        <v>11729.446959999999</v>
      </c>
      <c r="O426" s="115"/>
      <c r="P426" s="152">
        <v>0</v>
      </c>
      <c r="Q426" s="109">
        <f t="shared" si="318"/>
        <v>0</v>
      </c>
      <c r="R426" s="66">
        <f t="shared" si="319"/>
        <v>0</v>
      </c>
      <c r="S426" s="151">
        <v>15</v>
      </c>
      <c r="T426" s="154" t="s">
        <v>16</v>
      </c>
      <c r="U426" s="108">
        <f>SUMIF('Avoided Costs 2011-2019'!$A:$A,'2011 Actuals'!T426&amp;'2011 Actuals'!S426,'Avoided Costs 2011-2019'!$E:$E)*J426</f>
        <v>16397.599497495012</v>
      </c>
      <c r="V426" s="108">
        <f>SUMIF('Avoided Costs 2011-2019'!$A:$A,'2011 Actuals'!T426&amp;'2011 Actuals'!S426,'Avoided Costs 2011-2019'!$K:$K)*N426</f>
        <v>9886.3073276767336</v>
      </c>
      <c r="W426" s="108">
        <f>SUMIF('Avoided Costs 2011-2019'!$A:$A,'2011 Actuals'!T426&amp;'2011 Actuals'!S426,'Avoided Costs 2011-2019'!$M:$M)*R426</f>
        <v>0</v>
      </c>
      <c r="X426" s="108">
        <f t="shared" si="320"/>
        <v>26283.906825171747</v>
      </c>
      <c r="Y426" s="134">
        <v>29572</v>
      </c>
      <c r="Z426" s="110">
        <f t="shared" si="321"/>
        <v>26023.360000000001</v>
      </c>
      <c r="AA426" s="110"/>
      <c r="AB426" s="110"/>
      <c r="AC426" s="110"/>
      <c r="AD426" s="110">
        <f t="shared" si="351"/>
        <v>26023.360000000001</v>
      </c>
      <c r="AE426" s="110">
        <f t="shared" si="352"/>
        <v>260.5468251717466</v>
      </c>
      <c r="AF426" s="261">
        <f t="shared" si="347"/>
        <v>120852.16440000001</v>
      </c>
      <c r="AG426" s="23"/>
    </row>
    <row r="427" spans="1:33" s="111" customFormat="1" x14ac:dyDescent="0.2">
      <c r="A427" s="150" t="s">
        <v>1211</v>
      </c>
      <c r="B427" s="150"/>
      <c r="C427" s="150"/>
      <c r="D427" s="151">
        <v>1</v>
      </c>
      <c r="E427" s="152"/>
      <c r="F427" s="153">
        <v>0.12</v>
      </c>
      <c r="G427" s="153"/>
      <c r="H427" s="152">
        <v>16341</v>
      </c>
      <c r="I427" s="109">
        <f t="shared" si="357"/>
        <v>15965.156999999999</v>
      </c>
      <c r="J427" s="66">
        <f t="shared" si="315"/>
        <v>14049.338159999999</v>
      </c>
      <c r="K427" s="109"/>
      <c r="L427" s="152">
        <v>2845</v>
      </c>
      <c r="M427" s="109">
        <f t="shared" si="316"/>
        <v>2762.4949999999999</v>
      </c>
      <c r="N427" s="109">
        <f t="shared" si="317"/>
        <v>2430.9955999999997</v>
      </c>
      <c r="O427" s="115"/>
      <c r="P427" s="152">
        <v>0</v>
      </c>
      <c r="Q427" s="109">
        <f t="shared" si="318"/>
        <v>0</v>
      </c>
      <c r="R427" s="66">
        <f t="shared" si="319"/>
        <v>0</v>
      </c>
      <c r="S427" s="151">
        <v>15</v>
      </c>
      <c r="T427" s="154" t="s">
        <v>16</v>
      </c>
      <c r="U427" s="108">
        <f>SUMIF('Avoided Costs 2011-2019'!$A:$A,'2011 Actuals'!T427&amp;'2011 Actuals'!S427,'Avoided Costs 2011-2019'!$E:$E)*J427</f>
        <v>28593.871880115887</v>
      </c>
      <c r="V427" s="108">
        <f>SUMIF('Avoided Costs 2011-2019'!$A:$A,'2011 Actuals'!T427&amp;'2011 Actuals'!S427,'Avoided Costs 2011-2019'!$K:$K)*N427</f>
        <v>2048.9942702149269</v>
      </c>
      <c r="W427" s="108">
        <f>SUMIF('Avoided Costs 2011-2019'!$A:$A,'2011 Actuals'!T427&amp;'2011 Actuals'!S427,'Avoided Costs 2011-2019'!$M:$M)*R427</f>
        <v>0</v>
      </c>
      <c r="X427" s="108">
        <f t="shared" si="320"/>
        <v>30642.866150330814</v>
      </c>
      <c r="Y427" s="134">
        <v>32469</v>
      </c>
      <c r="Z427" s="110">
        <f t="shared" si="321"/>
        <v>28572.720000000001</v>
      </c>
      <c r="AA427" s="110"/>
      <c r="AB427" s="110"/>
      <c r="AC427" s="110"/>
      <c r="AD427" s="110">
        <f t="shared" si="351"/>
        <v>28572.720000000001</v>
      </c>
      <c r="AE427" s="110">
        <f t="shared" si="352"/>
        <v>2070.1461503308128</v>
      </c>
      <c r="AF427" s="261">
        <f t="shared" si="347"/>
        <v>210740.0724</v>
      </c>
      <c r="AG427" s="23"/>
    </row>
    <row r="428" spans="1:33" s="111" customFormat="1" x14ac:dyDescent="0.2">
      <c r="A428" s="150" t="s">
        <v>1212</v>
      </c>
      <c r="B428" s="150"/>
      <c r="C428" s="150"/>
      <c r="D428" s="151">
        <v>1</v>
      </c>
      <c r="E428" s="152"/>
      <c r="F428" s="153">
        <v>0.12</v>
      </c>
      <c r="G428" s="153"/>
      <c r="H428" s="152">
        <v>33562</v>
      </c>
      <c r="I428" s="109">
        <f t="shared" si="357"/>
        <v>32790.074000000001</v>
      </c>
      <c r="J428" s="66">
        <f t="shared" si="315"/>
        <v>28855.26512</v>
      </c>
      <c r="K428" s="109"/>
      <c r="L428" s="152">
        <v>2194</v>
      </c>
      <c r="M428" s="109">
        <f t="shared" si="316"/>
        <v>2130.3739999999998</v>
      </c>
      <c r="N428" s="109">
        <f t="shared" si="317"/>
        <v>1874.7291199999997</v>
      </c>
      <c r="O428" s="115"/>
      <c r="P428" s="152">
        <v>0</v>
      </c>
      <c r="Q428" s="109">
        <f t="shared" si="318"/>
        <v>0</v>
      </c>
      <c r="R428" s="66">
        <f t="shared" si="319"/>
        <v>0</v>
      </c>
      <c r="S428" s="151">
        <v>15</v>
      </c>
      <c r="T428" s="154" t="s">
        <v>16</v>
      </c>
      <c r="U428" s="108">
        <f>SUMIF('Avoided Costs 2011-2019'!$A:$A,'2011 Actuals'!T428&amp;'2011 Actuals'!S428,'Avoided Costs 2011-2019'!$E:$E)*J428</f>
        <v>58727.588766932837</v>
      </c>
      <c r="V428" s="108">
        <f>SUMIF('Avoided Costs 2011-2019'!$A:$A,'2011 Actuals'!T428&amp;'2011 Actuals'!S428,'Avoided Costs 2011-2019'!$K:$K)*N428</f>
        <v>1580.138287821283</v>
      </c>
      <c r="W428" s="108">
        <f>SUMIF('Avoided Costs 2011-2019'!$A:$A,'2011 Actuals'!T428&amp;'2011 Actuals'!S428,'Avoided Costs 2011-2019'!$M:$M)*R428</f>
        <v>0</v>
      </c>
      <c r="X428" s="108">
        <f t="shared" si="320"/>
        <v>60307.727054754119</v>
      </c>
      <c r="Y428" s="134">
        <v>62534</v>
      </c>
      <c r="Z428" s="110">
        <f t="shared" si="321"/>
        <v>55029.919999999998</v>
      </c>
      <c r="AA428" s="110"/>
      <c r="AB428" s="110"/>
      <c r="AC428" s="110"/>
      <c r="AD428" s="110">
        <f t="shared" si="351"/>
        <v>55029.919999999998</v>
      </c>
      <c r="AE428" s="110">
        <f t="shared" si="352"/>
        <v>5277.8070547541211</v>
      </c>
      <c r="AF428" s="261">
        <f t="shared" si="347"/>
        <v>432828.9768</v>
      </c>
      <c r="AG428" s="23"/>
    </row>
    <row r="429" spans="1:33" s="111" customFormat="1" x14ac:dyDescent="0.2">
      <c r="A429" s="150" t="s">
        <v>1213</v>
      </c>
      <c r="B429" s="150"/>
      <c r="C429" s="150"/>
      <c r="D429" s="151">
        <v>1</v>
      </c>
      <c r="E429" s="152"/>
      <c r="F429" s="153">
        <v>0.12</v>
      </c>
      <c r="G429" s="153"/>
      <c r="H429" s="152">
        <v>3124</v>
      </c>
      <c r="I429" s="109">
        <f t="shared" si="357"/>
        <v>3052.1480000000001</v>
      </c>
      <c r="J429" s="66">
        <f t="shared" si="315"/>
        <v>2685.8902400000002</v>
      </c>
      <c r="K429" s="109"/>
      <c r="L429" s="152">
        <v>0</v>
      </c>
      <c r="M429" s="109">
        <f t="shared" si="316"/>
        <v>0</v>
      </c>
      <c r="N429" s="109">
        <f t="shared" si="317"/>
        <v>0</v>
      </c>
      <c r="O429" s="115"/>
      <c r="P429" s="152">
        <v>0</v>
      </c>
      <c r="Q429" s="109">
        <f t="shared" si="318"/>
        <v>0</v>
      </c>
      <c r="R429" s="66">
        <f t="shared" si="319"/>
        <v>0</v>
      </c>
      <c r="S429" s="151">
        <v>15</v>
      </c>
      <c r="T429" s="154" t="s">
        <v>16</v>
      </c>
      <c r="U429" s="108">
        <f>SUMIF('Avoided Costs 2011-2019'!$A:$A,'2011 Actuals'!T429&amp;'2011 Actuals'!S429,'Avoided Costs 2011-2019'!$E:$E)*J429</f>
        <v>5466.449773788755</v>
      </c>
      <c r="V429" s="108">
        <f>SUMIF('Avoided Costs 2011-2019'!$A:$A,'2011 Actuals'!T429&amp;'2011 Actuals'!S429,'Avoided Costs 2011-2019'!$K:$K)*N429</f>
        <v>0</v>
      </c>
      <c r="W429" s="108">
        <f>SUMIF('Avoided Costs 2011-2019'!$A:$A,'2011 Actuals'!T429&amp;'2011 Actuals'!S429,'Avoided Costs 2011-2019'!$M:$M)*R429</f>
        <v>0</v>
      </c>
      <c r="X429" s="108">
        <f t="shared" si="320"/>
        <v>5466.449773788755</v>
      </c>
      <c r="Y429" s="134">
        <v>5237</v>
      </c>
      <c r="Z429" s="110">
        <f t="shared" si="321"/>
        <v>4608.5600000000004</v>
      </c>
      <c r="AA429" s="110"/>
      <c r="AB429" s="110"/>
      <c r="AC429" s="110"/>
      <c r="AD429" s="110">
        <f t="shared" si="351"/>
        <v>4608.5600000000004</v>
      </c>
      <c r="AE429" s="110">
        <f t="shared" si="352"/>
        <v>857.88977378875461</v>
      </c>
      <c r="AF429" s="261">
        <f t="shared" si="347"/>
        <v>40288.353600000002</v>
      </c>
      <c r="AG429" s="23"/>
    </row>
    <row r="430" spans="1:33" s="111" customFormat="1" x14ac:dyDescent="0.2">
      <c r="A430" s="150" t="s">
        <v>1214</v>
      </c>
      <c r="B430" s="150"/>
      <c r="C430" s="150"/>
      <c r="D430" s="151">
        <v>1</v>
      </c>
      <c r="E430" s="152"/>
      <c r="F430" s="153">
        <v>0.12</v>
      </c>
      <c r="G430" s="153"/>
      <c r="H430" s="152">
        <v>1456</v>
      </c>
      <c r="I430" s="109">
        <f t="shared" si="357"/>
        <v>1422.5119999999999</v>
      </c>
      <c r="J430" s="66">
        <f t="shared" si="315"/>
        <v>1251.8105599999999</v>
      </c>
      <c r="K430" s="109"/>
      <c r="L430" s="152">
        <v>0</v>
      </c>
      <c r="M430" s="109">
        <f t="shared" si="316"/>
        <v>0</v>
      </c>
      <c r="N430" s="109">
        <f t="shared" si="317"/>
        <v>0</v>
      </c>
      <c r="O430" s="115"/>
      <c r="P430" s="152">
        <v>0</v>
      </c>
      <c r="Q430" s="109">
        <f t="shared" si="318"/>
        <v>0</v>
      </c>
      <c r="R430" s="66">
        <f t="shared" si="319"/>
        <v>0</v>
      </c>
      <c r="S430" s="151">
        <v>15</v>
      </c>
      <c r="T430" s="154" t="s">
        <v>16</v>
      </c>
      <c r="U430" s="108">
        <f>SUMIF('Avoided Costs 2011-2019'!$A:$A,'2011 Actuals'!T430&amp;'2011 Actuals'!S430,'Avoided Costs 2011-2019'!$E:$E)*J430</f>
        <v>2547.7435565417495</v>
      </c>
      <c r="V430" s="108">
        <f>SUMIF('Avoided Costs 2011-2019'!$A:$A,'2011 Actuals'!T430&amp;'2011 Actuals'!S430,'Avoided Costs 2011-2019'!$K:$K)*N430</f>
        <v>0</v>
      </c>
      <c r="W430" s="108">
        <f>SUMIF('Avoided Costs 2011-2019'!$A:$A,'2011 Actuals'!T430&amp;'2011 Actuals'!S430,'Avoided Costs 2011-2019'!$M:$M)*R430</f>
        <v>0</v>
      </c>
      <c r="X430" s="108">
        <f t="shared" si="320"/>
        <v>2547.7435565417495</v>
      </c>
      <c r="Y430" s="134">
        <v>2490</v>
      </c>
      <c r="Z430" s="110">
        <f t="shared" si="321"/>
        <v>2191.1999999999998</v>
      </c>
      <c r="AA430" s="110"/>
      <c r="AB430" s="110"/>
      <c r="AC430" s="110"/>
      <c r="AD430" s="110">
        <f t="shared" si="351"/>
        <v>2191.1999999999998</v>
      </c>
      <c r="AE430" s="110">
        <f t="shared" si="352"/>
        <v>356.54355654174969</v>
      </c>
      <c r="AF430" s="261">
        <f t="shared" si="347"/>
        <v>18777.1584</v>
      </c>
      <c r="AG430" s="23"/>
    </row>
    <row r="431" spans="1:33" s="111" customFormat="1" x14ac:dyDescent="0.2">
      <c r="A431" s="150" t="s">
        <v>1215</v>
      </c>
      <c r="B431" s="150"/>
      <c r="C431" s="150"/>
      <c r="D431" s="151">
        <v>1</v>
      </c>
      <c r="E431" s="152"/>
      <c r="F431" s="153">
        <v>0.12</v>
      </c>
      <c r="G431" s="153"/>
      <c r="H431" s="152">
        <v>2096</v>
      </c>
      <c r="I431" s="109">
        <f t="shared" si="357"/>
        <v>2047.7919999999999</v>
      </c>
      <c r="J431" s="66">
        <f t="shared" si="315"/>
        <v>1802.0569599999999</v>
      </c>
      <c r="K431" s="109"/>
      <c r="L431" s="152">
        <v>0</v>
      </c>
      <c r="M431" s="109">
        <f t="shared" si="316"/>
        <v>0</v>
      </c>
      <c r="N431" s="109">
        <f t="shared" si="317"/>
        <v>0</v>
      </c>
      <c r="O431" s="115"/>
      <c r="P431" s="152">
        <v>0</v>
      </c>
      <c r="Q431" s="109">
        <f t="shared" si="318"/>
        <v>0</v>
      </c>
      <c r="R431" s="66">
        <f t="shared" si="319"/>
        <v>0</v>
      </c>
      <c r="S431" s="151">
        <v>15</v>
      </c>
      <c r="T431" s="154" t="s">
        <v>16</v>
      </c>
      <c r="U431" s="108">
        <f>SUMIF('Avoided Costs 2011-2019'!$A:$A,'2011 Actuals'!T431&amp;'2011 Actuals'!S431,'Avoided Costs 2011-2019'!$E:$E)*J431</f>
        <v>3667.6308341425188</v>
      </c>
      <c r="V431" s="108">
        <f>SUMIF('Avoided Costs 2011-2019'!$A:$A,'2011 Actuals'!T431&amp;'2011 Actuals'!S431,'Avoided Costs 2011-2019'!$K:$K)*N431</f>
        <v>0</v>
      </c>
      <c r="W431" s="108">
        <f>SUMIF('Avoided Costs 2011-2019'!$A:$A,'2011 Actuals'!T431&amp;'2011 Actuals'!S431,'Avoided Costs 2011-2019'!$M:$M)*R431</f>
        <v>0</v>
      </c>
      <c r="X431" s="108">
        <f t="shared" si="320"/>
        <v>3667.6308341425188</v>
      </c>
      <c r="Y431" s="134">
        <v>3520</v>
      </c>
      <c r="Z431" s="110">
        <f t="shared" si="321"/>
        <v>3097.6</v>
      </c>
      <c r="AA431" s="110"/>
      <c r="AB431" s="110"/>
      <c r="AC431" s="110"/>
      <c r="AD431" s="110">
        <f t="shared" si="351"/>
        <v>3097.6</v>
      </c>
      <c r="AE431" s="110">
        <f t="shared" si="352"/>
        <v>570.03083414251887</v>
      </c>
      <c r="AF431" s="261">
        <f t="shared" si="347"/>
        <v>27030.854399999997</v>
      </c>
      <c r="AG431" s="23"/>
    </row>
    <row r="432" spans="1:33" s="111" customFormat="1" x14ac:dyDescent="0.2">
      <c r="A432" s="150" t="s">
        <v>1216</v>
      </c>
      <c r="B432" s="150"/>
      <c r="C432" s="150"/>
      <c r="D432" s="151">
        <v>1</v>
      </c>
      <c r="E432" s="152"/>
      <c r="F432" s="153">
        <v>0.12</v>
      </c>
      <c r="G432" s="153"/>
      <c r="H432" s="152">
        <v>2071</v>
      </c>
      <c r="I432" s="109">
        <f t="shared" si="357"/>
        <v>2023.367</v>
      </c>
      <c r="J432" s="66">
        <f t="shared" si="315"/>
        <v>1780.56296</v>
      </c>
      <c r="K432" s="109"/>
      <c r="L432" s="152">
        <v>0</v>
      </c>
      <c r="M432" s="109">
        <f t="shared" si="316"/>
        <v>0</v>
      </c>
      <c r="N432" s="109">
        <f t="shared" si="317"/>
        <v>0</v>
      </c>
      <c r="O432" s="115"/>
      <c r="P432" s="152">
        <v>0</v>
      </c>
      <c r="Q432" s="109">
        <f t="shared" si="318"/>
        <v>0</v>
      </c>
      <c r="R432" s="66">
        <f t="shared" si="319"/>
        <v>0</v>
      </c>
      <c r="S432" s="151">
        <v>15</v>
      </c>
      <c r="T432" s="154" t="s">
        <v>16</v>
      </c>
      <c r="U432" s="108">
        <f>SUMIF('Avoided Costs 2011-2019'!$A:$A,'2011 Actuals'!T432&amp;'2011 Actuals'!S432,'Avoided Costs 2011-2019'!$E:$E)*J432</f>
        <v>3623.885237361239</v>
      </c>
      <c r="V432" s="108">
        <f>SUMIF('Avoided Costs 2011-2019'!$A:$A,'2011 Actuals'!T432&amp;'2011 Actuals'!S432,'Avoided Costs 2011-2019'!$K:$K)*N432</f>
        <v>0</v>
      </c>
      <c r="W432" s="108">
        <f>SUMIF('Avoided Costs 2011-2019'!$A:$A,'2011 Actuals'!T432&amp;'2011 Actuals'!S432,'Avoided Costs 2011-2019'!$M:$M)*R432</f>
        <v>0</v>
      </c>
      <c r="X432" s="108">
        <f t="shared" si="320"/>
        <v>3623.885237361239</v>
      </c>
      <c r="Y432" s="134">
        <v>3257</v>
      </c>
      <c r="Z432" s="110">
        <f t="shared" si="321"/>
        <v>2866.16</v>
      </c>
      <c r="AA432" s="110"/>
      <c r="AB432" s="110"/>
      <c r="AC432" s="110"/>
      <c r="AD432" s="110">
        <f t="shared" si="351"/>
        <v>2866.16</v>
      </c>
      <c r="AE432" s="110">
        <f t="shared" si="352"/>
        <v>757.72523736123912</v>
      </c>
      <c r="AF432" s="261">
        <f t="shared" si="347"/>
        <v>26708.4444</v>
      </c>
      <c r="AG432" s="23"/>
    </row>
    <row r="433" spans="1:33" s="111" customFormat="1" x14ac:dyDescent="0.2">
      <c r="A433" s="150" t="s">
        <v>1217</v>
      </c>
      <c r="B433" s="150"/>
      <c r="C433" s="150"/>
      <c r="D433" s="151">
        <v>1</v>
      </c>
      <c r="E433" s="152"/>
      <c r="F433" s="153">
        <v>0.12</v>
      </c>
      <c r="G433" s="153"/>
      <c r="H433" s="152">
        <v>1693</v>
      </c>
      <c r="I433" s="109">
        <f t="shared" si="357"/>
        <v>1654.0609999999999</v>
      </c>
      <c r="J433" s="66">
        <f t="shared" si="315"/>
        <v>1455.57368</v>
      </c>
      <c r="K433" s="109"/>
      <c r="L433" s="152">
        <v>0</v>
      </c>
      <c r="M433" s="109">
        <f t="shared" si="316"/>
        <v>0</v>
      </c>
      <c r="N433" s="109">
        <f t="shared" si="317"/>
        <v>0</v>
      </c>
      <c r="O433" s="115"/>
      <c r="P433" s="152">
        <v>0</v>
      </c>
      <c r="Q433" s="109">
        <f t="shared" si="318"/>
        <v>0</v>
      </c>
      <c r="R433" s="66">
        <f t="shared" si="319"/>
        <v>0</v>
      </c>
      <c r="S433" s="151">
        <v>15</v>
      </c>
      <c r="T433" s="154" t="s">
        <v>16</v>
      </c>
      <c r="U433" s="108">
        <f>SUMIF('Avoided Costs 2011-2019'!$A:$A,'2011 Actuals'!T433&amp;'2011 Actuals'!S433,'Avoided Costs 2011-2019'!$E:$E)*J433</f>
        <v>2962.4518140282844</v>
      </c>
      <c r="V433" s="108">
        <f>SUMIF('Avoided Costs 2011-2019'!$A:$A,'2011 Actuals'!T433&amp;'2011 Actuals'!S433,'Avoided Costs 2011-2019'!$K:$K)*N433</f>
        <v>0</v>
      </c>
      <c r="W433" s="108">
        <f>SUMIF('Avoided Costs 2011-2019'!$A:$A,'2011 Actuals'!T433&amp;'2011 Actuals'!S433,'Avoided Costs 2011-2019'!$M:$M)*R433</f>
        <v>0</v>
      </c>
      <c r="X433" s="108">
        <f t="shared" si="320"/>
        <v>2962.4518140282844</v>
      </c>
      <c r="Y433" s="134">
        <v>2890</v>
      </c>
      <c r="Z433" s="110">
        <f t="shared" si="321"/>
        <v>2543.1999999999998</v>
      </c>
      <c r="AA433" s="110"/>
      <c r="AB433" s="110"/>
      <c r="AC433" s="110"/>
      <c r="AD433" s="110">
        <f t="shared" si="351"/>
        <v>2543.1999999999998</v>
      </c>
      <c r="AE433" s="110">
        <f t="shared" si="352"/>
        <v>419.25181402828457</v>
      </c>
      <c r="AF433" s="261">
        <f t="shared" si="347"/>
        <v>21833.605199999998</v>
      </c>
      <c r="AG433" s="23"/>
    </row>
    <row r="434" spans="1:33" s="111" customFormat="1" x14ac:dyDescent="0.2">
      <c r="A434" s="150" t="s">
        <v>1218</v>
      </c>
      <c r="B434" s="150"/>
      <c r="C434" s="150"/>
      <c r="D434" s="151">
        <v>1</v>
      </c>
      <c r="E434" s="152"/>
      <c r="F434" s="153">
        <v>0.12</v>
      </c>
      <c r="G434" s="153"/>
      <c r="H434" s="152">
        <v>2615</v>
      </c>
      <c r="I434" s="109">
        <f t="shared" si="357"/>
        <v>2554.855</v>
      </c>
      <c r="J434" s="66">
        <f t="shared" si="315"/>
        <v>2248.2723999999998</v>
      </c>
      <c r="K434" s="109"/>
      <c r="L434" s="152">
        <v>0</v>
      </c>
      <c r="M434" s="109">
        <f t="shared" si="316"/>
        <v>0</v>
      </c>
      <c r="N434" s="109">
        <f t="shared" si="317"/>
        <v>0</v>
      </c>
      <c r="O434" s="115"/>
      <c r="P434" s="152">
        <v>0</v>
      </c>
      <c r="Q434" s="109">
        <f t="shared" si="318"/>
        <v>0</v>
      </c>
      <c r="R434" s="66">
        <f t="shared" si="319"/>
        <v>0</v>
      </c>
      <c r="S434" s="151">
        <v>15</v>
      </c>
      <c r="T434" s="154" t="s">
        <v>16</v>
      </c>
      <c r="U434" s="108">
        <f>SUMIF('Avoided Costs 2011-2019'!$A:$A,'2011 Actuals'!T434&amp;'2011 Actuals'!S434,'Avoided Costs 2011-2019'!$E:$E)*J434</f>
        <v>4575.7894233218922</v>
      </c>
      <c r="V434" s="108">
        <f>SUMIF('Avoided Costs 2011-2019'!$A:$A,'2011 Actuals'!T434&amp;'2011 Actuals'!S434,'Avoided Costs 2011-2019'!$K:$K)*N434</f>
        <v>0</v>
      </c>
      <c r="W434" s="108">
        <f>SUMIF('Avoided Costs 2011-2019'!$A:$A,'2011 Actuals'!T434&amp;'2011 Actuals'!S434,'Avoided Costs 2011-2019'!$M:$M)*R434</f>
        <v>0</v>
      </c>
      <c r="X434" s="108">
        <f t="shared" si="320"/>
        <v>4575.7894233218922</v>
      </c>
      <c r="Y434" s="134">
        <v>4531</v>
      </c>
      <c r="Z434" s="110">
        <f t="shared" si="321"/>
        <v>3987.28</v>
      </c>
      <c r="AA434" s="110"/>
      <c r="AB434" s="110"/>
      <c r="AC434" s="110"/>
      <c r="AD434" s="110">
        <f t="shared" si="351"/>
        <v>3987.28</v>
      </c>
      <c r="AE434" s="110">
        <f t="shared" si="352"/>
        <v>588.50942332189197</v>
      </c>
      <c r="AF434" s="261">
        <f t="shared" si="347"/>
        <v>33724.085999999996</v>
      </c>
      <c r="AG434" s="23"/>
    </row>
    <row r="435" spans="1:33" s="111" customFormat="1" x14ac:dyDescent="0.2">
      <c r="A435" s="150" t="s">
        <v>1219</v>
      </c>
      <c r="B435" s="150"/>
      <c r="C435" s="150"/>
      <c r="D435" s="151">
        <v>1</v>
      </c>
      <c r="E435" s="152"/>
      <c r="F435" s="153">
        <v>0.12</v>
      </c>
      <c r="G435" s="153"/>
      <c r="H435" s="152">
        <v>3235</v>
      </c>
      <c r="I435" s="109">
        <f t="shared" si="357"/>
        <v>3160.5949999999998</v>
      </c>
      <c r="J435" s="66">
        <f t="shared" si="315"/>
        <v>2781.3235999999997</v>
      </c>
      <c r="K435" s="109"/>
      <c r="L435" s="152">
        <v>0</v>
      </c>
      <c r="M435" s="109">
        <f t="shared" si="316"/>
        <v>0</v>
      </c>
      <c r="N435" s="109">
        <f t="shared" si="317"/>
        <v>0</v>
      </c>
      <c r="O435" s="115"/>
      <c r="P435" s="152">
        <v>0</v>
      </c>
      <c r="Q435" s="109">
        <f t="shared" si="318"/>
        <v>0</v>
      </c>
      <c r="R435" s="66">
        <f t="shared" si="319"/>
        <v>0</v>
      </c>
      <c r="S435" s="151">
        <v>15</v>
      </c>
      <c r="T435" s="154" t="s">
        <v>16</v>
      </c>
      <c r="U435" s="108">
        <f>SUMIF('Avoided Costs 2011-2019'!$A:$A,'2011 Actuals'!T435&amp;'2011 Actuals'!S435,'Avoided Costs 2011-2019'!$E:$E)*J435</f>
        <v>5660.6802234976376</v>
      </c>
      <c r="V435" s="108">
        <f>SUMIF('Avoided Costs 2011-2019'!$A:$A,'2011 Actuals'!T435&amp;'2011 Actuals'!S435,'Avoided Costs 2011-2019'!$K:$K)*N435</f>
        <v>0</v>
      </c>
      <c r="W435" s="108">
        <f>SUMIF('Avoided Costs 2011-2019'!$A:$A,'2011 Actuals'!T435&amp;'2011 Actuals'!S435,'Avoided Costs 2011-2019'!$M:$M)*R435</f>
        <v>0</v>
      </c>
      <c r="X435" s="108">
        <f t="shared" si="320"/>
        <v>5660.6802234976376</v>
      </c>
      <c r="Y435" s="134">
        <v>5037</v>
      </c>
      <c r="Z435" s="110">
        <f t="shared" si="321"/>
        <v>4432.5600000000004</v>
      </c>
      <c r="AA435" s="110"/>
      <c r="AB435" s="110"/>
      <c r="AC435" s="110"/>
      <c r="AD435" s="110">
        <f t="shared" si="351"/>
        <v>4432.5600000000004</v>
      </c>
      <c r="AE435" s="110">
        <f t="shared" si="352"/>
        <v>1228.1202234976372</v>
      </c>
      <c r="AF435" s="261">
        <f t="shared" si="347"/>
        <v>41719.853999999992</v>
      </c>
      <c r="AG435" s="23"/>
    </row>
    <row r="436" spans="1:33" s="111" customFormat="1" x14ac:dyDescent="0.2">
      <c r="A436" s="150" t="s">
        <v>1220</v>
      </c>
      <c r="B436" s="150"/>
      <c r="C436" s="150"/>
      <c r="D436" s="151">
        <v>1</v>
      </c>
      <c r="E436" s="152"/>
      <c r="F436" s="153">
        <v>0.12</v>
      </c>
      <c r="G436" s="153"/>
      <c r="H436" s="152">
        <v>2217</v>
      </c>
      <c r="I436" s="109">
        <f t="shared" si="357"/>
        <v>2166.009</v>
      </c>
      <c r="J436" s="66">
        <f t="shared" si="315"/>
        <v>1906.0879199999999</v>
      </c>
      <c r="K436" s="109"/>
      <c r="L436" s="152">
        <v>0</v>
      </c>
      <c r="M436" s="109">
        <f t="shared" si="316"/>
        <v>0</v>
      </c>
      <c r="N436" s="109">
        <f t="shared" si="317"/>
        <v>0</v>
      </c>
      <c r="O436" s="115"/>
      <c r="P436" s="152">
        <v>0</v>
      </c>
      <c r="Q436" s="109">
        <f t="shared" si="318"/>
        <v>0</v>
      </c>
      <c r="R436" s="66">
        <f t="shared" si="319"/>
        <v>0</v>
      </c>
      <c r="S436" s="151">
        <v>15</v>
      </c>
      <c r="T436" s="154" t="s">
        <v>16</v>
      </c>
      <c r="U436" s="108">
        <f>SUMIF('Avoided Costs 2011-2019'!$A:$A,'2011 Actuals'!T436&amp;'2011 Actuals'!S436,'Avoided Costs 2011-2019'!$E:$E)*J436</f>
        <v>3879.3595225639142</v>
      </c>
      <c r="V436" s="108">
        <f>SUMIF('Avoided Costs 2011-2019'!$A:$A,'2011 Actuals'!T436&amp;'2011 Actuals'!S436,'Avoided Costs 2011-2019'!$K:$K)*N436</f>
        <v>0</v>
      </c>
      <c r="W436" s="108">
        <f>SUMIF('Avoided Costs 2011-2019'!$A:$A,'2011 Actuals'!T436&amp;'2011 Actuals'!S436,'Avoided Costs 2011-2019'!$M:$M)*R436</f>
        <v>0</v>
      </c>
      <c r="X436" s="108">
        <f t="shared" si="320"/>
        <v>3879.3595225639142</v>
      </c>
      <c r="Y436" s="134">
        <v>3766</v>
      </c>
      <c r="Z436" s="110">
        <f t="shared" si="321"/>
        <v>3314.08</v>
      </c>
      <c r="AA436" s="110"/>
      <c r="AB436" s="110"/>
      <c r="AC436" s="110"/>
      <c r="AD436" s="110">
        <f t="shared" si="351"/>
        <v>3314.08</v>
      </c>
      <c r="AE436" s="110">
        <f t="shared" si="352"/>
        <v>565.27952256391427</v>
      </c>
      <c r="AF436" s="261">
        <f t="shared" si="347"/>
        <v>28591.318800000001</v>
      </c>
      <c r="AG436" s="23"/>
    </row>
    <row r="437" spans="1:33" s="111" customFormat="1" x14ac:dyDescent="0.2">
      <c r="A437" s="150" t="s">
        <v>1221</v>
      </c>
      <c r="B437" s="150"/>
      <c r="C437" s="150"/>
      <c r="D437" s="151">
        <v>1</v>
      </c>
      <c r="E437" s="152"/>
      <c r="F437" s="153">
        <v>0.12</v>
      </c>
      <c r="G437" s="153"/>
      <c r="H437" s="152">
        <v>2839</v>
      </c>
      <c r="I437" s="109">
        <f t="shared" si="357"/>
        <v>2773.703</v>
      </c>
      <c r="J437" s="66">
        <f t="shared" si="315"/>
        <v>2440.8586399999999</v>
      </c>
      <c r="K437" s="109"/>
      <c r="L437" s="152">
        <v>0</v>
      </c>
      <c r="M437" s="109">
        <f t="shared" si="316"/>
        <v>0</v>
      </c>
      <c r="N437" s="109">
        <f t="shared" si="317"/>
        <v>0</v>
      </c>
      <c r="O437" s="115"/>
      <c r="P437" s="152">
        <v>0</v>
      </c>
      <c r="Q437" s="109">
        <f t="shared" si="318"/>
        <v>0</v>
      </c>
      <c r="R437" s="66">
        <f t="shared" si="319"/>
        <v>0</v>
      </c>
      <c r="S437" s="151">
        <v>15</v>
      </c>
      <c r="T437" s="154" t="s">
        <v>16</v>
      </c>
      <c r="U437" s="108">
        <f>SUMIF('Avoided Costs 2011-2019'!$A:$A,'2011 Actuals'!T437&amp;'2011 Actuals'!S437,'Avoided Costs 2011-2019'!$E:$E)*J437</f>
        <v>4967.7499704821621</v>
      </c>
      <c r="V437" s="108">
        <f>SUMIF('Avoided Costs 2011-2019'!$A:$A,'2011 Actuals'!T437&amp;'2011 Actuals'!S437,'Avoided Costs 2011-2019'!$K:$K)*N437</f>
        <v>0</v>
      </c>
      <c r="W437" s="108">
        <f>SUMIF('Avoided Costs 2011-2019'!$A:$A,'2011 Actuals'!T437&amp;'2011 Actuals'!S437,'Avoided Costs 2011-2019'!$M:$M)*R437</f>
        <v>0</v>
      </c>
      <c r="X437" s="108">
        <f t="shared" si="320"/>
        <v>4967.7499704821621</v>
      </c>
      <c r="Y437" s="134">
        <v>4497</v>
      </c>
      <c r="Z437" s="110">
        <f t="shared" si="321"/>
        <v>3957.36</v>
      </c>
      <c r="AA437" s="110"/>
      <c r="AB437" s="110"/>
      <c r="AC437" s="110"/>
      <c r="AD437" s="110">
        <f t="shared" si="351"/>
        <v>3957.36</v>
      </c>
      <c r="AE437" s="110">
        <f t="shared" si="352"/>
        <v>1010.389970482162</v>
      </c>
      <c r="AF437" s="261">
        <f t="shared" si="347"/>
        <v>36612.8796</v>
      </c>
      <c r="AG437" s="23"/>
    </row>
    <row r="438" spans="1:33" s="111" customFormat="1" x14ac:dyDescent="0.2">
      <c r="A438" s="150" t="s">
        <v>1222</v>
      </c>
      <c r="B438" s="150"/>
      <c r="C438" s="150"/>
      <c r="D438" s="151">
        <v>1</v>
      </c>
      <c r="E438" s="152"/>
      <c r="F438" s="153">
        <v>0.12</v>
      </c>
      <c r="G438" s="153"/>
      <c r="H438" s="152">
        <v>4149</v>
      </c>
      <c r="I438" s="109">
        <f t="shared" si="357"/>
        <v>4053.5729999999999</v>
      </c>
      <c r="J438" s="66">
        <f t="shared" si="315"/>
        <v>3567.1442400000001</v>
      </c>
      <c r="K438" s="109"/>
      <c r="L438" s="152">
        <v>0</v>
      </c>
      <c r="M438" s="109">
        <f t="shared" si="316"/>
        <v>0</v>
      </c>
      <c r="N438" s="109">
        <f t="shared" si="317"/>
        <v>0</v>
      </c>
      <c r="O438" s="115"/>
      <c r="P438" s="152">
        <v>0</v>
      </c>
      <c r="Q438" s="109">
        <f t="shared" si="318"/>
        <v>0</v>
      </c>
      <c r="R438" s="66">
        <f t="shared" si="319"/>
        <v>0</v>
      </c>
      <c r="S438" s="151">
        <v>15</v>
      </c>
      <c r="T438" s="154" t="s">
        <v>16</v>
      </c>
      <c r="U438" s="108">
        <f>SUMIF('Avoided Costs 2011-2019'!$A:$A,'2011 Actuals'!T438&amp;'2011 Actuals'!S438,'Avoided Costs 2011-2019'!$E:$E)*J438</f>
        <v>7260.0192418212364</v>
      </c>
      <c r="V438" s="108">
        <f>SUMIF('Avoided Costs 2011-2019'!$A:$A,'2011 Actuals'!T438&amp;'2011 Actuals'!S438,'Avoided Costs 2011-2019'!$K:$K)*N438</f>
        <v>0</v>
      </c>
      <c r="W438" s="108">
        <f>SUMIF('Avoided Costs 2011-2019'!$A:$A,'2011 Actuals'!T438&amp;'2011 Actuals'!S438,'Avoided Costs 2011-2019'!$M:$M)*R438</f>
        <v>0</v>
      </c>
      <c r="X438" s="108">
        <f t="shared" si="320"/>
        <v>7260.0192418212364</v>
      </c>
      <c r="Y438" s="134">
        <v>6788</v>
      </c>
      <c r="Z438" s="110">
        <f t="shared" si="321"/>
        <v>5973.44</v>
      </c>
      <c r="AA438" s="110"/>
      <c r="AB438" s="110"/>
      <c r="AC438" s="110"/>
      <c r="AD438" s="110">
        <f t="shared" ref="AD438:AD469" si="358">Z438+AB438</f>
        <v>5973.44</v>
      </c>
      <c r="AE438" s="110">
        <f t="shared" ref="AE438:AE469" si="359">X438-AD438</f>
        <v>1286.5792418212368</v>
      </c>
      <c r="AF438" s="261">
        <f t="shared" ref="AF438:AF500" si="360">J438*S438</f>
        <v>53507.1636</v>
      </c>
      <c r="AG438" s="23"/>
    </row>
    <row r="439" spans="1:33" s="111" customFormat="1" x14ac:dyDescent="0.2">
      <c r="A439" s="150" t="s">
        <v>1223</v>
      </c>
      <c r="B439" s="150"/>
      <c r="C439" s="150"/>
      <c r="D439" s="151">
        <v>1</v>
      </c>
      <c r="E439" s="152"/>
      <c r="F439" s="153">
        <v>0.12</v>
      </c>
      <c r="G439" s="153"/>
      <c r="H439" s="152">
        <v>1419</v>
      </c>
      <c r="I439" s="109">
        <f t="shared" si="357"/>
        <v>1386.3630000000001</v>
      </c>
      <c r="J439" s="66">
        <f t="shared" si="315"/>
        <v>1219.99944</v>
      </c>
      <c r="K439" s="109"/>
      <c r="L439" s="152">
        <v>0</v>
      </c>
      <c r="M439" s="109">
        <f t="shared" si="316"/>
        <v>0</v>
      </c>
      <c r="N439" s="109">
        <f t="shared" si="317"/>
        <v>0</v>
      </c>
      <c r="O439" s="115"/>
      <c r="P439" s="152">
        <v>0</v>
      </c>
      <c r="Q439" s="109">
        <f t="shared" si="318"/>
        <v>0</v>
      </c>
      <c r="R439" s="66">
        <f t="shared" si="319"/>
        <v>0</v>
      </c>
      <c r="S439" s="151">
        <v>15</v>
      </c>
      <c r="T439" s="154" t="s">
        <v>16</v>
      </c>
      <c r="U439" s="108">
        <f>SUMIF('Avoided Costs 2011-2019'!$A:$A,'2011 Actuals'!T439&amp;'2011 Actuals'!S439,'Avoided Costs 2011-2019'!$E:$E)*J439</f>
        <v>2483.0000733054553</v>
      </c>
      <c r="V439" s="108">
        <f>SUMIF('Avoided Costs 2011-2019'!$A:$A,'2011 Actuals'!T439&amp;'2011 Actuals'!S439,'Avoided Costs 2011-2019'!$K:$K)*N439</f>
        <v>0</v>
      </c>
      <c r="W439" s="108">
        <f>SUMIF('Avoided Costs 2011-2019'!$A:$A,'2011 Actuals'!T439&amp;'2011 Actuals'!S439,'Avoided Costs 2011-2019'!$M:$M)*R439</f>
        <v>0</v>
      </c>
      <c r="X439" s="108">
        <f t="shared" si="320"/>
        <v>2483.0000733054553</v>
      </c>
      <c r="Y439" s="134">
        <v>2386</v>
      </c>
      <c r="Z439" s="110">
        <f t="shared" si="321"/>
        <v>2099.6799999999998</v>
      </c>
      <c r="AA439" s="110"/>
      <c r="AB439" s="110"/>
      <c r="AC439" s="110"/>
      <c r="AD439" s="110">
        <f t="shared" si="358"/>
        <v>2099.6799999999998</v>
      </c>
      <c r="AE439" s="110">
        <f t="shared" si="359"/>
        <v>383.32007330545548</v>
      </c>
      <c r="AF439" s="261">
        <f t="shared" si="360"/>
        <v>18299.991600000001</v>
      </c>
      <c r="AG439" s="23"/>
    </row>
    <row r="440" spans="1:33" s="111" customFormat="1" x14ac:dyDescent="0.2">
      <c r="A440" s="150" t="s">
        <v>1224</v>
      </c>
      <c r="B440" s="150"/>
      <c r="C440" s="150"/>
      <c r="D440" s="151">
        <v>1</v>
      </c>
      <c r="E440" s="152"/>
      <c r="F440" s="153">
        <v>0.12</v>
      </c>
      <c r="G440" s="153"/>
      <c r="H440" s="152">
        <v>479</v>
      </c>
      <c r="I440" s="109">
        <f t="shared" si="357"/>
        <v>467.983</v>
      </c>
      <c r="J440" s="66">
        <f t="shared" si="315"/>
        <v>411.82504</v>
      </c>
      <c r="K440" s="109"/>
      <c r="L440" s="152">
        <v>0</v>
      </c>
      <c r="M440" s="109">
        <f t="shared" si="316"/>
        <v>0</v>
      </c>
      <c r="N440" s="109">
        <f t="shared" si="317"/>
        <v>0</v>
      </c>
      <c r="O440" s="115"/>
      <c r="P440" s="152">
        <v>0</v>
      </c>
      <c r="Q440" s="109">
        <f t="shared" si="318"/>
        <v>0</v>
      </c>
      <c r="R440" s="66">
        <f t="shared" si="319"/>
        <v>0</v>
      </c>
      <c r="S440" s="151">
        <v>15</v>
      </c>
      <c r="T440" s="154" t="s">
        <v>16</v>
      </c>
      <c r="U440" s="108">
        <f>SUMIF('Avoided Costs 2011-2019'!$A:$A,'2011 Actuals'!T440&amp;'2011 Actuals'!S440,'Avoided Costs 2011-2019'!$E:$E)*J440</f>
        <v>838.1656343293256</v>
      </c>
      <c r="V440" s="108">
        <f>SUMIF('Avoided Costs 2011-2019'!$A:$A,'2011 Actuals'!T440&amp;'2011 Actuals'!S440,'Avoided Costs 2011-2019'!$K:$K)*N440</f>
        <v>0</v>
      </c>
      <c r="W440" s="108">
        <f>SUMIF('Avoided Costs 2011-2019'!$A:$A,'2011 Actuals'!T440&amp;'2011 Actuals'!S440,'Avoided Costs 2011-2019'!$M:$M)*R440</f>
        <v>0</v>
      </c>
      <c r="X440" s="108">
        <f t="shared" si="320"/>
        <v>838.1656343293256</v>
      </c>
      <c r="Y440" s="134">
        <v>754</v>
      </c>
      <c r="Z440" s="110">
        <f t="shared" si="321"/>
        <v>663.52</v>
      </c>
      <c r="AA440" s="110"/>
      <c r="AB440" s="110"/>
      <c r="AC440" s="110"/>
      <c r="AD440" s="110">
        <f t="shared" si="358"/>
        <v>663.52</v>
      </c>
      <c r="AE440" s="110">
        <f t="shared" si="359"/>
        <v>174.64563432932562</v>
      </c>
      <c r="AF440" s="261">
        <f t="shared" si="360"/>
        <v>6177.3756000000003</v>
      </c>
      <c r="AG440" s="23"/>
    </row>
    <row r="441" spans="1:33" s="111" customFormat="1" x14ac:dyDescent="0.2">
      <c r="A441" s="150" t="s">
        <v>1225</v>
      </c>
      <c r="B441" s="150"/>
      <c r="C441" s="150"/>
      <c r="D441" s="151">
        <v>1</v>
      </c>
      <c r="E441" s="152"/>
      <c r="F441" s="153">
        <v>0.12</v>
      </c>
      <c r="G441" s="153"/>
      <c r="H441" s="152">
        <v>2403</v>
      </c>
      <c r="I441" s="109">
        <f t="shared" si="357"/>
        <v>2347.7309999999998</v>
      </c>
      <c r="J441" s="66">
        <f t="shared" si="315"/>
        <v>2066.0032799999999</v>
      </c>
      <c r="K441" s="109"/>
      <c r="L441" s="152">
        <v>0</v>
      </c>
      <c r="M441" s="109">
        <f t="shared" si="316"/>
        <v>0</v>
      </c>
      <c r="N441" s="109">
        <f t="shared" si="317"/>
        <v>0</v>
      </c>
      <c r="O441" s="115"/>
      <c r="P441" s="152">
        <v>0</v>
      </c>
      <c r="Q441" s="109">
        <f t="shared" si="318"/>
        <v>0</v>
      </c>
      <c r="R441" s="66">
        <f t="shared" si="319"/>
        <v>0</v>
      </c>
      <c r="S441" s="151">
        <v>15</v>
      </c>
      <c r="T441" s="154" t="s">
        <v>16</v>
      </c>
      <c r="U441" s="108">
        <f>SUMIF('Avoided Costs 2011-2019'!$A:$A,'2011 Actuals'!T441&amp;'2011 Actuals'!S441,'Avoided Costs 2011-2019'!$E:$E)*J441</f>
        <v>4204.826762616638</v>
      </c>
      <c r="V441" s="108">
        <f>SUMIF('Avoided Costs 2011-2019'!$A:$A,'2011 Actuals'!T441&amp;'2011 Actuals'!S441,'Avoided Costs 2011-2019'!$K:$K)*N441</f>
        <v>0</v>
      </c>
      <c r="W441" s="108">
        <f>SUMIF('Avoided Costs 2011-2019'!$A:$A,'2011 Actuals'!T441&amp;'2011 Actuals'!S441,'Avoided Costs 2011-2019'!$M:$M)*R441</f>
        <v>0</v>
      </c>
      <c r="X441" s="108">
        <f t="shared" si="320"/>
        <v>4204.826762616638</v>
      </c>
      <c r="Y441" s="134">
        <v>4070</v>
      </c>
      <c r="Z441" s="110">
        <f t="shared" si="321"/>
        <v>3581.6</v>
      </c>
      <c r="AA441" s="110"/>
      <c r="AB441" s="110"/>
      <c r="AC441" s="110"/>
      <c r="AD441" s="110">
        <f t="shared" si="358"/>
        <v>3581.6</v>
      </c>
      <c r="AE441" s="110">
        <f t="shared" si="359"/>
        <v>623.2267626166381</v>
      </c>
      <c r="AF441" s="261">
        <f t="shared" si="360"/>
        <v>30990.049199999998</v>
      </c>
      <c r="AG441" s="23"/>
    </row>
    <row r="442" spans="1:33" s="111" customFormat="1" x14ac:dyDescent="0.2">
      <c r="A442" s="150" t="s">
        <v>1226</v>
      </c>
      <c r="B442" s="150"/>
      <c r="C442" s="150"/>
      <c r="D442" s="151">
        <v>1</v>
      </c>
      <c r="E442" s="152"/>
      <c r="F442" s="153">
        <v>0.12</v>
      </c>
      <c r="G442" s="153"/>
      <c r="H442" s="152">
        <v>635</v>
      </c>
      <c r="I442" s="109">
        <f t="shared" si="357"/>
        <v>620.39499999999998</v>
      </c>
      <c r="J442" s="66">
        <f t="shared" si="315"/>
        <v>545.94759999999997</v>
      </c>
      <c r="K442" s="109"/>
      <c r="L442" s="152">
        <v>0</v>
      </c>
      <c r="M442" s="109">
        <f t="shared" si="316"/>
        <v>0</v>
      </c>
      <c r="N442" s="109">
        <f t="shared" si="317"/>
        <v>0</v>
      </c>
      <c r="O442" s="115"/>
      <c r="P442" s="152">
        <v>0</v>
      </c>
      <c r="Q442" s="109">
        <f t="shared" si="318"/>
        <v>0</v>
      </c>
      <c r="R442" s="66">
        <f t="shared" si="319"/>
        <v>0</v>
      </c>
      <c r="S442" s="151">
        <v>15</v>
      </c>
      <c r="T442" s="154" t="s">
        <v>16</v>
      </c>
      <c r="U442" s="108">
        <f>SUMIF('Avoided Costs 2011-2019'!$A:$A,'2011 Actuals'!T442&amp;'2011 Actuals'!S442,'Avoided Costs 2011-2019'!$E:$E)*J442</f>
        <v>1111.1381582445131</v>
      </c>
      <c r="V442" s="108">
        <f>SUMIF('Avoided Costs 2011-2019'!$A:$A,'2011 Actuals'!T442&amp;'2011 Actuals'!S442,'Avoided Costs 2011-2019'!$K:$K)*N442</f>
        <v>0</v>
      </c>
      <c r="W442" s="108">
        <f>SUMIF('Avoided Costs 2011-2019'!$A:$A,'2011 Actuals'!T442&amp;'2011 Actuals'!S442,'Avoided Costs 2011-2019'!$M:$M)*R442</f>
        <v>0</v>
      </c>
      <c r="X442" s="108">
        <f t="shared" si="320"/>
        <v>1111.1381582445131</v>
      </c>
      <c r="Y442" s="134">
        <v>838</v>
      </c>
      <c r="Z442" s="110">
        <f t="shared" si="321"/>
        <v>737.44</v>
      </c>
      <c r="AA442" s="110"/>
      <c r="AB442" s="110"/>
      <c r="AC442" s="110"/>
      <c r="AD442" s="110">
        <f t="shared" si="358"/>
        <v>737.44</v>
      </c>
      <c r="AE442" s="110">
        <f t="shared" si="359"/>
        <v>373.69815824451302</v>
      </c>
      <c r="AF442" s="261">
        <f t="shared" si="360"/>
        <v>8189.2139999999999</v>
      </c>
      <c r="AG442" s="23"/>
    </row>
    <row r="443" spans="1:33" s="111" customFormat="1" x14ac:dyDescent="0.2">
      <c r="A443" s="150" t="s">
        <v>1227</v>
      </c>
      <c r="B443" s="150"/>
      <c r="C443" s="150"/>
      <c r="D443" s="151">
        <v>1</v>
      </c>
      <c r="E443" s="152"/>
      <c r="F443" s="153">
        <v>0.12</v>
      </c>
      <c r="G443" s="153"/>
      <c r="H443" s="152">
        <v>2053</v>
      </c>
      <c r="I443" s="109">
        <f t="shared" si="357"/>
        <v>2005.7809999999999</v>
      </c>
      <c r="J443" s="66">
        <f t="shared" si="315"/>
        <v>1765.08728</v>
      </c>
      <c r="K443" s="109"/>
      <c r="L443" s="152">
        <v>0</v>
      </c>
      <c r="M443" s="109">
        <f t="shared" si="316"/>
        <v>0</v>
      </c>
      <c r="N443" s="109">
        <f t="shared" si="317"/>
        <v>0</v>
      </c>
      <c r="O443" s="115"/>
      <c r="P443" s="152">
        <v>0</v>
      </c>
      <c r="Q443" s="109">
        <f t="shared" si="318"/>
        <v>0</v>
      </c>
      <c r="R443" s="66">
        <f t="shared" si="319"/>
        <v>0</v>
      </c>
      <c r="S443" s="151">
        <v>15</v>
      </c>
      <c r="T443" s="154" t="s">
        <v>16</v>
      </c>
      <c r="U443" s="108">
        <f>SUMIF('Avoided Costs 2011-2019'!$A:$A,'2011 Actuals'!T443&amp;'2011 Actuals'!S443,'Avoided Costs 2011-2019'!$E:$E)*J443</f>
        <v>3592.3884076787172</v>
      </c>
      <c r="V443" s="108">
        <f>SUMIF('Avoided Costs 2011-2019'!$A:$A,'2011 Actuals'!T443&amp;'2011 Actuals'!S443,'Avoided Costs 2011-2019'!$K:$K)*N443</f>
        <v>0</v>
      </c>
      <c r="W443" s="108">
        <f>SUMIF('Avoided Costs 2011-2019'!$A:$A,'2011 Actuals'!T443&amp;'2011 Actuals'!S443,'Avoided Costs 2011-2019'!$M:$M)*R443</f>
        <v>0</v>
      </c>
      <c r="X443" s="108">
        <f t="shared" si="320"/>
        <v>3592.3884076787172</v>
      </c>
      <c r="Y443" s="134">
        <v>3120</v>
      </c>
      <c r="Z443" s="110">
        <f t="shared" si="321"/>
        <v>2745.6</v>
      </c>
      <c r="AA443" s="110"/>
      <c r="AB443" s="110"/>
      <c r="AC443" s="110"/>
      <c r="AD443" s="110">
        <f t="shared" si="358"/>
        <v>2745.6</v>
      </c>
      <c r="AE443" s="110">
        <f t="shared" si="359"/>
        <v>846.78840767871725</v>
      </c>
      <c r="AF443" s="261">
        <f t="shared" si="360"/>
        <v>26476.3092</v>
      </c>
      <c r="AG443" s="23"/>
    </row>
    <row r="444" spans="1:33" s="111" customFormat="1" x14ac:dyDescent="0.2">
      <c r="A444" s="150" t="s">
        <v>1228</v>
      </c>
      <c r="B444" s="150"/>
      <c r="C444" s="150"/>
      <c r="D444" s="151">
        <v>1</v>
      </c>
      <c r="E444" s="152"/>
      <c r="F444" s="153">
        <v>0.12</v>
      </c>
      <c r="G444" s="153"/>
      <c r="H444" s="152">
        <v>106</v>
      </c>
      <c r="I444" s="109">
        <f t="shared" si="357"/>
        <v>103.562</v>
      </c>
      <c r="J444" s="66">
        <f t="shared" si="315"/>
        <v>91.134559999999993</v>
      </c>
      <c r="K444" s="109"/>
      <c r="L444" s="152">
        <v>0</v>
      </c>
      <c r="M444" s="109">
        <f t="shared" si="316"/>
        <v>0</v>
      </c>
      <c r="N444" s="109">
        <f t="shared" si="317"/>
        <v>0</v>
      </c>
      <c r="O444" s="115"/>
      <c r="P444" s="152">
        <v>0</v>
      </c>
      <c r="Q444" s="109">
        <f t="shared" si="318"/>
        <v>0</v>
      </c>
      <c r="R444" s="66">
        <f t="shared" si="319"/>
        <v>0</v>
      </c>
      <c r="S444" s="151">
        <v>15</v>
      </c>
      <c r="T444" s="154" t="s">
        <v>16</v>
      </c>
      <c r="U444" s="108">
        <f>SUMIF('Avoided Costs 2011-2019'!$A:$A,'2011 Actuals'!T444&amp;'2011 Actuals'!S444,'Avoided Costs 2011-2019'!$E:$E)*J444</f>
        <v>185.48133035262737</v>
      </c>
      <c r="V444" s="108">
        <f>SUMIF('Avoided Costs 2011-2019'!$A:$A,'2011 Actuals'!T444&amp;'2011 Actuals'!S444,'Avoided Costs 2011-2019'!$K:$K)*N444</f>
        <v>0</v>
      </c>
      <c r="W444" s="108">
        <f>SUMIF('Avoided Costs 2011-2019'!$A:$A,'2011 Actuals'!T444&amp;'2011 Actuals'!S444,'Avoided Costs 2011-2019'!$M:$M)*R444</f>
        <v>0</v>
      </c>
      <c r="X444" s="108">
        <f t="shared" si="320"/>
        <v>185.48133035262737</v>
      </c>
      <c r="Y444" s="134">
        <v>140</v>
      </c>
      <c r="Z444" s="110">
        <f t="shared" si="321"/>
        <v>123.2</v>
      </c>
      <c r="AA444" s="110"/>
      <c r="AB444" s="110"/>
      <c r="AC444" s="110"/>
      <c r="AD444" s="110">
        <f t="shared" si="358"/>
        <v>123.2</v>
      </c>
      <c r="AE444" s="110">
        <f t="shared" si="359"/>
        <v>62.281330352627364</v>
      </c>
      <c r="AF444" s="261">
        <f t="shared" si="360"/>
        <v>1367.0183999999999</v>
      </c>
      <c r="AG444" s="23"/>
    </row>
    <row r="445" spans="1:33" s="111" customFormat="1" x14ac:dyDescent="0.2">
      <c r="A445" s="150" t="s">
        <v>1229</v>
      </c>
      <c r="B445" s="150"/>
      <c r="C445" s="150"/>
      <c r="D445" s="151">
        <v>1</v>
      </c>
      <c r="E445" s="152"/>
      <c r="F445" s="153">
        <v>0.12</v>
      </c>
      <c r="G445" s="153"/>
      <c r="H445" s="152">
        <v>2015</v>
      </c>
      <c r="I445" s="109">
        <f t="shared" si="357"/>
        <v>1968.655</v>
      </c>
      <c r="J445" s="66">
        <f t="shared" si="315"/>
        <v>1732.4164000000001</v>
      </c>
      <c r="K445" s="109"/>
      <c r="L445" s="152">
        <v>0</v>
      </c>
      <c r="M445" s="109">
        <f t="shared" si="316"/>
        <v>0</v>
      </c>
      <c r="N445" s="109">
        <f t="shared" si="317"/>
        <v>0</v>
      </c>
      <c r="O445" s="115"/>
      <c r="P445" s="152">
        <v>0</v>
      </c>
      <c r="Q445" s="109">
        <f t="shared" si="318"/>
        <v>0</v>
      </c>
      <c r="R445" s="66">
        <f t="shared" si="319"/>
        <v>0</v>
      </c>
      <c r="S445" s="151">
        <v>15</v>
      </c>
      <c r="T445" s="154" t="s">
        <v>16</v>
      </c>
      <c r="U445" s="108">
        <f>SUMIF('Avoided Costs 2011-2019'!$A:$A,'2011 Actuals'!T445&amp;'2011 Actuals'!S445,'Avoided Costs 2011-2019'!$E:$E)*J445</f>
        <v>3525.8951005711715</v>
      </c>
      <c r="V445" s="108">
        <f>SUMIF('Avoided Costs 2011-2019'!$A:$A,'2011 Actuals'!T445&amp;'2011 Actuals'!S445,'Avoided Costs 2011-2019'!$K:$K)*N445</f>
        <v>0</v>
      </c>
      <c r="W445" s="108">
        <f>SUMIF('Avoided Costs 2011-2019'!$A:$A,'2011 Actuals'!T445&amp;'2011 Actuals'!S445,'Avoided Costs 2011-2019'!$M:$M)*R445</f>
        <v>0</v>
      </c>
      <c r="X445" s="108">
        <f t="shared" si="320"/>
        <v>3525.8951005711715</v>
      </c>
      <c r="Y445" s="134">
        <v>3248</v>
      </c>
      <c r="Z445" s="110">
        <f t="shared" si="321"/>
        <v>2858.2400000000002</v>
      </c>
      <c r="AA445" s="110"/>
      <c r="AB445" s="110"/>
      <c r="AC445" s="110"/>
      <c r="AD445" s="110">
        <f t="shared" si="358"/>
        <v>2858.2400000000002</v>
      </c>
      <c r="AE445" s="110">
        <f t="shared" si="359"/>
        <v>667.65510057117126</v>
      </c>
      <c r="AF445" s="261">
        <f t="shared" si="360"/>
        <v>25986.245999999999</v>
      </c>
      <c r="AG445" s="23"/>
    </row>
    <row r="446" spans="1:33" s="111" customFormat="1" x14ac:dyDescent="0.2">
      <c r="A446" s="150" t="s">
        <v>1230</v>
      </c>
      <c r="B446" s="150"/>
      <c r="C446" s="150"/>
      <c r="D446" s="151">
        <v>1</v>
      </c>
      <c r="E446" s="152"/>
      <c r="F446" s="153">
        <v>0.12</v>
      </c>
      <c r="G446" s="153"/>
      <c r="H446" s="152">
        <v>1791</v>
      </c>
      <c r="I446" s="109">
        <f t="shared" si="357"/>
        <v>1749.807</v>
      </c>
      <c r="J446" s="66">
        <f t="shared" si="315"/>
        <v>1539.83016</v>
      </c>
      <c r="K446" s="109"/>
      <c r="L446" s="152">
        <v>0</v>
      </c>
      <c r="M446" s="109">
        <f t="shared" si="316"/>
        <v>0</v>
      </c>
      <c r="N446" s="109">
        <f t="shared" si="317"/>
        <v>0</v>
      </c>
      <c r="O446" s="115"/>
      <c r="P446" s="152">
        <v>0</v>
      </c>
      <c r="Q446" s="109">
        <f t="shared" si="318"/>
        <v>0</v>
      </c>
      <c r="R446" s="66">
        <f t="shared" si="319"/>
        <v>0</v>
      </c>
      <c r="S446" s="151">
        <v>15</v>
      </c>
      <c r="T446" s="154" t="s">
        <v>16</v>
      </c>
      <c r="U446" s="108">
        <f>SUMIF('Avoided Costs 2011-2019'!$A:$A,'2011 Actuals'!T446&amp;'2011 Actuals'!S446,'Avoided Costs 2011-2019'!$E:$E)*J446</f>
        <v>3133.9345534109025</v>
      </c>
      <c r="V446" s="108">
        <f>SUMIF('Avoided Costs 2011-2019'!$A:$A,'2011 Actuals'!T446&amp;'2011 Actuals'!S446,'Avoided Costs 2011-2019'!$K:$K)*N446</f>
        <v>0</v>
      </c>
      <c r="W446" s="108">
        <f>SUMIF('Avoided Costs 2011-2019'!$A:$A,'2011 Actuals'!T446&amp;'2011 Actuals'!S446,'Avoided Costs 2011-2019'!$M:$M)*R446</f>
        <v>0</v>
      </c>
      <c r="X446" s="108">
        <f t="shared" si="320"/>
        <v>3133.9345534109025</v>
      </c>
      <c r="Y446" s="134">
        <v>3034</v>
      </c>
      <c r="Z446" s="110">
        <f t="shared" si="321"/>
        <v>2669.92</v>
      </c>
      <c r="AA446" s="110"/>
      <c r="AB446" s="110"/>
      <c r="AC446" s="110"/>
      <c r="AD446" s="110">
        <f t="shared" si="358"/>
        <v>2669.92</v>
      </c>
      <c r="AE446" s="110">
        <f t="shared" si="359"/>
        <v>464.01455341090241</v>
      </c>
      <c r="AF446" s="261">
        <f t="shared" si="360"/>
        <v>23097.452399999998</v>
      </c>
      <c r="AG446" s="23"/>
    </row>
    <row r="447" spans="1:33" s="111" customFormat="1" x14ac:dyDescent="0.2">
      <c r="A447" s="150" t="s">
        <v>1231</v>
      </c>
      <c r="B447" s="150"/>
      <c r="C447" s="150"/>
      <c r="D447" s="151">
        <v>1</v>
      </c>
      <c r="E447" s="152"/>
      <c r="F447" s="153">
        <v>0.12</v>
      </c>
      <c r="G447" s="153"/>
      <c r="H447" s="152">
        <v>348</v>
      </c>
      <c r="I447" s="109">
        <f t="shared" si="357"/>
        <v>339.99599999999998</v>
      </c>
      <c r="J447" s="66">
        <f t="shared" si="315"/>
        <v>299.19648000000001</v>
      </c>
      <c r="K447" s="109"/>
      <c r="L447" s="152">
        <v>0</v>
      </c>
      <c r="M447" s="109">
        <f t="shared" si="316"/>
        <v>0</v>
      </c>
      <c r="N447" s="109">
        <f t="shared" si="317"/>
        <v>0</v>
      </c>
      <c r="O447" s="115"/>
      <c r="P447" s="152">
        <v>0</v>
      </c>
      <c r="Q447" s="109">
        <f t="shared" si="318"/>
        <v>0</v>
      </c>
      <c r="R447" s="66">
        <f t="shared" si="319"/>
        <v>0</v>
      </c>
      <c r="S447" s="151">
        <v>15</v>
      </c>
      <c r="T447" s="154" t="s">
        <v>16</v>
      </c>
      <c r="U447" s="108">
        <f>SUMIF('Avoided Costs 2011-2019'!$A:$A,'2011 Actuals'!T447&amp;'2011 Actuals'!S447,'Avoided Costs 2011-2019'!$E:$E)*J447</f>
        <v>608.93870719541826</v>
      </c>
      <c r="V447" s="108">
        <f>SUMIF('Avoided Costs 2011-2019'!$A:$A,'2011 Actuals'!T447&amp;'2011 Actuals'!S447,'Avoided Costs 2011-2019'!$K:$K)*N447</f>
        <v>0</v>
      </c>
      <c r="W447" s="108">
        <f>SUMIF('Avoided Costs 2011-2019'!$A:$A,'2011 Actuals'!T447&amp;'2011 Actuals'!S447,'Avoided Costs 2011-2019'!$M:$M)*R447</f>
        <v>0</v>
      </c>
      <c r="X447" s="108">
        <f t="shared" si="320"/>
        <v>608.93870719541826</v>
      </c>
      <c r="Y447" s="134">
        <v>464</v>
      </c>
      <c r="Z447" s="110">
        <f t="shared" si="321"/>
        <v>408.32</v>
      </c>
      <c r="AA447" s="110"/>
      <c r="AB447" s="110"/>
      <c r="AC447" s="110"/>
      <c r="AD447" s="110">
        <f t="shared" si="358"/>
        <v>408.32</v>
      </c>
      <c r="AE447" s="110">
        <f t="shared" si="359"/>
        <v>200.61870719541827</v>
      </c>
      <c r="AF447" s="261">
        <f t="shared" si="360"/>
        <v>4487.9472000000005</v>
      </c>
      <c r="AG447" s="23"/>
    </row>
    <row r="448" spans="1:33" s="111" customFormat="1" x14ac:dyDescent="0.2">
      <c r="A448" s="150" t="s">
        <v>1232</v>
      </c>
      <c r="B448" s="150"/>
      <c r="C448" s="150"/>
      <c r="D448" s="151">
        <v>1</v>
      </c>
      <c r="E448" s="152"/>
      <c r="F448" s="153">
        <v>0.12</v>
      </c>
      <c r="G448" s="153"/>
      <c r="H448" s="152">
        <v>4250</v>
      </c>
      <c r="I448" s="109">
        <f t="shared" si="357"/>
        <v>4152.25</v>
      </c>
      <c r="J448" s="66">
        <f t="shared" si="315"/>
        <v>3653.98</v>
      </c>
      <c r="K448" s="109"/>
      <c r="L448" s="152">
        <v>0</v>
      </c>
      <c r="M448" s="109">
        <f t="shared" si="316"/>
        <v>0</v>
      </c>
      <c r="N448" s="109">
        <f t="shared" si="317"/>
        <v>0</v>
      </c>
      <c r="O448" s="115"/>
      <c r="P448" s="152">
        <v>0</v>
      </c>
      <c r="Q448" s="109">
        <f t="shared" si="318"/>
        <v>0</v>
      </c>
      <c r="R448" s="66">
        <f t="shared" si="319"/>
        <v>0</v>
      </c>
      <c r="S448" s="151">
        <v>15</v>
      </c>
      <c r="T448" s="154" t="s">
        <v>16</v>
      </c>
      <c r="U448" s="108">
        <f>SUMIF('Avoided Costs 2011-2019'!$A:$A,'2011 Actuals'!T448&amp;'2011 Actuals'!S448,'Avoided Costs 2011-2019'!$E:$E)*J448</f>
        <v>7436.751452817608</v>
      </c>
      <c r="V448" s="108">
        <f>SUMIF('Avoided Costs 2011-2019'!$A:$A,'2011 Actuals'!T448&amp;'2011 Actuals'!S448,'Avoided Costs 2011-2019'!$K:$K)*N448</f>
        <v>0</v>
      </c>
      <c r="W448" s="108">
        <f>SUMIF('Avoided Costs 2011-2019'!$A:$A,'2011 Actuals'!T448&amp;'2011 Actuals'!S448,'Avoided Costs 2011-2019'!$M:$M)*R448</f>
        <v>0</v>
      </c>
      <c r="X448" s="108">
        <f t="shared" si="320"/>
        <v>7436.751452817608</v>
      </c>
      <c r="Y448" s="134">
        <v>7223</v>
      </c>
      <c r="Z448" s="110">
        <f t="shared" si="321"/>
        <v>6356.24</v>
      </c>
      <c r="AA448" s="110"/>
      <c r="AB448" s="110"/>
      <c r="AC448" s="110"/>
      <c r="AD448" s="110">
        <f t="shared" si="358"/>
        <v>6356.24</v>
      </c>
      <c r="AE448" s="110">
        <f t="shared" si="359"/>
        <v>1080.5114528176082</v>
      </c>
      <c r="AF448" s="261">
        <f t="shared" si="360"/>
        <v>54809.7</v>
      </c>
      <c r="AG448" s="23"/>
    </row>
    <row r="449" spans="1:33" s="111" customFormat="1" x14ac:dyDescent="0.2">
      <c r="A449" s="150" t="s">
        <v>1233</v>
      </c>
      <c r="B449" s="150"/>
      <c r="C449" s="150"/>
      <c r="D449" s="151">
        <v>1</v>
      </c>
      <c r="E449" s="152"/>
      <c r="F449" s="153">
        <v>0.12</v>
      </c>
      <c r="G449" s="153"/>
      <c r="H449" s="152">
        <v>4051</v>
      </c>
      <c r="I449" s="109">
        <f t="shared" si="357"/>
        <v>3957.8269999999998</v>
      </c>
      <c r="J449" s="66">
        <f t="shared" si="315"/>
        <v>3482.8877599999996</v>
      </c>
      <c r="K449" s="109"/>
      <c r="L449" s="152">
        <v>0</v>
      </c>
      <c r="M449" s="109">
        <f t="shared" si="316"/>
        <v>0</v>
      </c>
      <c r="N449" s="109">
        <f t="shared" si="317"/>
        <v>0</v>
      </c>
      <c r="O449" s="115"/>
      <c r="P449" s="152">
        <v>0</v>
      </c>
      <c r="Q449" s="109">
        <f t="shared" si="318"/>
        <v>0</v>
      </c>
      <c r="R449" s="66">
        <f t="shared" si="319"/>
        <v>0</v>
      </c>
      <c r="S449" s="151">
        <v>15</v>
      </c>
      <c r="T449" s="154" t="s">
        <v>16</v>
      </c>
      <c r="U449" s="108">
        <f>SUMIF('Avoided Costs 2011-2019'!$A:$A,'2011 Actuals'!T449&amp;'2011 Actuals'!S449,'Avoided Costs 2011-2019'!$E:$E)*J449</f>
        <v>7088.5365024386174</v>
      </c>
      <c r="V449" s="108">
        <f>SUMIF('Avoided Costs 2011-2019'!$A:$A,'2011 Actuals'!T449&amp;'2011 Actuals'!S449,'Avoided Costs 2011-2019'!$K:$K)*N449</f>
        <v>0</v>
      </c>
      <c r="W449" s="108">
        <f>SUMIF('Avoided Costs 2011-2019'!$A:$A,'2011 Actuals'!T449&amp;'2011 Actuals'!S449,'Avoided Costs 2011-2019'!$M:$M)*R449</f>
        <v>0</v>
      </c>
      <c r="X449" s="108">
        <f t="shared" si="320"/>
        <v>7088.5365024386174</v>
      </c>
      <c r="Y449" s="134">
        <v>6114</v>
      </c>
      <c r="Z449" s="110">
        <f t="shared" si="321"/>
        <v>5380.32</v>
      </c>
      <c r="AA449" s="110"/>
      <c r="AB449" s="110"/>
      <c r="AC449" s="110"/>
      <c r="AD449" s="110">
        <f t="shared" si="358"/>
        <v>5380.32</v>
      </c>
      <c r="AE449" s="110">
        <f t="shared" si="359"/>
        <v>1708.2165024386177</v>
      </c>
      <c r="AF449" s="261">
        <f t="shared" si="360"/>
        <v>52243.316399999996</v>
      </c>
      <c r="AG449" s="23"/>
    </row>
    <row r="450" spans="1:33" s="111" customFormat="1" x14ac:dyDescent="0.2">
      <c r="A450" s="150" t="s">
        <v>1234</v>
      </c>
      <c r="B450" s="150"/>
      <c r="C450" s="150"/>
      <c r="D450" s="151">
        <v>1</v>
      </c>
      <c r="E450" s="152"/>
      <c r="F450" s="153">
        <v>0.12</v>
      </c>
      <c r="G450" s="153"/>
      <c r="H450" s="152">
        <v>3716</v>
      </c>
      <c r="I450" s="109">
        <f t="shared" si="357"/>
        <v>3630.5319999999997</v>
      </c>
      <c r="J450" s="66">
        <f t="shared" si="315"/>
        <v>3194.8681599999995</v>
      </c>
      <c r="K450" s="109"/>
      <c r="L450" s="152">
        <v>0</v>
      </c>
      <c r="M450" s="109">
        <f t="shared" si="316"/>
        <v>0</v>
      </c>
      <c r="N450" s="109">
        <f t="shared" si="317"/>
        <v>0</v>
      </c>
      <c r="O450" s="115"/>
      <c r="P450" s="152">
        <v>0</v>
      </c>
      <c r="Q450" s="109">
        <f t="shared" si="318"/>
        <v>0</v>
      </c>
      <c r="R450" s="66">
        <f t="shared" si="319"/>
        <v>0</v>
      </c>
      <c r="S450" s="151">
        <v>15</v>
      </c>
      <c r="T450" s="154" t="s">
        <v>16</v>
      </c>
      <c r="U450" s="108">
        <f>SUMIF('Avoided Costs 2011-2019'!$A:$A,'2011 Actuals'!T450&amp;'2011 Actuals'!S450,'Avoided Costs 2011-2019'!$E:$E)*J450</f>
        <v>6502.3455055694649</v>
      </c>
      <c r="V450" s="108">
        <f>SUMIF('Avoided Costs 2011-2019'!$A:$A,'2011 Actuals'!T450&amp;'2011 Actuals'!S450,'Avoided Costs 2011-2019'!$K:$K)*N450</f>
        <v>0</v>
      </c>
      <c r="W450" s="108">
        <f>SUMIF('Avoided Costs 2011-2019'!$A:$A,'2011 Actuals'!T450&amp;'2011 Actuals'!S450,'Avoided Costs 2011-2019'!$M:$M)*R450</f>
        <v>0</v>
      </c>
      <c r="X450" s="108">
        <f t="shared" si="320"/>
        <v>6502.3455055694649</v>
      </c>
      <c r="Y450" s="134">
        <v>6343</v>
      </c>
      <c r="Z450" s="110">
        <f t="shared" si="321"/>
        <v>5581.84</v>
      </c>
      <c r="AA450" s="110"/>
      <c r="AB450" s="110"/>
      <c r="AC450" s="110"/>
      <c r="AD450" s="110">
        <f t="shared" si="358"/>
        <v>5581.84</v>
      </c>
      <c r="AE450" s="110">
        <f t="shared" si="359"/>
        <v>920.50550556946473</v>
      </c>
      <c r="AF450" s="261">
        <f t="shared" si="360"/>
        <v>47923.022399999994</v>
      </c>
      <c r="AG450" s="23"/>
    </row>
    <row r="451" spans="1:33" s="111" customFormat="1" x14ac:dyDescent="0.2">
      <c r="A451" s="150" t="s">
        <v>1235</v>
      </c>
      <c r="B451" s="150"/>
      <c r="C451" s="150"/>
      <c r="D451" s="151">
        <v>1</v>
      </c>
      <c r="E451" s="152"/>
      <c r="F451" s="153">
        <v>0.12</v>
      </c>
      <c r="G451" s="153"/>
      <c r="H451" s="152">
        <v>2519</v>
      </c>
      <c r="I451" s="109">
        <f t="shared" si="357"/>
        <v>2461.0630000000001</v>
      </c>
      <c r="J451" s="66">
        <f t="shared" si="315"/>
        <v>2165.7354399999999</v>
      </c>
      <c r="K451" s="109"/>
      <c r="L451" s="152">
        <v>0</v>
      </c>
      <c r="M451" s="109">
        <f t="shared" si="316"/>
        <v>0</v>
      </c>
      <c r="N451" s="109">
        <f t="shared" si="317"/>
        <v>0</v>
      </c>
      <c r="O451" s="115"/>
      <c r="P451" s="152">
        <v>0</v>
      </c>
      <c r="Q451" s="109">
        <f t="shared" si="318"/>
        <v>0</v>
      </c>
      <c r="R451" s="66">
        <f t="shared" si="319"/>
        <v>0</v>
      </c>
      <c r="S451" s="151">
        <v>15</v>
      </c>
      <c r="T451" s="154" t="s">
        <v>16</v>
      </c>
      <c r="U451" s="108">
        <f>SUMIF('Avoided Costs 2011-2019'!$A:$A,'2011 Actuals'!T451&amp;'2011 Actuals'!S451,'Avoided Costs 2011-2019'!$E:$E)*J451</f>
        <v>4407.806331681777</v>
      </c>
      <c r="V451" s="108">
        <f>SUMIF('Avoided Costs 2011-2019'!$A:$A,'2011 Actuals'!T451&amp;'2011 Actuals'!S451,'Avoided Costs 2011-2019'!$K:$K)*N451</f>
        <v>0</v>
      </c>
      <c r="W451" s="108">
        <f>SUMIF('Avoided Costs 2011-2019'!$A:$A,'2011 Actuals'!T451&amp;'2011 Actuals'!S451,'Avoided Costs 2011-2019'!$M:$M)*R451</f>
        <v>0</v>
      </c>
      <c r="X451" s="108">
        <f t="shared" si="320"/>
        <v>4407.806331681777</v>
      </c>
      <c r="Y451" s="134">
        <v>3100</v>
      </c>
      <c r="Z451" s="110">
        <f t="shared" si="321"/>
        <v>2728</v>
      </c>
      <c r="AA451" s="110"/>
      <c r="AB451" s="110"/>
      <c r="AC451" s="110"/>
      <c r="AD451" s="110">
        <f t="shared" si="358"/>
        <v>2728</v>
      </c>
      <c r="AE451" s="110">
        <f t="shared" si="359"/>
        <v>1679.806331681777</v>
      </c>
      <c r="AF451" s="261">
        <f t="shared" si="360"/>
        <v>32486.031599999998</v>
      </c>
      <c r="AG451" s="23"/>
    </row>
    <row r="452" spans="1:33" s="111" customFormat="1" x14ac:dyDescent="0.2">
      <c r="A452" s="150" t="s">
        <v>1236</v>
      </c>
      <c r="B452" s="150"/>
      <c r="C452" s="150"/>
      <c r="D452" s="151">
        <v>1</v>
      </c>
      <c r="E452" s="152"/>
      <c r="F452" s="153">
        <v>0.12</v>
      </c>
      <c r="G452" s="153"/>
      <c r="H452" s="152">
        <v>403</v>
      </c>
      <c r="I452" s="109">
        <f t="shared" si="357"/>
        <v>393.73099999999999</v>
      </c>
      <c r="J452" s="66">
        <f t="shared" si="315"/>
        <v>346.48327999999998</v>
      </c>
      <c r="K452" s="109"/>
      <c r="L452" s="152">
        <v>0</v>
      </c>
      <c r="M452" s="109">
        <f t="shared" si="316"/>
        <v>0</v>
      </c>
      <c r="N452" s="109">
        <f t="shared" si="317"/>
        <v>0</v>
      </c>
      <c r="O452" s="115"/>
      <c r="P452" s="152">
        <v>0</v>
      </c>
      <c r="Q452" s="109">
        <f t="shared" si="318"/>
        <v>0</v>
      </c>
      <c r="R452" s="66">
        <f t="shared" si="319"/>
        <v>0</v>
      </c>
      <c r="S452" s="151">
        <v>15</v>
      </c>
      <c r="T452" s="154" t="s">
        <v>16</v>
      </c>
      <c r="U452" s="108">
        <f>SUMIF('Avoided Costs 2011-2019'!$A:$A,'2011 Actuals'!T452&amp;'2011 Actuals'!S452,'Avoided Costs 2011-2019'!$E:$E)*J452</f>
        <v>705.17902011423428</v>
      </c>
      <c r="V452" s="108">
        <f>SUMIF('Avoided Costs 2011-2019'!$A:$A,'2011 Actuals'!T452&amp;'2011 Actuals'!S452,'Avoided Costs 2011-2019'!$K:$K)*N452</f>
        <v>0</v>
      </c>
      <c r="W452" s="108">
        <f>SUMIF('Avoided Costs 2011-2019'!$A:$A,'2011 Actuals'!T452&amp;'2011 Actuals'!S452,'Avoided Costs 2011-2019'!$M:$M)*R452</f>
        <v>0</v>
      </c>
      <c r="X452" s="108">
        <f t="shared" si="320"/>
        <v>705.17902011423428</v>
      </c>
      <c r="Y452" s="134">
        <v>516</v>
      </c>
      <c r="Z452" s="110">
        <f t="shared" si="321"/>
        <v>454.08</v>
      </c>
      <c r="AA452" s="110"/>
      <c r="AB452" s="110"/>
      <c r="AC452" s="110"/>
      <c r="AD452" s="110">
        <f t="shared" si="358"/>
        <v>454.08</v>
      </c>
      <c r="AE452" s="110">
        <f t="shared" si="359"/>
        <v>251.09902011423429</v>
      </c>
      <c r="AF452" s="261">
        <f t="shared" si="360"/>
        <v>5197.2491999999993</v>
      </c>
      <c r="AG452" s="23"/>
    </row>
    <row r="453" spans="1:33" s="111" customFormat="1" x14ac:dyDescent="0.2">
      <c r="A453" s="150" t="s">
        <v>1237</v>
      </c>
      <c r="B453" s="150"/>
      <c r="C453" s="150"/>
      <c r="D453" s="151">
        <v>1</v>
      </c>
      <c r="E453" s="152"/>
      <c r="F453" s="153">
        <v>0.12</v>
      </c>
      <c r="G453" s="153"/>
      <c r="H453" s="152">
        <v>3067</v>
      </c>
      <c r="I453" s="109">
        <f t="shared" si="357"/>
        <v>2996.4589999999998</v>
      </c>
      <c r="J453" s="66">
        <f t="shared" si="315"/>
        <v>2636.8839199999998</v>
      </c>
      <c r="K453" s="109"/>
      <c r="L453" s="152">
        <v>0</v>
      </c>
      <c r="M453" s="109">
        <f t="shared" si="316"/>
        <v>0</v>
      </c>
      <c r="N453" s="109">
        <f t="shared" si="317"/>
        <v>0</v>
      </c>
      <c r="O453" s="115"/>
      <c r="P453" s="152">
        <v>0</v>
      </c>
      <c r="Q453" s="109">
        <f t="shared" si="318"/>
        <v>0</v>
      </c>
      <c r="R453" s="66">
        <f t="shared" si="319"/>
        <v>0</v>
      </c>
      <c r="S453" s="151">
        <v>15</v>
      </c>
      <c r="T453" s="154" t="s">
        <v>16</v>
      </c>
      <c r="U453" s="108">
        <f>SUMIF('Avoided Costs 2011-2019'!$A:$A,'2011 Actuals'!T453&amp;'2011 Actuals'!S453,'Avoided Costs 2011-2019'!$E:$E)*J453</f>
        <v>5366.7098131274352</v>
      </c>
      <c r="V453" s="108">
        <f>SUMIF('Avoided Costs 2011-2019'!$A:$A,'2011 Actuals'!T453&amp;'2011 Actuals'!S453,'Avoided Costs 2011-2019'!$K:$K)*N453</f>
        <v>0</v>
      </c>
      <c r="W453" s="108">
        <f>SUMIF('Avoided Costs 2011-2019'!$A:$A,'2011 Actuals'!T453&amp;'2011 Actuals'!S453,'Avoided Costs 2011-2019'!$M:$M)*R453</f>
        <v>0</v>
      </c>
      <c r="X453" s="108">
        <f t="shared" si="320"/>
        <v>5366.7098131274352</v>
      </c>
      <c r="Y453" s="134">
        <v>5147</v>
      </c>
      <c r="Z453" s="110">
        <f t="shared" si="321"/>
        <v>4529.3599999999997</v>
      </c>
      <c r="AA453" s="110"/>
      <c r="AB453" s="110"/>
      <c r="AC453" s="110"/>
      <c r="AD453" s="110">
        <f t="shared" si="358"/>
        <v>4529.3599999999997</v>
      </c>
      <c r="AE453" s="110">
        <f t="shared" si="359"/>
        <v>837.34981312743548</v>
      </c>
      <c r="AF453" s="261">
        <f t="shared" si="360"/>
        <v>39553.258799999996</v>
      </c>
      <c r="AG453" s="23"/>
    </row>
    <row r="454" spans="1:33" s="111" customFormat="1" x14ac:dyDescent="0.2">
      <c r="A454" s="150" t="s">
        <v>1238</v>
      </c>
      <c r="B454" s="150"/>
      <c r="C454" s="150"/>
      <c r="D454" s="151">
        <v>1</v>
      </c>
      <c r="E454" s="152"/>
      <c r="F454" s="153">
        <v>0.12</v>
      </c>
      <c r="G454" s="153"/>
      <c r="H454" s="152">
        <v>2758</v>
      </c>
      <c r="I454" s="109">
        <f t="shared" si="357"/>
        <v>2694.5659999999998</v>
      </c>
      <c r="J454" s="66">
        <f t="shared" si="315"/>
        <v>2371.2180799999996</v>
      </c>
      <c r="K454" s="109"/>
      <c r="L454" s="152">
        <v>0</v>
      </c>
      <c r="M454" s="109">
        <f t="shared" si="316"/>
        <v>0</v>
      </c>
      <c r="N454" s="109">
        <f t="shared" si="317"/>
        <v>0</v>
      </c>
      <c r="O454" s="115"/>
      <c r="P454" s="152">
        <v>0</v>
      </c>
      <c r="Q454" s="109">
        <f t="shared" si="318"/>
        <v>0</v>
      </c>
      <c r="R454" s="66">
        <f t="shared" si="319"/>
        <v>0</v>
      </c>
      <c r="S454" s="151">
        <v>15</v>
      </c>
      <c r="T454" s="154" t="s">
        <v>16</v>
      </c>
      <c r="U454" s="108">
        <f>SUMIF('Avoided Costs 2011-2019'!$A:$A,'2011 Actuals'!T454&amp;'2011 Actuals'!S454,'Avoided Costs 2011-2019'!$E:$E)*J454</f>
        <v>4826.0142369108135</v>
      </c>
      <c r="V454" s="108">
        <f>SUMIF('Avoided Costs 2011-2019'!$A:$A,'2011 Actuals'!T454&amp;'2011 Actuals'!S454,'Avoided Costs 2011-2019'!$K:$K)*N454</f>
        <v>0</v>
      </c>
      <c r="W454" s="108">
        <f>SUMIF('Avoided Costs 2011-2019'!$A:$A,'2011 Actuals'!T454&amp;'2011 Actuals'!S454,'Avoided Costs 2011-2019'!$M:$M)*R454</f>
        <v>0</v>
      </c>
      <c r="X454" s="108">
        <f t="shared" si="320"/>
        <v>4826.0142369108135</v>
      </c>
      <c r="Y454" s="134">
        <v>4458</v>
      </c>
      <c r="Z454" s="110">
        <f t="shared" si="321"/>
        <v>3923.04</v>
      </c>
      <c r="AA454" s="110"/>
      <c r="AB454" s="110"/>
      <c r="AC454" s="110"/>
      <c r="AD454" s="110">
        <f t="shared" si="358"/>
        <v>3923.04</v>
      </c>
      <c r="AE454" s="110">
        <f t="shared" si="359"/>
        <v>902.97423691081349</v>
      </c>
      <c r="AF454" s="261">
        <f t="shared" si="360"/>
        <v>35568.271199999996</v>
      </c>
      <c r="AG454" s="23"/>
    </row>
    <row r="455" spans="1:33" s="111" customFormat="1" x14ac:dyDescent="0.2">
      <c r="A455" s="150" t="s">
        <v>1239</v>
      </c>
      <c r="B455" s="150"/>
      <c r="C455" s="150"/>
      <c r="D455" s="151">
        <v>1</v>
      </c>
      <c r="E455" s="152"/>
      <c r="F455" s="153">
        <v>0.12</v>
      </c>
      <c r="G455" s="153"/>
      <c r="H455" s="152">
        <v>3426</v>
      </c>
      <c r="I455" s="109">
        <f t="shared" si="357"/>
        <v>3347.2019999999998</v>
      </c>
      <c r="J455" s="66">
        <f t="shared" si="315"/>
        <v>2945.5377599999997</v>
      </c>
      <c r="K455" s="109"/>
      <c r="L455" s="152">
        <v>0</v>
      </c>
      <c r="M455" s="109">
        <f t="shared" si="316"/>
        <v>0</v>
      </c>
      <c r="N455" s="109">
        <f t="shared" si="317"/>
        <v>0</v>
      </c>
      <c r="O455" s="115"/>
      <c r="P455" s="152">
        <v>0</v>
      </c>
      <c r="Q455" s="109">
        <f t="shared" si="318"/>
        <v>0</v>
      </c>
      <c r="R455" s="66">
        <f t="shared" si="319"/>
        <v>0</v>
      </c>
      <c r="S455" s="151">
        <v>15</v>
      </c>
      <c r="T455" s="154" t="s">
        <v>16</v>
      </c>
      <c r="U455" s="108">
        <f>SUMIF('Avoided Costs 2011-2019'!$A:$A,'2011 Actuals'!T455&amp;'2011 Actuals'!S455,'Avoided Costs 2011-2019'!$E:$E)*J455</f>
        <v>5994.8965829066165</v>
      </c>
      <c r="V455" s="108">
        <f>SUMIF('Avoided Costs 2011-2019'!$A:$A,'2011 Actuals'!T455&amp;'2011 Actuals'!S455,'Avoided Costs 2011-2019'!$K:$K)*N455</f>
        <v>0</v>
      </c>
      <c r="W455" s="108">
        <f>SUMIF('Avoided Costs 2011-2019'!$A:$A,'2011 Actuals'!T455&amp;'2011 Actuals'!S455,'Avoided Costs 2011-2019'!$M:$M)*R455</f>
        <v>0</v>
      </c>
      <c r="X455" s="108">
        <f t="shared" si="320"/>
        <v>5994.8965829066165</v>
      </c>
      <c r="Y455" s="134">
        <v>4353</v>
      </c>
      <c r="Z455" s="110">
        <f t="shared" si="321"/>
        <v>3830.64</v>
      </c>
      <c r="AA455" s="110"/>
      <c r="AB455" s="110"/>
      <c r="AC455" s="110"/>
      <c r="AD455" s="110">
        <f t="shared" si="358"/>
        <v>3830.64</v>
      </c>
      <c r="AE455" s="110">
        <f t="shared" si="359"/>
        <v>2164.2565829066166</v>
      </c>
      <c r="AF455" s="261">
        <f t="shared" si="360"/>
        <v>44183.066399999996</v>
      </c>
      <c r="AG455" s="23"/>
    </row>
    <row r="456" spans="1:33" s="111" customFormat="1" x14ac:dyDescent="0.2">
      <c r="A456" s="150" t="s">
        <v>1240</v>
      </c>
      <c r="B456" s="150"/>
      <c r="C456" s="150"/>
      <c r="D456" s="151">
        <v>1</v>
      </c>
      <c r="E456" s="152"/>
      <c r="F456" s="153">
        <v>0.12</v>
      </c>
      <c r="G456" s="153"/>
      <c r="H456" s="152">
        <v>2499</v>
      </c>
      <c r="I456" s="109">
        <f t="shared" si="357"/>
        <v>2441.5230000000001</v>
      </c>
      <c r="J456" s="66">
        <f t="shared" si="315"/>
        <v>2148.5402400000003</v>
      </c>
      <c r="K456" s="109"/>
      <c r="L456" s="152">
        <v>0</v>
      </c>
      <c r="M456" s="109">
        <f t="shared" si="316"/>
        <v>0</v>
      </c>
      <c r="N456" s="109">
        <f t="shared" si="317"/>
        <v>0</v>
      </c>
      <c r="O456" s="115"/>
      <c r="P456" s="152">
        <v>0</v>
      </c>
      <c r="Q456" s="109">
        <f t="shared" si="318"/>
        <v>0</v>
      </c>
      <c r="R456" s="66">
        <f t="shared" si="319"/>
        <v>0</v>
      </c>
      <c r="S456" s="151">
        <v>15</v>
      </c>
      <c r="T456" s="154" t="s">
        <v>16</v>
      </c>
      <c r="U456" s="108">
        <f>SUMIF('Avoided Costs 2011-2019'!$A:$A,'2011 Actuals'!T456&amp;'2011 Actuals'!S456,'Avoided Costs 2011-2019'!$E:$E)*J456</f>
        <v>4372.8098542567541</v>
      </c>
      <c r="V456" s="108">
        <f>SUMIF('Avoided Costs 2011-2019'!$A:$A,'2011 Actuals'!T456&amp;'2011 Actuals'!S456,'Avoided Costs 2011-2019'!$K:$K)*N456</f>
        <v>0</v>
      </c>
      <c r="W456" s="108">
        <f>SUMIF('Avoided Costs 2011-2019'!$A:$A,'2011 Actuals'!T456&amp;'2011 Actuals'!S456,'Avoided Costs 2011-2019'!$M:$M)*R456</f>
        <v>0</v>
      </c>
      <c r="X456" s="108">
        <f t="shared" si="320"/>
        <v>4372.8098542567541</v>
      </c>
      <c r="Y456" s="134">
        <v>4200</v>
      </c>
      <c r="Z456" s="110">
        <f t="shared" si="321"/>
        <v>3696</v>
      </c>
      <c r="AA456" s="110"/>
      <c r="AB456" s="110"/>
      <c r="AC456" s="110"/>
      <c r="AD456" s="110">
        <f t="shared" si="358"/>
        <v>3696</v>
      </c>
      <c r="AE456" s="110">
        <f t="shared" si="359"/>
        <v>676.80985425675408</v>
      </c>
      <c r="AF456" s="261">
        <f t="shared" si="360"/>
        <v>32228.103600000002</v>
      </c>
      <c r="AG456" s="23"/>
    </row>
    <row r="457" spans="1:33" s="111" customFormat="1" x14ac:dyDescent="0.2">
      <c r="A457" s="150" t="s">
        <v>1241</v>
      </c>
      <c r="B457" s="150"/>
      <c r="C457" s="150"/>
      <c r="D457" s="151">
        <v>1</v>
      </c>
      <c r="E457" s="152"/>
      <c r="F457" s="153">
        <v>0.12</v>
      </c>
      <c r="G457" s="153"/>
      <c r="H457" s="152">
        <v>1436</v>
      </c>
      <c r="I457" s="109">
        <f t="shared" si="357"/>
        <v>1402.972</v>
      </c>
      <c r="J457" s="66">
        <f t="shared" si="315"/>
        <v>1234.61536</v>
      </c>
      <c r="K457" s="109"/>
      <c r="L457" s="152">
        <v>0</v>
      </c>
      <c r="M457" s="109">
        <f t="shared" si="316"/>
        <v>0</v>
      </c>
      <c r="N457" s="109">
        <f t="shared" si="317"/>
        <v>0</v>
      </c>
      <c r="O457" s="115"/>
      <c r="P457" s="152">
        <v>0</v>
      </c>
      <c r="Q457" s="109">
        <f t="shared" si="318"/>
        <v>0</v>
      </c>
      <c r="R457" s="66">
        <f t="shared" si="319"/>
        <v>0</v>
      </c>
      <c r="S457" s="151">
        <v>15</v>
      </c>
      <c r="T457" s="154" t="s">
        <v>16</v>
      </c>
      <c r="U457" s="108">
        <f>SUMIF('Avoided Costs 2011-2019'!$A:$A,'2011 Actuals'!T457&amp;'2011 Actuals'!S457,'Avoided Costs 2011-2019'!$E:$E)*J457</f>
        <v>2512.7470791167257</v>
      </c>
      <c r="V457" s="108">
        <f>SUMIF('Avoided Costs 2011-2019'!$A:$A,'2011 Actuals'!T457&amp;'2011 Actuals'!S457,'Avoided Costs 2011-2019'!$K:$K)*N457</f>
        <v>0</v>
      </c>
      <c r="W457" s="108">
        <f>SUMIF('Avoided Costs 2011-2019'!$A:$A,'2011 Actuals'!T457&amp;'2011 Actuals'!S457,'Avoided Costs 2011-2019'!$M:$M)*R457</f>
        <v>0</v>
      </c>
      <c r="X457" s="108">
        <f t="shared" si="320"/>
        <v>2512.7470791167257</v>
      </c>
      <c r="Y457" s="134">
        <v>2109</v>
      </c>
      <c r="Z457" s="110">
        <f t="shared" si="321"/>
        <v>1855.92</v>
      </c>
      <c r="AA457" s="110"/>
      <c r="AB457" s="110"/>
      <c r="AC457" s="110"/>
      <c r="AD457" s="110">
        <f t="shared" si="358"/>
        <v>1855.92</v>
      </c>
      <c r="AE457" s="110">
        <f t="shared" si="359"/>
        <v>656.8270791167256</v>
      </c>
      <c r="AF457" s="261">
        <f t="shared" si="360"/>
        <v>18519.2304</v>
      </c>
      <c r="AG457" s="23"/>
    </row>
    <row r="458" spans="1:33" s="111" customFormat="1" x14ac:dyDescent="0.2">
      <c r="A458" s="150" t="s">
        <v>1242</v>
      </c>
      <c r="B458" s="150"/>
      <c r="C458" s="150"/>
      <c r="D458" s="151">
        <v>1</v>
      </c>
      <c r="E458" s="152"/>
      <c r="F458" s="153">
        <v>0.12</v>
      </c>
      <c r="G458" s="153"/>
      <c r="H458" s="152">
        <v>2665</v>
      </c>
      <c r="I458" s="109">
        <f t="shared" si="357"/>
        <v>2603.7049999999999</v>
      </c>
      <c r="J458" s="66">
        <f t="shared" si="315"/>
        <v>2291.2604000000001</v>
      </c>
      <c r="K458" s="109"/>
      <c r="L458" s="152">
        <v>0</v>
      </c>
      <c r="M458" s="109">
        <f t="shared" si="316"/>
        <v>0</v>
      </c>
      <c r="N458" s="109">
        <f t="shared" si="317"/>
        <v>0</v>
      </c>
      <c r="O458" s="115"/>
      <c r="P458" s="152">
        <v>0</v>
      </c>
      <c r="Q458" s="109">
        <f t="shared" si="318"/>
        <v>0</v>
      </c>
      <c r="R458" s="66">
        <f t="shared" si="319"/>
        <v>0</v>
      </c>
      <c r="S458" s="151">
        <v>15</v>
      </c>
      <c r="T458" s="154" t="s">
        <v>16</v>
      </c>
      <c r="U458" s="108">
        <f>SUMIF('Avoided Costs 2011-2019'!$A:$A,'2011 Actuals'!T458&amp;'2011 Actuals'!S458,'Avoided Costs 2011-2019'!$E:$E)*J458</f>
        <v>4663.2806168844527</v>
      </c>
      <c r="V458" s="108">
        <f>SUMIF('Avoided Costs 2011-2019'!$A:$A,'2011 Actuals'!T458&amp;'2011 Actuals'!S458,'Avoided Costs 2011-2019'!$K:$K)*N458</f>
        <v>0</v>
      </c>
      <c r="W458" s="108">
        <f>SUMIF('Avoided Costs 2011-2019'!$A:$A,'2011 Actuals'!T458&amp;'2011 Actuals'!S458,'Avoided Costs 2011-2019'!$M:$M)*R458</f>
        <v>0</v>
      </c>
      <c r="X458" s="108">
        <f t="shared" si="320"/>
        <v>4663.2806168844527</v>
      </c>
      <c r="Y458" s="134">
        <v>4379</v>
      </c>
      <c r="Z458" s="110">
        <f t="shared" si="321"/>
        <v>3853.52</v>
      </c>
      <c r="AA458" s="110"/>
      <c r="AB458" s="110"/>
      <c r="AC458" s="110"/>
      <c r="AD458" s="110">
        <f t="shared" si="358"/>
        <v>3853.52</v>
      </c>
      <c r="AE458" s="110">
        <f t="shared" si="359"/>
        <v>809.7606168844527</v>
      </c>
      <c r="AF458" s="261">
        <f t="shared" si="360"/>
        <v>34368.906000000003</v>
      </c>
      <c r="AG458" s="23"/>
    </row>
    <row r="459" spans="1:33" s="111" customFormat="1" x14ac:dyDescent="0.2">
      <c r="A459" s="150" t="s">
        <v>1243</v>
      </c>
      <c r="B459" s="150"/>
      <c r="C459" s="150"/>
      <c r="D459" s="151">
        <v>1</v>
      </c>
      <c r="E459" s="152"/>
      <c r="F459" s="153">
        <v>0.12</v>
      </c>
      <c r="G459" s="153"/>
      <c r="H459" s="152">
        <v>1814</v>
      </c>
      <c r="I459" s="109">
        <f t="shared" si="357"/>
        <v>1772.278</v>
      </c>
      <c r="J459" s="66">
        <f t="shared" si="315"/>
        <v>1559.60464</v>
      </c>
      <c r="K459" s="109"/>
      <c r="L459" s="152">
        <v>0</v>
      </c>
      <c r="M459" s="109">
        <f t="shared" si="316"/>
        <v>0</v>
      </c>
      <c r="N459" s="109">
        <f t="shared" si="317"/>
        <v>0</v>
      </c>
      <c r="O459" s="115"/>
      <c r="P459" s="152">
        <v>0</v>
      </c>
      <c r="Q459" s="109">
        <f t="shared" si="318"/>
        <v>0</v>
      </c>
      <c r="R459" s="66">
        <f t="shared" si="319"/>
        <v>0</v>
      </c>
      <c r="S459" s="151">
        <v>15</v>
      </c>
      <c r="T459" s="154" t="s">
        <v>16</v>
      </c>
      <c r="U459" s="108">
        <f>SUMIF('Avoided Costs 2011-2019'!$A:$A,'2011 Actuals'!T459&amp;'2011 Actuals'!S459,'Avoided Costs 2011-2019'!$E:$E)*J459</f>
        <v>3174.1805024496803</v>
      </c>
      <c r="V459" s="108">
        <f>SUMIF('Avoided Costs 2011-2019'!$A:$A,'2011 Actuals'!T459&amp;'2011 Actuals'!S459,'Avoided Costs 2011-2019'!$K:$K)*N459</f>
        <v>0</v>
      </c>
      <c r="W459" s="108">
        <f>SUMIF('Avoided Costs 2011-2019'!$A:$A,'2011 Actuals'!T459&amp;'2011 Actuals'!S459,'Avoided Costs 2011-2019'!$M:$M)*R459</f>
        <v>0</v>
      </c>
      <c r="X459" s="108">
        <f t="shared" si="320"/>
        <v>3174.1805024496803</v>
      </c>
      <c r="Y459" s="134">
        <v>2322</v>
      </c>
      <c r="Z459" s="110">
        <f t="shared" si="321"/>
        <v>2043.36</v>
      </c>
      <c r="AA459" s="110"/>
      <c r="AB459" s="110"/>
      <c r="AC459" s="110"/>
      <c r="AD459" s="110">
        <f t="shared" si="358"/>
        <v>2043.36</v>
      </c>
      <c r="AE459" s="110">
        <f t="shared" si="359"/>
        <v>1130.8205024496804</v>
      </c>
      <c r="AF459" s="261">
        <f t="shared" si="360"/>
        <v>23394.069599999999</v>
      </c>
      <c r="AG459" s="23"/>
    </row>
    <row r="460" spans="1:33" s="111" customFormat="1" x14ac:dyDescent="0.2">
      <c r="A460" s="150" t="s">
        <v>1244</v>
      </c>
      <c r="B460" s="150"/>
      <c r="C460" s="150"/>
      <c r="D460" s="151">
        <v>1</v>
      </c>
      <c r="E460" s="152"/>
      <c r="F460" s="153">
        <v>0.12</v>
      </c>
      <c r="G460" s="153"/>
      <c r="H460" s="152">
        <v>1471</v>
      </c>
      <c r="I460" s="109">
        <f t="shared" si="357"/>
        <v>1437.1669999999999</v>
      </c>
      <c r="J460" s="66">
        <f t="shared" si="315"/>
        <v>1264.70696</v>
      </c>
      <c r="K460" s="109"/>
      <c r="L460" s="152">
        <v>0</v>
      </c>
      <c r="M460" s="109">
        <f t="shared" si="316"/>
        <v>0</v>
      </c>
      <c r="N460" s="109">
        <f t="shared" si="317"/>
        <v>0</v>
      </c>
      <c r="O460" s="115"/>
      <c r="P460" s="152">
        <v>0</v>
      </c>
      <c r="Q460" s="109">
        <f t="shared" si="318"/>
        <v>0</v>
      </c>
      <c r="R460" s="66">
        <f t="shared" si="319"/>
        <v>0</v>
      </c>
      <c r="S460" s="151">
        <v>15</v>
      </c>
      <c r="T460" s="154" t="s">
        <v>16</v>
      </c>
      <c r="U460" s="108">
        <f>SUMIF('Avoided Costs 2011-2019'!$A:$A,'2011 Actuals'!T460&amp;'2011 Actuals'!S460,'Avoided Costs 2011-2019'!$E:$E)*J460</f>
        <v>2573.9909146105178</v>
      </c>
      <c r="V460" s="108">
        <f>SUMIF('Avoided Costs 2011-2019'!$A:$A,'2011 Actuals'!T460&amp;'2011 Actuals'!S460,'Avoided Costs 2011-2019'!$K:$K)*N460</f>
        <v>0</v>
      </c>
      <c r="W460" s="108">
        <f>SUMIF('Avoided Costs 2011-2019'!$A:$A,'2011 Actuals'!T460&amp;'2011 Actuals'!S460,'Avoided Costs 2011-2019'!$M:$M)*R460</f>
        <v>0</v>
      </c>
      <c r="X460" s="108">
        <f t="shared" si="320"/>
        <v>2573.9909146105178</v>
      </c>
      <c r="Y460" s="134">
        <v>1935</v>
      </c>
      <c r="Z460" s="110">
        <f t="shared" si="321"/>
        <v>1702.8</v>
      </c>
      <c r="AA460" s="110"/>
      <c r="AB460" s="110"/>
      <c r="AC460" s="110"/>
      <c r="AD460" s="110">
        <f t="shared" si="358"/>
        <v>1702.8</v>
      </c>
      <c r="AE460" s="110">
        <f t="shared" si="359"/>
        <v>871.19091461051789</v>
      </c>
      <c r="AF460" s="261">
        <f t="shared" si="360"/>
        <v>18970.6044</v>
      </c>
      <c r="AG460" s="23"/>
    </row>
    <row r="461" spans="1:33" s="111" customFormat="1" x14ac:dyDescent="0.2">
      <c r="A461" s="150" t="s">
        <v>1245</v>
      </c>
      <c r="B461" s="150"/>
      <c r="C461" s="150"/>
      <c r="D461" s="151">
        <v>1</v>
      </c>
      <c r="E461" s="152"/>
      <c r="F461" s="153">
        <v>0.12</v>
      </c>
      <c r="G461" s="153"/>
      <c r="H461" s="152">
        <v>2746</v>
      </c>
      <c r="I461" s="109">
        <f t="shared" si="357"/>
        <v>2682.8420000000001</v>
      </c>
      <c r="J461" s="66">
        <f t="shared" si="315"/>
        <v>2360.9009599999999</v>
      </c>
      <c r="K461" s="109"/>
      <c r="L461" s="152">
        <v>0</v>
      </c>
      <c r="M461" s="109">
        <f t="shared" si="316"/>
        <v>0</v>
      </c>
      <c r="N461" s="109">
        <f t="shared" si="317"/>
        <v>0</v>
      </c>
      <c r="O461" s="115"/>
      <c r="P461" s="152">
        <v>0</v>
      </c>
      <c r="Q461" s="109">
        <f t="shared" si="318"/>
        <v>0</v>
      </c>
      <c r="R461" s="66">
        <f t="shared" si="319"/>
        <v>0</v>
      </c>
      <c r="S461" s="151">
        <v>15</v>
      </c>
      <c r="T461" s="154" t="s">
        <v>16</v>
      </c>
      <c r="U461" s="108">
        <f>SUMIF('Avoided Costs 2011-2019'!$A:$A,'2011 Actuals'!T461&amp;'2011 Actuals'!S461,'Avoided Costs 2011-2019'!$E:$E)*J461</f>
        <v>4805.0163504557995</v>
      </c>
      <c r="V461" s="108">
        <f>SUMIF('Avoided Costs 2011-2019'!$A:$A,'2011 Actuals'!T461&amp;'2011 Actuals'!S461,'Avoided Costs 2011-2019'!$K:$K)*N461</f>
        <v>0</v>
      </c>
      <c r="W461" s="108">
        <f>SUMIF('Avoided Costs 2011-2019'!$A:$A,'2011 Actuals'!T461&amp;'2011 Actuals'!S461,'Avoided Costs 2011-2019'!$M:$M)*R461</f>
        <v>0</v>
      </c>
      <c r="X461" s="108">
        <f t="shared" si="320"/>
        <v>4805.0163504557995</v>
      </c>
      <c r="Y461" s="134">
        <v>4560</v>
      </c>
      <c r="Z461" s="110">
        <f t="shared" si="321"/>
        <v>4012.8</v>
      </c>
      <c r="AA461" s="110"/>
      <c r="AB461" s="110"/>
      <c r="AC461" s="110"/>
      <c r="AD461" s="110">
        <f t="shared" si="358"/>
        <v>4012.8</v>
      </c>
      <c r="AE461" s="110">
        <f t="shared" si="359"/>
        <v>792.21635045579933</v>
      </c>
      <c r="AF461" s="261">
        <f t="shared" si="360"/>
        <v>35413.5144</v>
      </c>
      <c r="AG461" s="23"/>
    </row>
    <row r="462" spans="1:33" s="111" customFormat="1" x14ac:dyDescent="0.2">
      <c r="A462" s="150" t="s">
        <v>1246</v>
      </c>
      <c r="B462" s="150"/>
      <c r="C462" s="150"/>
      <c r="D462" s="151">
        <v>1</v>
      </c>
      <c r="E462" s="152"/>
      <c r="F462" s="153">
        <v>0.12</v>
      </c>
      <c r="G462" s="153"/>
      <c r="H462" s="152">
        <v>806</v>
      </c>
      <c r="I462" s="109">
        <f t="shared" si="357"/>
        <v>787.46199999999999</v>
      </c>
      <c r="J462" s="66">
        <f t="shared" si="315"/>
        <v>692.96655999999996</v>
      </c>
      <c r="K462" s="109"/>
      <c r="L462" s="152">
        <v>0</v>
      </c>
      <c r="M462" s="109">
        <f t="shared" si="316"/>
        <v>0</v>
      </c>
      <c r="N462" s="109">
        <f t="shared" si="317"/>
        <v>0</v>
      </c>
      <c r="O462" s="115"/>
      <c r="P462" s="152">
        <v>0</v>
      </c>
      <c r="Q462" s="109">
        <f t="shared" si="318"/>
        <v>0</v>
      </c>
      <c r="R462" s="66">
        <f t="shared" si="319"/>
        <v>0</v>
      </c>
      <c r="S462" s="151">
        <v>15</v>
      </c>
      <c r="T462" s="154" t="s">
        <v>16</v>
      </c>
      <c r="U462" s="108">
        <f>SUMIF('Avoided Costs 2011-2019'!$A:$A,'2011 Actuals'!T462&amp;'2011 Actuals'!S462,'Avoided Costs 2011-2019'!$E:$E)*J462</f>
        <v>1410.3580402284686</v>
      </c>
      <c r="V462" s="108">
        <f>SUMIF('Avoided Costs 2011-2019'!$A:$A,'2011 Actuals'!T462&amp;'2011 Actuals'!S462,'Avoided Costs 2011-2019'!$K:$K)*N462</f>
        <v>0</v>
      </c>
      <c r="W462" s="108">
        <f>SUMIF('Avoided Costs 2011-2019'!$A:$A,'2011 Actuals'!T462&amp;'2011 Actuals'!S462,'Avoided Costs 2011-2019'!$M:$M)*R462</f>
        <v>0</v>
      </c>
      <c r="X462" s="108">
        <f t="shared" si="320"/>
        <v>1410.3580402284686</v>
      </c>
      <c r="Y462" s="134">
        <v>1032</v>
      </c>
      <c r="Z462" s="110">
        <f t="shared" si="321"/>
        <v>908.16</v>
      </c>
      <c r="AA462" s="110"/>
      <c r="AB462" s="110"/>
      <c r="AC462" s="110"/>
      <c r="AD462" s="110">
        <f t="shared" si="358"/>
        <v>908.16</v>
      </c>
      <c r="AE462" s="110">
        <f t="shared" si="359"/>
        <v>502.19804022846859</v>
      </c>
      <c r="AF462" s="261">
        <f t="shared" si="360"/>
        <v>10394.498399999999</v>
      </c>
      <c r="AG462" s="23"/>
    </row>
    <row r="463" spans="1:33" s="111" customFormat="1" x14ac:dyDescent="0.2">
      <c r="A463" s="150" t="s">
        <v>1247</v>
      </c>
      <c r="B463" s="150"/>
      <c r="C463" s="150"/>
      <c r="D463" s="151">
        <v>1</v>
      </c>
      <c r="E463" s="152"/>
      <c r="F463" s="153">
        <v>0.12</v>
      </c>
      <c r="G463" s="153"/>
      <c r="H463" s="152">
        <v>534</v>
      </c>
      <c r="I463" s="109">
        <f t="shared" si="357"/>
        <v>521.71799999999996</v>
      </c>
      <c r="J463" s="66">
        <f t="shared" si="315"/>
        <v>459.11183999999997</v>
      </c>
      <c r="K463" s="109"/>
      <c r="L463" s="152">
        <v>0</v>
      </c>
      <c r="M463" s="109">
        <f t="shared" si="316"/>
        <v>0</v>
      </c>
      <c r="N463" s="109">
        <f t="shared" si="317"/>
        <v>0</v>
      </c>
      <c r="O463" s="115"/>
      <c r="P463" s="152">
        <v>0</v>
      </c>
      <c r="Q463" s="109">
        <f t="shared" si="318"/>
        <v>0</v>
      </c>
      <c r="R463" s="66">
        <f t="shared" si="319"/>
        <v>0</v>
      </c>
      <c r="S463" s="151">
        <v>15</v>
      </c>
      <c r="T463" s="154" t="s">
        <v>16</v>
      </c>
      <c r="U463" s="108">
        <f>SUMIF('Avoided Costs 2011-2019'!$A:$A,'2011 Actuals'!T463&amp;'2011 Actuals'!S463,'Avoided Costs 2011-2019'!$E:$E)*J463</f>
        <v>934.40594724814173</v>
      </c>
      <c r="V463" s="108">
        <f>SUMIF('Avoided Costs 2011-2019'!$A:$A,'2011 Actuals'!T463&amp;'2011 Actuals'!S463,'Avoided Costs 2011-2019'!$K:$K)*N463</f>
        <v>0</v>
      </c>
      <c r="W463" s="108">
        <f>SUMIF('Avoided Costs 2011-2019'!$A:$A,'2011 Actuals'!T463&amp;'2011 Actuals'!S463,'Avoided Costs 2011-2019'!$M:$M)*R463</f>
        <v>0</v>
      </c>
      <c r="X463" s="108">
        <f t="shared" si="320"/>
        <v>934.40594724814173</v>
      </c>
      <c r="Y463" s="134">
        <v>709</v>
      </c>
      <c r="Z463" s="110">
        <f t="shared" si="321"/>
        <v>623.91999999999996</v>
      </c>
      <c r="AA463" s="110"/>
      <c r="AB463" s="110"/>
      <c r="AC463" s="110"/>
      <c r="AD463" s="110">
        <f t="shared" si="358"/>
        <v>623.91999999999996</v>
      </c>
      <c r="AE463" s="110">
        <f t="shared" si="359"/>
        <v>310.48594724814177</v>
      </c>
      <c r="AF463" s="261">
        <f t="shared" si="360"/>
        <v>6886.6776</v>
      </c>
      <c r="AG463" s="23"/>
    </row>
    <row r="464" spans="1:33" s="111" customFormat="1" x14ac:dyDescent="0.2">
      <c r="A464" s="150" t="s">
        <v>1248</v>
      </c>
      <c r="B464" s="150"/>
      <c r="C464" s="150"/>
      <c r="D464" s="151">
        <v>1</v>
      </c>
      <c r="E464" s="152"/>
      <c r="F464" s="153">
        <v>0.12</v>
      </c>
      <c r="G464" s="153"/>
      <c r="H464" s="152">
        <v>1109</v>
      </c>
      <c r="I464" s="109">
        <f t="shared" si="357"/>
        <v>1083.4929999999999</v>
      </c>
      <c r="J464" s="66">
        <f t="shared" si="315"/>
        <v>953.47384</v>
      </c>
      <c r="K464" s="109"/>
      <c r="L464" s="152">
        <v>0</v>
      </c>
      <c r="M464" s="109">
        <f t="shared" si="316"/>
        <v>0</v>
      </c>
      <c r="N464" s="109">
        <f t="shared" si="317"/>
        <v>0</v>
      </c>
      <c r="O464" s="115"/>
      <c r="P464" s="152">
        <v>0</v>
      </c>
      <c r="Q464" s="109">
        <f t="shared" si="318"/>
        <v>0</v>
      </c>
      <c r="R464" s="66">
        <f t="shared" si="319"/>
        <v>0</v>
      </c>
      <c r="S464" s="151">
        <v>15</v>
      </c>
      <c r="T464" s="154" t="s">
        <v>16</v>
      </c>
      <c r="U464" s="108">
        <f>SUMIF('Avoided Costs 2011-2019'!$A:$A,'2011 Actuals'!T464&amp;'2011 Actuals'!S464,'Avoided Costs 2011-2019'!$E:$E)*J464</f>
        <v>1940.5546732175828</v>
      </c>
      <c r="V464" s="108">
        <f>SUMIF('Avoided Costs 2011-2019'!$A:$A,'2011 Actuals'!T464&amp;'2011 Actuals'!S464,'Avoided Costs 2011-2019'!$K:$K)*N464</f>
        <v>0</v>
      </c>
      <c r="W464" s="108">
        <f>SUMIF('Avoided Costs 2011-2019'!$A:$A,'2011 Actuals'!T464&amp;'2011 Actuals'!S464,'Avoided Costs 2011-2019'!$M:$M)*R464</f>
        <v>0</v>
      </c>
      <c r="X464" s="108">
        <f t="shared" si="320"/>
        <v>1940.5546732175828</v>
      </c>
      <c r="Y464" s="134">
        <v>1419</v>
      </c>
      <c r="Z464" s="110">
        <f t="shared" si="321"/>
        <v>1248.72</v>
      </c>
      <c r="AA464" s="110"/>
      <c r="AB464" s="110"/>
      <c r="AC464" s="110"/>
      <c r="AD464" s="110">
        <f t="shared" si="358"/>
        <v>1248.72</v>
      </c>
      <c r="AE464" s="110">
        <f t="shared" si="359"/>
        <v>691.8346732175828</v>
      </c>
      <c r="AF464" s="261">
        <f t="shared" si="360"/>
        <v>14302.107599999999</v>
      </c>
      <c r="AG464" s="23"/>
    </row>
    <row r="465" spans="1:33" s="111" customFormat="1" x14ac:dyDescent="0.2">
      <c r="A465" s="150" t="s">
        <v>1249</v>
      </c>
      <c r="B465" s="150"/>
      <c r="C465" s="150"/>
      <c r="D465" s="151">
        <v>1</v>
      </c>
      <c r="E465" s="152"/>
      <c r="F465" s="153">
        <v>0.12</v>
      </c>
      <c r="G465" s="153"/>
      <c r="H465" s="152">
        <v>1512</v>
      </c>
      <c r="I465" s="109">
        <f t="shared" si="357"/>
        <v>1477.2239999999999</v>
      </c>
      <c r="J465" s="66">
        <f t="shared" si="315"/>
        <v>1299.95712</v>
      </c>
      <c r="K465" s="109"/>
      <c r="L465" s="152">
        <v>0</v>
      </c>
      <c r="M465" s="109">
        <f t="shared" si="316"/>
        <v>0</v>
      </c>
      <c r="N465" s="109">
        <f t="shared" si="317"/>
        <v>0</v>
      </c>
      <c r="O465" s="115"/>
      <c r="P465" s="152">
        <v>0</v>
      </c>
      <c r="Q465" s="109">
        <f t="shared" si="318"/>
        <v>0</v>
      </c>
      <c r="R465" s="66">
        <f t="shared" si="319"/>
        <v>0</v>
      </c>
      <c r="S465" s="151">
        <v>15</v>
      </c>
      <c r="T465" s="154" t="s">
        <v>16</v>
      </c>
      <c r="U465" s="108">
        <f>SUMIF('Avoided Costs 2011-2019'!$A:$A,'2011 Actuals'!T465&amp;'2011 Actuals'!S465,'Avoided Costs 2011-2019'!$E:$E)*J465</f>
        <v>2645.733693331817</v>
      </c>
      <c r="V465" s="108">
        <f>SUMIF('Avoided Costs 2011-2019'!$A:$A,'2011 Actuals'!T465&amp;'2011 Actuals'!S465,'Avoided Costs 2011-2019'!$K:$K)*N465</f>
        <v>0</v>
      </c>
      <c r="W465" s="108">
        <f>SUMIF('Avoided Costs 2011-2019'!$A:$A,'2011 Actuals'!T465&amp;'2011 Actuals'!S465,'Avoided Costs 2011-2019'!$M:$M)*R465</f>
        <v>0</v>
      </c>
      <c r="X465" s="108">
        <f t="shared" si="320"/>
        <v>2645.733693331817</v>
      </c>
      <c r="Y465" s="134">
        <v>1935</v>
      </c>
      <c r="Z465" s="110">
        <f t="shared" si="321"/>
        <v>1702.8</v>
      </c>
      <c r="AA465" s="110"/>
      <c r="AB465" s="110"/>
      <c r="AC465" s="110"/>
      <c r="AD465" s="110">
        <f t="shared" si="358"/>
        <v>1702.8</v>
      </c>
      <c r="AE465" s="110">
        <f t="shared" si="359"/>
        <v>942.93369333181704</v>
      </c>
      <c r="AF465" s="261">
        <f t="shared" si="360"/>
        <v>19499.356800000001</v>
      </c>
      <c r="AG465" s="23"/>
    </row>
    <row r="466" spans="1:33" s="111" customFormat="1" x14ac:dyDescent="0.2">
      <c r="A466" s="150" t="s">
        <v>1250</v>
      </c>
      <c r="B466" s="150"/>
      <c r="C466" s="150"/>
      <c r="D466" s="151">
        <v>1</v>
      </c>
      <c r="E466" s="152"/>
      <c r="F466" s="153">
        <v>0.12</v>
      </c>
      <c r="G466" s="153"/>
      <c r="H466" s="152">
        <v>2721</v>
      </c>
      <c r="I466" s="109">
        <f t="shared" si="357"/>
        <v>2658.4169999999999</v>
      </c>
      <c r="J466" s="66">
        <f t="shared" si="315"/>
        <v>2339.4069599999998</v>
      </c>
      <c r="K466" s="109"/>
      <c r="L466" s="152">
        <v>0</v>
      </c>
      <c r="M466" s="109">
        <f t="shared" si="316"/>
        <v>0</v>
      </c>
      <c r="N466" s="109">
        <f t="shared" si="317"/>
        <v>0</v>
      </c>
      <c r="O466" s="115"/>
      <c r="P466" s="152">
        <v>0</v>
      </c>
      <c r="Q466" s="109">
        <f t="shared" si="318"/>
        <v>0</v>
      </c>
      <c r="R466" s="66">
        <f t="shared" si="319"/>
        <v>0</v>
      </c>
      <c r="S466" s="151">
        <v>15</v>
      </c>
      <c r="T466" s="154" t="s">
        <v>16</v>
      </c>
      <c r="U466" s="108">
        <f>SUMIF('Avoided Costs 2011-2019'!$A:$A,'2011 Actuals'!T466&amp;'2011 Actuals'!S466,'Avoided Costs 2011-2019'!$E:$E)*J466</f>
        <v>4761.2707536745193</v>
      </c>
      <c r="V466" s="108">
        <f>SUMIF('Avoided Costs 2011-2019'!$A:$A,'2011 Actuals'!T466&amp;'2011 Actuals'!S466,'Avoided Costs 2011-2019'!$K:$K)*N466</f>
        <v>0</v>
      </c>
      <c r="W466" s="108">
        <f>SUMIF('Avoided Costs 2011-2019'!$A:$A,'2011 Actuals'!T466&amp;'2011 Actuals'!S466,'Avoided Costs 2011-2019'!$M:$M)*R466</f>
        <v>0</v>
      </c>
      <c r="X466" s="108">
        <f t="shared" si="320"/>
        <v>4761.2707536745193</v>
      </c>
      <c r="Y466" s="134">
        <v>4360</v>
      </c>
      <c r="Z466" s="110">
        <f t="shared" si="321"/>
        <v>3836.8</v>
      </c>
      <c r="AA466" s="110"/>
      <c r="AB466" s="110"/>
      <c r="AC466" s="110"/>
      <c r="AD466" s="110">
        <f t="shared" si="358"/>
        <v>3836.8</v>
      </c>
      <c r="AE466" s="110">
        <f t="shared" si="359"/>
        <v>924.47075367451907</v>
      </c>
      <c r="AF466" s="261">
        <f t="shared" si="360"/>
        <v>35091.104399999997</v>
      </c>
      <c r="AG466" s="23"/>
    </row>
    <row r="467" spans="1:33" s="111" customFormat="1" x14ac:dyDescent="0.2">
      <c r="A467" s="150" t="s">
        <v>1251</v>
      </c>
      <c r="B467" s="150"/>
      <c r="C467" s="150"/>
      <c r="D467" s="151">
        <v>1</v>
      </c>
      <c r="E467" s="152"/>
      <c r="F467" s="153">
        <v>0.12</v>
      </c>
      <c r="G467" s="153"/>
      <c r="H467" s="152">
        <v>4673</v>
      </c>
      <c r="I467" s="109">
        <f t="shared" si="357"/>
        <v>4565.5209999999997</v>
      </c>
      <c r="J467" s="66">
        <f t="shared" si="315"/>
        <v>4017.6584799999996</v>
      </c>
      <c r="K467" s="109"/>
      <c r="L467" s="152">
        <v>0</v>
      </c>
      <c r="M467" s="109">
        <f t="shared" si="316"/>
        <v>0</v>
      </c>
      <c r="N467" s="109">
        <f t="shared" si="317"/>
        <v>0</v>
      </c>
      <c r="O467" s="115"/>
      <c r="P467" s="152">
        <v>0</v>
      </c>
      <c r="Q467" s="109">
        <f t="shared" si="318"/>
        <v>0</v>
      </c>
      <c r="R467" s="66">
        <f t="shared" si="319"/>
        <v>0</v>
      </c>
      <c r="S467" s="151">
        <v>15</v>
      </c>
      <c r="T467" s="154" t="s">
        <v>16</v>
      </c>
      <c r="U467" s="108">
        <f>SUMIF('Avoided Costs 2011-2019'!$A:$A,'2011 Actuals'!T467&amp;'2011 Actuals'!S467,'Avoided Costs 2011-2019'!$E:$E)*J467</f>
        <v>8176.9269503568648</v>
      </c>
      <c r="V467" s="108">
        <f>SUMIF('Avoided Costs 2011-2019'!$A:$A,'2011 Actuals'!T467&amp;'2011 Actuals'!S467,'Avoided Costs 2011-2019'!$K:$K)*N467</f>
        <v>0</v>
      </c>
      <c r="W467" s="108">
        <f>SUMIF('Avoided Costs 2011-2019'!$A:$A,'2011 Actuals'!T467&amp;'2011 Actuals'!S467,'Avoided Costs 2011-2019'!$M:$M)*R467</f>
        <v>0</v>
      </c>
      <c r="X467" s="108">
        <f t="shared" si="320"/>
        <v>8176.9269503568648</v>
      </c>
      <c r="Y467" s="134">
        <v>7395</v>
      </c>
      <c r="Z467" s="110">
        <f t="shared" si="321"/>
        <v>6507.6</v>
      </c>
      <c r="AA467" s="110"/>
      <c r="AB467" s="110"/>
      <c r="AC467" s="110"/>
      <c r="AD467" s="110">
        <f t="shared" si="358"/>
        <v>6507.6</v>
      </c>
      <c r="AE467" s="110">
        <f t="shared" si="359"/>
        <v>1669.3269503568645</v>
      </c>
      <c r="AF467" s="261">
        <f t="shared" si="360"/>
        <v>60264.877199999995</v>
      </c>
      <c r="AG467" s="23"/>
    </row>
    <row r="468" spans="1:33" s="111" customFormat="1" x14ac:dyDescent="0.2">
      <c r="A468" s="150" t="s">
        <v>1252</v>
      </c>
      <c r="B468" s="150"/>
      <c r="C468" s="150"/>
      <c r="D468" s="151">
        <v>1</v>
      </c>
      <c r="E468" s="152"/>
      <c r="F468" s="153">
        <v>0.12</v>
      </c>
      <c r="G468" s="153"/>
      <c r="H468" s="152">
        <v>650</v>
      </c>
      <c r="I468" s="109">
        <f t="shared" si="357"/>
        <v>635.04999999999995</v>
      </c>
      <c r="J468" s="66">
        <f t="shared" si="315"/>
        <v>558.84399999999994</v>
      </c>
      <c r="K468" s="109"/>
      <c r="L468" s="152">
        <v>0</v>
      </c>
      <c r="M468" s="109">
        <f t="shared" si="316"/>
        <v>0</v>
      </c>
      <c r="N468" s="109">
        <f t="shared" si="317"/>
        <v>0</v>
      </c>
      <c r="O468" s="115"/>
      <c r="P468" s="152">
        <v>0</v>
      </c>
      <c r="Q468" s="109">
        <f t="shared" si="318"/>
        <v>0</v>
      </c>
      <c r="R468" s="66">
        <f t="shared" si="319"/>
        <v>0</v>
      </c>
      <c r="S468" s="151">
        <v>15</v>
      </c>
      <c r="T468" s="154" t="s">
        <v>16</v>
      </c>
      <c r="U468" s="108">
        <f>SUMIF('Avoided Costs 2011-2019'!$A:$A,'2011 Actuals'!T468&amp;'2011 Actuals'!S468,'Avoided Costs 2011-2019'!$E:$E)*J468</f>
        <v>1137.385516313281</v>
      </c>
      <c r="V468" s="108">
        <f>SUMIF('Avoided Costs 2011-2019'!$A:$A,'2011 Actuals'!T468&amp;'2011 Actuals'!S468,'Avoided Costs 2011-2019'!$K:$K)*N468</f>
        <v>0</v>
      </c>
      <c r="W468" s="108">
        <f>SUMIF('Avoided Costs 2011-2019'!$A:$A,'2011 Actuals'!T468&amp;'2011 Actuals'!S468,'Avoided Costs 2011-2019'!$M:$M)*R468</f>
        <v>0</v>
      </c>
      <c r="X468" s="108">
        <f t="shared" si="320"/>
        <v>1137.385516313281</v>
      </c>
      <c r="Y468" s="134">
        <v>869</v>
      </c>
      <c r="Z468" s="110">
        <f t="shared" si="321"/>
        <v>764.72</v>
      </c>
      <c r="AA468" s="110"/>
      <c r="AB468" s="110"/>
      <c r="AC468" s="110"/>
      <c r="AD468" s="110">
        <f t="shared" si="358"/>
        <v>764.72</v>
      </c>
      <c r="AE468" s="110">
        <f t="shared" si="359"/>
        <v>372.66551631328093</v>
      </c>
      <c r="AF468" s="261">
        <f t="shared" si="360"/>
        <v>8382.66</v>
      </c>
      <c r="AG468" s="23"/>
    </row>
    <row r="469" spans="1:33" s="111" customFormat="1" x14ac:dyDescent="0.2">
      <c r="A469" s="150" t="s">
        <v>1253</v>
      </c>
      <c r="B469" s="150"/>
      <c r="C469" s="150"/>
      <c r="D469" s="151">
        <v>1</v>
      </c>
      <c r="E469" s="152"/>
      <c r="F469" s="153">
        <v>0.12</v>
      </c>
      <c r="G469" s="153"/>
      <c r="H469" s="152">
        <v>5235</v>
      </c>
      <c r="I469" s="109">
        <f t="shared" si="357"/>
        <v>5114.5950000000003</v>
      </c>
      <c r="J469" s="66">
        <f t="shared" si="315"/>
        <v>4500.8436000000002</v>
      </c>
      <c r="K469" s="109"/>
      <c r="L469" s="152">
        <v>0</v>
      </c>
      <c r="M469" s="109">
        <f t="shared" si="316"/>
        <v>0</v>
      </c>
      <c r="N469" s="109">
        <f t="shared" si="317"/>
        <v>0</v>
      </c>
      <c r="O469" s="115"/>
      <c r="P469" s="152">
        <v>0</v>
      </c>
      <c r="Q469" s="109">
        <f t="shared" si="318"/>
        <v>0</v>
      </c>
      <c r="R469" s="66">
        <f t="shared" si="319"/>
        <v>0</v>
      </c>
      <c r="S469" s="151">
        <v>15</v>
      </c>
      <c r="T469" s="154" t="s">
        <v>16</v>
      </c>
      <c r="U469" s="108">
        <f>SUMIF('Avoided Costs 2011-2019'!$A:$A,'2011 Actuals'!T469&amp;'2011 Actuals'!S469,'Avoided Costs 2011-2019'!$E:$E)*J469</f>
        <v>9160.3279660000408</v>
      </c>
      <c r="V469" s="108">
        <f>SUMIF('Avoided Costs 2011-2019'!$A:$A,'2011 Actuals'!T469&amp;'2011 Actuals'!S469,'Avoided Costs 2011-2019'!$K:$K)*N469</f>
        <v>0</v>
      </c>
      <c r="W469" s="108">
        <f>SUMIF('Avoided Costs 2011-2019'!$A:$A,'2011 Actuals'!T469&amp;'2011 Actuals'!S469,'Avoided Costs 2011-2019'!$M:$M)*R469</f>
        <v>0</v>
      </c>
      <c r="X469" s="108">
        <f t="shared" si="320"/>
        <v>9160.3279660000408</v>
      </c>
      <c r="Y469" s="134">
        <v>8726</v>
      </c>
      <c r="Z469" s="110">
        <f t="shared" si="321"/>
        <v>7678.88</v>
      </c>
      <c r="AA469" s="110"/>
      <c r="AB469" s="110"/>
      <c r="AC469" s="110"/>
      <c r="AD469" s="110">
        <f t="shared" si="358"/>
        <v>7678.88</v>
      </c>
      <c r="AE469" s="110">
        <f t="shared" si="359"/>
        <v>1481.4479660000407</v>
      </c>
      <c r="AF469" s="261">
        <f t="shared" si="360"/>
        <v>67512.65400000001</v>
      </c>
      <c r="AG469" s="23"/>
    </row>
    <row r="470" spans="1:33" s="111" customFormat="1" x14ac:dyDescent="0.2">
      <c r="A470" s="150" t="s">
        <v>1254</v>
      </c>
      <c r="B470" s="150"/>
      <c r="C470" s="150"/>
      <c r="D470" s="151">
        <v>1</v>
      </c>
      <c r="E470" s="152"/>
      <c r="F470" s="153">
        <v>0.12</v>
      </c>
      <c r="G470" s="153"/>
      <c r="H470" s="152">
        <v>3255</v>
      </c>
      <c r="I470" s="109">
        <f t="shared" si="357"/>
        <v>3180.1349999999998</v>
      </c>
      <c r="J470" s="66">
        <f t="shared" si="315"/>
        <v>2798.5187999999998</v>
      </c>
      <c r="K470" s="109"/>
      <c r="L470" s="152">
        <v>0</v>
      </c>
      <c r="M470" s="109">
        <f t="shared" si="316"/>
        <v>0</v>
      </c>
      <c r="N470" s="109">
        <f t="shared" si="317"/>
        <v>0</v>
      </c>
      <c r="O470" s="115"/>
      <c r="P470" s="152">
        <v>0</v>
      </c>
      <c r="Q470" s="109">
        <f t="shared" si="318"/>
        <v>0</v>
      </c>
      <c r="R470" s="66">
        <f t="shared" si="319"/>
        <v>0</v>
      </c>
      <c r="S470" s="151">
        <v>15</v>
      </c>
      <c r="T470" s="154" t="s">
        <v>16</v>
      </c>
      <c r="U470" s="108">
        <f>SUMIF('Avoided Costs 2011-2019'!$A:$A,'2011 Actuals'!T470&amp;'2011 Actuals'!S470,'Avoided Costs 2011-2019'!$E:$E)*J470</f>
        <v>5695.6767009226614</v>
      </c>
      <c r="V470" s="108">
        <f>SUMIF('Avoided Costs 2011-2019'!$A:$A,'2011 Actuals'!T470&amp;'2011 Actuals'!S470,'Avoided Costs 2011-2019'!$K:$K)*N470</f>
        <v>0</v>
      </c>
      <c r="W470" s="108">
        <f>SUMIF('Avoided Costs 2011-2019'!$A:$A,'2011 Actuals'!T470&amp;'2011 Actuals'!S470,'Avoided Costs 2011-2019'!$M:$M)*R470</f>
        <v>0</v>
      </c>
      <c r="X470" s="108">
        <f t="shared" si="320"/>
        <v>5695.6767009226614</v>
      </c>
      <c r="Y470" s="134">
        <v>5580</v>
      </c>
      <c r="Z470" s="110">
        <f t="shared" si="321"/>
        <v>4910.3999999999996</v>
      </c>
      <c r="AA470" s="110"/>
      <c r="AB470" s="110"/>
      <c r="AC470" s="110"/>
      <c r="AD470" s="110">
        <f t="shared" ref="AD470:AD501" si="361">Z470+AB470</f>
        <v>4910.3999999999996</v>
      </c>
      <c r="AE470" s="110">
        <f t="shared" ref="AE470:AE501" si="362">X470-AD470</f>
        <v>785.2767009226618</v>
      </c>
      <c r="AF470" s="261">
        <f t="shared" si="360"/>
        <v>41977.781999999999</v>
      </c>
      <c r="AG470" s="23"/>
    </row>
    <row r="471" spans="1:33" s="111" customFormat="1" x14ac:dyDescent="0.2">
      <c r="A471" s="150" t="s">
        <v>1255</v>
      </c>
      <c r="B471" s="150"/>
      <c r="C471" s="150"/>
      <c r="D471" s="151">
        <v>1</v>
      </c>
      <c r="E471" s="152"/>
      <c r="F471" s="153">
        <v>0.12</v>
      </c>
      <c r="G471" s="153"/>
      <c r="H471" s="152">
        <v>2829</v>
      </c>
      <c r="I471" s="109">
        <f t="shared" si="357"/>
        <v>2763.933</v>
      </c>
      <c r="J471" s="66">
        <f t="shared" si="315"/>
        <v>2432.2610399999999</v>
      </c>
      <c r="K471" s="109"/>
      <c r="L471" s="152">
        <v>0</v>
      </c>
      <c r="M471" s="109">
        <f t="shared" si="316"/>
        <v>0</v>
      </c>
      <c r="N471" s="109">
        <f t="shared" si="317"/>
        <v>0</v>
      </c>
      <c r="O471" s="115"/>
      <c r="P471" s="152">
        <v>0</v>
      </c>
      <c r="Q471" s="109">
        <f t="shared" si="318"/>
        <v>0</v>
      </c>
      <c r="R471" s="66">
        <f t="shared" si="319"/>
        <v>0</v>
      </c>
      <c r="S471" s="151">
        <v>15</v>
      </c>
      <c r="T471" s="154" t="s">
        <v>16</v>
      </c>
      <c r="U471" s="108">
        <f>SUMIF('Avoided Costs 2011-2019'!$A:$A,'2011 Actuals'!T471&amp;'2011 Actuals'!S471,'Avoided Costs 2011-2019'!$E:$E)*J471</f>
        <v>4950.2517317696493</v>
      </c>
      <c r="V471" s="108">
        <f>SUMIF('Avoided Costs 2011-2019'!$A:$A,'2011 Actuals'!T471&amp;'2011 Actuals'!S471,'Avoided Costs 2011-2019'!$K:$K)*N471</f>
        <v>0</v>
      </c>
      <c r="W471" s="108">
        <f>SUMIF('Avoided Costs 2011-2019'!$A:$A,'2011 Actuals'!T471&amp;'2011 Actuals'!S471,'Avoided Costs 2011-2019'!$M:$M)*R471</f>
        <v>0</v>
      </c>
      <c r="X471" s="108">
        <f t="shared" si="320"/>
        <v>4950.2517317696493</v>
      </c>
      <c r="Y471" s="134">
        <v>4753</v>
      </c>
      <c r="Z471" s="110">
        <f t="shared" si="321"/>
        <v>4182.6400000000003</v>
      </c>
      <c r="AA471" s="110"/>
      <c r="AB471" s="110"/>
      <c r="AC471" s="110"/>
      <c r="AD471" s="110">
        <f t="shared" si="361"/>
        <v>4182.6400000000003</v>
      </c>
      <c r="AE471" s="110">
        <f t="shared" si="362"/>
        <v>767.61173176964894</v>
      </c>
      <c r="AF471" s="261">
        <f t="shared" si="360"/>
        <v>36483.9156</v>
      </c>
      <c r="AG471" s="23"/>
    </row>
    <row r="472" spans="1:33" s="111" customFormat="1" x14ac:dyDescent="0.2">
      <c r="A472" s="150" t="s">
        <v>1256</v>
      </c>
      <c r="B472" s="150"/>
      <c r="C472" s="150"/>
      <c r="D472" s="151">
        <v>1</v>
      </c>
      <c r="E472" s="152"/>
      <c r="F472" s="153">
        <v>0.12</v>
      </c>
      <c r="G472" s="153"/>
      <c r="H472" s="152">
        <v>2751</v>
      </c>
      <c r="I472" s="109">
        <f t="shared" si="357"/>
        <v>2687.7269999999999</v>
      </c>
      <c r="J472" s="66">
        <f t="shared" si="315"/>
        <v>2365.19976</v>
      </c>
      <c r="K472" s="109"/>
      <c r="L472" s="152">
        <v>0</v>
      </c>
      <c r="M472" s="109">
        <f t="shared" si="316"/>
        <v>0</v>
      </c>
      <c r="N472" s="109">
        <f t="shared" si="317"/>
        <v>0</v>
      </c>
      <c r="O472" s="115"/>
      <c r="P472" s="152">
        <v>0</v>
      </c>
      <c r="Q472" s="109">
        <f t="shared" si="318"/>
        <v>0</v>
      </c>
      <c r="R472" s="66">
        <f t="shared" si="319"/>
        <v>0</v>
      </c>
      <c r="S472" s="151">
        <v>15</v>
      </c>
      <c r="T472" s="154" t="s">
        <v>16</v>
      </c>
      <c r="U472" s="108">
        <f>SUMIF('Avoided Costs 2011-2019'!$A:$A,'2011 Actuals'!T472&amp;'2011 Actuals'!S472,'Avoided Costs 2011-2019'!$E:$E)*J472</f>
        <v>4813.7654698120559</v>
      </c>
      <c r="V472" s="108">
        <f>SUMIF('Avoided Costs 2011-2019'!$A:$A,'2011 Actuals'!T472&amp;'2011 Actuals'!S472,'Avoided Costs 2011-2019'!$K:$K)*N472</f>
        <v>0</v>
      </c>
      <c r="W472" s="108">
        <f>SUMIF('Avoided Costs 2011-2019'!$A:$A,'2011 Actuals'!T472&amp;'2011 Actuals'!S472,'Avoided Costs 2011-2019'!$M:$M)*R472</f>
        <v>0</v>
      </c>
      <c r="X472" s="108">
        <f t="shared" si="320"/>
        <v>4813.7654698120559</v>
      </c>
      <c r="Y472" s="134">
        <v>4332</v>
      </c>
      <c r="Z472" s="110">
        <f t="shared" si="321"/>
        <v>3812.16</v>
      </c>
      <c r="AA472" s="110"/>
      <c r="AB472" s="110"/>
      <c r="AC472" s="110"/>
      <c r="AD472" s="110">
        <f t="shared" si="361"/>
        <v>3812.16</v>
      </c>
      <c r="AE472" s="110">
        <f t="shared" si="362"/>
        <v>1001.6054698120561</v>
      </c>
      <c r="AF472" s="261">
        <f t="shared" si="360"/>
        <v>35477.996399999996</v>
      </c>
      <c r="AG472" s="23"/>
    </row>
    <row r="473" spans="1:33" s="111" customFormat="1" x14ac:dyDescent="0.2">
      <c r="A473" s="150" t="s">
        <v>1257</v>
      </c>
      <c r="B473" s="150"/>
      <c r="C473" s="150"/>
      <c r="D473" s="151">
        <v>1</v>
      </c>
      <c r="E473" s="152"/>
      <c r="F473" s="153">
        <v>0.12</v>
      </c>
      <c r="G473" s="153"/>
      <c r="H473" s="152">
        <v>1333</v>
      </c>
      <c r="I473" s="109">
        <f t="shared" si="357"/>
        <v>1302.3409999999999</v>
      </c>
      <c r="J473" s="66">
        <f t="shared" si="315"/>
        <v>1146.06008</v>
      </c>
      <c r="K473" s="109"/>
      <c r="L473" s="152">
        <v>0</v>
      </c>
      <c r="M473" s="109">
        <f t="shared" si="316"/>
        <v>0</v>
      </c>
      <c r="N473" s="109">
        <f t="shared" si="317"/>
        <v>0</v>
      </c>
      <c r="O473" s="115"/>
      <c r="P473" s="152">
        <v>0</v>
      </c>
      <c r="Q473" s="109">
        <f t="shared" si="318"/>
        <v>0</v>
      </c>
      <c r="R473" s="66">
        <f t="shared" si="319"/>
        <v>0</v>
      </c>
      <c r="S473" s="151">
        <v>15</v>
      </c>
      <c r="T473" s="154" t="s">
        <v>16</v>
      </c>
      <c r="U473" s="108">
        <f>SUMIF('Avoided Costs 2011-2019'!$A:$A,'2011 Actuals'!T473&amp;'2011 Actuals'!S473,'Avoided Costs 2011-2019'!$E:$E)*J473</f>
        <v>2332.5152203778521</v>
      </c>
      <c r="V473" s="108">
        <f>SUMIF('Avoided Costs 2011-2019'!$A:$A,'2011 Actuals'!T473&amp;'2011 Actuals'!S473,'Avoided Costs 2011-2019'!$K:$K)*N473</f>
        <v>0</v>
      </c>
      <c r="W473" s="108">
        <f>SUMIF('Avoided Costs 2011-2019'!$A:$A,'2011 Actuals'!T473&amp;'2011 Actuals'!S473,'Avoided Costs 2011-2019'!$M:$M)*R473</f>
        <v>0</v>
      </c>
      <c r="X473" s="108">
        <f t="shared" si="320"/>
        <v>2332.5152203778521</v>
      </c>
      <c r="Y473" s="134">
        <v>2177</v>
      </c>
      <c r="Z473" s="110">
        <f t="shared" si="321"/>
        <v>1915.76</v>
      </c>
      <c r="AA473" s="110"/>
      <c r="AB473" s="110"/>
      <c r="AC473" s="110"/>
      <c r="AD473" s="110">
        <f t="shared" si="361"/>
        <v>1915.76</v>
      </c>
      <c r="AE473" s="110">
        <f t="shared" si="362"/>
        <v>416.75522037785208</v>
      </c>
      <c r="AF473" s="261">
        <f t="shared" si="360"/>
        <v>17190.9012</v>
      </c>
      <c r="AG473" s="23"/>
    </row>
    <row r="474" spans="1:33" s="111" customFormat="1" x14ac:dyDescent="0.2">
      <c r="A474" s="150" t="s">
        <v>1258</v>
      </c>
      <c r="B474" s="150"/>
      <c r="C474" s="150"/>
      <c r="D474" s="151">
        <v>1</v>
      </c>
      <c r="E474" s="152"/>
      <c r="F474" s="153">
        <v>0.12</v>
      </c>
      <c r="G474" s="153"/>
      <c r="H474" s="152">
        <v>408</v>
      </c>
      <c r="I474" s="109">
        <f t="shared" si="357"/>
        <v>398.61599999999999</v>
      </c>
      <c r="J474" s="66">
        <f t="shared" si="315"/>
        <v>350.78208000000001</v>
      </c>
      <c r="K474" s="109"/>
      <c r="L474" s="152">
        <v>0</v>
      </c>
      <c r="M474" s="109">
        <f t="shared" si="316"/>
        <v>0</v>
      </c>
      <c r="N474" s="109">
        <f t="shared" si="317"/>
        <v>0</v>
      </c>
      <c r="O474" s="115"/>
      <c r="P474" s="152">
        <v>0</v>
      </c>
      <c r="Q474" s="109">
        <f t="shared" si="318"/>
        <v>0</v>
      </c>
      <c r="R474" s="66">
        <f t="shared" si="319"/>
        <v>0</v>
      </c>
      <c r="S474" s="151">
        <v>15</v>
      </c>
      <c r="T474" s="154" t="s">
        <v>16</v>
      </c>
      <c r="U474" s="108">
        <f>SUMIF('Avoided Costs 2011-2019'!$A:$A,'2011 Actuals'!T474&amp;'2011 Actuals'!S474,'Avoided Costs 2011-2019'!$E:$E)*J474</f>
        <v>713.92813947049035</v>
      </c>
      <c r="V474" s="108">
        <f>SUMIF('Avoided Costs 2011-2019'!$A:$A,'2011 Actuals'!T474&amp;'2011 Actuals'!S474,'Avoided Costs 2011-2019'!$K:$K)*N474</f>
        <v>0</v>
      </c>
      <c r="W474" s="108">
        <f>SUMIF('Avoided Costs 2011-2019'!$A:$A,'2011 Actuals'!T474&amp;'2011 Actuals'!S474,'Avoided Costs 2011-2019'!$M:$M)*R474</f>
        <v>0</v>
      </c>
      <c r="X474" s="108">
        <f t="shared" si="320"/>
        <v>713.92813947049035</v>
      </c>
      <c r="Y474" s="134">
        <v>544</v>
      </c>
      <c r="Z474" s="110">
        <f t="shared" si="321"/>
        <v>478.72</v>
      </c>
      <c r="AA474" s="110"/>
      <c r="AB474" s="110"/>
      <c r="AC474" s="110"/>
      <c r="AD474" s="110">
        <f t="shared" si="361"/>
        <v>478.72</v>
      </c>
      <c r="AE474" s="110">
        <f t="shared" si="362"/>
        <v>235.20813947049032</v>
      </c>
      <c r="AF474" s="261">
        <f t="shared" si="360"/>
        <v>5261.7312000000002</v>
      </c>
      <c r="AG474" s="23"/>
    </row>
    <row r="475" spans="1:33" s="111" customFormat="1" x14ac:dyDescent="0.2">
      <c r="A475" s="150" t="s">
        <v>1259</v>
      </c>
      <c r="B475" s="150"/>
      <c r="C475" s="150"/>
      <c r="D475" s="151">
        <v>1</v>
      </c>
      <c r="E475" s="152"/>
      <c r="F475" s="153">
        <v>0.12</v>
      </c>
      <c r="G475" s="153"/>
      <c r="H475" s="152">
        <v>7243</v>
      </c>
      <c r="I475" s="109">
        <f t="shared" si="357"/>
        <v>7076.4110000000001</v>
      </c>
      <c r="J475" s="66">
        <f t="shared" si="315"/>
        <v>6227.2416800000001</v>
      </c>
      <c r="K475" s="109"/>
      <c r="L475" s="152">
        <v>0</v>
      </c>
      <c r="M475" s="109">
        <f t="shared" si="316"/>
        <v>0</v>
      </c>
      <c r="N475" s="109">
        <f t="shared" si="317"/>
        <v>0</v>
      </c>
      <c r="O475" s="115"/>
      <c r="P475" s="152">
        <v>0</v>
      </c>
      <c r="Q475" s="109">
        <f t="shared" si="318"/>
        <v>0</v>
      </c>
      <c r="R475" s="66">
        <f t="shared" si="319"/>
        <v>0</v>
      </c>
      <c r="S475" s="151">
        <v>15</v>
      </c>
      <c r="T475" s="154" t="s">
        <v>16</v>
      </c>
      <c r="U475" s="108">
        <f>SUMIF('Avoided Costs 2011-2019'!$A:$A,'2011 Actuals'!T475&amp;'2011 Actuals'!S475,'Avoided Costs 2011-2019'!$E:$E)*J475</f>
        <v>12673.974299472455</v>
      </c>
      <c r="V475" s="108">
        <f>SUMIF('Avoided Costs 2011-2019'!$A:$A,'2011 Actuals'!T475&amp;'2011 Actuals'!S475,'Avoided Costs 2011-2019'!$K:$K)*N475</f>
        <v>0</v>
      </c>
      <c r="W475" s="108">
        <f>SUMIF('Avoided Costs 2011-2019'!$A:$A,'2011 Actuals'!T475&amp;'2011 Actuals'!S475,'Avoided Costs 2011-2019'!$M:$M)*R475</f>
        <v>0</v>
      </c>
      <c r="X475" s="108">
        <f t="shared" si="320"/>
        <v>12673.974299472455</v>
      </c>
      <c r="Y475" s="134">
        <v>12537</v>
      </c>
      <c r="Z475" s="110">
        <f t="shared" si="321"/>
        <v>11032.56</v>
      </c>
      <c r="AA475" s="110"/>
      <c r="AB475" s="110"/>
      <c r="AC475" s="110"/>
      <c r="AD475" s="110">
        <f t="shared" si="361"/>
        <v>11032.56</v>
      </c>
      <c r="AE475" s="110">
        <f t="shared" si="362"/>
        <v>1641.4142994724552</v>
      </c>
      <c r="AF475" s="261">
        <f t="shared" si="360"/>
        <v>93408.625199999995</v>
      </c>
      <c r="AG475" s="23"/>
    </row>
    <row r="476" spans="1:33" s="111" customFormat="1" x14ac:dyDescent="0.2">
      <c r="A476" s="150" t="s">
        <v>1260</v>
      </c>
      <c r="B476" s="150"/>
      <c r="C476" s="150"/>
      <c r="D476" s="151">
        <v>1</v>
      </c>
      <c r="E476" s="152"/>
      <c r="F476" s="153">
        <v>0.12</v>
      </c>
      <c r="G476" s="153"/>
      <c r="H476" s="152">
        <v>705</v>
      </c>
      <c r="I476" s="109">
        <f t="shared" si="357"/>
        <v>688.78499999999997</v>
      </c>
      <c r="J476" s="66">
        <f t="shared" si="315"/>
        <v>606.13080000000002</v>
      </c>
      <c r="K476" s="109"/>
      <c r="L476" s="152">
        <v>0</v>
      </c>
      <c r="M476" s="109">
        <f t="shared" si="316"/>
        <v>0</v>
      </c>
      <c r="N476" s="109">
        <f t="shared" si="317"/>
        <v>0</v>
      </c>
      <c r="O476" s="115"/>
      <c r="P476" s="152">
        <v>0</v>
      </c>
      <c r="Q476" s="109">
        <f t="shared" si="318"/>
        <v>0</v>
      </c>
      <c r="R476" s="66">
        <f t="shared" si="319"/>
        <v>0</v>
      </c>
      <c r="S476" s="151">
        <v>15</v>
      </c>
      <c r="T476" s="154" t="s">
        <v>16</v>
      </c>
      <c r="U476" s="108">
        <f>SUMIF('Avoided Costs 2011-2019'!$A:$A,'2011 Actuals'!T476&amp;'2011 Actuals'!S476,'Avoided Costs 2011-2019'!$E:$E)*J476</f>
        <v>1233.6258292320972</v>
      </c>
      <c r="V476" s="108">
        <f>SUMIF('Avoided Costs 2011-2019'!$A:$A,'2011 Actuals'!T476&amp;'2011 Actuals'!S476,'Avoided Costs 2011-2019'!$K:$K)*N476</f>
        <v>0</v>
      </c>
      <c r="W476" s="108">
        <f>SUMIF('Avoided Costs 2011-2019'!$A:$A,'2011 Actuals'!T476&amp;'2011 Actuals'!S476,'Avoided Costs 2011-2019'!$M:$M)*R476</f>
        <v>0</v>
      </c>
      <c r="X476" s="108">
        <f t="shared" si="320"/>
        <v>1233.6258292320972</v>
      </c>
      <c r="Y476" s="134">
        <v>900</v>
      </c>
      <c r="Z476" s="110">
        <f t="shared" si="321"/>
        <v>792</v>
      </c>
      <c r="AA476" s="110"/>
      <c r="AB476" s="110"/>
      <c r="AC476" s="110"/>
      <c r="AD476" s="110">
        <f t="shared" si="361"/>
        <v>792</v>
      </c>
      <c r="AE476" s="110">
        <f t="shared" si="362"/>
        <v>441.6258292320972</v>
      </c>
      <c r="AF476" s="261">
        <f t="shared" si="360"/>
        <v>9091.9619999999995</v>
      </c>
      <c r="AG476" s="23"/>
    </row>
    <row r="477" spans="1:33" s="111" customFormat="1" x14ac:dyDescent="0.2">
      <c r="A477" s="150" t="s">
        <v>1261</v>
      </c>
      <c r="B477" s="150"/>
      <c r="C477" s="150"/>
      <c r="D477" s="151">
        <v>1</v>
      </c>
      <c r="E477" s="152"/>
      <c r="F477" s="153">
        <v>0.12</v>
      </c>
      <c r="G477" s="153"/>
      <c r="H477" s="152">
        <v>4593</v>
      </c>
      <c r="I477" s="109">
        <f t="shared" si="357"/>
        <v>4487.3609999999999</v>
      </c>
      <c r="J477" s="66">
        <f t="shared" si="315"/>
        <v>3948.8776800000001</v>
      </c>
      <c r="K477" s="109"/>
      <c r="L477" s="152">
        <v>0</v>
      </c>
      <c r="M477" s="109">
        <f t="shared" si="316"/>
        <v>0</v>
      </c>
      <c r="N477" s="109">
        <f t="shared" si="317"/>
        <v>0</v>
      </c>
      <c r="O477" s="115"/>
      <c r="P477" s="152">
        <v>0</v>
      </c>
      <c r="Q477" s="109">
        <f t="shared" si="318"/>
        <v>0</v>
      </c>
      <c r="R477" s="66">
        <f t="shared" si="319"/>
        <v>0</v>
      </c>
      <c r="S477" s="151">
        <v>15</v>
      </c>
      <c r="T477" s="154" t="s">
        <v>16</v>
      </c>
      <c r="U477" s="108">
        <f>SUMIF('Avoided Costs 2011-2019'!$A:$A,'2011 Actuals'!T477&amp;'2011 Actuals'!S477,'Avoided Costs 2011-2019'!$E:$E)*J477</f>
        <v>8036.9410406567695</v>
      </c>
      <c r="V477" s="108">
        <f>SUMIF('Avoided Costs 2011-2019'!$A:$A,'2011 Actuals'!T477&amp;'2011 Actuals'!S477,'Avoided Costs 2011-2019'!$K:$K)*N477</f>
        <v>0</v>
      </c>
      <c r="W477" s="108">
        <f>SUMIF('Avoided Costs 2011-2019'!$A:$A,'2011 Actuals'!T477&amp;'2011 Actuals'!S477,'Avoided Costs 2011-2019'!$M:$M)*R477</f>
        <v>0</v>
      </c>
      <c r="X477" s="108">
        <f t="shared" si="320"/>
        <v>8036.9410406567695</v>
      </c>
      <c r="Y477" s="134">
        <v>7255</v>
      </c>
      <c r="Z477" s="110">
        <f t="shared" si="321"/>
        <v>6384.4</v>
      </c>
      <c r="AA477" s="110"/>
      <c r="AB477" s="110"/>
      <c r="AC477" s="110"/>
      <c r="AD477" s="110">
        <f t="shared" si="361"/>
        <v>6384.4</v>
      </c>
      <c r="AE477" s="110">
        <f t="shared" si="362"/>
        <v>1652.5410406567698</v>
      </c>
      <c r="AF477" s="261">
        <f t="shared" si="360"/>
        <v>59233.165200000003</v>
      </c>
      <c r="AG477" s="23"/>
    </row>
    <row r="478" spans="1:33" s="111" customFormat="1" x14ac:dyDescent="0.2">
      <c r="A478" s="150" t="s">
        <v>1262</v>
      </c>
      <c r="B478" s="150"/>
      <c r="C478" s="150"/>
      <c r="D478" s="151">
        <v>1</v>
      </c>
      <c r="E478" s="152"/>
      <c r="F478" s="153">
        <v>0.12</v>
      </c>
      <c r="G478" s="153"/>
      <c r="H478" s="152">
        <v>705</v>
      </c>
      <c r="I478" s="109">
        <f t="shared" si="357"/>
        <v>688.78499999999997</v>
      </c>
      <c r="J478" s="66">
        <f t="shared" si="315"/>
        <v>606.13080000000002</v>
      </c>
      <c r="K478" s="109"/>
      <c r="L478" s="152">
        <v>0</v>
      </c>
      <c r="M478" s="109">
        <f t="shared" si="316"/>
        <v>0</v>
      </c>
      <c r="N478" s="109">
        <f t="shared" si="317"/>
        <v>0</v>
      </c>
      <c r="O478" s="115"/>
      <c r="P478" s="152">
        <v>0</v>
      </c>
      <c r="Q478" s="109">
        <f t="shared" si="318"/>
        <v>0</v>
      </c>
      <c r="R478" s="66">
        <f t="shared" si="319"/>
        <v>0</v>
      </c>
      <c r="S478" s="151">
        <v>15</v>
      </c>
      <c r="T478" s="154" t="s">
        <v>16</v>
      </c>
      <c r="U478" s="108">
        <f>SUMIF('Avoided Costs 2011-2019'!$A:$A,'2011 Actuals'!T478&amp;'2011 Actuals'!S478,'Avoided Costs 2011-2019'!$E:$E)*J478</f>
        <v>1233.6258292320972</v>
      </c>
      <c r="V478" s="108">
        <f>SUMIF('Avoided Costs 2011-2019'!$A:$A,'2011 Actuals'!T478&amp;'2011 Actuals'!S478,'Avoided Costs 2011-2019'!$K:$K)*N478</f>
        <v>0</v>
      </c>
      <c r="W478" s="108">
        <f>SUMIF('Avoided Costs 2011-2019'!$A:$A,'2011 Actuals'!T478&amp;'2011 Actuals'!S478,'Avoided Costs 2011-2019'!$M:$M)*R478</f>
        <v>0</v>
      </c>
      <c r="X478" s="108">
        <f t="shared" si="320"/>
        <v>1233.6258292320972</v>
      </c>
      <c r="Y478" s="134">
        <v>903</v>
      </c>
      <c r="Z478" s="110">
        <f t="shared" si="321"/>
        <v>794.64</v>
      </c>
      <c r="AA478" s="110"/>
      <c r="AB478" s="110"/>
      <c r="AC478" s="110"/>
      <c r="AD478" s="110">
        <f t="shared" si="361"/>
        <v>794.64</v>
      </c>
      <c r="AE478" s="110">
        <f t="shared" si="362"/>
        <v>438.98582923209722</v>
      </c>
      <c r="AF478" s="261">
        <f t="shared" si="360"/>
        <v>9091.9619999999995</v>
      </c>
      <c r="AG478" s="23"/>
    </row>
    <row r="479" spans="1:33" s="111" customFormat="1" x14ac:dyDescent="0.2">
      <c r="A479" s="150" t="s">
        <v>1263</v>
      </c>
      <c r="B479" s="150"/>
      <c r="C479" s="150"/>
      <c r="D479" s="151">
        <v>1</v>
      </c>
      <c r="E479" s="152"/>
      <c r="F479" s="153">
        <v>0.12</v>
      </c>
      <c r="G479" s="153"/>
      <c r="H479" s="152">
        <v>504</v>
      </c>
      <c r="I479" s="109">
        <f t="shared" si="357"/>
        <v>492.40800000000002</v>
      </c>
      <c r="J479" s="66">
        <f t="shared" si="315"/>
        <v>433.31904000000003</v>
      </c>
      <c r="K479" s="109"/>
      <c r="L479" s="152">
        <v>0</v>
      </c>
      <c r="M479" s="109">
        <f t="shared" si="316"/>
        <v>0</v>
      </c>
      <c r="N479" s="109">
        <f t="shared" si="317"/>
        <v>0</v>
      </c>
      <c r="O479" s="115"/>
      <c r="P479" s="152">
        <v>0</v>
      </c>
      <c r="Q479" s="109">
        <f t="shared" si="318"/>
        <v>0</v>
      </c>
      <c r="R479" s="66">
        <f t="shared" si="319"/>
        <v>0</v>
      </c>
      <c r="S479" s="151">
        <v>15</v>
      </c>
      <c r="T479" s="154" t="s">
        <v>16</v>
      </c>
      <c r="U479" s="108">
        <f>SUMIF('Avoided Costs 2011-2019'!$A:$A,'2011 Actuals'!T479&amp;'2011 Actuals'!S479,'Avoided Costs 2011-2019'!$E:$E)*J479</f>
        <v>881.91123111060574</v>
      </c>
      <c r="V479" s="108">
        <f>SUMIF('Avoided Costs 2011-2019'!$A:$A,'2011 Actuals'!T479&amp;'2011 Actuals'!S479,'Avoided Costs 2011-2019'!$K:$K)*N479</f>
        <v>0</v>
      </c>
      <c r="W479" s="108">
        <f>SUMIF('Avoided Costs 2011-2019'!$A:$A,'2011 Actuals'!T479&amp;'2011 Actuals'!S479,'Avoided Costs 2011-2019'!$M:$M)*R479</f>
        <v>0</v>
      </c>
      <c r="X479" s="108">
        <f t="shared" si="320"/>
        <v>881.91123111060574</v>
      </c>
      <c r="Y479" s="134">
        <v>539</v>
      </c>
      <c r="Z479" s="110">
        <f t="shared" si="321"/>
        <v>474.32</v>
      </c>
      <c r="AA479" s="110"/>
      <c r="AB479" s="110"/>
      <c r="AC479" s="110"/>
      <c r="AD479" s="110">
        <f t="shared" si="361"/>
        <v>474.32</v>
      </c>
      <c r="AE479" s="110">
        <f t="shared" si="362"/>
        <v>407.59123111060575</v>
      </c>
      <c r="AF479" s="261">
        <f t="shared" si="360"/>
        <v>6499.7856000000002</v>
      </c>
      <c r="AG479" s="23"/>
    </row>
    <row r="480" spans="1:33" s="111" customFormat="1" x14ac:dyDescent="0.2">
      <c r="A480" s="150" t="s">
        <v>1264</v>
      </c>
      <c r="B480" s="150"/>
      <c r="C480" s="150"/>
      <c r="D480" s="151">
        <v>1</v>
      </c>
      <c r="E480" s="152"/>
      <c r="F480" s="153">
        <v>0.12</v>
      </c>
      <c r="G480" s="153"/>
      <c r="H480" s="152">
        <v>1111</v>
      </c>
      <c r="I480" s="109">
        <f t="shared" si="357"/>
        <v>1085.4469999999999</v>
      </c>
      <c r="J480" s="66">
        <f t="shared" ref="J480:J500" si="363">I480*(1-F480)</f>
        <v>955.19335999999987</v>
      </c>
      <c r="K480" s="109"/>
      <c r="L480" s="152">
        <v>0</v>
      </c>
      <c r="M480" s="109">
        <f t="shared" ref="M480:M498" si="364">+$L$68*L480</f>
        <v>0</v>
      </c>
      <c r="N480" s="109">
        <f t="shared" ref="N480:N500" si="365">M480*(1-F480)</f>
        <v>0</v>
      </c>
      <c r="O480" s="115"/>
      <c r="P480" s="152">
        <v>0</v>
      </c>
      <c r="Q480" s="109">
        <f t="shared" ref="Q480:Q498" si="366">+P480*$P$68</f>
        <v>0</v>
      </c>
      <c r="R480" s="66">
        <f t="shared" ref="R480:R500" si="367">Q480*(1-F480)</f>
        <v>0</v>
      </c>
      <c r="S480" s="151">
        <v>15</v>
      </c>
      <c r="T480" s="154" t="s">
        <v>16</v>
      </c>
      <c r="U480" s="108">
        <f>SUMIF('Avoided Costs 2011-2019'!$A:$A,'2011 Actuals'!T480&amp;'2011 Actuals'!S480,'Avoided Costs 2011-2019'!$E:$E)*J480</f>
        <v>1944.0543209600849</v>
      </c>
      <c r="V480" s="108">
        <f>SUMIF('Avoided Costs 2011-2019'!$A:$A,'2011 Actuals'!T480&amp;'2011 Actuals'!S480,'Avoided Costs 2011-2019'!$K:$K)*N480</f>
        <v>0</v>
      </c>
      <c r="W480" s="108">
        <f>SUMIF('Avoided Costs 2011-2019'!$A:$A,'2011 Actuals'!T480&amp;'2011 Actuals'!S480,'Avoided Costs 2011-2019'!$M:$M)*R480</f>
        <v>0</v>
      </c>
      <c r="X480" s="108">
        <f t="shared" ref="X480:X500" si="368">SUM(U480:W480)</f>
        <v>1944.0543209600849</v>
      </c>
      <c r="Y480" s="134">
        <v>1612</v>
      </c>
      <c r="Z480" s="110">
        <f t="shared" ref="Z480:Z500" si="369">Y480*(1-F480)</f>
        <v>1418.56</v>
      </c>
      <c r="AA480" s="110"/>
      <c r="AB480" s="110"/>
      <c r="AC480" s="110"/>
      <c r="AD480" s="110">
        <f t="shared" si="361"/>
        <v>1418.56</v>
      </c>
      <c r="AE480" s="110">
        <f t="shared" si="362"/>
        <v>525.49432096008491</v>
      </c>
      <c r="AF480" s="261">
        <f t="shared" si="360"/>
        <v>14327.900399999999</v>
      </c>
      <c r="AG480" s="23"/>
    </row>
    <row r="481" spans="1:33" s="111" customFormat="1" x14ac:dyDescent="0.2">
      <c r="A481" s="150" t="s">
        <v>1265</v>
      </c>
      <c r="B481" s="150"/>
      <c r="C481" s="150"/>
      <c r="D481" s="151">
        <v>1</v>
      </c>
      <c r="E481" s="152"/>
      <c r="F481" s="153">
        <v>0.12</v>
      </c>
      <c r="G481" s="153"/>
      <c r="H481" s="152">
        <v>721</v>
      </c>
      <c r="I481" s="109">
        <f t="shared" si="357"/>
        <v>704.41700000000003</v>
      </c>
      <c r="J481" s="66">
        <f t="shared" si="363"/>
        <v>619.88696000000004</v>
      </c>
      <c r="K481" s="109"/>
      <c r="L481" s="152">
        <v>0</v>
      </c>
      <c r="M481" s="109">
        <f t="shared" si="364"/>
        <v>0</v>
      </c>
      <c r="N481" s="109">
        <f t="shared" si="365"/>
        <v>0</v>
      </c>
      <c r="O481" s="115"/>
      <c r="P481" s="152">
        <v>0</v>
      </c>
      <c r="Q481" s="109">
        <f t="shared" si="366"/>
        <v>0</v>
      </c>
      <c r="R481" s="66">
        <f t="shared" si="367"/>
        <v>0</v>
      </c>
      <c r="S481" s="151">
        <v>15</v>
      </c>
      <c r="T481" s="154" t="s">
        <v>16</v>
      </c>
      <c r="U481" s="108">
        <f>SUMIF('Avoided Costs 2011-2019'!$A:$A,'2011 Actuals'!T481&amp;'2011 Actuals'!S481,'Avoided Costs 2011-2019'!$E:$E)*J481</f>
        <v>1261.6230111721165</v>
      </c>
      <c r="V481" s="108">
        <f>SUMIF('Avoided Costs 2011-2019'!$A:$A,'2011 Actuals'!T481&amp;'2011 Actuals'!S481,'Avoided Costs 2011-2019'!$K:$K)*N481</f>
        <v>0</v>
      </c>
      <c r="W481" s="108">
        <f>SUMIF('Avoided Costs 2011-2019'!$A:$A,'2011 Actuals'!T481&amp;'2011 Actuals'!S481,'Avoided Costs 2011-2019'!$M:$M)*R481</f>
        <v>0</v>
      </c>
      <c r="X481" s="108">
        <f t="shared" si="368"/>
        <v>1261.6230111721165</v>
      </c>
      <c r="Y481" s="134">
        <v>935</v>
      </c>
      <c r="Z481" s="110">
        <f t="shared" si="369"/>
        <v>822.8</v>
      </c>
      <c r="AA481" s="110"/>
      <c r="AB481" s="110"/>
      <c r="AC481" s="110"/>
      <c r="AD481" s="110">
        <f t="shared" si="361"/>
        <v>822.8</v>
      </c>
      <c r="AE481" s="110">
        <f t="shared" si="362"/>
        <v>438.82301117211659</v>
      </c>
      <c r="AF481" s="261">
        <f t="shared" si="360"/>
        <v>9298.3044000000009</v>
      </c>
      <c r="AG481" s="23"/>
    </row>
    <row r="482" spans="1:33" s="111" customFormat="1" x14ac:dyDescent="0.2">
      <c r="A482" s="150" t="s">
        <v>1266</v>
      </c>
      <c r="B482" s="150"/>
      <c r="C482" s="150"/>
      <c r="D482" s="151">
        <v>1</v>
      </c>
      <c r="E482" s="152"/>
      <c r="F482" s="153">
        <v>0.12</v>
      </c>
      <c r="G482" s="153"/>
      <c r="H482" s="152">
        <v>1595</v>
      </c>
      <c r="I482" s="109">
        <f t="shared" ref="I482:I498" si="370">+$H$68*H482</f>
        <v>1558.3150000000001</v>
      </c>
      <c r="J482" s="66">
        <f t="shared" si="363"/>
        <v>1371.3172</v>
      </c>
      <c r="K482" s="109"/>
      <c r="L482" s="152">
        <v>0</v>
      </c>
      <c r="M482" s="109">
        <f t="shared" si="364"/>
        <v>0</v>
      </c>
      <c r="N482" s="109">
        <f t="shared" si="365"/>
        <v>0</v>
      </c>
      <c r="O482" s="115"/>
      <c r="P482" s="152">
        <v>0</v>
      </c>
      <c r="Q482" s="109">
        <f t="shared" si="366"/>
        <v>0</v>
      </c>
      <c r="R482" s="66">
        <f t="shared" si="367"/>
        <v>0</v>
      </c>
      <c r="S482" s="151">
        <v>15</v>
      </c>
      <c r="T482" s="154" t="s">
        <v>16</v>
      </c>
      <c r="U482" s="108">
        <f>SUMIF('Avoided Costs 2011-2019'!$A:$A,'2011 Actuals'!T482&amp;'2011 Actuals'!S482,'Avoided Costs 2011-2019'!$E:$E)*J482</f>
        <v>2790.9690746456668</v>
      </c>
      <c r="V482" s="108">
        <f>SUMIF('Avoided Costs 2011-2019'!$A:$A,'2011 Actuals'!T482&amp;'2011 Actuals'!S482,'Avoided Costs 2011-2019'!$K:$K)*N482</f>
        <v>0</v>
      </c>
      <c r="W482" s="108">
        <f>SUMIF('Avoided Costs 2011-2019'!$A:$A,'2011 Actuals'!T482&amp;'2011 Actuals'!S482,'Avoided Costs 2011-2019'!$M:$M)*R482</f>
        <v>0</v>
      </c>
      <c r="X482" s="108">
        <f t="shared" si="368"/>
        <v>2790.9690746456668</v>
      </c>
      <c r="Y482" s="134">
        <v>2512</v>
      </c>
      <c r="Z482" s="110">
        <f t="shared" si="369"/>
        <v>2210.56</v>
      </c>
      <c r="AA482" s="110"/>
      <c r="AB482" s="110"/>
      <c r="AC482" s="110"/>
      <c r="AD482" s="110">
        <f t="shared" si="361"/>
        <v>2210.56</v>
      </c>
      <c r="AE482" s="110">
        <f t="shared" si="362"/>
        <v>580.40907464566681</v>
      </c>
      <c r="AF482" s="261">
        <f t="shared" si="360"/>
        <v>20569.757999999998</v>
      </c>
      <c r="AG482" s="23"/>
    </row>
    <row r="483" spans="1:33" s="111" customFormat="1" x14ac:dyDescent="0.2">
      <c r="A483" s="150" t="s">
        <v>1267</v>
      </c>
      <c r="B483" s="150"/>
      <c r="C483" s="150"/>
      <c r="D483" s="151">
        <v>1</v>
      </c>
      <c r="E483" s="152"/>
      <c r="F483" s="153">
        <v>0.12</v>
      </c>
      <c r="G483" s="153"/>
      <c r="H483" s="152">
        <v>3376</v>
      </c>
      <c r="I483" s="109">
        <f t="shared" si="370"/>
        <v>3298.3519999999999</v>
      </c>
      <c r="J483" s="66">
        <f t="shared" si="363"/>
        <v>2902.5497599999999</v>
      </c>
      <c r="K483" s="109"/>
      <c r="L483" s="152">
        <v>0</v>
      </c>
      <c r="M483" s="109">
        <f t="shared" si="364"/>
        <v>0</v>
      </c>
      <c r="N483" s="109">
        <f t="shared" si="365"/>
        <v>0</v>
      </c>
      <c r="O483" s="115"/>
      <c r="P483" s="152">
        <v>0</v>
      </c>
      <c r="Q483" s="109">
        <f t="shared" si="366"/>
        <v>0</v>
      </c>
      <c r="R483" s="66">
        <f t="shared" si="367"/>
        <v>0</v>
      </c>
      <c r="S483" s="151">
        <v>15</v>
      </c>
      <c r="T483" s="154" t="s">
        <v>16</v>
      </c>
      <c r="U483" s="108">
        <f>SUMIF('Avoided Costs 2011-2019'!$A:$A,'2011 Actuals'!T483&amp;'2011 Actuals'!S483,'Avoided Costs 2011-2019'!$E:$E)*J483</f>
        <v>5907.4053893440569</v>
      </c>
      <c r="V483" s="108">
        <f>SUMIF('Avoided Costs 2011-2019'!$A:$A,'2011 Actuals'!T483&amp;'2011 Actuals'!S483,'Avoided Costs 2011-2019'!$K:$K)*N483</f>
        <v>0</v>
      </c>
      <c r="W483" s="108">
        <f>SUMIF('Avoided Costs 2011-2019'!$A:$A,'2011 Actuals'!T483&amp;'2011 Actuals'!S483,'Avoided Costs 2011-2019'!$M:$M)*R483</f>
        <v>0</v>
      </c>
      <c r="X483" s="108">
        <f t="shared" si="368"/>
        <v>5907.4053893440569</v>
      </c>
      <c r="Y483" s="134">
        <v>5480</v>
      </c>
      <c r="Z483" s="110">
        <f t="shared" si="369"/>
        <v>4822.3999999999996</v>
      </c>
      <c r="AA483" s="110"/>
      <c r="AB483" s="110"/>
      <c r="AC483" s="110"/>
      <c r="AD483" s="110">
        <f t="shared" si="361"/>
        <v>4822.3999999999996</v>
      </c>
      <c r="AE483" s="110">
        <f t="shared" si="362"/>
        <v>1085.0053893440572</v>
      </c>
      <c r="AF483" s="261">
        <f t="shared" si="360"/>
        <v>43538.246399999996</v>
      </c>
      <c r="AG483" s="23"/>
    </row>
    <row r="484" spans="1:33" s="111" customFormat="1" x14ac:dyDescent="0.2">
      <c r="A484" s="150" t="s">
        <v>1268</v>
      </c>
      <c r="B484" s="150"/>
      <c r="C484" s="150"/>
      <c r="D484" s="151">
        <v>1</v>
      </c>
      <c r="E484" s="152"/>
      <c r="F484" s="153">
        <v>0.12</v>
      </c>
      <c r="G484" s="153"/>
      <c r="H484" s="152">
        <v>3194</v>
      </c>
      <c r="I484" s="109">
        <f t="shared" si="370"/>
        <v>3120.538</v>
      </c>
      <c r="J484" s="66">
        <f t="shared" si="363"/>
        <v>2746.0734400000001</v>
      </c>
      <c r="K484" s="109"/>
      <c r="L484" s="152">
        <v>0</v>
      </c>
      <c r="M484" s="109">
        <f t="shared" si="364"/>
        <v>0</v>
      </c>
      <c r="N484" s="109">
        <f t="shared" si="365"/>
        <v>0</v>
      </c>
      <c r="O484" s="115"/>
      <c r="P484" s="152">
        <v>0</v>
      </c>
      <c r="Q484" s="109">
        <f t="shared" si="366"/>
        <v>0</v>
      </c>
      <c r="R484" s="66">
        <f t="shared" si="367"/>
        <v>0</v>
      </c>
      <c r="S484" s="151">
        <v>15</v>
      </c>
      <c r="T484" s="154" t="s">
        <v>16</v>
      </c>
      <c r="U484" s="108">
        <f>SUMIF('Avoided Costs 2011-2019'!$A:$A,'2011 Actuals'!T484&amp;'2011 Actuals'!S484,'Avoided Costs 2011-2019'!$E:$E)*J484</f>
        <v>5588.9374447763385</v>
      </c>
      <c r="V484" s="108">
        <f>SUMIF('Avoided Costs 2011-2019'!$A:$A,'2011 Actuals'!T484&amp;'2011 Actuals'!S484,'Avoided Costs 2011-2019'!$K:$K)*N484</f>
        <v>0</v>
      </c>
      <c r="W484" s="108">
        <f>SUMIF('Avoided Costs 2011-2019'!$A:$A,'2011 Actuals'!T484&amp;'2011 Actuals'!S484,'Avoided Costs 2011-2019'!$M:$M)*R484</f>
        <v>0</v>
      </c>
      <c r="X484" s="108">
        <f t="shared" si="368"/>
        <v>5588.9374447763385</v>
      </c>
      <c r="Y484" s="134">
        <v>4987</v>
      </c>
      <c r="Z484" s="110">
        <f t="shared" si="369"/>
        <v>4388.5600000000004</v>
      </c>
      <c r="AA484" s="110"/>
      <c r="AB484" s="110"/>
      <c r="AC484" s="110"/>
      <c r="AD484" s="110">
        <f t="shared" si="361"/>
        <v>4388.5600000000004</v>
      </c>
      <c r="AE484" s="110">
        <f t="shared" si="362"/>
        <v>1200.3774447763381</v>
      </c>
      <c r="AF484" s="261">
        <f t="shared" si="360"/>
        <v>41191.101600000002</v>
      </c>
      <c r="AG484" s="23"/>
    </row>
    <row r="485" spans="1:33" s="111" customFormat="1" x14ac:dyDescent="0.2">
      <c r="A485" s="150" t="s">
        <v>1269</v>
      </c>
      <c r="B485" s="150"/>
      <c r="C485" s="150"/>
      <c r="D485" s="151">
        <v>1</v>
      </c>
      <c r="E485" s="152"/>
      <c r="F485" s="153">
        <v>0.12</v>
      </c>
      <c r="G485" s="153"/>
      <c r="H485" s="152">
        <v>4132</v>
      </c>
      <c r="I485" s="109">
        <f t="shared" si="370"/>
        <v>4036.9639999999999</v>
      </c>
      <c r="J485" s="66">
        <f t="shared" si="363"/>
        <v>3552.5283199999999</v>
      </c>
      <c r="K485" s="109"/>
      <c r="L485" s="152">
        <v>0</v>
      </c>
      <c r="M485" s="109">
        <f t="shared" si="364"/>
        <v>0</v>
      </c>
      <c r="N485" s="109">
        <f t="shared" si="365"/>
        <v>0</v>
      </c>
      <c r="O485" s="115"/>
      <c r="P485" s="152">
        <v>0</v>
      </c>
      <c r="Q485" s="109">
        <f t="shared" si="366"/>
        <v>0</v>
      </c>
      <c r="R485" s="66">
        <f t="shared" si="367"/>
        <v>0</v>
      </c>
      <c r="S485" s="151">
        <v>15</v>
      </c>
      <c r="T485" s="154" t="s">
        <v>16</v>
      </c>
      <c r="U485" s="108">
        <f>SUMIF('Avoided Costs 2011-2019'!$A:$A,'2011 Actuals'!T485&amp;'2011 Actuals'!S485,'Avoided Costs 2011-2019'!$E:$E)*J485</f>
        <v>7230.2722360099651</v>
      </c>
      <c r="V485" s="108">
        <f>SUMIF('Avoided Costs 2011-2019'!$A:$A,'2011 Actuals'!T485&amp;'2011 Actuals'!S485,'Avoided Costs 2011-2019'!$K:$K)*N485</f>
        <v>0</v>
      </c>
      <c r="W485" s="108">
        <f>SUMIF('Avoided Costs 2011-2019'!$A:$A,'2011 Actuals'!T485&amp;'2011 Actuals'!S485,'Avoided Costs 2011-2019'!$M:$M)*R485</f>
        <v>0</v>
      </c>
      <c r="X485" s="108">
        <f t="shared" si="368"/>
        <v>7230.2722360099651</v>
      </c>
      <c r="Y485" s="134">
        <v>6906</v>
      </c>
      <c r="Z485" s="110">
        <f t="shared" si="369"/>
        <v>6077.28</v>
      </c>
      <c r="AA485" s="110"/>
      <c r="AB485" s="110"/>
      <c r="AC485" s="110"/>
      <c r="AD485" s="110">
        <f t="shared" si="361"/>
        <v>6077.28</v>
      </c>
      <c r="AE485" s="110">
        <f t="shared" si="362"/>
        <v>1152.9922360099654</v>
      </c>
      <c r="AF485" s="261">
        <f t="shared" si="360"/>
        <v>53287.924800000001</v>
      </c>
      <c r="AG485" s="23"/>
    </row>
    <row r="486" spans="1:33" s="111" customFormat="1" x14ac:dyDescent="0.2">
      <c r="A486" s="150" t="s">
        <v>1270</v>
      </c>
      <c r="B486" s="150"/>
      <c r="C486" s="150"/>
      <c r="D486" s="151">
        <v>1</v>
      </c>
      <c r="E486" s="152"/>
      <c r="F486" s="153">
        <v>0.12</v>
      </c>
      <c r="G486" s="153"/>
      <c r="H486" s="152">
        <v>3766</v>
      </c>
      <c r="I486" s="109">
        <f t="shared" si="370"/>
        <v>3679.3820000000001</v>
      </c>
      <c r="J486" s="66">
        <f t="shared" si="363"/>
        <v>3237.8561600000003</v>
      </c>
      <c r="K486" s="109"/>
      <c r="L486" s="152">
        <v>0</v>
      </c>
      <c r="M486" s="109">
        <f t="shared" si="364"/>
        <v>0</v>
      </c>
      <c r="N486" s="109">
        <f t="shared" si="365"/>
        <v>0</v>
      </c>
      <c r="O486" s="115"/>
      <c r="P486" s="152">
        <v>0</v>
      </c>
      <c r="Q486" s="109">
        <f t="shared" si="366"/>
        <v>0</v>
      </c>
      <c r="R486" s="66">
        <f t="shared" si="367"/>
        <v>0</v>
      </c>
      <c r="S486" s="151">
        <v>15</v>
      </c>
      <c r="T486" s="154" t="s">
        <v>16</v>
      </c>
      <c r="U486" s="108">
        <f>SUMIF('Avoided Costs 2011-2019'!$A:$A,'2011 Actuals'!T486&amp;'2011 Actuals'!S486,'Avoided Costs 2011-2019'!$E:$E)*J486</f>
        <v>6589.8366991320263</v>
      </c>
      <c r="V486" s="108">
        <f>SUMIF('Avoided Costs 2011-2019'!$A:$A,'2011 Actuals'!T486&amp;'2011 Actuals'!S486,'Avoided Costs 2011-2019'!$K:$K)*N486</f>
        <v>0</v>
      </c>
      <c r="W486" s="108">
        <f>SUMIF('Avoided Costs 2011-2019'!$A:$A,'2011 Actuals'!T486&amp;'2011 Actuals'!S486,'Avoided Costs 2011-2019'!$M:$M)*R486</f>
        <v>0</v>
      </c>
      <c r="X486" s="108">
        <f t="shared" si="368"/>
        <v>6589.8366991320263</v>
      </c>
      <c r="Y486" s="134">
        <v>10100</v>
      </c>
      <c r="Z486" s="110">
        <f t="shared" si="369"/>
        <v>8888</v>
      </c>
      <c r="AA486" s="110"/>
      <c r="AB486" s="110"/>
      <c r="AC486" s="110"/>
      <c r="AD486" s="110">
        <f t="shared" si="361"/>
        <v>8888</v>
      </c>
      <c r="AE486" s="110">
        <f t="shared" si="362"/>
        <v>-2298.1633008679737</v>
      </c>
      <c r="AF486" s="261">
        <f t="shared" si="360"/>
        <v>48567.842400000001</v>
      </c>
      <c r="AG486" s="23"/>
    </row>
    <row r="487" spans="1:33" s="111" customFormat="1" x14ac:dyDescent="0.2">
      <c r="A487" s="150" t="s">
        <v>1271</v>
      </c>
      <c r="B487" s="150"/>
      <c r="C487" s="150"/>
      <c r="D487" s="151">
        <v>1</v>
      </c>
      <c r="E487" s="152"/>
      <c r="F487" s="153">
        <v>0.12</v>
      </c>
      <c r="G487" s="153"/>
      <c r="H487" s="152">
        <v>2696</v>
      </c>
      <c r="I487" s="109">
        <f t="shared" si="370"/>
        <v>2633.9919999999997</v>
      </c>
      <c r="J487" s="66">
        <f t="shared" si="363"/>
        <v>2317.9129599999997</v>
      </c>
      <c r="K487" s="109"/>
      <c r="L487" s="152">
        <v>0</v>
      </c>
      <c r="M487" s="109">
        <f t="shared" si="364"/>
        <v>0</v>
      </c>
      <c r="N487" s="109">
        <f t="shared" si="365"/>
        <v>0</v>
      </c>
      <c r="O487" s="115"/>
      <c r="P487" s="152">
        <v>0</v>
      </c>
      <c r="Q487" s="109">
        <f t="shared" si="366"/>
        <v>0</v>
      </c>
      <c r="R487" s="66">
        <f t="shared" si="367"/>
        <v>0</v>
      </c>
      <c r="S487" s="151">
        <v>15</v>
      </c>
      <c r="T487" s="154" t="s">
        <v>16</v>
      </c>
      <c r="U487" s="108">
        <f>SUMIF('Avoided Costs 2011-2019'!$A:$A,'2011 Actuals'!T487&amp;'2011 Actuals'!S487,'Avoided Costs 2011-2019'!$E:$E)*J487</f>
        <v>4717.525156893239</v>
      </c>
      <c r="V487" s="108">
        <f>SUMIF('Avoided Costs 2011-2019'!$A:$A,'2011 Actuals'!T487&amp;'2011 Actuals'!S487,'Avoided Costs 2011-2019'!$K:$K)*N487</f>
        <v>0</v>
      </c>
      <c r="W487" s="108">
        <f>SUMIF('Avoided Costs 2011-2019'!$A:$A,'2011 Actuals'!T487&amp;'2011 Actuals'!S487,'Avoided Costs 2011-2019'!$M:$M)*R487</f>
        <v>0</v>
      </c>
      <c r="X487" s="108">
        <f t="shared" si="368"/>
        <v>4717.525156893239</v>
      </c>
      <c r="Y487" s="134">
        <v>4100</v>
      </c>
      <c r="Z487" s="110">
        <f t="shared" si="369"/>
        <v>3608</v>
      </c>
      <c r="AA487" s="110"/>
      <c r="AB487" s="110"/>
      <c r="AC487" s="110"/>
      <c r="AD487" s="110">
        <f t="shared" si="361"/>
        <v>3608</v>
      </c>
      <c r="AE487" s="110">
        <f t="shared" si="362"/>
        <v>1109.525156893239</v>
      </c>
      <c r="AF487" s="261">
        <f t="shared" si="360"/>
        <v>34768.694399999993</v>
      </c>
      <c r="AG487" s="23"/>
    </row>
    <row r="488" spans="1:33" s="111" customFormat="1" x14ac:dyDescent="0.2">
      <c r="A488" s="150" t="s">
        <v>1272</v>
      </c>
      <c r="B488" s="150"/>
      <c r="C488" s="150"/>
      <c r="D488" s="151">
        <v>1</v>
      </c>
      <c r="E488" s="152"/>
      <c r="F488" s="153">
        <v>0.12</v>
      </c>
      <c r="G488" s="153"/>
      <c r="H488" s="152">
        <v>2660</v>
      </c>
      <c r="I488" s="109">
        <f t="shared" si="370"/>
        <v>2598.8200000000002</v>
      </c>
      <c r="J488" s="66">
        <f t="shared" si="363"/>
        <v>2286.9616000000001</v>
      </c>
      <c r="K488" s="109"/>
      <c r="L488" s="152">
        <v>0</v>
      </c>
      <c r="M488" s="109">
        <f t="shared" si="364"/>
        <v>0</v>
      </c>
      <c r="N488" s="109">
        <f t="shared" si="365"/>
        <v>0</v>
      </c>
      <c r="O488" s="115"/>
      <c r="P488" s="152">
        <v>0</v>
      </c>
      <c r="Q488" s="109">
        <f t="shared" si="366"/>
        <v>0</v>
      </c>
      <c r="R488" s="66">
        <f t="shared" si="367"/>
        <v>0</v>
      </c>
      <c r="S488" s="151">
        <v>15</v>
      </c>
      <c r="T488" s="154" t="s">
        <v>16</v>
      </c>
      <c r="U488" s="108">
        <f>SUMIF('Avoided Costs 2011-2019'!$A:$A,'2011 Actuals'!T488&amp;'2011 Actuals'!S488,'Avoided Costs 2011-2019'!$E:$E)*J488</f>
        <v>4654.5314975281972</v>
      </c>
      <c r="V488" s="108">
        <f>SUMIF('Avoided Costs 2011-2019'!$A:$A,'2011 Actuals'!T488&amp;'2011 Actuals'!S488,'Avoided Costs 2011-2019'!$K:$K)*N488</f>
        <v>0</v>
      </c>
      <c r="W488" s="108">
        <f>SUMIF('Avoided Costs 2011-2019'!$A:$A,'2011 Actuals'!T488&amp;'2011 Actuals'!S488,'Avoided Costs 2011-2019'!$M:$M)*R488</f>
        <v>0</v>
      </c>
      <c r="X488" s="108">
        <f t="shared" si="368"/>
        <v>4654.5314975281972</v>
      </c>
      <c r="Y488" s="134">
        <v>4000</v>
      </c>
      <c r="Z488" s="110">
        <f t="shared" si="369"/>
        <v>3520</v>
      </c>
      <c r="AA488" s="110"/>
      <c r="AB488" s="110"/>
      <c r="AC488" s="110"/>
      <c r="AD488" s="110">
        <f t="shared" si="361"/>
        <v>3520</v>
      </c>
      <c r="AE488" s="110">
        <f t="shared" si="362"/>
        <v>1134.5314975281972</v>
      </c>
      <c r="AF488" s="261">
        <f t="shared" si="360"/>
        <v>34304.423999999999</v>
      </c>
      <c r="AG488" s="23"/>
    </row>
    <row r="489" spans="1:33" s="111" customFormat="1" x14ac:dyDescent="0.2">
      <c r="A489" s="150" t="s">
        <v>1273</v>
      </c>
      <c r="B489" s="150"/>
      <c r="C489" s="150"/>
      <c r="D489" s="151">
        <v>1</v>
      </c>
      <c r="E489" s="152"/>
      <c r="F489" s="153">
        <v>0.12</v>
      </c>
      <c r="G489" s="153"/>
      <c r="H489" s="152">
        <v>398</v>
      </c>
      <c r="I489" s="109">
        <f t="shared" si="370"/>
        <v>388.846</v>
      </c>
      <c r="J489" s="66">
        <f t="shared" si="363"/>
        <v>342.18448000000001</v>
      </c>
      <c r="K489" s="109"/>
      <c r="L489" s="152">
        <v>0</v>
      </c>
      <c r="M489" s="109">
        <f t="shared" si="364"/>
        <v>0</v>
      </c>
      <c r="N489" s="109">
        <f t="shared" si="365"/>
        <v>0</v>
      </c>
      <c r="O489" s="115"/>
      <c r="P489" s="152">
        <v>0</v>
      </c>
      <c r="Q489" s="109">
        <f t="shared" si="366"/>
        <v>0</v>
      </c>
      <c r="R489" s="66">
        <f t="shared" si="367"/>
        <v>0</v>
      </c>
      <c r="S489" s="151">
        <v>15</v>
      </c>
      <c r="T489" s="154" t="s">
        <v>16</v>
      </c>
      <c r="U489" s="108">
        <f>SUMIF('Avoided Costs 2011-2019'!$A:$A,'2011 Actuals'!T489&amp;'2011 Actuals'!S489,'Avoided Costs 2011-2019'!$E:$E)*J489</f>
        <v>696.42990075797832</v>
      </c>
      <c r="V489" s="108">
        <f>SUMIF('Avoided Costs 2011-2019'!$A:$A,'2011 Actuals'!T489&amp;'2011 Actuals'!S489,'Avoided Costs 2011-2019'!$K:$K)*N489</f>
        <v>0</v>
      </c>
      <c r="W489" s="108">
        <f>SUMIF('Avoided Costs 2011-2019'!$A:$A,'2011 Actuals'!T489&amp;'2011 Actuals'!S489,'Avoided Costs 2011-2019'!$M:$M)*R489</f>
        <v>0</v>
      </c>
      <c r="X489" s="108">
        <f t="shared" si="368"/>
        <v>696.42990075797832</v>
      </c>
      <c r="Y489" s="134">
        <v>530</v>
      </c>
      <c r="Z489" s="110">
        <f t="shared" si="369"/>
        <v>466.4</v>
      </c>
      <c r="AA489" s="110"/>
      <c r="AB489" s="110"/>
      <c r="AC489" s="110"/>
      <c r="AD489" s="110">
        <f t="shared" si="361"/>
        <v>466.4</v>
      </c>
      <c r="AE489" s="110">
        <f t="shared" si="362"/>
        <v>230.02990075797834</v>
      </c>
      <c r="AF489" s="261">
        <f t="shared" si="360"/>
        <v>5132.7672000000002</v>
      </c>
      <c r="AG489" s="23"/>
    </row>
    <row r="490" spans="1:33" s="111" customFormat="1" x14ac:dyDescent="0.2">
      <c r="A490" s="150" t="s">
        <v>1274</v>
      </c>
      <c r="B490" s="150"/>
      <c r="C490" s="150"/>
      <c r="D490" s="151">
        <v>1</v>
      </c>
      <c r="E490" s="152"/>
      <c r="F490" s="153">
        <v>0.12</v>
      </c>
      <c r="G490" s="153"/>
      <c r="H490" s="152">
        <v>1527</v>
      </c>
      <c r="I490" s="109">
        <f t="shared" si="370"/>
        <v>1491.8789999999999</v>
      </c>
      <c r="J490" s="66">
        <f t="shared" si="363"/>
        <v>1312.8535199999999</v>
      </c>
      <c r="K490" s="109"/>
      <c r="L490" s="152">
        <v>0</v>
      </c>
      <c r="M490" s="109">
        <f t="shared" si="364"/>
        <v>0</v>
      </c>
      <c r="N490" s="109">
        <f t="shared" si="365"/>
        <v>0</v>
      </c>
      <c r="O490" s="115"/>
      <c r="P490" s="152">
        <v>0</v>
      </c>
      <c r="Q490" s="109">
        <f t="shared" si="366"/>
        <v>0</v>
      </c>
      <c r="R490" s="66">
        <f t="shared" si="367"/>
        <v>0</v>
      </c>
      <c r="S490" s="151">
        <v>15</v>
      </c>
      <c r="T490" s="154" t="s">
        <v>16</v>
      </c>
      <c r="U490" s="108">
        <f>SUMIF('Avoided Costs 2011-2019'!$A:$A,'2011 Actuals'!T490&amp;'2011 Actuals'!S490,'Avoided Costs 2011-2019'!$E:$E)*J490</f>
        <v>2671.9810514005849</v>
      </c>
      <c r="V490" s="108">
        <f>SUMIF('Avoided Costs 2011-2019'!$A:$A,'2011 Actuals'!T490&amp;'2011 Actuals'!S490,'Avoided Costs 2011-2019'!$K:$K)*N490</f>
        <v>0</v>
      </c>
      <c r="W490" s="108">
        <f>SUMIF('Avoided Costs 2011-2019'!$A:$A,'2011 Actuals'!T490&amp;'2011 Actuals'!S490,'Avoided Costs 2011-2019'!$M:$M)*R490</f>
        <v>0</v>
      </c>
      <c r="X490" s="108">
        <f t="shared" si="368"/>
        <v>2671.9810514005849</v>
      </c>
      <c r="Y490" s="134">
        <v>1967</v>
      </c>
      <c r="Z490" s="110">
        <f t="shared" si="369"/>
        <v>1730.96</v>
      </c>
      <c r="AA490" s="110"/>
      <c r="AB490" s="110"/>
      <c r="AC490" s="110"/>
      <c r="AD490" s="110">
        <f t="shared" si="361"/>
        <v>1730.96</v>
      </c>
      <c r="AE490" s="110">
        <f t="shared" si="362"/>
        <v>941.02105140058484</v>
      </c>
      <c r="AF490" s="261">
        <f t="shared" si="360"/>
        <v>19692.802799999998</v>
      </c>
      <c r="AG490" s="23"/>
    </row>
    <row r="491" spans="1:33" s="111" customFormat="1" x14ac:dyDescent="0.2">
      <c r="A491" s="150" t="s">
        <v>1275</v>
      </c>
      <c r="B491" s="150"/>
      <c r="C491" s="150"/>
      <c r="D491" s="151">
        <v>1</v>
      </c>
      <c r="E491" s="152"/>
      <c r="F491" s="153">
        <v>0.12</v>
      </c>
      <c r="G491" s="153"/>
      <c r="H491" s="152">
        <v>302</v>
      </c>
      <c r="I491" s="109">
        <f t="shared" si="370"/>
        <v>295.05399999999997</v>
      </c>
      <c r="J491" s="66">
        <f t="shared" si="363"/>
        <v>259.64751999999999</v>
      </c>
      <c r="K491" s="109"/>
      <c r="L491" s="152">
        <v>0</v>
      </c>
      <c r="M491" s="109">
        <f t="shared" si="364"/>
        <v>0</v>
      </c>
      <c r="N491" s="109">
        <f t="shared" si="365"/>
        <v>0</v>
      </c>
      <c r="O491" s="115"/>
      <c r="P491" s="152">
        <v>0</v>
      </c>
      <c r="Q491" s="109">
        <f t="shared" si="366"/>
        <v>0</v>
      </c>
      <c r="R491" s="66">
        <f t="shared" si="367"/>
        <v>0</v>
      </c>
      <c r="S491" s="151">
        <v>15</v>
      </c>
      <c r="T491" s="154" t="s">
        <v>16</v>
      </c>
      <c r="U491" s="108">
        <f>SUMIF('Avoided Costs 2011-2019'!$A:$A,'2011 Actuals'!T491&amp;'2011 Actuals'!S491,'Avoided Costs 2011-2019'!$E:$E)*J491</f>
        <v>528.44680911786293</v>
      </c>
      <c r="V491" s="108">
        <f>SUMIF('Avoided Costs 2011-2019'!$A:$A,'2011 Actuals'!T491&amp;'2011 Actuals'!S491,'Avoided Costs 2011-2019'!$K:$K)*N491</f>
        <v>0</v>
      </c>
      <c r="W491" s="108">
        <f>SUMIF('Avoided Costs 2011-2019'!$A:$A,'2011 Actuals'!T491&amp;'2011 Actuals'!S491,'Avoided Costs 2011-2019'!$M:$M)*R491</f>
        <v>0</v>
      </c>
      <c r="X491" s="108">
        <f t="shared" si="368"/>
        <v>528.44680911786293</v>
      </c>
      <c r="Y491" s="134">
        <v>387</v>
      </c>
      <c r="Z491" s="110">
        <f t="shared" si="369"/>
        <v>340.56</v>
      </c>
      <c r="AA491" s="110"/>
      <c r="AB491" s="110"/>
      <c r="AC491" s="110"/>
      <c r="AD491" s="110">
        <f t="shared" si="361"/>
        <v>340.56</v>
      </c>
      <c r="AE491" s="110">
        <f t="shared" si="362"/>
        <v>187.88680911786292</v>
      </c>
      <c r="AF491" s="261">
        <f t="shared" si="360"/>
        <v>3894.7127999999998</v>
      </c>
      <c r="AG491" s="23"/>
    </row>
    <row r="492" spans="1:33" s="111" customFormat="1" x14ac:dyDescent="0.2">
      <c r="A492" s="150" t="s">
        <v>1276</v>
      </c>
      <c r="B492" s="150"/>
      <c r="C492" s="150"/>
      <c r="D492" s="151">
        <v>1</v>
      </c>
      <c r="E492" s="152"/>
      <c r="F492" s="153">
        <v>0.12</v>
      </c>
      <c r="G492" s="153"/>
      <c r="H492" s="152">
        <v>1459</v>
      </c>
      <c r="I492" s="109">
        <f t="shared" si="370"/>
        <v>1425.443</v>
      </c>
      <c r="J492" s="66">
        <f t="shared" si="363"/>
        <v>1254.38984</v>
      </c>
      <c r="K492" s="109"/>
      <c r="L492" s="152">
        <v>0</v>
      </c>
      <c r="M492" s="109">
        <f t="shared" si="364"/>
        <v>0</v>
      </c>
      <c r="N492" s="109">
        <f t="shared" si="365"/>
        <v>0</v>
      </c>
      <c r="O492" s="115"/>
      <c r="P492" s="152">
        <v>0</v>
      </c>
      <c r="Q492" s="109">
        <f t="shared" si="366"/>
        <v>0</v>
      </c>
      <c r="R492" s="66">
        <f t="shared" si="367"/>
        <v>0</v>
      </c>
      <c r="S492" s="151">
        <v>15</v>
      </c>
      <c r="T492" s="154" t="s">
        <v>16</v>
      </c>
      <c r="U492" s="108">
        <f>SUMIF('Avoided Costs 2011-2019'!$A:$A,'2011 Actuals'!T492&amp;'2011 Actuals'!S492,'Avoided Costs 2011-2019'!$E:$E)*J492</f>
        <v>2552.9930281555035</v>
      </c>
      <c r="V492" s="108">
        <f>SUMIF('Avoided Costs 2011-2019'!$A:$A,'2011 Actuals'!T492&amp;'2011 Actuals'!S492,'Avoided Costs 2011-2019'!$K:$K)*N492</f>
        <v>0</v>
      </c>
      <c r="W492" s="108">
        <f>SUMIF('Avoided Costs 2011-2019'!$A:$A,'2011 Actuals'!T492&amp;'2011 Actuals'!S492,'Avoided Costs 2011-2019'!$M:$M)*R492</f>
        <v>0</v>
      </c>
      <c r="X492" s="108">
        <f t="shared" si="368"/>
        <v>2552.9930281555035</v>
      </c>
      <c r="Y492" s="134">
        <v>2330</v>
      </c>
      <c r="Z492" s="110">
        <f t="shared" si="369"/>
        <v>2050.4</v>
      </c>
      <c r="AA492" s="110"/>
      <c r="AB492" s="110"/>
      <c r="AC492" s="110"/>
      <c r="AD492" s="110">
        <f t="shared" si="361"/>
        <v>2050.4</v>
      </c>
      <c r="AE492" s="110">
        <f t="shared" si="362"/>
        <v>502.59302815550336</v>
      </c>
      <c r="AF492" s="261">
        <f t="shared" si="360"/>
        <v>18815.847600000001</v>
      </c>
      <c r="AG492" s="23"/>
    </row>
    <row r="493" spans="1:33" s="111" customFormat="1" x14ac:dyDescent="0.2">
      <c r="A493" s="150" t="s">
        <v>1277</v>
      </c>
      <c r="B493" s="150"/>
      <c r="C493" s="150"/>
      <c r="D493" s="151">
        <v>1</v>
      </c>
      <c r="E493" s="152"/>
      <c r="F493" s="153">
        <v>0.12</v>
      </c>
      <c r="G493" s="153"/>
      <c r="H493" s="152">
        <v>464</v>
      </c>
      <c r="I493" s="109">
        <f t="shared" si="370"/>
        <v>453.32799999999997</v>
      </c>
      <c r="J493" s="66">
        <f t="shared" si="363"/>
        <v>398.92863999999997</v>
      </c>
      <c r="K493" s="109"/>
      <c r="L493" s="152">
        <v>0</v>
      </c>
      <c r="M493" s="109">
        <f t="shared" si="364"/>
        <v>0</v>
      </c>
      <c r="N493" s="109">
        <f t="shared" si="365"/>
        <v>0</v>
      </c>
      <c r="O493" s="115"/>
      <c r="P493" s="152">
        <v>0</v>
      </c>
      <c r="Q493" s="109">
        <f t="shared" si="366"/>
        <v>0</v>
      </c>
      <c r="R493" s="66">
        <f t="shared" si="367"/>
        <v>0</v>
      </c>
      <c r="S493" s="151">
        <v>15</v>
      </c>
      <c r="T493" s="154" t="s">
        <v>16</v>
      </c>
      <c r="U493" s="108">
        <f>SUMIF('Avoided Costs 2011-2019'!$A:$A,'2011 Actuals'!T493&amp;'2011 Actuals'!S493,'Avoided Costs 2011-2019'!$E:$E)*J493</f>
        <v>811.9182762605576</v>
      </c>
      <c r="V493" s="108">
        <f>SUMIF('Avoided Costs 2011-2019'!$A:$A,'2011 Actuals'!T493&amp;'2011 Actuals'!S493,'Avoided Costs 2011-2019'!$K:$K)*N493</f>
        <v>0</v>
      </c>
      <c r="W493" s="108">
        <f>SUMIF('Avoided Costs 2011-2019'!$A:$A,'2011 Actuals'!T493&amp;'2011 Actuals'!S493,'Avoided Costs 2011-2019'!$M:$M)*R493</f>
        <v>0</v>
      </c>
      <c r="X493" s="108">
        <f t="shared" si="368"/>
        <v>811.9182762605576</v>
      </c>
      <c r="Y493" s="134">
        <v>619</v>
      </c>
      <c r="Z493" s="110">
        <f t="shared" si="369"/>
        <v>544.72</v>
      </c>
      <c r="AA493" s="110"/>
      <c r="AB493" s="110"/>
      <c r="AC493" s="110"/>
      <c r="AD493" s="110">
        <f t="shared" si="361"/>
        <v>544.72</v>
      </c>
      <c r="AE493" s="110">
        <f t="shared" si="362"/>
        <v>267.19827626055758</v>
      </c>
      <c r="AF493" s="261">
        <f t="shared" si="360"/>
        <v>5983.9295999999995</v>
      </c>
      <c r="AG493" s="23"/>
    </row>
    <row r="494" spans="1:33" s="111" customFormat="1" x14ac:dyDescent="0.2">
      <c r="A494" s="150" t="s">
        <v>1278</v>
      </c>
      <c r="B494" s="150"/>
      <c r="C494" s="150"/>
      <c r="D494" s="151">
        <v>1</v>
      </c>
      <c r="E494" s="152"/>
      <c r="F494" s="153">
        <v>0.12</v>
      </c>
      <c r="G494" s="153"/>
      <c r="H494" s="152">
        <v>1718</v>
      </c>
      <c r="I494" s="109">
        <f t="shared" si="370"/>
        <v>1678.4859999999999</v>
      </c>
      <c r="J494" s="66">
        <f t="shared" si="363"/>
        <v>1477.0676799999999</v>
      </c>
      <c r="K494" s="109"/>
      <c r="L494" s="152">
        <v>0</v>
      </c>
      <c r="M494" s="109">
        <f t="shared" si="364"/>
        <v>0</v>
      </c>
      <c r="N494" s="109">
        <f t="shared" si="365"/>
        <v>0</v>
      </c>
      <c r="O494" s="115"/>
      <c r="P494" s="152">
        <v>0</v>
      </c>
      <c r="Q494" s="109">
        <f t="shared" si="366"/>
        <v>0</v>
      </c>
      <c r="R494" s="66">
        <f t="shared" si="367"/>
        <v>0</v>
      </c>
      <c r="S494" s="151">
        <v>15</v>
      </c>
      <c r="T494" s="154" t="s">
        <v>16</v>
      </c>
      <c r="U494" s="108">
        <f>SUMIF('Avoided Costs 2011-2019'!$A:$A,'2011 Actuals'!T494&amp;'2011 Actuals'!S494,'Avoided Costs 2011-2019'!$E:$E)*J494</f>
        <v>3006.1974108095642</v>
      </c>
      <c r="V494" s="108">
        <f>SUMIF('Avoided Costs 2011-2019'!$A:$A,'2011 Actuals'!T494&amp;'2011 Actuals'!S494,'Avoided Costs 2011-2019'!$K:$K)*N494</f>
        <v>0</v>
      </c>
      <c r="W494" s="108">
        <f>SUMIF('Avoided Costs 2011-2019'!$A:$A,'2011 Actuals'!T494&amp;'2011 Actuals'!S494,'Avoided Costs 2011-2019'!$M:$M)*R494</f>
        <v>0</v>
      </c>
      <c r="X494" s="108">
        <f t="shared" si="368"/>
        <v>3006.1974108095642</v>
      </c>
      <c r="Y494" s="134">
        <v>2900</v>
      </c>
      <c r="Z494" s="110">
        <f t="shared" si="369"/>
        <v>2552</v>
      </c>
      <c r="AA494" s="110"/>
      <c r="AB494" s="110"/>
      <c r="AC494" s="110"/>
      <c r="AD494" s="110">
        <f t="shared" si="361"/>
        <v>2552</v>
      </c>
      <c r="AE494" s="110">
        <f t="shared" si="362"/>
        <v>454.19741080956419</v>
      </c>
      <c r="AF494" s="261">
        <f t="shared" si="360"/>
        <v>22156.015199999998</v>
      </c>
      <c r="AG494" s="23"/>
    </row>
    <row r="495" spans="1:33" s="111" customFormat="1" x14ac:dyDescent="0.2">
      <c r="A495" s="150" t="s">
        <v>1279</v>
      </c>
      <c r="B495" s="150"/>
      <c r="C495" s="150"/>
      <c r="D495" s="151">
        <v>1</v>
      </c>
      <c r="E495" s="152"/>
      <c r="F495" s="153">
        <v>0.12</v>
      </c>
      <c r="G495" s="153"/>
      <c r="H495" s="152">
        <v>5842</v>
      </c>
      <c r="I495" s="109">
        <f t="shared" si="370"/>
        <v>5707.634</v>
      </c>
      <c r="J495" s="66">
        <f t="shared" si="363"/>
        <v>5022.71792</v>
      </c>
      <c r="K495" s="109"/>
      <c r="L495" s="152">
        <v>0</v>
      </c>
      <c r="M495" s="109">
        <f t="shared" si="364"/>
        <v>0</v>
      </c>
      <c r="N495" s="109">
        <f t="shared" si="365"/>
        <v>0</v>
      </c>
      <c r="O495" s="115"/>
      <c r="P495" s="152">
        <v>0</v>
      </c>
      <c r="Q495" s="109">
        <f t="shared" si="366"/>
        <v>0</v>
      </c>
      <c r="R495" s="66">
        <f t="shared" si="367"/>
        <v>0</v>
      </c>
      <c r="S495" s="151">
        <v>15</v>
      </c>
      <c r="T495" s="154" t="s">
        <v>16</v>
      </c>
      <c r="U495" s="108">
        <f>SUMIF('Avoided Costs 2011-2019'!$A:$A,'2011 Actuals'!T495&amp;'2011 Actuals'!S495,'Avoided Costs 2011-2019'!$E:$E)*J495</f>
        <v>10222.471055849521</v>
      </c>
      <c r="V495" s="108">
        <f>SUMIF('Avoided Costs 2011-2019'!$A:$A,'2011 Actuals'!T495&amp;'2011 Actuals'!S495,'Avoided Costs 2011-2019'!$K:$K)*N495</f>
        <v>0</v>
      </c>
      <c r="W495" s="108">
        <f>SUMIF('Avoided Costs 2011-2019'!$A:$A,'2011 Actuals'!T495&amp;'2011 Actuals'!S495,'Avoided Costs 2011-2019'!$M:$M)*R495</f>
        <v>0</v>
      </c>
      <c r="X495" s="108">
        <f t="shared" si="368"/>
        <v>10222.471055849521</v>
      </c>
      <c r="Y495" s="134">
        <v>9416</v>
      </c>
      <c r="Z495" s="110">
        <f t="shared" si="369"/>
        <v>8286.08</v>
      </c>
      <c r="AA495" s="110"/>
      <c r="AB495" s="110"/>
      <c r="AC495" s="110"/>
      <c r="AD495" s="110">
        <f t="shared" si="361"/>
        <v>8286.08</v>
      </c>
      <c r="AE495" s="110">
        <f t="shared" si="362"/>
        <v>1936.3910558495209</v>
      </c>
      <c r="AF495" s="261">
        <f t="shared" si="360"/>
        <v>75340.768800000005</v>
      </c>
      <c r="AG495" s="23"/>
    </row>
    <row r="496" spans="1:33" s="111" customFormat="1" x14ac:dyDescent="0.2">
      <c r="A496" s="150" t="s">
        <v>1280</v>
      </c>
      <c r="B496" s="150"/>
      <c r="C496" s="150"/>
      <c r="D496" s="151">
        <v>1</v>
      </c>
      <c r="E496" s="152"/>
      <c r="F496" s="153">
        <v>0.12</v>
      </c>
      <c r="G496" s="153"/>
      <c r="H496" s="152">
        <v>3124</v>
      </c>
      <c r="I496" s="109">
        <f t="shared" si="370"/>
        <v>3052.1480000000001</v>
      </c>
      <c r="J496" s="66">
        <f t="shared" si="363"/>
        <v>2685.8902400000002</v>
      </c>
      <c r="K496" s="109"/>
      <c r="L496" s="152">
        <v>0</v>
      </c>
      <c r="M496" s="109">
        <f t="shared" si="364"/>
        <v>0</v>
      </c>
      <c r="N496" s="109">
        <f t="shared" si="365"/>
        <v>0</v>
      </c>
      <c r="O496" s="115"/>
      <c r="P496" s="152">
        <v>0</v>
      </c>
      <c r="Q496" s="109">
        <f t="shared" si="366"/>
        <v>0</v>
      </c>
      <c r="R496" s="66">
        <f t="shared" si="367"/>
        <v>0</v>
      </c>
      <c r="S496" s="151">
        <v>15</v>
      </c>
      <c r="T496" s="154" t="s">
        <v>16</v>
      </c>
      <c r="U496" s="108">
        <f>SUMIF('Avoided Costs 2011-2019'!$A:$A,'2011 Actuals'!T496&amp;'2011 Actuals'!S496,'Avoided Costs 2011-2019'!$E:$E)*J496</f>
        <v>5466.449773788755</v>
      </c>
      <c r="V496" s="108">
        <f>SUMIF('Avoided Costs 2011-2019'!$A:$A,'2011 Actuals'!T496&amp;'2011 Actuals'!S496,'Avoided Costs 2011-2019'!$K:$K)*N496</f>
        <v>0</v>
      </c>
      <c r="W496" s="108">
        <f>SUMIF('Avoided Costs 2011-2019'!$A:$A,'2011 Actuals'!T496&amp;'2011 Actuals'!S496,'Avoided Costs 2011-2019'!$M:$M)*R496</f>
        <v>0</v>
      </c>
      <c r="X496" s="108">
        <f t="shared" si="368"/>
        <v>5466.449773788755</v>
      </c>
      <c r="Y496" s="134">
        <v>3700</v>
      </c>
      <c r="Z496" s="110">
        <f t="shared" si="369"/>
        <v>3256</v>
      </c>
      <c r="AA496" s="110"/>
      <c r="AB496" s="110"/>
      <c r="AC496" s="110"/>
      <c r="AD496" s="110">
        <f t="shared" si="361"/>
        <v>3256</v>
      </c>
      <c r="AE496" s="110">
        <f t="shared" si="362"/>
        <v>2210.449773788755</v>
      </c>
      <c r="AF496" s="261">
        <f t="shared" si="360"/>
        <v>40288.353600000002</v>
      </c>
      <c r="AG496" s="23"/>
    </row>
    <row r="497" spans="1:33" s="111" customFormat="1" x14ac:dyDescent="0.2">
      <c r="A497" s="150" t="s">
        <v>1281</v>
      </c>
      <c r="B497" s="150"/>
      <c r="C497" s="150"/>
      <c r="D497" s="151">
        <v>1</v>
      </c>
      <c r="E497" s="152"/>
      <c r="F497" s="153">
        <v>0.12</v>
      </c>
      <c r="G497" s="153"/>
      <c r="H497" s="152">
        <v>6686</v>
      </c>
      <c r="I497" s="109">
        <f t="shared" si="370"/>
        <v>6532.2219999999998</v>
      </c>
      <c r="J497" s="66">
        <f t="shared" si="363"/>
        <v>5748.3553599999996</v>
      </c>
      <c r="K497" s="109"/>
      <c r="L497" s="152">
        <v>0</v>
      </c>
      <c r="M497" s="109">
        <f t="shared" si="364"/>
        <v>0</v>
      </c>
      <c r="N497" s="109">
        <f t="shared" si="365"/>
        <v>0</v>
      </c>
      <c r="O497" s="115"/>
      <c r="P497" s="152">
        <v>0</v>
      </c>
      <c r="Q497" s="109">
        <f t="shared" si="366"/>
        <v>0</v>
      </c>
      <c r="R497" s="66">
        <f t="shared" si="367"/>
        <v>0</v>
      </c>
      <c r="S497" s="151">
        <v>15</v>
      </c>
      <c r="T497" s="154" t="s">
        <v>16</v>
      </c>
      <c r="U497" s="108">
        <f>SUMIF('Avoided Costs 2011-2019'!$A:$A,'2011 Actuals'!T497&amp;'2011 Actuals'!S497,'Avoided Costs 2011-2019'!$E:$E)*J497</f>
        <v>11699.322403185533</v>
      </c>
      <c r="V497" s="108">
        <f>SUMIF('Avoided Costs 2011-2019'!$A:$A,'2011 Actuals'!T497&amp;'2011 Actuals'!S497,'Avoided Costs 2011-2019'!$K:$K)*N497</f>
        <v>0</v>
      </c>
      <c r="W497" s="108">
        <f>SUMIF('Avoided Costs 2011-2019'!$A:$A,'2011 Actuals'!T497&amp;'2011 Actuals'!S497,'Avoided Costs 2011-2019'!$M:$M)*R497</f>
        <v>0</v>
      </c>
      <c r="X497" s="108">
        <f t="shared" si="368"/>
        <v>11699.322403185533</v>
      </c>
      <c r="Y497" s="134">
        <v>10274</v>
      </c>
      <c r="Z497" s="110">
        <f t="shared" si="369"/>
        <v>9041.1200000000008</v>
      </c>
      <c r="AA497" s="110"/>
      <c r="AB497" s="110"/>
      <c r="AC497" s="110"/>
      <c r="AD497" s="110">
        <f t="shared" si="361"/>
        <v>9041.1200000000008</v>
      </c>
      <c r="AE497" s="110">
        <f t="shared" si="362"/>
        <v>2658.2024031855326</v>
      </c>
      <c r="AF497" s="261">
        <f t="shared" si="360"/>
        <v>86225.330399999992</v>
      </c>
      <c r="AG497" s="23"/>
    </row>
    <row r="498" spans="1:33" s="111" customFormat="1" x14ac:dyDescent="0.2">
      <c r="A498" s="150" t="s">
        <v>1282</v>
      </c>
      <c r="B498" s="150"/>
      <c r="C498" s="150"/>
      <c r="D498" s="151">
        <v>1</v>
      </c>
      <c r="E498" s="152"/>
      <c r="F498" s="153">
        <v>0.12</v>
      </c>
      <c r="G498" s="153"/>
      <c r="H498" s="152">
        <v>202</v>
      </c>
      <c r="I498" s="109">
        <f t="shared" si="370"/>
        <v>197.35399999999998</v>
      </c>
      <c r="J498" s="66">
        <f t="shared" si="363"/>
        <v>173.67151999999999</v>
      </c>
      <c r="K498" s="109"/>
      <c r="L498" s="152">
        <v>0</v>
      </c>
      <c r="M498" s="109">
        <f t="shared" si="364"/>
        <v>0</v>
      </c>
      <c r="N498" s="109">
        <f t="shared" si="365"/>
        <v>0</v>
      </c>
      <c r="O498" s="115"/>
      <c r="P498" s="152">
        <v>0</v>
      </c>
      <c r="Q498" s="109">
        <f t="shared" si="366"/>
        <v>0</v>
      </c>
      <c r="R498" s="66">
        <f t="shared" si="367"/>
        <v>0</v>
      </c>
      <c r="S498" s="151">
        <v>15</v>
      </c>
      <c r="T498" s="154" t="s">
        <v>16</v>
      </c>
      <c r="U498" s="108">
        <f>SUMIF('Avoided Costs 2011-2019'!$A:$A,'2011 Actuals'!T498&amp;'2011 Actuals'!S498,'Avoided Costs 2011-2019'!$E:$E)*J498</f>
        <v>353.46442199274276</v>
      </c>
      <c r="V498" s="108">
        <f>SUMIF('Avoided Costs 2011-2019'!$A:$A,'2011 Actuals'!T498&amp;'2011 Actuals'!S498,'Avoided Costs 2011-2019'!$K:$K)*N498</f>
        <v>0</v>
      </c>
      <c r="W498" s="108">
        <f>SUMIF('Avoided Costs 2011-2019'!$A:$A,'2011 Actuals'!T498&amp;'2011 Actuals'!S498,'Avoided Costs 2011-2019'!$M:$M)*R498</f>
        <v>0</v>
      </c>
      <c r="X498" s="108">
        <f t="shared" si="368"/>
        <v>353.46442199274276</v>
      </c>
      <c r="Y498" s="134">
        <v>258</v>
      </c>
      <c r="Z498" s="110">
        <f t="shared" si="369"/>
        <v>227.04</v>
      </c>
      <c r="AA498" s="110"/>
      <c r="AB498" s="110"/>
      <c r="AC498" s="110"/>
      <c r="AD498" s="110">
        <f t="shared" si="361"/>
        <v>227.04</v>
      </c>
      <c r="AE498" s="110">
        <f t="shared" si="362"/>
        <v>126.42442199274277</v>
      </c>
      <c r="AF498" s="261">
        <f t="shared" si="360"/>
        <v>2605.0727999999999</v>
      </c>
      <c r="AG498" s="23"/>
    </row>
    <row r="499" spans="1:33" s="111" customFormat="1" x14ac:dyDescent="0.2">
      <c r="A499" s="150" t="s">
        <v>1283</v>
      </c>
      <c r="B499" s="150"/>
      <c r="C499" s="150"/>
      <c r="D499" s="151">
        <v>1</v>
      </c>
      <c r="E499" s="152"/>
      <c r="F499" s="153">
        <v>0.12</v>
      </c>
      <c r="G499" s="153"/>
      <c r="H499" s="152">
        <v>12217</v>
      </c>
      <c r="I499" s="109">
        <f t="shared" ref="I499:I500" si="371">H499</f>
        <v>12217</v>
      </c>
      <c r="J499" s="66">
        <f t="shared" si="363"/>
        <v>10750.960000000001</v>
      </c>
      <c r="K499" s="109"/>
      <c r="L499" s="152">
        <v>0</v>
      </c>
      <c r="M499" s="109">
        <f t="shared" ref="M499:M500" si="372">L499</f>
        <v>0</v>
      </c>
      <c r="N499" s="109">
        <f t="shared" si="365"/>
        <v>0</v>
      </c>
      <c r="O499" s="115"/>
      <c r="P499" s="152">
        <v>0</v>
      </c>
      <c r="Q499" s="109">
        <f t="shared" ref="Q499:Q500" si="373">+P499</f>
        <v>0</v>
      </c>
      <c r="R499" s="66">
        <f t="shared" si="367"/>
        <v>0</v>
      </c>
      <c r="S499" s="151">
        <v>25</v>
      </c>
      <c r="T499" s="154" t="s">
        <v>16</v>
      </c>
      <c r="U499" s="108">
        <f>SUMIF('Avoided Costs 2011-2019'!$A:$A,'2011 Actuals'!T499&amp;'2011 Actuals'!S499,'Avoided Costs 2011-2019'!$E:$E)*J499</f>
        <v>27780.516604590306</v>
      </c>
      <c r="V499" s="108">
        <f>SUMIF('Avoided Costs 2011-2019'!$A:$A,'2011 Actuals'!T499&amp;'2011 Actuals'!S499,'Avoided Costs 2011-2019'!$K:$K)*N499</f>
        <v>0</v>
      </c>
      <c r="W499" s="108">
        <f>SUMIF('Avoided Costs 2011-2019'!$A:$A,'2011 Actuals'!T499&amp;'2011 Actuals'!S499,'Avoided Costs 2011-2019'!$M:$M)*R499</f>
        <v>0</v>
      </c>
      <c r="X499" s="108">
        <f t="shared" si="368"/>
        <v>27780.516604590306</v>
      </c>
      <c r="Y499" s="134">
        <v>8646</v>
      </c>
      <c r="Z499" s="110">
        <f t="shared" si="369"/>
        <v>7608.4800000000005</v>
      </c>
      <c r="AA499" s="110"/>
      <c r="AB499" s="110"/>
      <c r="AC499" s="110"/>
      <c r="AD499" s="110">
        <f t="shared" si="361"/>
        <v>7608.4800000000005</v>
      </c>
      <c r="AE499" s="110">
        <f t="shared" si="362"/>
        <v>20172.036604590307</v>
      </c>
      <c r="AF499" s="261">
        <f t="shared" si="360"/>
        <v>268774</v>
      </c>
      <c r="AG499" s="23"/>
    </row>
    <row r="500" spans="1:33" s="111" customFormat="1" x14ac:dyDescent="0.2">
      <c r="A500" s="150" t="s">
        <v>1284</v>
      </c>
      <c r="B500" s="150"/>
      <c r="C500" s="150"/>
      <c r="D500" s="151">
        <v>1</v>
      </c>
      <c r="E500" s="152"/>
      <c r="F500" s="153">
        <v>0.12</v>
      </c>
      <c r="G500" s="153"/>
      <c r="H500" s="152">
        <v>49476</v>
      </c>
      <c r="I500" s="109">
        <f t="shared" si="371"/>
        <v>49476</v>
      </c>
      <c r="J500" s="66">
        <f t="shared" si="363"/>
        <v>43538.879999999997</v>
      </c>
      <c r="K500" s="109"/>
      <c r="L500" s="152">
        <v>0</v>
      </c>
      <c r="M500" s="109">
        <f t="shared" si="372"/>
        <v>0</v>
      </c>
      <c r="N500" s="109">
        <f t="shared" si="365"/>
        <v>0</v>
      </c>
      <c r="O500" s="115"/>
      <c r="P500" s="152">
        <v>0</v>
      </c>
      <c r="Q500" s="109">
        <f t="shared" si="373"/>
        <v>0</v>
      </c>
      <c r="R500" s="66">
        <f t="shared" si="367"/>
        <v>0</v>
      </c>
      <c r="S500" s="151">
        <v>25</v>
      </c>
      <c r="T500" s="154" t="s">
        <v>16</v>
      </c>
      <c r="U500" s="108">
        <f>SUMIF('Avoided Costs 2011-2019'!$A:$A,'2011 Actuals'!T500&amp;'2011 Actuals'!S500,'Avoided Costs 2011-2019'!$E:$E)*J500</f>
        <v>112504.61156820085</v>
      </c>
      <c r="V500" s="108">
        <f>SUMIF('Avoided Costs 2011-2019'!$A:$A,'2011 Actuals'!T500&amp;'2011 Actuals'!S500,'Avoided Costs 2011-2019'!$K:$K)*N500</f>
        <v>0</v>
      </c>
      <c r="W500" s="108">
        <f>SUMIF('Avoided Costs 2011-2019'!$A:$A,'2011 Actuals'!T500&amp;'2011 Actuals'!S500,'Avoided Costs 2011-2019'!$M:$M)*R500</f>
        <v>0</v>
      </c>
      <c r="X500" s="108">
        <f t="shared" si="368"/>
        <v>112504.61156820085</v>
      </c>
      <c r="Y500" s="134">
        <v>14470</v>
      </c>
      <c r="Z500" s="110">
        <f t="shared" si="369"/>
        <v>12733.6</v>
      </c>
      <c r="AA500" s="110"/>
      <c r="AB500" s="110"/>
      <c r="AC500" s="110"/>
      <c r="AD500" s="110">
        <f t="shared" si="361"/>
        <v>12733.6</v>
      </c>
      <c r="AE500" s="110">
        <f t="shared" si="362"/>
        <v>99771.011568200847</v>
      </c>
      <c r="AF500" s="261">
        <f t="shared" si="360"/>
        <v>1088472</v>
      </c>
      <c r="AG500" s="23"/>
    </row>
    <row r="501" spans="1:33" s="4" customFormat="1" x14ac:dyDescent="0.2">
      <c r="A501" s="214" t="s">
        <v>4</v>
      </c>
      <c r="B501" s="214" t="s">
        <v>150</v>
      </c>
      <c r="C501" s="215"/>
      <c r="D501" s="216">
        <f>SUM(D310:D500)</f>
        <v>187</v>
      </c>
      <c r="E501" s="217"/>
      <c r="F501" s="218"/>
      <c r="G501" s="219"/>
      <c r="H501" s="217">
        <f>SUM(H310:H500)</f>
        <v>2560915</v>
      </c>
      <c r="I501" s="217">
        <f>SUM(I310:I500)</f>
        <v>2486503.9150000014</v>
      </c>
      <c r="J501" s="217">
        <f>SUM(J310:J500)</f>
        <v>2188123.4451999986</v>
      </c>
      <c r="K501" s="66"/>
      <c r="L501" s="217">
        <f>SUM(L310:L500)</f>
        <v>1285295</v>
      </c>
      <c r="M501" s="217">
        <f>SUM(M310:M500)</f>
        <v>1254030.3610000003</v>
      </c>
      <c r="N501" s="217">
        <f>SUM(N310:N500)</f>
        <v>1103546.7176800002</v>
      </c>
      <c r="O501" s="220"/>
      <c r="P501" s="217">
        <f>SUM(P310:P500)</f>
        <v>0</v>
      </c>
      <c r="Q501" s="217">
        <f>SUM(Q310:Q500)</f>
        <v>0</v>
      </c>
      <c r="R501" s="217">
        <f>SUM(R310:R500)</f>
        <v>0</v>
      </c>
      <c r="S501" s="216"/>
      <c r="T501" s="215"/>
      <c r="U501" s="110">
        <f>SUM(U310:U500)</f>
        <v>4044315.4689061618</v>
      </c>
      <c r="V501" s="110">
        <f>SUM(V310:V500)</f>
        <v>930137.80092436611</v>
      </c>
      <c r="W501" s="110">
        <f>SUM(W310:W500)</f>
        <v>0</v>
      </c>
      <c r="X501" s="110">
        <f>SUM(X310:X500)</f>
        <v>4974453.269830524</v>
      </c>
      <c r="Y501" s="134"/>
      <c r="Z501" s="110">
        <f>SUM(Z310:Z500)</f>
        <v>1255200.3199999996</v>
      </c>
      <c r="AA501" s="110">
        <v>171839.79</v>
      </c>
      <c r="AB501" s="110">
        <v>27584.39</v>
      </c>
      <c r="AC501" s="110">
        <f>AB501+AA501</f>
        <v>199424.18</v>
      </c>
      <c r="AD501" s="110">
        <f t="shared" si="361"/>
        <v>1282784.7099999995</v>
      </c>
      <c r="AE501" s="112">
        <f t="shared" si="362"/>
        <v>3691668.5598305245</v>
      </c>
      <c r="AF501" s="262">
        <f>SUM(AF310:AF500)</f>
        <v>33018894.361200001</v>
      </c>
      <c r="AG501" s="23"/>
    </row>
    <row r="502" spans="1:33" x14ac:dyDescent="0.2">
      <c r="A502" s="143"/>
      <c r="J502" s="20"/>
      <c r="K502" s="40"/>
      <c r="L502" s="40"/>
      <c r="O502" s="57"/>
      <c r="P502" s="29"/>
      <c r="R502" s="20"/>
      <c r="S502" s="20"/>
      <c r="Z502" s="41"/>
      <c r="AA502" s="41"/>
      <c r="AC502" s="41"/>
      <c r="AD502" s="41"/>
      <c r="AE502" s="41"/>
      <c r="AF502" s="72"/>
    </row>
    <row r="503" spans="1:33" x14ac:dyDescent="0.2">
      <c r="A503" s="143" t="s">
        <v>110</v>
      </c>
      <c r="B503" s="23" t="s">
        <v>107</v>
      </c>
      <c r="J503" s="20"/>
      <c r="K503" s="40"/>
      <c r="L503" s="40"/>
      <c r="O503" s="57"/>
      <c r="P503" s="29"/>
      <c r="R503" s="20"/>
      <c r="S503" s="20"/>
      <c r="Z503" s="41"/>
      <c r="AA503" s="41"/>
      <c r="AC503" s="41"/>
      <c r="AD503" s="41"/>
      <c r="AE503" s="41"/>
      <c r="AF503" s="72"/>
    </row>
    <row r="504" spans="1:33" s="111" customFormat="1" x14ac:dyDescent="0.2">
      <c r="A504" s="150" t="s">
        <v>239</v>
      </c>
      <c r="B504" s="150"/>
      <c r="C504" s="150"/>
      <c r="D504" s="151">
        <v>1</v>
      </c>
      <c r="E504" s="152"/>
      <c r="F504" s="153">
        <v>0.12</v>
      </c>
      <c r="G504" s="153"/>
      <c r="H504" s="152">
        <v>40135</v>
      </c>
      <c r="I504" s="109">
        <f t="shared" ref="I504:I517" si="374">+$H$68*H504</f>
        <v>39211.894999999997</v>
      </c>
      <c r="J504" s="66">
        <f t="shared" ref="J504:J517" si="375">I504*(1-F504)</f>
        <v>34506.467599999996</v>
      </c>
      <c r="K504" s="109"/>
      <c r="L504" s="152">
        <v>0</v>
      </c>
      <c r="M504" s="109">
        <f t="shared" ref="M504:M517" si="376">+$L$68*L504</f>
        <v>0</v>
      </c>
      <c r="N504" s="109">
        <f t="shared" ref="N504:N517" si="377">M504*(1-F504)</f>
        <v>0</v>
      </c>
      <c r="O504" s="115"/>
      <c r="P504" s="152">
        <v>0</v>
      </c>
      <c r="Q504" s="109">
        <f t="shared" ref="Q504:Q517" si="378">+P504*$P$68</f>
        <v>0</v>
      </c>
      <c r="R504" s="66">
        <f t="shared" ref="R504:R517" si="379">Q504*(1-F504)</f>
        <v>0</v>
      </c>
      <c r="S504" s="151">
        <v>15</v>
      </c>
      <c r="T504" s="154" t="s">
        <v>16</v>
      </c>
      <c r="U504" s="108">
        <f>SUMIF('Avoided Costs 2011-2019'!$A:$A,'2011 Actuals'!T504&amp;'2011 Actuals'!S504,'Avoided Costs 2011-2019'!$E:$E)*J504</f>
        <v>70229.181072666979</v>
      </c>
      <c r="V504" s="108">
        <f>SUMIF('Avoided Costs 2011-2019'!$A:$A,'2011 Actuals'!T504&amp;'2011 Actuals'!S504,'Avoided Costs 2011-2019'!$K:$K)*N504</f>
        <v>0</v>
      </c>
      <c r="W504" s="108">
        <f>SUMIF('Avoided Costs 2011-2019'!$A:$A,'2011 Actuals'!T504&amp;'2011 Actuals'!S504,'Avoided Costs 2011-2019'!$M:$M)*R504</f>
        <v>0</v>
      </c>
      <c r="X504" s="108">
        <f t="shared" ref="X504:X517" si="380">SUM(U504:W504)</f>
        <v>70229.181072666979</v>
      </c>
      <c r="Y504" s="134">
        <v>3680</v>
      </c>
      <c r="Z504" s="110">
        <f t="shared" ref="Z504:Z517" si="381">Y504*(1-F504)</f>
        <v>3238.4</v>
      </c>
      <c r="AA504" s="110"/>
      <c r="AB504" s="110"/>
      <c r="AC504" s="110"/>
      <c r="AD504" s="110">
        <f t="shared" ref="AD504:AD518" si="382">Z504+AB504</f>
        <v>3238.4</v>
      </c>
      <c r="AE504" s="110">
        <f t="shared" ref="AE504:AE518" si="383">X504-AD504</f>
        <v>66990.781072666985</v>
      </c>
      <c r="AF504" s="261">
        <f t="shared" ref="AF504:AF517" si="384">J504*S504</f>
        <v>517597.01399999997</v>
      </c>
      <c r="AG504" s="23"/>
    </row>
    <row r="505" spans="1:33" s="111" customFormat="1" x14ac:dyDescent="0.2">
      <c r="A505" s="150" t="s">
        <v>240</v>
      </c>
      <c r="B505" s="150"/>
      <c r="C505" s="150"/>
      <c r="D505" s="151">
        <v>1</v>
      </c>
      <c r="E505" s="152"/>
      <c r="F505" s="153">
        <v>0.12</v>
      </c>
      <c r="G505" s="153"/>
      <c r="H505" s="152">
        <v>222418</v>
      </c>
      <c r="I505" s="109">
        <f>H505</f>
        <v>222418</v>
      </c>
      <c r="J505" s="66">
        <f t="shared" si="375"/>
        <v>195727.84</v>
      </c>
      <c r="K505" s="109"/>
      <c r="L505" s="152">
        <v>1225520</v>
      </c>
      <c r="M505" s="109">
        <f>L505</f>
        <v>1225520</v>
      </c>
      <c r="N505" s="109">
        <f t="shared" si="377"/>
        <v>1078457.6000000001</v>
      </c>
      <c r="O505" s="115"/>
      <c r="P505" s="152">
        <v>0</v>
      </c>
      <c r="Q505" s="109">
        <f t="shared" si="378"/>
        <v>0</v>
      </c>
      <c r="R505" s="66">
        <f t="shared" si="379"/>
        <v>0</v>
      </c>
      <c r="S505" s="151">
        <v>15</v>
      </c>
      <c r="T505" s="154" t="s">
        <v>16</v>
      </c>
      <c r="U505" s="108">
        <f>SUMIF('Avoided Costs 2011-2019'!$A:$A,'2011 Actuals'!T505&amp;'2011 Actuals'!S505,'Avoided Costs 2011-2019'!$E:$E)*J505</f>
        <v>398354.47880854638</v>
      </c>
      <c r="V505" s="108">
        <f>SUMIF('Avoided Costs 2011-2019'!$A:$A,'2011 Actuals'!T505&amp;'2011 Actuals'!S505,'Avoided Costs 2011-2019'!$K:$K)*N505</f>
        <v>908991.1323038768</v>
      </c>
      <c r="W505" s="108">
        <f>SUMIF('Avoided Costs 2011-2019'!$A:$A,'2011 Actuals'!T505&amp;'2011 Actuals'!S505,'Avoided Costs 2011-2019'!$M:$M)*R505</f>
        <v>0</v>
      </c>
      <c r="X505" s="108">
        <f t="shared" si="380"/>
        <v>1307345.6111124232</v>
      </c>
      <c r="Y505" s="134">
        <v>276915</v>
      </c>
      <c r="Z505" s="110">
        <f t="shared" si="381"/>
        <v>243685.2</v>
      </c>
      <c r="AA505" s="110"/>
      <c r="AB505" s="110"/>
      <c r="AC505" s="110"/>
      <c r="AD505" s="110">
        <f t="shared" si="382"/>
        <v>243685.2</v>
      </c>
      <c r="AE505" s="110">
        <f t="shared" si="383"/>
        <v>1063660.4111124233</v>
      </c>
      <c r="AF505" s="261">
        <f t="shared" si="384"/>
        <v>2935917.6</v>
      </c>
      <c r="AG505" s="23"/>
    </row>
    <row r="506" spans="1:33" s="111" customFormat="1" x14ac:dyDescent="0.2">
      <c r="A506" s="150" t="s">
        <v>241</v>
      </c>
      <c r="B506" s="150"/>
      <c r="C506" s="150"/>
      <c r="D506" s="151">
        <v>1</v>
      </c>
      <c r="E506" s="152"/>
      <c r="F506" s="153">
        <v>0.12</v>
      </c>
      <c r="G506" s="153"/>
      <c r="H506" s="152">
        <v>5153</v>
      </c>
      <c r="I506" s="109">
        <f t="shared" si="374"/>
        <v>5034.4809999999998</v>
      </c>
      <c r="J506" s="66">
        <f t="shared" si="375"/>
        <v>4430.34328</v>
      </c>
      <c r="K506" s="109"/>
      <c r="L506" s="152">
        <v>0</v>
      </c>
      <c r="M506" s="109">
        <f t="shared" si="376"/>
        <v>0</v>
      </c>
      <c r="N506" s="109">
        <f t="shared" si="377"/>
        <v>0</v>
      </c>
      <c r="O506" s="115"/>
      <c r="P506" s="152">
        <v>0</v>
      </c>
      <c r="Q506" s="109">
        <f t="shared" si="378"/>
        <v>0</v>
      </c>
      <c r="R506" s="66">
        <f t="shared" si="379"/>
        <v>0</v>
      </c>
      <c r="S506" s="151">
        <v>25</v>
      </c>
      <c r="T506" s="154" t="s">
        <v>134</v>
      </c>
      <c r="U506" s="108">
        <f>SUMIF('Avoided Costs 2011-2019'!$A:$A,'2011 Actuals'!T506&amp;'2011 Actuals'!S506,'Avoided Costs 2011-2019'!$E:$E)*J506</f>
        <v>10397.449093561168</v>
      </c>
      <c r="V506" s="108">
        <f>SUMIF('Avoided Costs 2011-2019'!$A:$A,'2011 Actuals'!T506&amp;'2011 Actuals'!S506,'Avoided Costs 2011-2019'!$K:$K)*N506</f>
        <v>0</v>
      </c>
      <c r="W506" s="108">
        <f>SUMIF('Avoided Costs 2011-2019'!$A:$A,'2011 Actuals'!T506&amp;'2011 Actuals'!S506,'Avoided Costs 2011-2019'!$M:$M)*R506</f>
        <v>0</v>
      </c>
      <c r="X506" s="108">
        <f t="shared" si="380"/>
        <v>10397.449093561168</v>
      </c>
      <c r="Y506" s="134">
        <v>7805</v>
      </c>
      <c r="Z506" s="110">
        <f t="shared" si="381"/>
        <v>6868.4</v>
      </c>
      <c r="AA506" s="110"/>
      <c r="AB506" s="110"/>
      <c r="AC506" s="110"/>
      <c r="AD506" s="110">
        <f t="shared" si="382"/>
        <v>6868.4</v>
      </c>
      <c r="AE506" s="110">
        <f t="shared" si="383"/>
        <v>3529.0490935611688</v>
      </c>
      <c r="AF506" s="261">
        <f t="shared" si="384"/>
        <v>110758.58199999999</v>
      </c>
      <c r="AG506" s="23"/>
    </row>
    <row r="507" spans="1:33" s="111" customFormat="1" x14ac:dyDescent="0.2">
      <c r="A507" s="150" t="s">
        <v>242</v>
      </c>
      <c r="B507" s="150"/>
      <c r="C507" s="150"/>
      <c r="D507" s="151">
        <v>1</v>
      </c>
      <c r="E507" s="152"/>
      <c r="F507" s="153">
        <v>0.12</v>
      </c>
      <c r="G507" s="153"/>
      <c r="H507" s="152">
        <v>14873</v>
      </c>
      <c r="I507" s="109">
        <f t="shared" si="374"/>
        <v>14530.921</v>
      </c>
      <c r="J507" s="66">
        <f t="shared" si="375"/>
        <v>12787.21048</v>
      </c>
      <c r="K507" s="109"/>
      <c r="L507" s="152">
        <v>-16600</v>
      </c>
      <c r="M507" s="109">
        <f t="shared" si="376"/>
        <v>-16118.6</v>
      </c>
      <c r="N507" s="109">
        <f t="shared" si="377"/>
        <v>-14184.368</v>
      </c>
      <c r="O507" s="115"/>
      <c r="P507" s="152">
        <v>13431</v>
      </c>
      <c r="Q507" s="109">
        <f t="shared" si="378"/>
        <v>13296.69</v>
      </c>
      <c r="R507" s="66">
        <f t="shared" si="379"/>
        <v>11701.0872</v>
      </c>
      <c r="S507" s="151">
        <v>25</v>
      </c>
      <c r="T507" s="154" t="s">
        <v>134</v>
      </c>
      <c r="U507" s="108">
        <f>SUMIF('Avoided Costs 2011-2019'!$A:$A,'2011 Actuals'!T507&amp;'2011 Actuals'!S507,'Avoided Costs 2011-2019'!$E:$E)*J507</f>
        <v>30009.947674856441</v>
      </c>
      <c r="V507" s="108">
        <f>SUMIF('Avoided Costs 2011-2019'!$A:$A,'2011 Actuals'!T507&amp;'2011 Actuals'!S507,'Avoided Costs 2011-2019'!$K:$K)*N507</f>
        <v>-15344.616870480479</v>
      </c>
      <c r="W507" s="108">
        <f>SUMIF('Avoided Costs 2011-2019'!$A:$A,'2011 Actuals'!T507&amp;'2011 Actuals'!S507,'Avoided Costs 2011-2019'!$M:$M)*R507</f>
        <v>253164.187579007</v>
      </c>
      <c r="X507" s="108">
        <f t="shared" si="380"/>
        <v>267829.51838338299</v>
      </c>
      <c r="Y507" s="134">
        <v>110000</v>
      </c>
      <c r="Z507" s="110">
        <f t="shared" si="381"/>
        <v>96800</v>
      </c>
      <c r="AA507" s="110"/>
      <c r="AB507" s="110"/>
      <c r="AC507" s="110"/>
      <c r="AD507" s="110">
        <f t="shared" si="382"/>
        <v>96800</v>
      </c>
      <c r="AE507" s="110">
        <f t="shared" si="383"/>
        <v>171029.51838338299</v>
      </c>
      <c r="AF507" s="261">
        <f t="shared" si="384"/>
        <v>319680.26199999999</v>
      </c>
      <c r="AG507" s="23"/>
    </row>
    <row r="508" spans="1:33" s="111" customFormat="1" x14ac:dyDescent="0.2">
      <c r="A508" s="150" t="s">
        <v>243</v>
      </c>
      <c r="B508" s="150"/>
      <c r="C508" s="150"/>
      <c r="D508" s="151">
        <v>1</v>
      </c>
      <c r="E508" s="152"/>
      <c r="F508" s="153">
        <v>0.12</v>
      </c>
      <c r="G508" s="153"/>
      <c r="H508" s="152">
        <v>6424</v>
      </c>
      <c r="I508" s="109">
        <f t="shared" si="374"/>
        <v>6276.2479999999996</v>
      </c>
      <c r="J508" s="66">
        <f t="shared" si="375"/>
        <v>5523.0982399999994</v>
      </c>
      <c r="K508" s="109"/>
      <c r="L508" s="152">
        <v>0</v>
      </c>
      <c r="M508" s="109">
        <f t="shared" si="376"/>
        <v>0</v>
      </c>
      <c r="N508" s="109">
        <f t="shared" si="377"/>
        <v>0</v>
      </c>
      <c r="O508" s="115"/>
      <c r="P508" s="152">
        <v>0</v>
      </c>
      <c r="Q508" s="109">
        <f t="shared" si="378"/>
        <v>0</v>
      </c>
      <c r="R508" s="66">
        <f t="shared" si="379"/>
        <v>0</v>
      </c>
      <c r="S508" s="151">
        <v>20</v>
      </c>
      <c r="T508" s="154" t="s">
        <v>16</v>
      </c>
      <c r="U508" s="108">
        <f>SUMIF('Avoided Costs 2011-2019'!$A:$A,'2011 Actuals'!T508&amp;'2011 Actuals'!S508,'Avoided Costs 2011-2019'!$E:$E)*J508</f>
        <v>13010.197347746735</v>
      </c>
      <c r="V508" s="108">
        <f>SUMIF('Avoided Costs 2011-2019'!$A:$A,'2011 Actuals'!T508&amp;'2011 Actuals'!S508,'Avoided Costs 2011-2019'!$K:$K)*N508</f>
        <v>0</v>
      </c>
      <c r="W508" s="108">
        <f>SUMIF('Avoided Costs 2011-2019'!$A:$A,'2011 Actuals'!T508&amp;'2011 Actuals'!S508,'Avoided Costs 2011-2019'!$M:$M)*R508</f>
        <v>0</v>
      </c>
      <c r="X508" s="108">
        <f t="shared" si="380"/>
        <v>13010.197347746735</v>
      </c>
      <c r="Y508" s="134">
        <v>1700</v>
      </c>
      <c r="Z508" s="110">
        <f t="shared" si="381"/>
        <v>1496</v>
      </c>
      <c r="AA508" s="110"/>
      <c r="AB508" s="110"/>
      <c r="AC508" s="110"/>
      <c r="AD508" s="110">
        <f t="shared" si="382"/>
        <v>1496</v>
      </c>
      <c r="AE508" s="110">
        <f t="shared" si="383"/>
        <v>11514.197347746735</v>
      </c>
      <c r="AF508" s="261">
        <f t="shared" si="384"/>
        <v>110461.96479999999</v>
      </c>
      <c r="AG508" s="23"/>
    </row>
    <row r="509" spans="1:33" s="111" customFormat="1" x14ac:dyDescent="0.2">
      <c r="A509" s="145" t="s">
        <v>244</v>
      </c>
      <c r="B509" s="145"/>
      <c r="C509" s="145"/>
      <c r="D509" s="146">
        <v>1</v>
      </c>
      <c r="E509" s="147"/>
      <c r="F509" s="148">
        <v>0.12</v>
      </c>
      <c r="G509" s="148"/>
      <c r="H509" s="147">
        <v>13984</v>
      </c>
      <c r="I509" s="109">
        <f>H509</f>
        <v>13984</v>
      </c>
      <c r="J509" s="66">
        <f t="shared" si="375"/>
        <v>12305.92</v>
      </c>
      <c r="K509" s="147"/>
      <c r="L509" s="147">
        <v>0</v>
      </c>
      <c r="M509" s="109">
        <f>L509</f>
        <v>0</v>
      </c>
      <c r="N509" s="109">
        <f t="shared" si="377"/>
        <v>0</v>
      </c>
      <c r="O509" s="147"/>
      <c r="P509" s="147">
        <v>0</v>
      </c>
      <c r="Q509" s="109">
        <f>+P509</f>
        <v>0</v>
      </c>
      <c r="R509" s="66">
        <f t="shared" si="379"/>
        <v>0</v>
      </c>
      <c r="S509" s="146">
        <v>25</v>
      </c>
      <c r="T509" s="149" t="s">
        <v>16</v>
      </c>
      <c r="U509" s="108">
        <f>SUMIF('Avoided Costs 2011-2019'!$A:$A,'2011 Actuals'!T509&amp;'2011 Actuals'!S509,'Avoided Costs 2011-2019'!$E:$E)*J509</f>
        <v>31798.538446311763</v>
      </c>
      <c r="V509" s="108">
        <f>SUMIF('Avoided Costs 2011-2019'!$A:$A,'2011 Actuals'!T509&amp;'2011 Actuals'!S509,'Avoided Costs 2011-2019'!$K:$K)*N509</f>
        <v>0</v>
      </c>
      <c r="W509" s="108">
        <f>SUMIF('Avoided Costs 2011-2019'!$A:$A,'2011 Actuals'!T509&amp;'2011 Actuals'!S509,'Avoided Costs 2011-2019'!$M:$M)*R509</f>
        <v>0</v>
      </c>
      <c r="X509" s="108">
        <f t="shared" si="380"/>
        <v>31798.538446311763</v>
      </c>
      <c r="Y509" s="134">
        <v>18000</v>
      </c>
      <c r="Z509" s="110">
        <f t="shared" si="381"/>
        <v>15840</v>
      </c>
      <c r="AA509" s="110"/>
      <c r="AB509" s="110"/>
      <c r="AC509" s="110"/>
      <c r="AD509" s="110">
        <f t="shared" si="382"/>
        <v>15840</v>
      </c>
      <c r="AE509" s="110">
        <f t="shared" si="383"/>
        <v>15958.538446311763</v>
      </c>
      <c r="AF509" s="261">
        <f t="shared" si="384"/>
        <v>307648</v>
      </c>
      <c r="AG509" s="23"/>
    </row>
    <row r="510" spans="1:33" s="111" customFormat="1" x14ac:dyDescent="0.2">
      <c r="A510" s="150" t="s">
        <v>245</v>
      </c>
      <c r="B510" s="150"/>
      <c r="C510" s="150"/>
      <c r="D510" s="151">
        <v>0</v>
      </c>
      <c r="E510" s="152"/>
      <c r="F510" s="153">
        <v>0.12</v>
      </c>
      <c r="G510" s="153"/>
      <c r="H510" s="152">
        <v>21789</v>
      </c>
      <c r="I510" s="109">
        <f t="shared" si="374"/>
        <v>21287.852999999999</v>
      </c>
      <c r="J510" s="66">
        <f t="shared" si="375"/>
        <v>18733.31064</v>
      </c>
      <c r="K510" s="109"/>
      <c r="L510" s="152">
        <v>0</v>
      </c>
      <c r="M510" s="109">
        <f t="shared" si="376"/>
        <v>0</v>
      </c>
      <c r="N510" s="109">
        <f t="shared" si="377"/>
        <v>0</v>
      </c>
      <c r="O510" s="115"/>
      <c r="P510" s="152">
        <v>0</v>
      </c>
      <c r="Q510" s="109">
        <f t="shared" si="378"/>
        <v>0</v>
      </c>
      <c r="R510" s="66">
        <f t="shared" si="379"/>
        <v>0</v>
      </c>
      <c r="S510" s="151">
        <v>15</v>
      </c>
      <c r="T510" s="154" t="s">
        <v>16</v>
      </c>
      <c r="U510" s="108">
        <f>SUMIF('Avoided Costs 2011-2019'!$A:$A,'2011 Actuals'!T510&amp;'2011 Actuals'!S510,'Avoided Costs 2011-2019'!$E:$E)*J510</f>
        <v>38126.912330692438</v>
      </c>
      <c r="V510" s="108">
        <f>SUMIF('Avoided Costs 2011-2019'!$A:$A,'2011 Actuals'!T510&amp;'2011 Actuals'!S510,'Avoided Costs 2011-2019'!$K:$K)*N510</f>
        <v>0</v>
      </c>
      <c r="W510" s="108">
        <f>SUMIF('Avoided Costs 2011-2019'!$A:$A,'2011 Actuals'!T510&amp;'2011 Actuals'!S510,'Avoided Costs 2011-2019'!$M:$M)*R510</f>
        <v>0</v>
      </c>
      <c r="X510" s="108">
        <f t="shared" si="380"/>
        <v>38126.912330692438</v>
      </c>
      <c r="Y510" s="134">
        <v>9900</v>
      </c>
      <c r="Z510" s="110">
        <f t="shared" si="381"/>
        <v>8712</v>
      </c>
      <c r="AA510" s="110"/>
      <c r="AB510" s="110"/>
      <c r="AC510" s="110"/>
      <c r="AD510" s="110">
        <f t="shared" si="382"/>
        <v>8712</v>
      </c>
      <c r="AE510" s="110">
        <f t="shared" si="383"/>
        <v>29414.912330692438</v>
      </c>
      <c r="AF510" s="261">
        <f t="shared" si="384"/>
        <v>280999.65960000001</v>
      </c>
      <c r="AG510" s="23"/>
    </row>
    <row r="511" spans="1:33" s="111" customFormat="1" x14ac:dyDescent="0.2">
      <c r="A511" s="150" t="s">
        <v>246</v>
      </c>
      <c r="B511" s="150"/>
      <c r="C511" s="150"/>
      <c r="D511" s="151">
        <v>1</v>
      </c>
      <c r="E511" s="152"/>
      <c r="F511" s="153">
        <v>0.12</v>
      </c>
      <c r="G511" s="153"/>
      <c r="H511" s="152">
        <v>28366</v>
      </c>
      <c r="I511" s="109">
        <f t="shared" si="374"/>
        <v>27713.581999999999</v>
      </c>
      <c r="J511" s="66">
        <f t="shared" si="375"/>
        <v>24387.952159999997</v>
      </c>
      <c r="K511" s="109"/>
      <c r="L511" s="152">
        <v>0</v>
      </c>
      <c r="M511" s="109">
        <f t="shared" si="376"/>
        <v>0</v>
      </c>
      <c r="N511" s="109">
        <f t="shared" si="377"/>
        <v>0</v>
      </c>
      <c r="O511" s="115"/>
      <c r="P511" s="152">
        <v>0</v>
      </c>
      <c r="Q511" s="109">
        <f t="shared" si="378"/>
        <v>0</v>
      </c>
      <c r="R511" s="66">
        <f t="shared" si="379"/>
        <v>0</v>
      </c>
      <c r="S511" s="151">
        <v>25</v>
      </c>
      <c r="T511" s="154" t="s">
        <v>16</v>
      </c>
      <c r="U511" s="108">
        <f>SUMIF('Avoided Costs 2011-2019'!$A:$A,'2011 Actuals'!T511&amp;'2011 Actuals'!S511,'Avoided Costs 2011-2019'!$E:$E)*J511</f>
        <v>63018.549965103943</v>
      </c>
      <c r="V511" s="108">
        <f>SUMIF('Avoided Costs 2011-2019'!$A:$A,'2011 Actuals'!T511&amp;'2011 Actuals'!S511,'Avoided Costs 2011-2019'!$K:$K)*N511</f>
        <v>0</v>
      </c>
      <c r="W511" s="108">
        <f>SUMIF('Avoided Costs 2011-2019'!$A:$A,'2011 Actuals'!T511&amp;'2011 Actuals'!S511,'Avoided Costs 2011-2019'!$M:$M)*R511</f>
        <v>0</v>
      </c>
      <c r="X511" s="108">
        <f t="shared" si="380"/>
        <v>63018.549965103943</v>
      </c>
      <c r="Y511" s="134">
        <v>9906</v>
      </c>
      <c r="Z511" s="110">
        <f t="shared" si="381"/>
        <v>8717.2800000000007</v>
      </c>
      <c r="AA511" s="110"/>
      <c r="AB511" s="110"/>
      <c r="AC511" s="110"/>
      <c r="AD511" s="110">
        <f t="shared" si="382"/>
        <v>8717.2800000000007</v>
      </c>
      <c r="AE511" s="110">
        <f t="shared" si="383"/>
        <v>54301.269965103944</v>
      </c>
      <c r="AF511" s="261">
        <f t="shared" si="384"/>
        <v>609698.80399999989</v>
      </c>
      <c r="AG511" s="23"/>
    </row>
    <row r="512" spans="1:33" s="111" customFormat="1" x14ac:dyDescent="0.2">
      <c r="A512" s="145" t="s">
        <v>247</v>
      </c>
      <c r="B512" s="145"/>
      <c r="C512" s="145"/>
      <c r="D512" s="146">
        <v>1</v>
      </c>
      <c r="E512" s="147"/>
      <c r="F512" s="148">
        <v>0.12</v>
      </c>
      <c r="G512" s="148"/>
      <c r="H512" s="147">
        <v>19189</v>
      </c>
      <c r="I512" s="109">
        <f>H512</f>
        <v>19189</v>
      </c>
      <c r="J512" s="66">
        <f t="shared" si="375"/>
        <v>16886.32</v>
      </c>
      <c r="K512" s="147"/>
      <c r="L512" s="147">
        <v>0</v>
      </c>
      <c r="M512" s="109">
        <f>L512</f>
        <v>0</v>
      </c>
      <c r="N512" s="109">
        <f t="shared" si="377"/>
        <v>0</v>
      </c>
      <c r="O512" s="147"/>
      <c r="P512" s="147">
        <v>0</v>
      </c>
      <c r="Q512" s="109">
        <f>+P512</f>
        <v>0</v>
      </c>
      <c r="R512" s="66">
        <f t="shared" si="379"/>
        <v>0</v>
      </c>
      <c r="S512" s="146">
        <v>25</v>
      </c>
      <c r="T512" s="149" t="s">
        <v>16</v>
      </c>
      <c r="U512" s="108">
        <f>SUMIF('Avoided Costs 2011-2019'!$A:$A,'2011 Actuals'!T512&amp;'2011 Actuals'!S512,'Avoided Costs 2011-2019'!$E:$E)*J512</f>
        <v>43634.307368869879</v>
      </c>
      <c r="V512" s="108">
        <f>SUMIF('Avoided Costs 2011-2019'!$A:$A,'2011 Actuals'!T512&amp;'2011 Actuals'!S512,'Avoided Costs 2011-2019'!$K:$K)*N512</f>
        <v>0</v>
      </c>
      <c r="W512" s="108">
        <f>SUMIF('Avoided Costs 2011-2019'!$A:$A,'2011 Actuals'!T512&amp;'2011 Actuals'!S512,'Avoided Costs 2011-2019'!$M:$M)*R512</f>
        <v>0</v>
      </c>
      <c r="X512" s="108">
        <f t="shared" si="380"/>
        <v>43634.307368869879</v>
      </c>
      <c r="Y512" s="134">
        <v>7400</v>
      </c>
      <c r="Z512" s="110">
        <f t="shared" si="381"/>
        <v>6512</v>
      </c>
      <c r="AA512" s="110"/>
      <c r="AB512" s="110"/>
      <c r="AC512" s="110"/>
      <c r="AD512" s="110">
        <f t="shared" si="382"/>
        <v>6512</v>
      </c>
      <c r="AE512" s="110">
        <f t="shared" si="383"/>
        <v>37122.307368869879</v>
      </c>
      <c r="AF512" s="261">
        <f t="shared" si="384"/>
        <v>422158</v>
      </c>
      <c r="AG512" s="23"/>
    </row>
    <row r="513" spans="1:33" s="111" customFormat="1" x14ac:dyDescent="0.2">
      <c r="A513" s="150" t="s">
        <v>248</v>
      </c>
      <c r="B513" s="150"/>
      <c r="C513" s="150"/>
      <c r="D513" s="151">
        <v>1</v>
      </c>
      <c r="E513" s="152"/>
      <c r="F513" s="153">
        <v>0.12</v>
      </c>
      <c r="G513" s="153"/>
      <c r="H513" s="152">
        <v>91972</v>
      </c>
      <c r="I513" s="109">
        <f t="shared" si="374"/>
        <v>89856.644</v>
      </c>
      <c r="J513" s="66">
        <f t="shared" si="375"/>
        <v>79073.846720000001</v>
      </c>
      <c r="K513" s="109"/>
      <c r="L513" s="152">
        <v>0</v>
      </c>
      <c r="M513" s="109">
        <f t="shared" si="376"/>
        <v>0</v>
      </c>
      <c r="N513" s="109">
        <f t="shared" si="377"/>
        <v>0</v>
      </c>
      <c r="O513" s="115"/>
      <c r="P513" s="152">
        <v>0</v>
      </c>
      <c r="Q513" s="109">
        <f t="shared" si="378"/>
        <v>0</v>
      </c>
      <c r="R513" s="66">
        <f t="shared" si="379"/>
        <v>0</v>
      </c>
      <c r="S513" s="151">
        <v>5</v>
      </c>
      <c r="T513" s="154" t="s">
        <v>16</v>
      </c>
      <c r="U513" s="108">
        <f>SUMIF('Avoided Costs 2011-2019'!$A:$A,'2011 Actuals'!T513&amp;'2011 Actuals'!S513,'Avoided Costs 2011-2019'!$E:$E)*J513</f>
        <v>71218.931156912848</v>
      </c>
      <c r="V513" s="108">
        <f>SUMIF('Avoided Costs 2011-2019'!$A:$A,'2011 Actuals'!T513&amp;'2011 Actuals'!S513,'Avoided Costs 2011-2019'!$K:$K)*N513</f>
        <v>0</v>
      </c>
      <c r="W513" s="108">
        <f>SUMIF('Avoided Costs 2011-2019'!$A:$A,'2011 Actuals'!T513&amp;'2011 Actuals'!S513,'Avoided Costs 2011-2019'!$M:$M)*R513</f>
        <v>0</v>
      </c>
      <c r="X513" s="108">
        <f t="shared" si="380"/>
        <v>71218.931156912848</v>
      </c>
      <c r="Y513" s="134">
        <v>13510</v>
      </c>
      <c r="Z513" s="110">
        <f t="shared" si="381"/>
        <v>11888.8</v>
      </c>
      <c r="AA513" s="110"/>
      <c r="AB513" s="110"/>
      <c r="AC513" s="110"/>
      <c r="AD513" s="110">
        <f t="shared" si="382"/>
        <v>11888.8</v>
      </c>
      <c r="AE513" s="110">
        <f t="shared" si="383"/>
        <v>59330.131156912845</v>
      </c>
      <c r="AF513" s="261">
        <f t="shared" si="384"/>
        <v>395369.23360000004</v>
      </c>
      <c r="AG513" s="23"/>
    </row>
    <row r="514" spans="1:33" s="111" customFormat="1" x14ac:dyDescent="0.2">
      <c r="A514" s="150" t="s">
        <v>249</v>
      </c>
      <c r="B514" s="150"/>
      <c r="C514" s="150"/>
      <c r="D514" s="151">
        <v>1</v>
      </c>
      <c r="E514" s="152"/>
      <c r="F514" s="153">
        <v>0.12</v>
      </c>
      <c r="G514" s="153"/>
      <c r="H514" s="152">
        <v>9028</v>
      </c>
      <c r="I514" s="109">
        <f t="shared" si="374"/>
        <v>8820.3559999999998</v>
      </c>
      <c r="J514" s="66">
        <f t="shared" si="375"/>
        <v>7761.9132799999998</v>
      </c>
      <c r="K514" s="109"/>
      <c r="L514" s="152">
        <v>0</v>
      </c>
      <c r="M514" s="109">
        <f t="shared" si="376"/>
        <v>0</v>
      </c>
      <c r="N514" s="109">
        <f t="shared" si="377"/>
        <v>0</v>
      </c>
      <c r="O514" s="115"/>
      <c r="P514" s="152">
        <v>0</v>
      </c>
      <c r="Q514" s="109">
        <f t="shared" si="378"/>
        <v>0</v>
      </c>
      <c r="R514" s="66">
        <f t="shared" si="379"/>
        <v>0</v>
      </c>
      <c r="S514" s="151">
        <v>5</v>
      </c>
      <c r="T514" s="154" t="s">
        <v>16</v>
      </c>
      <c r="U514" s="108">
        <f>SUMIF('Avoided Costs 2011-2019'!$A:$A,'2011 Actuals'!T514&amp;'2011 Actuals'!S514,'Avoided Costs 2011-2019'!$E:$E)*J514</f>
        <v>6990.8723359784408</v>
      </c>
      <c r="V514" s="108">
        <f>SUMIF('Avoided Costs 2011-2019'!$A:$A,'2011 Actuals'!T514&amp;'2011 Actuals'!S514,'Avoided Costs 2011-2019'!$K:$K)*N514</f>
        <v>0</v>
      </c>
      <c r="W514" s="108">
        <f>SUMIF('Avoided Costs 2011-2019'!$A:$A,'2011 Actuals'!T514&amp;'2011 Actuals'!S514,'Avoided Costs 2011-2019'!$M:$M)*R514</f>
        <v>0</v>
      </c>
      <c r="X514" s="108">
        <f t="shared" si="380"/>
        <v>6990.8723359784408</v>
      </c>
      <c r="Y514" s="134">
        <v>4990</v>
      </c>
      <c r="Z514" s="110">
        <f t="shared" si="381"/>
        <v>4391.2</v>
      </c>
      <c r="AA514" s="110"/>
      <c r="AB514" s="110"/>
      <c r="AC514" s="110"/>
      <c r="AD514" s="110">
        <f t="shared" si="382"/>
        <v>4391.2</v>
      </c>
      <c r="AE514" s="110">
        <f t="shared" si="383"/>
        <v>2599.672335978441</v>
      </c>
      <c r="AF514" s="261">
        <f t="shared" si="384"/>
        <v>38809.566399999996</v>
      </c>
      <c r="AG514" s="23"/>
    </row>
    <row r="515" spans="1:33" s="111" customFormat="1" x14ac:dyDescent="0.2">
      <c r="A515" s="150" t="s">
        <v>250</v>
      </c>
      <c r="B515" s="150"/>
      <c r="C515" s="150"/>
      <c r="D515" s="151">
        <v>1</v>
      </c>
      <c r="E515" s="152"/>
      <c r="F515" s="153">
        <v>0.12</v>
      </c>
      <c r="G515" s="153"/>
      <c r="H515" s="152">
        <v>17028</v>
      </c>
      <c r="I515" s="109">
        <f t="shared" si="374"/>
        <v>16636.356</v>
      </c>
      <c r="J515" s="66">
        <f t="shared" si="375"/>
        <v>14639.993280000001</v>
      </c>
      <c r="K515" s="109"/>
      <c r="L515" s="152">
        <v>0</v>
      </c>
      <c r="M515" s="109">
        <f t="shared" si="376"/>
        <v>0</v>
      </c>
      <c r="N515" s="109">
        <f t="shared" si="377"/>
        <v>0</v>
      </c>
      <c r="O515" s="115"/>
      <c r="P515" s="152">
        <v>0</v>
      </c>
      <c r="Q515" s="109">
        <f t="shared" si="378"/>
        <v>0</v>
      </c>
      <c r="R515" s="66">
        <f t="shared" si="379"/>
        <v>0</v>
      </c>
      <c r="S515" s="151">
        <v>5</v>
      </c>
      <c r="T515" s="154" t="s">
        <v>16</v>
      </c>
      <c r="U515" s="108">
        <f>SUMIF('Avoided Costs 2011-2019'!$A:$A,'2011 Actuals'!T515&amp;'2011 Actuals'!S515,'Avoided Costs 2011-2019'!$E:$E)*J515</f>
        <v>13185.708256207454</v>
      </c>
      <c r="V515" s="108">
        <f>SUMIF('Avoided Costs 2011-2019'!$A:$A,'2011 Actuals'!T515&amp;'2011 Actuals'!S515,'Avoided Costs 2011-2019'!$K:$K)*N515</f>
        <v>0</v>
      </c>
      <c r="W515" s="108">
        <f>SUMIF('Avoided Costs 2011-2019'!$A:$A,'2011 Actuals'!T515&amp;'2011 Actuals'!S515,'Avoided Costs 2011-2019'!$M:$M)*R515</f>
        <v>0</v>
      </c>
      <c r="X515" s="108">
        <f t="shared" si="380"/>
        <v>13185.708256207454</v>
      </c>
      <c r="Y515" s="134">
        <v>6560</v>
      </c>
      <c r="Z515" s="110">
        <f t="shared" si="381"/>
        <v>5772.8</v>
      </c>
      <c r="AA515" s="110"/>
      <c r="AB515" s="110"/>
      <c r="AC515" s="110"/>
      <c r="AD515" s="110">
        <f t="shared" si="382"/>
        <v>5772.8</v>
      </c>
      <c r="AE515" s="110">
        <f t="shared" si="383"/>
        <v>7412.9082562074536</v>
      </c>
      <c r="AF515" s="261">
        <f t="shared" si="384"/>
        <v>73199.966400000005</v>
      </c>
      <c r="AG515" s="23"/>
    </row>
    <row r="516" spans="1:33" s="111" customFormat="1" x14ac:dyDescent="0.2">
      <c r="A516" s="150" t="s">
        <v>251</v>
      </c>
      <c r="B516" s="150"/>
      <c r="C516" s="150"/>
      <c r="D516" s="151">
        <v>1</v>
      </c>
      <c r="E516" s="152"/>
      <c r="F516" s="153">
        <v>0.12</v>
      </c>
      <c r="G516" s="153"/>
      <c r="H516" s="152">
        <v>70242</v>
      </c>
      <c r="I516" s="109">
        <f t="shared" si="374"/>
        <v>68626.433999999994</v>
      </c>
      <c r="J516" s="66">
        <f t="shared" si="375"/>
        <v>60391.261919999997</v>
      </c>
      <c r="K516" s="109"/>
      <c r="L516" s="152">
        <v>0</v>
      </c>
      <c r="M516" s="109">
        <f t="shared" si="376"/>
        <v>0</v>
      </c>
      <c r="N516" s="109">
        <f t="shared" si="377"/>
        <v>0</v>
      </c>
      <c r="O516" s="115"/>
      <c r="P516" s="152">
        <v>0</v>
      </c>
      <c r="Q516" s="109">
        <f t="shared" si="378"/>
        <v>0</v>
      </c>
      <c r="R516" s="66">
        <f t="shared" si="379"/>
        <v>0</v>
      </c>
      <c r="S516" s="151">
        <v>25</v>
      </c>
      <c r="T516" s="154" t="s">
        <v>16</v>
      </c>
      <c r="U516" s="108">
        <f>SUMIF('Avoided Costs 2011-2019'!$A:$A,'2011 Actuals'!T516&amp;'2011 Actuals'!S516,'Avoided Costs 2011-2019'!$E:$E)*J516</f>
        <v>156051.22282481956</v>
      </c>
      <c r="V516" s="108">
        <f>SUMIF('Avoided Costs 2011-2019'!$A:$A,'2011 Actuals'!T516&amp;'2011 Actuals'!S516,'Avoided Costs 2011-2019'!$K:$K)*N516</f>
        <v>0</v>
      </c>
      <c r="W516" s="108">
        <f>SUMIF('Avoided Costs 2011-2019'!$A:$A,'2011 Actuals'!T516&amp;'2011 Actuals'!S516,'Avoided Costs 2011-2019'!$M:$M)*R516</f>
        <v>0</v>
      </c>
      <c r="X516" s="108">
        <f t="shared" si="380"/>
        <v>156051.22282481956</v>
      </c>
      <c r="Y516" s="134">
        <v>60000</v>
      </c>
      <c r="Z516" s="110">
        <f t="shared" si="381"/>
        <v>52800</v>
      </c>
      <c r="AA516" s="110"/>
      <c r="AB516" s="110"/>
      <c r="AC516" s="110"/>
      <c r="AD516" s="110">
        <f t="shared" si="382"/>
        <v>52800</v>
      </c>
      <c r="AE516" s="110">
        <f t="shared" si="383"/>
        <v>103251.22282481956</v>
      </c>
      <c r="AF516" s="261">
        <f t="shared" si="384"/>
        <v>1509781.548</v>
      </c>
      <c r="AG516" s="23"/>
    </row>
    <row r="517" spans="1:33" s="111" customFormat="1" x14ac:dyDescent="0.2">
      <c r="A517" s="150" t="s">
        <v>252</v>
      </c>
      <c r="B517" s="150"/>
      <c r="C517" s="150"/>
      <c r="D517" s="151">
        <v>1</v>
      </c>
      <c r="E517" s="152"/>
      <c r="F517" s="153">
        <v>0.12</v>
      </c>
      <c r="G517" s="153"/>
      <c r="H517" s="152">
        <v>31684</v>
      </c>
      <c r="I517" s="109">
        <f t="shared" si="374"/>
        <v>30955.268</v>
      </c>
      <c r="J517" s="66">
        <f t="shared" si="375"/>
        <v>27240.635839999999</v>
      </c>
      <c r="K517" s="109"/>
      <c r="L517" s="152">
        <v>0</v>
      </c>
      <c r="M517" s="109">
        <f t="shared" si="376"/>
        <v>0</v>
      </c>
      <c r="N517" s="109">
        <f t="shared" si="377"/>
        <v>0</v>
      </c>
      <c r="O517" s="115"/>
      <c r="P517" s="152">
        <v>0</v>
      </c>
      <c r="Q517" s="109">
        <f t="shared" si="378"/>
        <v>0</v>
      </c>
      <c r="R517" s="66">
        <f t="shared" si="379"/>
        <v>0</v>
      </c>
      <c r="S517" s="151">
        <v>25</v>
      </c>
      <c r="T517" s="154" t="s">
        <v>16</v>
      </c>
      <c r="U517" s="108">
        <f>SUMIF('Avoided Costs 2011-2019'!$A:$A,'2011 Actuals'!T517&amp;'2011 Actuals'!S517,'Avoided Costs 2011-2019'!$E:$E)*J517</f>
        <v>70389.894137148469</v>
      </c>
      <c r="V517" s="108">
        <f>SUMIF('Avoided Costs 2011-2019'!$A:$A,'2011 Actuals'!T517&amp;'2011 Actuals'!S517,'Avoided Costs 2011-2019'!$K:$K)*N517</f>
        <v>0</v>
      </c>
      <c r="W517" s="108">
        <f>SUMIF('Avoided Costs 2011-2019'!$A:$A,'2011 Actuals'!T517&amp;'2011 Actuals'!S517,'Avoided Costs 2011-2019'!$M:$M)*R517</f>
        <v>0</v>
      </c>
      <c r="X517" s="108">
        <f t="shared" si="380"/>
        <v>70389.894137148469</v>
      </c>
      <c r="Y517" s="134">
        <v>34799</v>
      </c>
      <c r="Z517" s="110">
        <f t="shared" si="381"/>
        <v>30623.119999999999</v>
      </c>
      <c r="AA517" s="110"/>
      <c r="AB517" s="110"/>
      <c r="AC517" s="110"/>
      <c r="AD517" s="110">
        <f t="shared" si="382"/>
        <v>30623.119999999999</v>
      </c>
      <c r="AE517" s="110">
        <f t="shared" si="383"/>
        <v>39766.774137148474</v>
      </c>
      <c r="AF517" s="261">
        <f t="shared" si="384"/>
        <v>681015.89599999995</v>
      </c>
      <c r="AG517" s="23"/>
    </row>
    <row r="518" spans="1:33" s="4" customFormat="1" x14ac:dyDescent="0.2">
      <c r="A518" s="214" t="s">
        <v>4</v>
      </c>
      <c r="B518" s="214" t="s">
        <v>56</v>
      </c>
      <c r="C518" s="215"/>
      <c r="D518" s="216">
        <f>SUM(D504:D517)</f>
        <v>13</v>
      </c>
      <c r="E518" s="217"/>
      <c r="F518" s="218"/>
      <c r="G518" s="219"/>
      <c r="H518" s="217">
        <f>SUM(H504:H517)</f>
        <v>592285</v>
      </c>
      <c r="I518" s="217">
        <f>SUM(I504:I517)</f>
        <v>584541.03800000006</v>
      </c>
      <c r="J518" s="217">
        <f>SUM(J504:J517)</f>
        <v>514396.11343999999</v>
      </c>
      <c r="K518" s="66"/>
      <c r="L518" s="217">
        <f>SUM(L504:L517)</f>
        <v>1208920</v>
      </c>
      <c r="M518" s="217">
        <f>SUM(M504:M517)</f>
        <v>1209401.3999999999</v>
      </c>
      <c r="N518" s="217">
        <f>SUM(N504:N517)</f>
        <v>1064273.2320000001</v>
      </c>
      <c r="O518" s="220"/>
      <c r="P518" s="217">
        <f>SUM(P504:P517)</f>
        <v>13431</v>
      </c>
      <c r="Q518" s="217">
        <f>SUM(Q504:Q517)</f>
        <v>13296.69</v>
      </c>
      <c r="R518" s="217">
        <f>SUM(R504:R517)</f>
        <v>11701.0872</v>
      </c>
      <c r="S518" s="216"/>
      <c r="T518" s="215"/>
      <c r="U518" s="110">
        <f>SUM(U504:U517)</f>
        <v>1016416.1908194225</v>
      </c>
      <c r="V518" s="110">
        <f>SUM(V504:V517)</f>
        <v>893646.51543339633</v>
      </c>
      <c r="W518" s="110">
        <f>SUM(W504:W517)</f>
        <v>253164.187579007</v>
      </c>
      <c r="X518" s="110">
        <f>SUM(X504:X517)</f>
        <v>2163226.8938318258</v>
      </c>
      <c r="Y518" s="134"/>
      <c r="Z518" s="110">
        <f>SUM(Z504:Z517)</f>
        <v>497345.2</v>
      </c>
      <c r="AA518" s="110">
        <v>61604</v>
      </c>
      <c r="AB518" s="110">
        <v>21323</v>
      </c>
      <c r="AC518" s="110">
        <f>AB518+AA518</f>
        <v>82927</v>
      </c>
      <c r="AD518" s="110">
        <f t="shared" si="382"/>
        <v>518668.2</v>
      </c>
      <c r="AE518" s="112">
        <f t="shared" si="383"/>
        <v>1644558.6938318259</v>
      </c>
      <c r="AF518" s="262">
        <f>SUM(AF504:AF517)</f>
        <v>8313096.0967999995</v>
      </c>
      <c r="AG518" s="23"/>
    </row>
    <row r="519" spans="1:33" x14ac:dyDescent="0.2">
      <c r="A519" s="143"/>
      <c r="J519" s="20"/>
      <c r="K519" s="40"/>
      <c r="L519" s="40"/>
      <c r="O519" s="57"/>
      <c r="P519" s="29"/>
      <c r="R519" s="20"/>
      <c r="S519" s="20"/>
      <c r="Z519" s="41"/>
      <c r="AA519" s="41"/>
      <c r="AC519" s="41"/>
      <c r="AD519" s="41"/>
      <c r="AE519" s="41"/>
      <c r="AF519" s="72"/>
    </row>
    <row r="520" spans="1:33" x14ac:dyDescent="0.2">
      <c r="A520" s="143" t="s">
        <v>1042</v>
      </c>
      <c r="B520" s="23" t="s">
        <v>1043</v>
      </c>
      <c r="J520" s="20"/>
      <c r="K520" s="40"/>
      <c r="L520" s="40"/>
      <c r="O520" s="57"/>
      <c r="P520" s="29"/>
      <c r="R520" s="20"/>
      <c r="S520" s="20"/>
      <c r="Z520" s="41"/>
      <c r="AA520" s="41"/>
      <c r="AC520" s="41"/>
      <c r="AD520" s="41"/>
      <c r="AE520" s="41"/>
      <c r="AF520" s="72"/>
    </row>
    <row r="521" spans="1:33" s="4" customFormat="1" x14ac:dyDescent="0.2">
      <c r="A521" s="214" t="s">
        <v>4</v>
      </c>
      <c r="B521" s="150" t="s">
        <v>1044</v>
      </c>
      <c r="C521" s="215"/>
      <c r="D521" s="216"/>
      <c r="E521" s="217"/>
      <c r="F521" s="218"/>
      <c r="G521" s="219"/>
      <c r="H521" s="217"/>
      <c r="I521" s="217"/>
      <c r="J521" s="217"/>
      <c r="K521" s="66"/>
      <c r="L521" s="217"/>
      <c r="M521" s="217"/>
      <c r="N521" s="217"/>
      <c r="O521" s="220"/>
      <c r="P521" s="217"/>
      <c r="Q521" s="217"/>
      <c r="R521" s="217"/>
      <c r="S521" s="216"/>
      <c r="T521" s="215"/>
      <c r="U521" s="110"/>
      <c r="V521" s="110"/>
      <c r="W521" s="110"/>
      <c r="X521" s="110"/>
      <c r="Y521" s="134"/>
      <c r="Z521" s="110"/>
      <c r="AA521" s="110">
        <v>423595</v>
      </c>
      <c r="AB521" s="110">
        <v>87614.5</v>
      </c>
      <c r="AC521" s="110">
        <f>AB521+AA521</f>
        <v>511209.5</v>
      </c>
      <c r="AD521" s="110">
        <f>Z521+AB521</f>
        <v>87614.5</v>
      </c>
      <c r="AE521" s="112">
        <f>X521-AD521</f>
        <v>-87614.5</v>
      </c>
      <c r="AF521" s="261">
        <f t="shared" ref="AF521" si="385">J521*S521</f>
        <v>0</v>
      </c>
      <c r="AG521" s="23"/>
    </row>
    <row r="522" spans="1:33" s="4" customFormat="1" x14ac:dyDescent="0.2">
      <c r="A522" s="158"/>
      <c r="B522" s="158"/>
      <c r="C522" s="18"/>
      <c r="D522" s="228"/>
      <c r="E522" s="229"/>
      <c r="F522" s="230"/>
      <c r="G522" s="231"/>
      <c r="H522" s="229"/>
      <c r="I522" s="229"/>
      <c r="J522" s="229"/>
      <c r="K522" s="232"/>
      <c r="L522" s="229"/>
      <c r="M522" s="229"/>
      <c r="N522" s="229"/>
      <c r="O522" s="233"/>
      <c r="P522" s="229"/>
      <c r="Q522" s="229"/>
      <c r="R522" s="229"/>
      <c r="S522" s="228"/>
      <c r="T522" s="18"/>
      <c r="U522" s="234"/>
      <c r="V522" s="234"/>
      <c r="W522" s="234"/>
      <c r="X522" s="234"/>
      <c r="Y522" s="235"/>
      <c r="Z522" s="234"/>
      <c r="AA522" s="234"/>
      <c r="AB522" s="234"/>
      <c r="AC522" s="234"/>
      <c r="AD522" s="234"/>
      <c r="AE522" s="234"/>
      <c r="AF522" s="264"/>
      <c r="AG522" s="23"/>
    </row>
    <row r="523" spans="1:33" x14ac:dyDescent="0.2">
      <c r="A523" s="158" t="s">
        <v>185</v>
      </c>
      <c r="B523" s="209"/>
      <c r="C523" s="18"/>
      <c r="D523" s="102">
        <f>D518+D501+D307+D272+D266+D226+D185+D162+D148+D81</f>
        <v>393</v>
      </c>
      <c r="E523" s="102"/>
      <c r="F523" s="101"/>
      <c r="G523" s="94"/>
      <c r="H523" s="102">
        <f>H518+H501+H307+H272+H266+H226+H185+H162+H148+H81</f>
        <v>20875727</v>
      </c>
      <c r="I523" s="102">
        <f>I518+I501+I307+I272+I266+I226+I185+I162+I148+I81</f>
        <v>20418681.759000003</v>
      </c>
      <c r="J523" s="102">
        <f>J518+J501+J307+J272+J266+J226+J185+J162+J148+J81</f>
        <v>17968439.947920002</v>
      </c>
      <c r="K523" s="102"/>
      <c r="L523" s="102">
        <f>L518+L501+L307+L272+L266+L226+L185+L162+L148+L81</f>
        <v>15688468</v>
      </c>
      <c r="M523" s="102">
        <f>M518+M501+M307+M272+M266+M226+M185+M162+M148+M81</f>
        <v>15089992.920000002</v>
      </c>
      <c r="N523" s="102">
        <f>N518+N501+N307+N272+N266+N226+N185+N162+N148+N81</f>
        <v>13279193.7696</v>
      </c>
      <c r="O523" s="76"/>
      <c r="P523" s="102">
        <f>P518+P501+P307+P272+P266+P226+P185+P162+P148+P81</f>
        <v>81285</v>
      </c>
      <c r="Q523" s="102">
        <f>Q518+Q501+Q307+Q272+Q266+Q226+Q185+Q162+Q148+Q81</f>
        <v>80459.02</v>
      </c>
      <c r="R523" s="102">
        <f>R518+R501+R307+R272+R266+R226+R185+R162+R148+R81</f>
        <v>70803.937600000005</v>
      </c>
      <c r="S523" s="102"/>
      <c r="T523" s="18"/>
      <c r="U523" s="210">
        <f>U518+U501+U307+U272+U266+U226+U185+U162+U148+U81</f>
        <v>36954769.259263806</v>
      </c>
      <c r="V523" s="210">
        <f>V518+V501+V307+V272+V266+V226+V185+V162+V148+V81</f>
        <v>10454830.864668559</v>
      </c>
      <c r="W523" s="210">
        <f>W518+W501+W307+W272+W266+W226+W185+W162+W148+W81</f>
        <v>1205840.5683495605</v>
      </c>
      <c r="X523" s="210">
        <f>X518+X501+X307+X272+X266+X226+X185+X162+X148+X81</f>
        <v>48615440.692281932</v>
      </c>
      <c r="Y523" s="127"/>
      <c r="Z523" s="210">
        <f>Z518+Z501+Z307+Z272+Z266+Z226+Z185+Z162+Z148+Z81</f>
        <v>13005285.1984</v>
      </c>
      <c r="AA523" s="210">
        <f t="shared" ref="AA523:AF523" si="386">AA518+AA501+AA307+AA272+AA266+AA226+AA185+AA162+AA148+AA81+AA521</f>
        <v>2553366.39</v>
      </c>
      <c r="AB523" s="210">
        <f t="shared" si="386"/>
        <v>503100.63</v>
      </c>
      <c r="AC523" s="210">
        <f t="shared" si="386"/>
        <v>3056467.02</v>
      </c>
      <c r="AD523" s="210">
        <f t="shared" si="386"/>
        <v>13508385.828399999</v>
      </c>
      <c r="AE523" s="210">
        <f t="shared" si="386"/>
        <v>35107054.863881923</v>
      </c>
      <c r="AF523" s="89">
        <f t="shared" si="386"/>
        <v>307024716.70420837</v>
      </c>
    </row>
    <row r="524" spans="1:33" x14ac:dyDescent="0.2">
      <c r="A524" s="143"/>
      <c r="D524" s="26" t="s">
        <v>136</v>
      </c>
      <c r="J524" s="26" t="s">
        <v>136</v>
      </c>
      <c r="K524" s="26" t="s">
        <v>136</v>
      </c>
    </row>
    <row r="525" spans="1:33" s="4" customFormat="1" x14ac:dyDescent="0.2">
      <c r="A525" s="99"/>
      <c r="B525" s="4" t="s">
        <v>125</v>
      </c>
      <c r="C525" s="5"/>
      <c r="D525" s="20"/>
      <c r="E525" s="20" t="s">
        <v>136</v>
      </c>
      <c r="F525" s="25"/>
      <c r="G525" s="90"/>
      <c r="H525" s="24"/>
      <c r="I525" s="24"/>
      <c r="J525" s="20"/>
      <c r="K525" s="20"/>
      <c r="L525" s="20"/>
      <c r="M525" s="24"/>
      <c r="N525" s="20"/>
      <c r="O525" s="57"/>
      <c r="P525" s="29"/>
      <c r="Q525" s="24"/>
      <c r="R525" s="20"/>
      <c r="S525" s="20"/>
      <c r="T525" s="5"/>
      <c r="U525" s="41"/>
      <c r="V525" s="41"/>
      <c r="W525" s="41"/>
      <c r="X525" s="41"/>
      <c r="Y525" s="128"/>
      <c r="Z525" s="41"/>
      <c r="AA525" s="41"/>
      <c r="AB525" s="41"/>
      <c r="AC525" s="41"/>
      <c r="AD525" s="41"/>
      <c r="AE525" s="41"/>
      <c r="AF525" s="72"/>
      <c r="AG525" s="23"/>
    </row>
    <row r="526" spans="1:33" x14ac:dyDescent="0.2">
      <c r="A526" s="143" t="s">
        <v>92</v>
      </c>
      <c r="B526" s="23" t="s">
        <v>88</v>
      </c>
      <c r="H526" s="213">
        <v>0</v>
      </c>
      <c r="I526" s="213"/>
      <c r="J526" s="213"/>
      <c r="K526" s="213"/>
      <c r="L526" s="213">
        <v>0</v>
      </c>
      <c r="M526" s="213"/>
      <c r="O526" s="57"/>
      <c r="P526" s="213">
        <v>0</v>
      </c>
      <c r="Q526" s="213"/>
      <c r="R526" s="20"/>
      <c r="S526" s="20"/>
      <c r="Z526" s="41"/>
      <c r="AA526" s="41"/>
      <c r="AC526" s="41"/>
      <c r="AD526" s="41"/>
      <c r="AE526" s="41"/>
    </row>
    <row r="527" spans="1:33" s="111" customFormat="1" x14ac:dyDescent="0.2">
      <c r="A527" s="150" t="s">
        <v>521</v>
      </c>
      <c r="B527" s="150"/>
      <c r="C527" s="150"/>
      <c r="D527" s="151">
        <v>1</v>
      </c>
      <c r="E527" s="152"/>
      <c r="F527" s="153">
        <v>0.2</v>
      </c>
      <c r="G527" s="153"/>
      <c r="H527" s="152">
        <v>66843</v>
      </c>
      <c r="I527" s="109">
        <f t="shared" ref="I527:I595" si="387">+$H$68*H527</f>
        <v>65305.610999999997</v>
      </c>
      <c r="J527" s="66">
        <f t="shared" ref="J527:J592" si="388">I527*(1-F527)</f>
        <v>52244.488799999999</v>
      </c>
      <c r="K527" s="109"/>
      <c r="L527" s="152">
        <v>0</v>
      </c>
      <c r="M527" s="109">
        <f t="shared" ref="M527:M595" si="389">+$L$68*L527</f>
        <v>0</v>
      </c>
      <c r="N527" s="109">
        <f t="shared" ref="N527:N592" si="390">M527*(1-F527)</f>
        <v>0</v>
      </c>
      <c r="O527" s="115"/>
      <c r="P527" s="152">
        <v>0</v>
      </c>
      <c r="Q527" s="109">
        <f t="shared" ref="Q527:Q595" si="391">+P527*$P$68</f>
        <v>0</v>
      </c>
      <c r="R527" s="66">
        <f t="shared" ref="R527:R592" si="392">Q527*(1-F527)</f>
        <v>0</v>
      </c>
      <c r="S527" s="151">
        <v>9</v>
      </c>
      <c r="T527" s="154" t="s">
        <v>134</v>
      </c>
      <c r="U527" s="108">
        <f>SUMIF('Avoided Costs 2011-2019'!$A:$A,'2011 Actuals'!T527&amp;'2011 Actuals'!S527,'Avoided Costs 2011-2019'!$E:$E)*J527</f>
        <v>70118.722432076378</v>
      </c>
      <c r="V527" s="108">
        <f>SUMIF('Avoided Costs 2011-2019'!$A:$A,'2011 Actuals'!T527&amp;'2011 Actuals'!S527,'Avoided Costs 2011-2019'!$K:$K)*N527</f>
        <v>0</v>
      </c>
      <c r="W527" s="108">
        <f>SUMIF('Avoided Costs 2011-2019'!$A:$A,'2011 Actuals'!T527&amp;'2011 Actuals'!S527,'Avoided Costs 2011-2019'!$M:$M)*R527</f>
        <v>0</v>
      </c>
      <c r="X527" s="108">
        <f t="shared" ref="X527:X592" si="393">SUM(U527:W527)</f>
        <v>70118.722432076378</v>
      </c>
      <c r="Y527" s="134">
        <v>57199.59</v>
      </c>
      <c r="Z527" s="110">
        <f t="shared" ref="Z527:Z592" si="394">Y527*(1-F527)</f>
        <v>45759.671999999999</v>
      </c>
      <c r="AA527" s="110"/>
      <c r="AB527" s="110"/>
      <c r="AC527" s="110"/>
      <c r="AD527" s="110">
        <f t="shared" ref="AD527:AD590" si="395">Z527+AB527</f>
        <v>45759.671999999999</v>
      </c>
      <c r="AE527" s="110">
        <f t="shared" ref="AE527:AE590" si="396">X527-AD527</f>
        <v>24359.050432076379</v>
      </c>
      <c r="AF527" s="261">
        <f t="shared" ref="AF527:AF590" si="397">J527*S527</f>
        <v>470200.39919999999</v>
      </c>
      <c r="AG527" s="23"/>
    </row>
    <row r="528" spans="1:33" s="111" customFormat="1" x14ac:dyDescent="0.2">
      <c r="A528" s="150" t="s">
        <v>522</v>
      </c>
      <c r="B528" s="150"/>
      <c r="C528" s="150"/>
      <c r="D528" s="151">
        <v>1</v>
      </c>
      <c r="E528" s="152"/>
      <c r="F528" s="153">
        <v>0.2</v>
      </c>
      <c r="G528" s="153"/>
      <c r="H528" s="152">
        <v>89846</v>
      </c>
      <c r="I528" s="109">
        <f t="shared" si="387"/>
        <v>87779.542000000001</v>
      </c>
      <c r="J528" s="66">
        <f t="shared" si="388"/>
        <v>70223.633600000001</v>
      </c>
      <c r="K528" s="109"/>
      <c r="L528" s="152">
        <v>0</v>
      </c>
      <c r="M528" s="109">
        <f t="shared" si="389"/>
        <v>0</v>
      </c>
      <c r="N528" s="109">
        <f t="shared" si="390"/>
        <v>0</v>
      </c>
      <c r="O528" s="115"/>
      <c r="P528" s="152">
        <v>0</v>
      </c>
      <c r="Q528" s="109">
        <f t="shared" si="391"/>
        <v>0</v>
      </c>
      <c r="R528" s="66">
        <f t="shared" si="392"/>
        <v>0</v>
      </c>
      <c r="S528" s="151">
        <v>11</v>
      </c>
      <c r="T528" s="154" t="s">
        <v>16</v>
      </c>
      <c r="U528" s="108">
        <f>SUMIF('Avoided Costs 2011-2019'!$A:$A,'2011 Actuals'!T528&amp;'2011 Actuals'!S528,'Avoided Costs 2011-2019'!$E:$E)*J528</f>
        <v>118562.18456007194</v>
      </c>
      <c r="V528" s="108">
        <f>SUMIF('Avoided Costs 2011-2019'!$A:$A,'2011 Actuals'!T528&amp;'2011 Actuals'!S528,'Avoided Costs 2011-2019'!$K:$K)*N528</f>
        <v>0</v>
      </c>
      <c r="W528" s="108">
        <f>SUMIF('Avoided Costs 2011-2019'!$A:$A,'2011 Actuals'!T528&amp;'2011 Actuals'!S528,'Avoided Costs 2011-2019'!$M:$M)*R528</f>
        <v>0</v>
      </c>
      <c r="X528" s="108">
        <f t="shared" si="393"/>
        <v>118562.18456007194</v>
      </c>
      <c r="Y528" s="134">
        <v>62805</v>
      </c>
      <c r="Z528" s="110">
        <f t="shared" si="394"/>
        <v>50244</v>
      </c>
      <c r="AA528" s="110"/>
      <c r="AB528" s="110"/>
      <c r="AC528" s="110"/>
      <c r="AD528" s="110">
        <f t="shared" si="395"/>
        <v>50244</v>
      </c>
      <c r="AE528" s="110">
        <f t="shared" si="396"/>
        <v>68318.184560071939</v>
      </c>
      <c r="AF528" s="261">
        <f t="shared" si="397"/>
        <v>772459.96959999995</v>
      </c>
      <c r="AG528" s="23"/>
    </row>
    <row r="529" spans="1:33" s="111" customFormat="1" x14ac:dyDescent="0.2">
      <c r="A529" s="150" t="s">
        <v>523</v>
      </c>
      <c r="B529" s="150"/>
      <c r="C529" s="150"/>
      <c r="D529" s="151">
        <v>1</v>
      </c>
      <c r="E529" s="152"/>
      <c r="F529" s="153">
        <v>0.2</v>
      </c>
      <c r="G529" s="153"/>
      <c r="H529" s="152">
        <v>133129</v>
      </c>
      <c r="I529" s="109">
        <f t="shared" si="387"/>
        <v>130067.033</v>
      </c>
      <c r="J529" s="66">
        <f t="shared" si="388"/>
        <v>104053.62640000001</v>
      </c>
      <c r="K529" s="109"/>
      <c r="L529" s="152">
        <v>0</v>
      </c>
      <c r="M529" s="109">
        <f t="shared" si="389"/>
        <v>0</v>
      </c>
      <c r="N529" s="109">
        <f t="shared" si="390"/>
        <v>0</v>
      </c>
      <c r="O529" s="115"/>
      <c r="P529" s="152">
        <v>0</v>
      </c>
      <c r="Q529" s="109">
        <f t="shared" si="391"/>
        <v>0</v>
      </c>
      <c r="R529" s="66">
        <f t="shared" si="392"/>
        <v>0</v>
      </c>
      <c r="S529" s="151">
        <v>11</v>
      </c>
      <c r="T529" s="154" t="s">
        <v>16</v>
      </c>
      <c r="U529" s="108">
        <f>SUMIF('Avoided Costs 2011-2019'!$A:$A,'2011 Actuals'!T529&amp;'2011 Actuals'!S529,'Avoided Costs 2011-2019'!$E:$E)*J529</f>
        <v>175679.1072312381</v>
      </c>
      <c r="V529" s="108">
        <f>SUMIF('Avoided Costs 2011-2019'!$A:$A,'2011 Actuals'!T529&amp;'2011 Actuals'!S529,'Avoided Costs 2011-2019'!$K:$K)*N529</f>
        <v>0</v>
      </c>
      <c r="W529" s="108">
        <f>SUMIF('Avoided Costs 2011-2019'!$A:$A,'2011 Actuals'!T529&amp;'2011 Actuals'!S529,'Avoided Costs 2011-2019'!$M:$M)*R529</f>
        <v>0</v>
      </c>
      <c r="X529" s="108">
        <f t="shared" si="393"/>
        <v>175679.1072312381</v>
      </c>
      <c r="Y529" s="134">
        <v>165740</v>
      </c>
      <c r="Z529" s="110">
        <f t="shared" si="394"/>
        <v>132592</v>
      </c>
      <c r="AA529" s="110"/>
      <c r="AB529" s="110"/>
      <c r="AC529" s="110"/>
      <c r="AD529" s="110">
        <f t="shared" si="395"/>
        <v>132592</v>
      </c>
      <c r="AE529" s="110">
        <f t="shared" si="396"/>
        <v>43087.1072312381</v>
      </c>
      <c r="AF529" s="261">
        <f t="shared" si="397"/>
        <v>1144589.8904000001</v>
      </c>
      <c r="AG529" s="23"/>
    </row>
    <row r="530" spans="1:33" s="111" customFormat="1" x14ac:dyDescent="0.2">
      <c r="A530" s="150" t="s">
        <v>524</v>
      </c>
      <c r="B530" s="150"/>
      <c r="C530" s="150"/>
      <c r="D530" s="151">
        <v>1</v>
      </c>
      <c r="E530" s="152"/>
      <c r="F530" s="153">
        <v>0.2</v>
      </c>
      <c r="G530" s="153"/>
      <c r="H530" s="152">
        <v>203099</v>
      </c>
      <c r="I530" s="109">
        <f t="shared" si="387"/>
        <v>198427.723</v>
      </c>
      <c r="J530" s="66">
        <f t="shared" si="388"/>
        <v>158742.1784</v>
      </c>
      <c r="K530" s="109"/>
      <c r="L530" s="152">
        <v>0</v>
      </c>
      <c r="M530" s="109">
        <f t="shared" si="389"/>
        <v>0</v>
      </c>
      <c r="N530" s="109">
        <f t="shared" si="390"/>
        <v>0</v>
      </c>
      <c r="O530" s="115"/>
      <c r="P530" s="152">
        <v>0</v>
      </c>
      <c r="Q530" s="109">
        <f t="shared" si="391"/>
        <v>0</v>
      </c>
      <c r="R530" s="66">
        <f t="shared" si="392"/>
        <v>0</v>
      </c>
      <c r="S530" s="151">
        <v>11</v>
      </c>
      <c r="T530" s="154" t="s">
        <v>16</v>
      </c>
      <c r="U530" s="108">
        <f>SUMIF('Avoided Costs 2011-2019'!$A:$A,'2011 Actuals'!T530&amp;'2011 Actuals'!S530,'Avoided Costs 2011-2019'!$E:$E)*J530</f>
        <v>268012.61182429997</v>
      </c>
      <c r="V530" s="108">
        <f>SUMIF('Avoided Costs 2011-2019'!$A:$A,'2011 Actuals'!T530&amp;'2011 Actuals'!S530,'Avoided Costs 2011-2019'!$K:$K)*N530</f>
        <v>0</v>
      </c>
      <c r="W530" s="108">
        <f>SUMIF('Avoided Costs 2011-2019'!$A:$A,'2011 Actuals'!T530&amp;'2011 Actuals'!S530,'Avoided Costs 2011-2019'!$M:$M)*R530</f>
        <v>0</v>
      </c>
      <c r="X530" s="108">
        <f t="shared" si="393"/>
        <v>268012.61182429997</v>
      </c>
      <c r="Y530" s="134">
        <v>193450</v>
      </c>
      <c r="Z530" s="110">
        <f t="shared" si="394"/>
        <v>154760</v>
      </c>
      <c r="AA530" s="110"/>
      <c r="AB530" s="110"/>
      <c r="AC530" s="110"/>
      <c r="AD530" s="110">
        <f t="shared" si="395"/>
        <v>154760</v>
      </c>
      <c r="AE530" s="110">
        <f t="shared" si="396"/>
        <v>113252.61182429997</v>
      </c>
      <c r="AF530" s="261">
        <f t="shared" si="397"/>
        <v>1746163.9624000001</v>
      </c>
      <c r="AG530" s="23"/>
    </row>
    <row r="531" spans="1:33" s="111" customFormat="1" x14ac:dyDescent="0.2">
      <c r="A531" s="150" t="s">
        <v>525</v>
      </c>
      <c r="B531" s="150"/>
      <c r="C531" s="150"/>
      <c r="D531" s="151">
        <v>1</v>
      </c>
      <c r="E531" s="152"/>
      <c r="F531" s="153">
        <v>0.2</v>
      </c>
      <c r="G531" s="153"/>
      <c r="H531" s="152">
        <v>133417</v>
      </c>
      <c r="I531" s="109">
        <f t="shared" si="387"/>
        <v>130348.409</v>
      </c>
      <c r="J531" s="66">
        <f t="shared" si="388"/>
        <v>104278.72720000001</v>
      </c>
      <c r="K531" s="109"/>
      <c r="L531" s="152">
        <v>0</v>
      </c>
      <c r="M531" s="109">
        <f t="shared" si="389"/>
        <v>0</v>
      </c>
      <c r="N531" s="109">
        <f t="shared" si="390"/>
        <v>0</v>
      </c>
      <c r="O531" s="115"/>
      <c r="P531" s="152">
        <v>0</v>
      </c>
      <c r="Q531" s="109">
        <f t="shared" si="391"/>
        <v>0</v>
      </c>
      <c r="R531" s="66">
        <f t="shared" si="392"/>
        <v>0</v>
      </c>
      <c r="S531" s="151">
        <v>11</v>
      </c>
      <c r="T531" s="154" t="s">
        <v>16</v>
      </c>
      <c r="U531" s="108">
        <f>SUMIF('Avoided Costs 2011-2019'!$A:$A,'2011 Actuals'!T531&amp;'2011 Actuals'!S531,'Avoided Costs 2011-2019'!$E:$E)*J531</f>
        <v>176059.1565284055</v>
      </c>
      <c r="V531" s="108">
        <f>SUMIF('Avoided Costs 2011-2019'!$A:$A,'2011 Actuals'!T531&amp;'2011 Actuals'!S531,'Avoided Costs 2011-2019'!$K:$K)*N531</f>
        <v>0</v>
      </c>
      <c r="W531" s="108">
        <f>SUMIF('Avoided Costs 2011-2019'!$A:$A,'2011 Actuals'!T531&amp;'2011 Actuals'!S531,'Avoided Costs 2011-2019'!$M:$M)*R531</f>
        <v>0</v>
      </c>
      <c r="X531" s="108">
        <f t="shared" si="393"/>
        <v>176059.1565284055</v>
      </c>
      <c r="Y531" s="134">
        <v>111989</v>
      </c>
      <c r="Z531" s="110">
        <f t="shared" si="394"/>
        <v>89591.200000000012</v>
      </c>
      <c r="AA531" s="110"/>
      <c r="AB531" s="110"/>
      <c r="AC531" s="110"/>
      <c r="AD531" s="110">
        <f t="shared" si="395"/>
        <v>89591.200000000012</v>
      </c>
      <c r="AE531" s="110">
        <f t="shared" si="396"/>
        <v>86467.956528405484</v>
      </c>
      <c r="AF531" s="261">
        <f t="shared" si="397"/>
        <v>1147065.9992000002</v>
      </c>
      <c r="AG531" s="23"/>
    </row>
    <row r="532" spans="1:33" s="111" customFormat="1" x14ac:dyDescent="0.2">
      <c r="A532" s="150" t="s">
        <v>526</v>
      </c>
      <c r="B532" s="150"/>
      <c r="C532" s="150"/>
      <c r="D532" s="151">
        <v>1</v>
      </c>
      <c r="E532" s="152"/>
      <c r="F532" s="153">
        <v>0.2</v>
      </c>
      <c r="G532" s="153"/>
      <c r="H532" s="152">
        <v>325020</v>
      </c>
      <c r="I532" s="109">
        <f t="shared" si="387"/>
        <v>317544.53999999998</v>
      </c>
      <c r="J532" s="66">
        <f t="shared" si="388"/>
        <v>254035.63199999998</v>
      </c>
      <c r="K532" s="109"/>
      <c r="L532" s="152">
        <v>0</v>
      </c>
      <c r="M532" s="109">
        <f t="shared" si="389"/>
        <v>0</v>
      </c>
      <c r="N532" s="109">
        <f t="shared" si="390"/>
        <v>0</v>
      </c>
      <c r="O532" s="115"/>
      <c r="P532" s="152">
        <v>0</v>
      </c>
      <c r="Q532" s="109">
        <f t="shared" si="391"/>
        <v>0</v>
      </c>
      <c r="R532" s="66">
        <f t="shared" si="392"/>
        <v>0</v>
      </c>
      <c r="S532" s="151">
        <v>11</v>
      </c>
      <c r="T532" s="154" t="s">
        <v>16</v>
      </c>
      <c r="U532" s="108">
        <f>SUMIF('Avoided Costs 2011-2019'!$A:$A,'2011 Actuals'!T532&amp;'2011 Actuals'!S532,'Avoided Costs 2011-2019'!$E:$E)*J532</f>
        <v>428901.46724077401</v>
      </c>
      <c r="V532" s="108">
        <f>SUMIF('Avoided Costs 2011-2019'!$A:$A,'2011 Actuals'!T532&amp;'2011 Actuals'!S532,'Avoided Costs 2011-2019'!$K:$K)*N532</f>
        <v>0</v>
      </c>
      <c r="W532" s="108">
        <f>SUMIF('Avoided Costs 2011-2019'!$A:$A,'2011 Actuals'!T532&amp;'2011 Actuals'!S532,'Avoided Costs 2011-2019'!$M:$M)*R532</f>
        <v>0</v>
      </c>
      <c r="X532" s="108">
        <f t="shared" si="393"/>
        <v>428901.46724077401</v>
      </c>
      <c r="Y532" s="134">
        <v>213133.14</v>
      </c>
      <c r="Z532" s="110">
        <f t="shared" si="394"/>
        <v>170506.51200000002</v>
      </c>
      <c r="AA532" s="110"/>
      <c r="AB532" s="110"/>
      <c r="AC532" s="110"/>
      <c r="AD532" s="110">
        <f t="shared" si="395"/>
        <v>170506.51200000002</v>
      </c>
      <c r="AE532" s="110">
        <f t="shared" si="396"/>
        <v>258394.955240774</v>
      </c>
      <c r="AF532" s="261">
        <f t="shared" si="397"/>
        <v>2794391.9519999996</v>
      </c>
      <c r="AG532" s="23"/>
    </row>
    <row r="533" spans="1:33" s="111" customFormat="1" x14ac:dyDescent="0.2">
      <c r="A533" s="150" t="s">
        <v>527</v>
      </c>
      <c r="B533" s="150"/>
      <c r="C533" s="150"/>
      <c r="D533" s="151">
        <v>1</v>
      </c>
      <c r="E533" s="152"/>
      <c r="F533" s="153">
        <v>0.2</v>
      </c>
      <c r="G533" s="153"/>
      <c r="H533" s="152">
        <v>190850</v>
      </c>
      <c r="I533" s="109">
        <f t="shared" si="387"/>
        <v>186460.44999999998</v>
      </c>
      <c r="J533" s="66">
        <f t="shared" si="388"/>
        <v>149168.35999999999</v>
      </c>
      <c r="K533" s="109"/>
      <c r="L533" s="152">
        <v>0</v>
      </c>
      <c r="M533" s="109">
        <f t="shared" si="389"/>
        <v>0</v>
      </c>
      <c r="N533" s="109">
        <f t="shared" si="390"/>
        <v>0</v>
      </c>
      <c r="O533" s="115"/>
      <c r="P533" s="152">
        <v>0</v>
      </c>
      <c r="Q533" s="109">
        <f t="shared" si="391"/>
        <v>0</v>
      </c>
      <c r="R533" s="66">
        <f t="shared" si="392"/>
        <v>0</v>
      </c>
      <c r="S533" s="151">
        <v>11</v>
      </c>
      <c r="T533" s="154" t="s">
        <v>16</v>
      </c>
      <c r="U533" s="108">
        <f>SUMIF('Avoided Costs 2011-2019'!$A:$A,'2011 Actuals'!T533&amp;'2011 Actuals'!S533,'Avoided Costs 2011-2019'!$E:$E)*J533</f>
        <v>251848.64015414965</v>
      </c>
      <c r="V533" s="108">
        <f>SUMIF('Avoided Costs 2011-2019'!$A:$A,'2011 Actuals'!T533&amp;'2011 Actuals'!S533,'Avoided Costs 2011-2019'!$K:$K)*N533</f>
        <v>0</v>
      </c>
      <c r="W533" s="108">
        <f>SUMIF('Avoided Costs 2011-2019'!$A:$A,'2011 Actuals'!T533&amp;'2011 Actuals'!S533,'Avoided Costs 2011-2019'!$M:$M)*R533</f>
        <v>0</v>
      </c>
      <c r="X533" s="108">
        <f t="shared" si="393"/>
        <v>251848.64015414965</v>
      </c>
      <c r="Y533" s="134">
        <v>103456</v>
      </c>
      <c r="Z533" s="110">
        <f t="shared" si="394"/>
        <v>82764.800000000003</v>
      </c>
      <c r="AA533" s="110"/>
      <c r="AB533" s="110"/>
      <c r="AC533" s="110"/>
      <c r="AD533" s="110">
        <f t="shared" si="395"/>
        <v>82764.800000000003</v>
      </c>
      <c r="AE533" s="110">
        <f t="shared" si="396"/>
        <v>169083.84015414963</v>
      </c>
      <c r="AF533" s="261">
        <f t="shared" si="397"/>
        <v>1640851.96</v>
      </c>
      <c r="AG533" s="23"/>
    </row>
    <row r="534" spans="1:33" s="111" customFormat="1" x14ac:dyDescent="0.2">
      <c r="A534" s="150" t="s">
        <v>528</v>
      </c>
      <c r="B534" s="150"/>
      <c r="C534" s="150"/>
      <c r="D534" s="151">
        <v>1</v>
      </c>
      <c r="E534" s="152"/>
      <c r="F534" s="153">
        <v>0.2</v>
      </c>
      <c r="G534" s="153"/>
      <c r="H534" s="152">
        <v>98941</v>
      </c>
      <c r="I534" s="109">
        <f t="shared" si="387"/>
        <v>96665.357000000004</v>
      </c>
      <c r="J534" s="66">
        <f t="shared" si="388"/>
        <v>77332.285600000003</v>
      </c>
      <c r="K534" s="109"/>
      <c r="L534" s="152">
        <v>0</v>
      </c>
      <c r="M534" s="109">
        <f t="shared" si="389"/>
        <v>0</v>
      </c>
      <c r="N534" s="109">
        <f t="shared" si="390"/>
        <v>0</v>
      </c>
      <c r="O534" s="115"/>
      <c r="P534" s="152">
        <v>0</v>
      </c>
      <c r="Q534" s="109">
        <f t="shared" si="391"/>
        <v>0</v>
      </c>
      <c r="R534" s="66">
        <f t="shared" si="392"/>
        <v>0</v>
      </c>
      <c r="S534" s="151">
        <v>11</v>
      </c>
      <c r="T534" s="154" t="s">
        <v>16</v>
      </c>
      <c r="U534" s="108">
        <f>SUMIF('Avoided Costs 2011-2019'!$A:$A,'2011 Actuals'!T534&amp;'2011 Actuals'!S534,'Avoided Costs 2011-2019'!$E:$E)*J534</f>
        <v>130564.0885799933</v>
      </c>
      <c r="V534" s="108">
        <f>SUMIF('Avoided Costs 2011-2019'!$A:$A,'2011 Actuals'!T534&amp;'2011 Actuals'!S534,'Avoided Costs 2011-2019'!$K:$K)*N534</f>
        <v>0</v>
      </c>
      <c r="W534" s="108">
        <f>SUMIF('Avoided Costs 2011-2019'!$A:$A,'2011 Actuals'!T534&amp;'2011 Actuals'!S534,'Avoided Costs 2011-2019'!$M:$M)*R534</f>
        <v>0</v>
      </c>
      <c r="X534" s="108">
        <f t="shared" si="393"/>
        <v>130564.0885799933</v>
      </c>
      <c r="Y534" s="134">
        <v>126204.13</v>
      </c>
      <c r="Z534" s="110">
        <f t="shared" si="394"/>
        <v>100963.304</v>
      </c>
      <c r="AA534" s="110"/>
      <c r="AB534" s="110"/>
      <c r="AC534" s="110"/>
      <c r="AD534" s="110">
        <f t="shared" si="395"/>
        <v>100963.304</v>
      </c>
      <c r="AE534" s="110">
        <f t="shared" si="396"/>
        <v>29600.784579993298</v>
      </c>
      <c r="AF534" s="261">
        <f t="shared" si="397"/>
        <v>850655.14159999997</v>
      </c>
      <c r="AG534" s="23"/>
    </row>
    <row r="535" spans="1:33" s="111" customFormat="1" x14ac:dyDescent="0.2">
      <c r="A535" s="150" t="s">
        <v>529</v>
      </c>
      <c r="B535" s="150"/>
      <c r="C535" s="150"/>
      <c r="D535" s="151">
        <v>1</v>
      </c>
      <c r="E535" s="152"/>
      <c r="F535" s="153">
        <v>0.2</v>
      </c>
      <c r="G535" s="153"/>
      <c r="H535" s="152">
        <v>120509</v>
      </c>
      <c r="I535" s="109">
        <f t="shared" si="387"/>
        <v>117737.29299999999</v>
      </c>
      <c r="J535" s="66">
        <f t="shared" si="388"/>
        <v>94189.834399999992</v>
      </c>
      <c r="K535" s="109"/>
      <c r="L535" s="152">
        <v>0</v>
      </c>
      <c r="M535" s="109">
        <f t="shared" si="389"/>
        <v>0</v>
      </c>
      <c r="N535" s="109">
        <f t="shared" si="390"/>
        <v>0</v>
      </c>
      <c r="O535" s="115"/>
      <c r="P535" s="152">
        <v>0</v>
      </c>
      <c r="Q535" s="109">
        <f t="shared" si="391"/>
        <v>0</v>
      </c>
      <c r="R535" s="66">
        <f t="shared" si="392"/>
        <v>0</v>
      </c>
      <c r="S535" s="151">
        <v>11</v>
      </c>
      <c r="T535" s="154" t="s">
        <v>16</v>
      </c>
      <c r="U535" s="108">
        <f>SUMIF('Avoided Costs 2011-2019'!$A:$A,'2011 Actuals'!T535&amp;'2011 Actuals'!S535,'Avoided Costs 2011-2019'!$E:$E)*J535</f>
        <v>159025.55816786177</v>
      </c>
      <c r="V535" s="108">
        <f>SUMIF('Avoided Costs 2011-2019'!$A:$A,'2011 Actuals'!T535&amp;'2011 Actuals'!S535,'Avoided Costs 2011-2019'!$K:$K)*N535</f>
        <v>0</v>
      </c>
      <c r="W535" s="108">
        <f>SUMIF('Avoided Costs 2011-2019'!$A:$A,'2011 Actuals'!T535&amp;'2011 Actuals'!S535,'Avoided Costs 2011-2019'!$M:$M)*R535</f>
        <v>0</v>
      </c>
      <c r="X535" s="108">
        <f t="shared" si="393"/>
        <v>159025.55816786177</v>
      </c>
      <c r="Y535" s="134">
        <v>121301.1</v>
      </c>
      <c r="Z535" s="110">
        <f t="shared" si="394"/>
        <v>97040.88</v>
      </c>
      <c r="AA535" s="110"/>
      <c r="AB535" s="110"/>
      <c r="AC535" s="110"/>
      <c r="AD535" s="110">
        <f t="shared" si="395"/>
        <v>97040.88</v>
      </c>
      <c r="AE535" s="110">
        <f t="shared" si="396"/>
        <v>61984.67816786177</v>
      </c>
      <c r="AF535" s="261">
        <f t="shared" si="397"/>
        <v>1036088.1783999999</v>
      </c>
      <c r="AG535" s="23"/>
    </row>
    <row r="536" spans="1:33" s="111" customFormat="1" x14ac:dyDescent="0.2">
      <c r="A536" s="150" t="s">
        <v>530</v>
      </c>
      <c r="B536" s="150"/>
      <c r="C536" s="150"/>
      <c r="D536" s="151">
        <v>0</v>
      </c>
      <c r="E536" s="152"/>
      <c r="F536" s="153">
        <v>0.2</v>
      </c>
      <c r="G536" s="153"/>
      <c r="H536" s="152">
        <v>79674</v>
      </c>
      <c r="I536" s="109">
        <f t="shared" si="387"/>
        <v>77841.497999999992</v>
      </c>
      <c r="J536" s="66">
        <f t="shared" si="388"/>
        <v>62273.198399999994</v>
      </c>
      <c r="K536" s="109"/>
      <c r="L536" s="152">
        <v>58898</v>
      </c>
      <c r="M536" s="109">
        <f t="shared" si="389"/>
        <v>57189.957999999999</v>
      </c>
      <c r="N536" s="109">
        <f t="shared" si="390"/>
        <v>45751.966400000005</v>
      </c>
      <c r="O536" s="115"/>
      <c r="P536" s="152">
        <v>0</v>
      </c>
      <c r="Q536" s="109">
        <f t="shared" si="391"/>
        <v>0</v>
      </c>
      <c r="R536" s="66">
        <f t="shared" si="392"/>
        <v>0</v>
      </c>
      <c r="S536" s="151">
        <v>15</v>
      </c>
      <c r="T536" s="154" t="s">
        <v>16</v>
      </c>
      <c r="U536" s="108">
        <f>SUMIF('Avoided Costs 2011-2019'!$A:$A,'2011 Actuals'!T536&amp;'2011 Actuals'!S536,'Avoided Costs 2011-2019'!$E:$E)*J536</f>
        <v>126741.3337436984</v>
      </c>
      <c r="V536" s="108">
        <f>SUMIF('Avoided Costs 2011-2019'!$A:$A,'2011 Actuals'!T536&amp;'2011 Actuals'!S536,'Avoided Costs 2011-2019'!$K:$K)*N536</f>
        <v>38562.602501076464</v>
      </c>
      <c r="W536" s="108">
        <f>SUMIF('Avoided Costs 2011-2019'!$A:$A,'2011 Actuals'!T536&amp;'2011 Actuals'!S536,'Avoided Costs 2011-2019'!$M:$M)*R536</f>
        <v>0</v>
      </c>
      <c r="X536" s="108">
        <f t="shared" si="393"/>
        <v>165303.93624477487</v>
      </c>
      <c r="Y536" s="134">
        <v>123469</v>
      </c>
      <c r="Z536" s="110">
        <f t="shared" si="394"/>
        <v>98775.200000000012</v>
      </c>
      <c r="AA536" s="110"/>
      <c r="AB536" s="110"/>
      <c r="AC536" s="110"/>
      <c r="AD536" s="110">
        <f t="shared" si="395"/>
        <v>98775.200000000012</v>
      </c>
      <c r="AE536" s="110">
        <f t="shared" si="396"/>
        <v>66528.73624477486</v>
      </c>
      <c r="AF536" s="261">
        <f t="shared" si="397"/>
        <v>934097.97599999991</v>
      </c>
      <c r="AG536" s="23"/>
    </row>
    <row r="537" spans="1:33" s="111" customFormat="1" x14ac:dyDescent="0.2">
      <c r="A537" s="150" t="s">
        <v>531</v>
      </c>
      <c r="B537" s="150"/>
      <c r="C537" s="150"/>
      <c r="D537" s="151">
        <v>1</v>
      </c>
      <c r="E537" s="152"/>
      <c r="F537" s="153">
        <v>0.2</v>
      </c>
      <c r="G537" s="153"/>
      <c r="H537" s="152">
        <v>132166</v>
      </c>
      <c r="I537" s="109">
        <f t="shared" si="387"/>
        <v>129126.182</v>
      </c>
      <c r="J537" s="66">
        <f t="shared" si="388"/>
        <v>103300.94560000001</v>
      </c>
      <c r="K537" s="109"/>
      <c r="L537" s="152">
        <v>0</v>
      </c>
      <c r="M537" s="109">
        <f t="shared" si="389"/>
        <v>0</v>
      </c>
      <c r="N537" s="109">
        <f t="shared" si="390"/>
        <v>0</v>
      </c>
      <c r="O537" s="115"/>
      <c r="P537" s="152">
        <v>0</v>
      </c>
      <c r="Q537" s="109">
        <f t="shared" si="391"/>
        <v>0</v>
      </c>
      <c r="R537" s="66">
        <f t="shared" si="392"/>
        <v>0</v>
      </c>
      <c r="S537" s="151">
        <v>11</v>
      </c>
      <c r="T537" s="154" t="s">
        <v>16</v>
      </c>
      <c r="U537" s="108">
        <f>SUMIF('Avoided Costs 2011-2019'!$A:$A,'2011 Actuals'!T537&amp;'2011 Actuals'!S537,'Avoided Costs 2011-2019'!$E:$E)*J537</f>
        <v>174408.31739383467</v>
      </c>
      <c r="V537" s="108">
        <f>SUMIF('Avoided Costs 2011-2019'!$A:$A,'2011 Actuals'!T537&amp;'2011 Actuals'!S537,'Avoided Costs 2011-2019'!$K:$K)*N537</f>
        <v>0</v>
      </c>
      <c r="W537" s="108">
        <f>SUMIF('Avoided Costs 2011-2019'!$A:$A,'2011 Actuals'!T537&amp;'2011 Actuals'!S537,'Avoided Costs 2011-2019'!$M:$M)*R537</f>
        <v>0</v>
      </c>
      <c r="X537" s="108">
        <f t="shared" si="393"/>
        <v>174408.31739383467</v>
      </c>
      <c r="Y537" s="134">
        <v>191243.08</v>
      </c>
      <c r="Z537" s="110">
        <f t="shared" si="394"/>
        <v>152994.46400000001</v>
      </c>
      <c r="AA537" s="110"/>
      <c r="AB537" s="110"/>
      <c r="AC537" s="110"/>
      <c r="AD537" s="110">
        <f t="shared" si="395"/>
        <v>152994.46400000001</v>
      </c>
      <c r="AE537" s="110">
        <f t="shared" si="396"/>
        <v>21413.853393834666</v>
      </c>
      <c r="AF537" s="261">
        <f t="shared" si="397"/>
        <v>1136310.4016</v>
      </c>
      <c r="AG537" s="23"/>
    </row>
    <row r="538" spans="1:33" s="111" customFormat="1" x14ac:dyDescent="0.2">
      <c r="A538" s="150" t="s">
        <v>532</v>
      </c>
      <c r="B538" s="150"/>
      <c r="C538" s="150"/>
      <c r="D538" s="151">
        <v>0</v>
      </c>
      <c r="E538" s="152"/>
      <c r="F538" s="153">
        <v>0.2</v>
      </c>
      <c r="G538" s="153"/>
      <c r="H538" s="152">
        <v>30388</v>
      </c>
      <c r="I538" s="109">
        <f t="shared" si="387"/>
        <v>29689.076000000001</v>
      </c>
      <c r="J538" s="66">
        <f t="shared" ref="J538:J541" si="398">I538*(1-F538)</f>
        <v>23751.260800000004</v>
      </c>
      <c r="K538" s="109"/>
      <c r="L538" s="152">
        <v>99377</v>
      </c>
      <c r="M538" s="109">
        <f t="shared" si="389"/>
        <v>96495.066999999995</v>
      </c>
      <c r="N538" s="109">
        <f t="shared" ref="N538:N541" si="399">M538*(1-F538)</f>
        <v>77196.053599999999</v>
      </c>
      <c r="O538" s="115"/>
      <c r="P538" s="152">
        <v>0</v>
      </c>
      <c r="Q538" s="109">
        <f t="shared" si="391"/>
        <v>0</v>
      </c>
      <c r="R538" s="66">
        <f t="shared" ref="R538:R541" si="400">Q538*(1-F538)</f>
        <v>0</v>
      </c>
      <c r="S538" s="151">
        <v>15</v>
      </c>
      <c r="T538" s="154" t="s">
        <v>16</v>
      </c>
      <c r="U538" s="108">
        <f>SUMIF('Avoided Costs 2011-2019'!$A:$A,'2011 Actuals'!T538&amp;'2011 Actuals'!S538,'Avoided Costs 2011-2019'!$E:$E)*J538</f>
        <v>48339.679817801392</v>
      </c>
      <c r="V538" s="108">
        <f>SUMIF('Avoided Costs 2011-2019'!$A:$A,'2011 Actuals'!T538&amp;'2011 Actuals'!S538,'Avoided Costs 2011-2019'!$K:$K)*N538</f>
        <v>65065.634635292809</v>
      </c>
      <c r="W538" s="108">
        <f>SUMIF('Avoided Costs 2011-2019'!$A:$A,'2011 Actuals'!T538&amp;'2011 Actuals'!S538,'Avoided Costs 2011-2019'!$M:$M)*R538</f>
        <v>0</v>
      </c>
      <c r="X538" s="108">
        <f t="shared" ref="X538:X541" si="401">SUM(U538:W538)</f>
        <v>113405.31445309421</v>
      </c>
      <c r="Y538" s="134">
        <v>79986</v>
      </c>
      <c r="Z538" s="110">
        <f t="shared" ref="Z538:Z541" si="402">Y538*(1-F538)</f>
        <v>63988.800000000003</v>
      </c>
      <c r="AA538" s="110"/>
      <c r="AB538" s="110"/>
      <c r="AC538" s="110"/>
      <c r="AD538" s="110">
        <f t="shared" si="395"/>
        <v>63988.800000000003</v>
      </c>
      <c r="AE538" s="110">
        <f t="shared" si="396"/>
        <v>49416.514453094205</v>
      </c>
      <c r="AF538" s="261">
        <f t="shared" si="397"/>
        <v>356268.91200000007</v>
      </c>
      <c r="AG538" s="23"/>
    </row>
    <row r="539" spans="1:33" s="111" customFormat="1" x14ac:dyDescent="0.2">
      <c r="A539" s="150" t="s">
        <v>533</v>
      </c>
      <c r="B539" s="150"/>
      <c r="C539" s="150"/>
      <c r="D539" s="151">
        <v>1</v>
      </c>
      <c r="E539" s="152"/>
      <c r="F539" s="153">
        <v>0.2</v>
      </c>
      <c r="G539" s="153"/>
      <c r="H539" s="152">
        <v>263596</v>
      </c>
      <c r="I539" s="109">
        <f t="shared" si="387"/>
        <v>257533.29199999999</v>
      </c>
      <c r="J539" s="66">
        <f t="shared" si="398"/>
        <v>206026.6336</v>
      </c>
      <c r="K539" s="109"/>
      <c r="L539" s="152">
        <v>0</v>
      </c>
      <c r="M539" s="109">
        <f t="shared" si="389"/>
        <v>0</v>
      </c>
      <c r="N539" s="109">
        <f t="shared" si="399"/>
        <v>0</v>
      </c>
      <c r="O539" s="115"/>
      <c r="P539" s="152">
        <v>0</v>
      </c>
      <c r="Q539" s="109">
        <f t="shared" si="391"/>
        <v>0</v>
      </c>
      <c r="R539" s="66">
        <f t="shared" si="400"/>
        <v>0</v>
      </c>
      <c r="S539" s="151">
        <v>11</v>
      </c>
      <c r="T539" s="154" t="s">
        <v>16</v>
      </c>
      <c r="U539" s="108">
        <f>SUMIF('Avoided Costs 2011-2019'!$A:$A,'2011 Actuals'!T539&amp;'2011 Actuals'!S539,'Avoided Costs 2011-2019'!$E:$E)*J539</f>
        <v>347845.3976949082</v>
      </c>
      <c r="V539" s="108">
        <f>SUMIF('Avoided Costs 2011-2019'!$A:$A,'2011 Actuals'!T539&amp;'2011 Actuals'!S539,'Avoided Costs 2011-2019'!$K:$K)*N539</f>
        <v>0</v>
      </c>
      <c r="W539" s="108">
        <f>SUMIF('Avoided Costs 2011-2019'!$A:$A,'2011 Actuals'!T539&amp;'2011 Actuals'!S539,'Avoided Costs 2011-2019'!$M:$M)*R539</f>
        <v>0</v>
      </c>
      <c r="X539" s="108">
        <f t="shared" si="401"/>
        <v>347845.3976949082</v>
      </c>
      <c r="Y539" s="134">
        <v>430027.69</v>
      </c>
      <c r="Z539" s="110">
        <f t="shared" si="402"/>
        <v>344022.152</v>
      </c>
      <c r="AA539" s="110"/>
      <c r="AB539" s="110"/>
      <c r="AC539" s="110"/>
      <c r="AD539" s="110">
        <f t="shared" si="395"/>
        <v>344022.152</v>
      </c>
      <c r="AE539" s="110">
        <f t="shared" si="396"/>
        <v>3823.245694908197</v>
      </c>
      <c r="AF539" s="261">
        <f t="shared" si="397"/>
        <v>2266292.9696</v>
      </c>
      <c r="AG539" s="23"/>
    </row>
    <row r="540" spans="1:33" s="111" customFormat="1" x14ac:dyDescent="0.2">
      <c r="A540" s="150" t="s">
        <v>534</v>
      </c>
      <c r="B540" s="150"/>
      <c r="C540" s="150"/>
      <c r="D540" s="151">
        <v>1</v>
      </c>
      <c r="E540" s="152"/>
      <c r="F540" s="153">
        <v>0.2</v>
      </c>
      <c r="G540" s="153"/>
      <c r="H540" s="152">
        <v>42538</v>
      </c>
      <c r="I540" s="109">
        <f t="shared" si="387"/>
        <v>41559.625999999997</v>
      </c>
      <c r="J540" s="66">
        <f t="shared" si="398"/>
        <v>33247.700799999999</v>
      </c>
      <c r="K540" s="109"/>
      <c r="L540" s="152">
        <v>77116</v>
      </c>
      <c r="M540" s="109">
        <f t="shared" si="389"/>
        <v>74879.635999999999</v>
      </c>
      <c r="N540" s="109">
        <f t="shared" si="399"/>
        <v>59903.7088</v>
      </c>
      <c r="O540" s="115"/>
      <c r="P540" s="152">
        <v>0</v>
      </c>
      <c r="Q540" s="109">
        <f t="shared" si="391"/>
        <v>0</v>
      </c>
      <c r="R540" s="66">
        <f t="shared" si="400"/>
        <v>0</v>
      </c>
      <c r="S540" s="151">
        <v>15</v>
      </c>
      <c r="T540" s="154" t="s">
        <v>16</v>
      </c>
      <c r="U540" s="108">
        <f>SUMIF('Avoided Costs 2011-2019'!$A:$A,'2011 Actuals'!T540&amp;'2011 Actuals'!S540,'Avoided Costs 2011-2019'!$E:$E)*J540</f>
        <v>67667.279850257837</v>
      </c>
      <c r="V540" s="108">
        <f>SUMIF('Avoided Costs 2011-2019'!$A:$A,'2011 Actuals'!T540&amp;'2011 Actuals'!S540,'Avoided Costs 2011-2019'!$K:$K)*N540</f>
        <v>50490.57106307536</v>
      </c>
      <c r="W540" s="108">
        <f>SUMIF('Avoided Costs 2011-2019'!$A:$A,'2011 Actuals'!T540&amp;'2011 Actuals'!S540,'Avoided Costs 2011-2019'!$M:$M)*R540</f>
        <v>0</v>
      </c>
      <c r="X540" s="108">
        <f t="shared" si="401"/>
        <v>118157.8509133332</v>
      </c>
      <c r="Y540" s="134">
        <v>26000</v>
      </c>
      <c r="Z540" s="110">
        <f t="shared" si="402"/>
        <v>20800</v>
      </c>
      <c r="AA540" s="110"/>
      <c r="AB540" s="110"/>
      <c r="AC540" s="110"/>
      <c r="AD540" s="110">
        <f t="shared" si="395"/>
        <v>20800</v>
      </c>
      <c r="AE540" s="110">
        <f t="shared" si="396"/>
        <v>97357.850913333197</v>
      </c>
      <c r="AF540" s="261">
        <f t="shared" si="397"/>
        <v>498715.51199999999</v>
      </c>
      <c r="AG540" s="23"/>
    </row>
    <row r="541" spans="1:33" s="111" customFormat="1" x14ac:dyDescent="0.2">
      <c r="A541" s="150" t="s">
        <v>535</v>
      </c>
      <c r="B541" s="150"/>
      <c r="C541" s="150"/>
      <c r="D541" s="151">
        <v>1</v>
      </c>
      <c r="E541" s="152"/>
      <c r="F541" s="153">
        <v>0.2</v>
      </c>
      <c r="G541" s="153"/>
      <c r="H541" s="152">
        <v>46810</v>
      </c>
      <c r="I541" s="109">
        <f t="shared" si="387"/>
        <v>45733.37</v>
      </c>
      <c r="J541" s="66">
        <f t="shared" si="398"/>
        <v>36586.696000000004</v>
      </c>
      <c r="K541" s="109"/>
      <c r="L541" s="152">
        <v>0</v>
      </c>
      <c r="M541" s="109">
        <f t="shared" si="389"/>
        <v>0</v>
      </c>
      <c r="N541" s="109">
        <f t="shared" si="399"/>
        <v>0</v>
      </c>
      <c r="O541" s="115"/>
      <c r="P541" s="152">
        <v>0</v>
      </c>
      <c r="Q541" s="109">
        <f t="shared" si="391"/>
        <v>0</v>
      </c>
      <c r="R541" s="66">
        <f t="shared" si="400"/>
        <v>0</v>
      </c>
      <c r="S541" s="151">
        <v>25</v>
      </c>
      <c r="T541" s="154" t="s">
        <v>16</v>
      </c>
      <c r="U541" s="108">
        <f>SUMIF('Avoided Costs 2011-2019'!$A:$A,'2011 Actuals'!T541&amp;'2011 Actuals'!S541,'Avoided Costs 2011-2019'!$E:$E)*J541</f>
        <v>94540.144855445251</v>
      </c>
      <c r="V541" s="108">
        <f>SUMIF('Avoided Costs 2011-2019'!$A:$A,'2011 Actuals'!T541&amp;'2011 Actuals'!S541,'Avoided Costs 2011-2019'!$K:$K)*N541</f>
        <v>0</v>
      </c>
      <c r="W541" s="108">
        <f>SUMIF('Avoided Costs 2011-2019'!$A:$A,'2011 Actuals'!T541&amp;'2011 Actuals'!S541,'Avoided Costs 2011-2019'!$M:$M)*R541</f>
        <v>0</v>
      </c>
      <c r="X541" s="108">
        <f t="shared" si="401"/>
        <v>94540.144855445251</v>
      </c>
      <c r="Y541" s="134">
        <v>9294</v>
      </c>
      <c r="Z541" s="110">
        <f t="shared" si="402"/>
        <v>7435.2000000000007</v>
      </c>
      <c r="AA541" s="110"/>
      <c r="AB541" s="110"/>
      <c r="AC541" s="110"/>
      <c r="AD541" s="110">
        <f t="shared" si="395"/>
        <v>7435.2000000000007</v>
      </c>
      <c r="AE541" s="110">
        <f t="shared" si="396"/>
        <v>87104.944855445254</v>
      </c>
      <c r="AF541" s="261">
        <f t="shared" si="397"/>
        <v>914667.40000000014</v>
      </c>
      <c r="AG541" s="23"/>
    </row>
    <row r="542" spans="1:33" s="111" customFormat="1" x14ac:dyDescent="0.2">
      <c r="A542" s="150" t="s">
        <v>536</v>
      </c>
      <c r="B542" s="150"/>
      <c r="C542" s="150"/>
      <c r="D542" s="151">
        <v>1</v>
      </c>
      <c r="E542" s="152"/>
      <c r="F542" s="153">
        <v>0.2</v>
      </c>
      <c r="G542" s="153"/>
      <c r="H542" s="152">
        <v>27534</v>
      </c>
      <c r="I542" s="109">
        <f t="shared" si="387"/>
        <v>26900.718000000001</v>
      </c>
      <c r="J542" s="66">
        <f t="shared" si="388"/>
        <v>21520.574400000001</v>
      </c>
      <c r="K542" s="109"/>
      <c r="L542" s="152">
        <v>0</v>
      </c>
      <c r="M542" s="109">
        <f t="shared" si="389"/>
        <v>0</v>
      </c>
      <c r="N542" s="109">
        <f t="shared" si="390"/>
        <v>0</v>
      </c>
      <c r="O542" s="115"/>
      <c r="P542" s="152">
        <v>0</v>
      </c>
      <c r="Q542" s="109">
        <f t="shared" si="391"/>
        <v>0</v>
      </c>
      <c r="R542" s="66">
        <f t="shared" si="392"/>
        <v>0</v>
      </c>
      <c r="S542" s="151">
        <v>25</v>
      </c>
      <c r="T542" s="154" t="s">
        <v>16</v>
      </c>
      <c r="U542" s="108">
        <f>SUMIF('Avoided Costs 2011-2019'!$A:$A,'2011 Actuals'!T542&amp;'2011 Actuals'!S542,'Avoided Costs 2011-2019'!$E:$E)*J542</f>
        <v>55609.236241184139</v>
      </c>
      <c r="V542" s="108">
        <f>SUMIF('Avoided Costs 2011-2019'!$A:$A,'2011 Actuals'!T542&amp;'2011 Actuals'!S542,'Avoided Costs 2011-2019'!$K:$K)*N542</f>
        <v>0</v>
      </c>
      <c r="W542" s="108">
        <f>SUMIF('Avoided Costs 2011-2019'!$A:$A,'2011 Actuals'!T542&amp;'2011 Actuals'!S542,'Avoided Costs 2011-2019'!$M:$M)*R542</f>
        <v>0</v>
      </c>
      <c r="X542" s="108">
        <f t="shared" si="393"/>
        <v>55609.236241184139</v>
      </c>
      <c r="Y542" s="134">
        <v>5466.37</v>
      </c>
      <c r="Z542" s="110">
        <f t="shared" si="394"/>
        <v>4373.0960000000005</v>
      </c>
      <c r="AA542" s="110"/>
      <c r="AB542" s="110"/>
      <c r="AC542" s="110"/>
      <c r="AD542" s="110">
        <f t="shared" si="395"/>
        <v>4373.0960000000005</v>
      </c>
      <c r="AE542" s="110">
        <f t="shared" si="396"/>
        <v>51236.140241184141</v>
      </c>
      <c r="AF542" s="261">
        <f t="shared" si="397"/>
        <v>538014.36</v>
      </c>
      <c r="AG542" s="23"/>
    </row>
    <row r="543" spans="1:33" s="111" customFormat="1" x14ac:dyDescent="0.2">
      <c r="A543" s="150" t="s">
        <v>537</v>
      </c>
      <c r="B543" s="150"/>
      <c r="C543" s="150"/>
      <c r="D543" s="151">
        <v>1</v>
      </c>
      <c r="E543" s="152"/>
      <c r="F543" s="153">
        <v>0.2</v>
      </c>
      <c r="G543" s="153"/>
      <c r="H543" s="152">
        <v>9463</v>
      </c>
      <c r="I543" s="109">
        <f t="shared" si="387"/>
        <v>9245.3510000000006</v>
      </c>
      <c r="J543" s="66">
        <f t="shared" si="388"/>
        <v>7396.2808000000005</v>
      </c>
      <c r="K543" s="109"/>
      <c r="L543" s="152">
        <v>0</v>
      </c>
      <c r="M543" s="109">
        <f t="shared" si="389"/>
        <v>0</v>
      </c>
      <c r="N543" s="109">
        <f t="shared" si="390"/>
        <v>0</v>
      </c>
      <c r="O543" s="115"/>
      <c r="P543" s="152">
        <v>0</v>
      </c>
      <c r="Q543" s="109">
        <f t="shared" si="391"/>
        <v>0</v>
      </c>
      <c r="R543" s="66">
        <f t="shared" si="392"/>
        <v>0</v>
      </c>
      <c r="S543" s="151">
        <v>25</v>
      </c>
      <c r="T543" s="154" t="s">
        <v>16</v>
      </c>
      <c r="U543" s="108">
        <f>SUMIF('Avoided Costs 2011-2019'!$A:$A,'2011 Actuals'!T543&amp;'2011 Actuals'!S543,'Avoided Costs 2011-2019'!$E:$E)*J543</f>
        <v>19112.014329568006</v>
      </c>
      <c r="V543" s="108">
        <f>SUMIF('Avoided Costs 2011-2019'!$A:$A,'2011 Actuals'!T543&amp;'2011 Actuals'!S543,'Avoided Costs 2011-2019'!$K:$K)*N543</f>
        <v>0</v>
      </c>
      <c r="W543" s="108">
        <f>SUMIF('Avoided Costs 2011-2019'!$A:$A,'2011 Actuals'!T543&amp;'2011 Actuals'!S543,'Avoided Costs 2011-2019'!$M:$M)*R543</f>
        <v>0</v>
      </c>
      <c r="X543" s="108">
        <f t="shared" si="393"/>
        <v>19112.014329568006</v>
      </c>
      <c r="Y543" s="134">
        <v>2126</v>
      </c>
      <c r="Z543" s="110">
        <f t="shared" si="394"/>
        <v>1700.8000000000002</v>
      </c>
      <c r="AA543" s="110"/>
      <c r="AB543" s="110"/>
      <c r="AC543" s="110"/>
      <c r="AD543" s="110">
        <f t="shared" si="395"/>
        <v>1700.8000000000002</v>
      </c>
      <c r="AE543" s="110">
        <f t="shared" si="396"/>
        <v>17411.214329568007</v>
      </c>
      <c r="AF543" s="261">
        <f t="shared" si="397"/>
        <v>184907.02000000002</v>
      </c>
      <c r="AG543" s="23"/>
    </row>
    <row r="544" spans="1:33" s="111" customFormat="1" x14ac:dyDescent="0.2">
      <c r="A544" s="150" t="s">
        <v>538</v>
      </c>
      <c r="B544" s="150"/>
      <c r="C544" s="150"/>
      <c r="D544" s="151">
        <v>1</v>
      </c>
      <c r="E544" s="152"/>
      <c r="F544" s="153">
        <v>0.2</v>
      </c>
      <c r="G544" s="153"/>
      <c r="H544" s="152">
        <v>9463</v>
      </c>
      <c r="I544" s="109">
        <f t="shared" si="387"/>
        <v>9245.3510000000006</v>
      </c>
      <c r="J544" s="66">
        <f t="shared" si="388"/>
        <v>7396.2808000000005</v>
      </c>
      <c r="K544" s="109"/>
      <c r="L544" s="152">
        <v>0</v>
      </c>
      <c r="M544" s="109">
        <f t="shared" si="389"/>
        <v>0</v>
      </c>
      <c r="N544" s="109">
        <f t="shared" si="390"/>
        <v>0</v>
      </c>
      <c r="O544" s="115"/>
      <c r="P544" s="152">
        <v>0</v>
      </c>
      <c r="Q544" s="109">
        <f t="shared" si="391"/>
        <v>0</v>
      </c>
      <c r="R544" s="66">
        <f t="shared" si="392"/>
        <v>0</v>
      </c>
      <c r="S544" s="151">
        <v>25</v>
      </c>
      <c r="T544" s="154" t="s">
        <v>16</v>
      </c>
      <c r="U544" s="108">
        <f>SUMIF('Avoided Costs 2011-2019'!$A:$A,'2011 Actuals'!T544&amp;'2011 Actuals'!S544,'Avoided Costs 2011-2019'!$E:$E)*J544</f>
        <v>19112.014329568006</v>
      </c>
      <c r="V544" s="108">
        <f>SUMIF('Avoided Costs 2011-2019'!$A:$A,'2011 Actuals'!T544&amp;'2011 Actuals'!S544,'Avoided Costs 2011-2019'!$K:$K)*N544</f>
        <v>0</v>
      </c>
      <c r="W544" s="108">
        <f>SUMIF('Avoided Costs 2011-2019'!$A:$A,'2011 Actuals'!T544&amp;'2011 Actuals'!S544,'Avoided Costs 2011-2019'!$M:$M)*R544</f>
        <v>0</v>
      </c>
      <c r="X544" s="108">
        <f t="shared" si="393"/>
        <v>19112.014329568006</v>
      </c>
      <c r="Y544" s="134">
        <v>1926</v>
      </c>
      <c r="Z544" s="110">
        <f t="shared" si="394"/>
        <v>1540.8000000000002</v>
      </c>
      <c r="AA544" s="110"/>
      <c r="AB544" s="110"/>
      <c r="AC544" s="110"/>
      <c r="AD544" s="110">
        <f t="shared" si="395"/>
        <v>1540.8000000000002</v>
      </c>
      <c r="AE544" s="110">
        <f t="shared" si="396"/>
        <v>17571.214329568007</v>
      </c>
      <c r="AF544" s="261">
        <f t="shared" si="397"/>
        <v>184907.02000000002</v>
      </c>
      <c r="AG544" s="23"/>
    </row>
    <row r="545" spans="1:33" s="111" customFormat="1" x14ac:dyDescent="0.2">
      <c r="A545" s="150" t="s">
        <v>539</v>
      </c>
      <c r="B545" s="150"/>
      <c r="C545" s="150"/>
      <c r="D545" s="151">
        <v>1</v>
      </c>
      <c r="E545" s="152"/>
      <c r="F545" s="153">
        <v>0.2</v>
      </c>
      <c r="G545" s="153"/>
      <c r="H545" s="152">
        <v>88819</v>
      </c>
      <c r="I545" s="109">
        <f t="shared" si="387"/>
        <v>86776.163</v>
      </c>
      <c r="J545" s="66">
        <f t="shared" si="388"/>
        <v>69420.930399999997</v>
      </c>
      <c r="K545" s="109"/>
      <c r="L545" s="152">
        <v>0</v>
      </c>
      <c r="M545" s="109">
        <f t="shared" si="389"/>
        <v>0</v>
      </c>
      <c r="N545" s="109">
        <f t="shared" si="390"/>
        <v>0</v>
      </c>
      <c r="O545" s="115"/>
      <c r="P545" s="152">
        <v>0</v>
      </c>
      <c r="Q545" s="109">
        <f t="shared" si="391"/>
        <v>0</v>
      </c>
      <c r="R545" s="66">
        <f t="shared" si="392"/>
        <v>0</v>
      </c>
      <c r="S545" s="151">
        <v>11</v>
      </c>
      <c r="T545" s="154" t="s">
        <v>16</v>
      </c>
      <c r="U545" s="108">
        <f>SUMIF('Avoided Costs 2011-2019'!$A:$A,'2011 Actuals'!T545&amp;'2011 Actuals'!S545,'Avoided Costs 2011-2019'!$E:$E)*J545</f>
        <v>117206.93932329796</v>
      </c>
      <c r="V545" s="108">
        <f>SUMIF('Avoided Costs 2011-2019'!$A:$A,'2011 Actuals'!T545&amp;'2011 Actuals'!S545,'Avoided Costs 2011-2019'!$K:$K)*N545</f>
        <v>0</v>
      </c>
      <c r="W545" s="108">
        <f>SUMIF('Avoided Costs 2011-2019'!$A:$A,'2011 Actuals'!T545&amp;'2011 Actuals'!S545,'Avoided Costs 2011-2019'!$M:$M)*R545</f>
        <v>0</v>
      </c>
      <c r="X545" s="108">
        <f t="shared" si="393"/>
        <v>117206.93932329796</v>
      </c>
      <c r="Y545" s="134">
        <v>92045.1</v>
      </c>
      <c r="Z545" s="110">
        <f t="shared" si="394"/>
        <v>73636.08</v>
      </c>
      <c r="AA545" s="110"/>
      <c r="AB545" s="110"/>
      <c r="AC545" s="110"/>
      <c r="AD545" s="110">
        <f t="shared" si="395"/>
        <v>73636.08</v>
      </c>
      <c r="AE545" s="110">
        <f t="shared" si="396"/>
        <v>43570.859323297962</v>
      </c>
      <c r="AF545" s="261">
        <f t="shared" si="397"/>
        <v>763630.23439999996</v>
      </c>
      <c r="AG545" s="23"/>
    </row>
    <row r="546" spans="1:33" s="111" customFormat="1" x14ac:dyDescent="0.2">
      <c r="A546" s="150" t="s">
        <v>540</v>
      </c>
      <c r="B546" s="150"/>
      <c r="C546" s="150"/>
      <c r="D546" s="151">
        <v>0</v>
      </c>
      <c r="E546" s="152"/>
      <c r="F546" s="153">
        <v>0.2</v>
      </c>
      <c r="G546" s="153"/>
      <c r="H546" s="152">
        <v>19973</v>
      </c>
      <c r="I546" s="109">
        <f t="shared" si="387"/>
        <v>19513.620999999999</v>
      </c>
      <c r="J546" s="66">
        <f t="shared" si="388"/>
        <v>15610.8968</v>
      </c>
      <c r="K546" s="109"/>
      <c r="L546" s="152">
        <v>33527</v>
      </c>
      <c r="M546" s="109">
        <f t="shared" si="389"/>
        <v>32554.717000000001</v>
      </c>
      <c r="N546" s="109">
        <f t="shared" si="390"/>
        <v>26043.7736</v>
      </c>
      <c r="O546" s="115"/>
      <c r="P546" s="152">
        <v>0</v>
      </c>
      <c r="Q546" s="109">
        <f t="shared" si="391"/>
        <v>0</v>
      </c>
      <c r="R546" s="66">
        <f t="shared" si="392"/>
        <v>0</v>
      </c>
      <c r="S546" s="151">
        <v>15</v>
      </c>
      <c r="T546" s="154" t="s">
        <v>16</v>
      </c>
      <c r="U546" s="108">
        <f>SUMIF('Avoided Costs 2011-2019'!$A:$A,'2011 Actuals'!T546&amp;'2011 Actuals'!S546,'Avoided Costs 2011-2019'!$E:$E)*J546</f>
        <v>31772.02925500023</v>
      </c>
      <c r="V546" s="108">
        <f>SUMIF('Avoided Costs 2011-2019'!$A:$A,'2011 Actuals'!T546&amp;'2011 Actuals'!S546,'Avoided Costs 2011-2019'!$K:$K)*N546</f>
        <v>21951.311997921672</v>
      </c>
      <c r="W546" s="108">
        <f>SUMIF('Avoided Costs 2011-2019'!$A:$A,'2011 Actuals'!T546&amp;'2011 Actuals'!S546,'Avoided Costs 2011-2019'!$M:$M)*R546</f>
        <v>0</v>
      </c>
      <c r="X546" s="108">
        <f t="shared" si="393"/>
        <v>53723.341252921906</v>
      </c>
      <c r="Y546" s="134">
        <v>1800</v>
      </c>
      <c r="Z546" s="110">
        <f t="shared" si="394"/>
        <v>1440</v>
      </c>
      <c r="AA546" s="110"/>
      <c r="AB546" s="110"/>
      <c r="AC546" s="110"/>
      <c r="AD546" s="110">
        <f t="shared" si="395"/>
        <v>1440</v>
      </c>
      <c r="AE546" s="110">
        <f t="shared" si="396"/>
        <v>52283.341252921906</v>
      </c>
      <c r="AF546" s="261">
        <f t="shared" si="397"/>
        <v>234163.45200000002</v>
      </c>
      <c r="AG546" s="23"/>
    </row>
    <row r="547" spans="1:33" s="111" customFormat="1" x14ac:dyDescent="0.2">
      <c r="A547" s="150" t="s">
        <v>541</v>
      </c>
      <c r="B547" s="150"/>
      <c r="C547" s="150"/>
      <c r="D547" s="151">
        <v>0</v>
      </c>
      <c r="E547" s="152"/>
      <c r="F547" s="153">
        <v>0.2</v>
      </c>
      <c r="G547" s="153"/>
      <c r="H547" s="152">
        <v>2644</v>
      </c>
      <c r="I547" s="109">
        <f t="shared" si="387"/>
        <v>2583.1880000000001</v>
      </c>
      <c r="J547" s="66">
        <f t="shared" si="388"/>
        <v>2066.5504000000001</v>
      </c>
      <c r="K547" s="109"/>
      <c r="L547" s="152">
        <v>0</v>
      </c>
      <c r="M547" s="109">
        <f t="shared" si="389"/>
        <v>0</v>
      </c>
      <c r="N547" s="109">
        <f t="shared" si="390"/>
        <v>0</v>
      </c>
      <c r="O547" s="115"/>
      <c r="P547" s="152">
        <v>0</v>
      </c>
      <c r="Q547" s="109">
        <f t="shared" si="391"/>
        <v>0</v>
      </c>
      <c r="R547" s="66">
        <f t="shared" si="392"/>
        <v>0</v>
      </c>
      <c r="S547" s="151">
        <v>15</v>
      </c>
      <c r="T547" s="154" t="s">
        <v>134</v>
      </c>
      <c r="U547" s="108">
        <f>SUMIF('Avoided Costs 2011-2019'!$A:$A,'2011 Actuals'!T547&amp;'2011 Actuals'!S547,'Avoided Costs 2011-2019'!$E:$E)*J547</f>
        <v>3821.2496291453176</v>
      </c>
      <c r="V547" s="108">
        <f>SUMIF('Avoided Costs 2011-2019'!$A:$A,'2011 Actuals'!T547&amp;'2011 Actuals'!S547,'Avoided Costs 2011-2019'!$K:$K)*N547</f>
        <v>0</v>
      </c>
      <c r="W547" s="108">
        <f>SUMIF('Avoided Costs 2011-2019'!$A:$A,'2011 Actuals'!T547&amp;'2011 Actuals'!S547,'Avoided Costs 2011-2019'!$M:$M)*R547</f>
        <v>0</v>
      </c>
      <c r="X547" s="108">
        <f t="shared" si="393"/>
        <v>3821.2496291453176</v>
      </c>
      <c r="Y547" s="134">
        <v>4998</v>
      </c>
      <c r="Z547" s="110">
        <f t="shared" si="394"/>
        <v>3998.4</v>
      </c>
      <c r="AA547" s="110"/>
      <c r="AB547" s="110"/>
      <c r="AC547" s="110"/>
      <c r="AD547" s="110">
        <f t="shared" si="395"/>
        <v>3998.4</v>
      </c>
      <c r="AE547" s="110">
        <f t="shared" si="396"/>
        <v>-177.15037085468248</v>
      </c>
      <c r="AF547" s="261">
        <f t="shared" si="397"/>
        <v>30998.256000000001</v>
      </c>
      <c r="AG547" s="23"/>
    </row>
    <row r="548" spans="1:33" s="111" customFormat="1" x14ac:dyDescent="0.2">
      <c r="A548" s="150" t="s">
        <v>542</v>
      </c>
      <c r="B548" s="150"/>
      <c r="C548" s="150"/>
      <c r="D548" s="151">
        <v>0</v>
      </c>
      <c r="E548" s="152"/>
      <c r="F548" s="153">
        <v>0.2</v>
      </c>
      <c r="G548" s="153"/>
      <c r="H548" s="152">
        <v>33799</v>
      </c>
      <c r="I548" s="109">
        <f t="shared" si="387"/>
        <v>33021.623</v>
      </c>
      <c r="J548" s="66">
        <f t="shared" si="388"/>
        <v>26417.2984</v>
      </c>
      <c r="K548" s="109"/>
      <c r="L548" s="152">
        <v>48898</v>
      </c>
      <c r="M548" s="109">
        <f t="shared" si="389"/>
        <v>47479.957999999999</v>
      </c>
      <c r="N548" s="109">
        <f t="shared" si="390"/>
        <v>37983.966399999998</v>
      </c>
      <c r="O548" s="115"/>
      <c r="P548" s="152">
        <v>0</v>
      </c>
      <c r="Q548" s="109">
        <f t="shared" si="391"/>
        <v>0</v>
      </c>
      <c r="R548" s="66">
        <f t="shared" si="392"/>
        <v>0</v>
      </c>
      <c r="S548" s="151">
        <v>15</v>
      </c>
      <c r="T548" s="154" t="s">
        <v>16</v>
      </c>
      <c r="U548" s="108">
        <f>SUMIF('Avoided Costs 2011-2019'!$A:$A,'2011 Actuals'!T548&amp;'2011 Actuals'!S548,'Avoided Costs 2011-2019'!$E:$E)*J548</f>
        <v>53765.724567653968</v>
      </c>
      <c r="V548" s="108">
        <f>SUMIF('Avoided Costs 2011-2019'!$A:$A,'2011 Actuals'!T548&amp;'2011 Actuals'!S548,'Avoided Costs 2011-2019'!$K:$K)*N548</f>
        <v>32015.249025393678</v>
      </c>
      <c r="W548" s="108">
        <f>SUMIF('Avoided Costs 2011-2019'!$A:$A,'2011 Actuals'!T548&amp;'2011 Actuals'!S548,'Avoided Costs 2011-2019'!$M:$M)*R548</f>
        <v>0</v>
      </c>
      <c r="X548" s="108">
        <f t="shared" si="393"/>
        <v>85780.973593047645</v>
      </c>
      <c r="Y548" s="134">
        <v>11995</v>
      </c>
      <c r="Z548" s="110">
        <f t="shared" si="394"/>
        <v>9596</v>
      </c>
      <c r="AA548" s="110"/>
      <c r="AB548" s="110"/>
      <c r="AC548" s="110"/>
      <c r="AD548" s="110">
        <f t="shared" si="395"/>
        <v>9596</v>
      </c>
      <c r="AE548" s="110">
        <f t="shared" si="396"/>
        <v>76184.973593047645</v>
      </c>
      <c r="AF548" s="261">
        <f t="shared" si="397"/>
        <v>396259.47600000002</v>
      </c>
      <c r="AG548" s="23"/>
    </row>
    <row r="549" spans="1:33" s="111" customFormat="1" x14ac:dyDescent="0.2">
      <c r="A549" s="150" t="s">
        <v>543</v>
      </c>
      <c r="B549" s="150"/>
      <c r="C549" s="150"/>
      <c r="D549" s="151">
        <v>1</v>
      </c>
      <c r="E549" s="152"/>
      <c r="F549" s="153">
        <v>0.2</v>
      </c>
      <c r="G549" s="153"/>
      <c r="H549" s="152">
        <v>4269</v>
      </c>
      <c r="I549" s="109">
        <f t="shared" si="387"/>
        <v>4170.8130000000001</v>
      </c>
      <c r="J549" s="66">
        <f t="shared" si="388"/>
        <v>3336.6504000000004</v>
      </c>
      <c r="K549" s="109"/>
      <c r="L549" s="152">
        <v>0</v>
      </c>
      <c r="M549" s="109">
        <f t="shared" si="389"/>
        <v>0</v>
      </c>
      <c r="N549" s="109">
        <f t="shared" si="390"/>
        <v>0</v>
      </c>
      <c r="O549" s="115"/>
      <c r="P549" s="152">
        <v>0</v>
      </c>
      <c r="Q549" s="109">
        <f t="shared" si="391"/>
        <v>0</v>
      </c>
      <c r="R549" s="66">
        <f t="shared" si="392"/>
        <v>0</v>
      </c>
      <c r="S549" s="151">
        <v>15</v>
      </c>
      <c r="T549" s="154" t="s">
        <v>16</v>
      </c>
      <c r="U549" s="108">
        <f>SUMIF('Avoided Costs 2011-2019'!$A:$A,'2011 Actuals'!T549&amp;'2011 Actuals'!S549,'Avoided Costs 2011-2019'!$E:$E)*J549</f>
        <v>6790.9073694285289</v>
      </c>
      <c r="V549" s="108">
        <f>SUMIF('Avoided Costs 2011-2019'!$A:$A,'2011 Actuals'!T549&amp;'2011 Actuals'!S549,'Avoided Costs 2011-2019'!$K:$K)*N549</f>
        <v>0</v>
      </c>
      <c r="W549" s="108">
        <f>SUMIF('Avoided Costs 2011-2019'!$A:$A,'2011 Actuals'!T549&amp;'2011 Actuals'!S549,'Avoided Costs 2011-2019'!$M:$M)*R549</f>
        <v>0</v>
      </c>
      <c r="X549" s="108">
        <f t="shared" si="393"/>
        <v>6790.9073694285289</v>
      </c>
      <c r="Y549" s="134">
        <v>4998</v>
      </c>
      <c r="Z549" s="110">
        <f t="shared" si="394"/>
        <v>3998.4</v>
      </c>
      <c r="AA549" s="110"/>
      <c r="AB549" s="110"/>
      <c r="AC549" s="110"/>
      <c r="AD549" s="110">
        <f t="shared" si="395"/>
        <v>3998.4</v>
      </c>
      <c r="AE549" s="110">
        <f t="shared" si="396"/>
        <v>2792.5073694285288</v>
      </c>
      <c r="AF549" s="261">
        <f t="shared" si="397"/>
        <v>50049.756000000008</v>
      </c>
      <c r="AG549" s="23"/>
    </row>
    <row r="550" spans="1:33" s="111" customFormat="1" x14ac:dyDescent="0.2">
      <c r="A550" s="150" t="s">
        <v>544</v>
      </c>
      <c r="B550" s="150"/>
      <c r="C550" s="150"/>
      <c r="D550" s="151">
        <v>1</v>
      </c>
      <c r="E550" s="152"/>
      <c r="F550" s="153">
        <v>0.2</v>
      </c>
      <c r="G550" s="153"/>
      <c r="H550" s="152">
        <v>48723</v>
      </c>
      <c r="I550" s="109">
        <f t="shared" si="387"/>
        <v>47602.370999999999</v>
      </c>
      <c r="J550" s="66">
        <f t="shared" si="388"/>
        <v>38081.896800000002</v>
      </c>
      <c r="K550" s="109"/>
      <c r="L550" s="152">
        <v>36797</v>
      </c>
      <c r="M550" s="109">
        <f t="shared" si="389"/>
        <v>35729.887000000002</v>
      </c>
      <c r="N550" s="109">
        <f t="shared" si="390"/>
        <v>28583.909600000003</v>
      </c>
      <c r="O550" s="115"/>
      <c r="P550" s="152">
        <v>0</v>
      </c>
      <c r="Q550" s="109">
        <f t="shared" si="391"/>
        <v>0</v>
      </c>
      <c r="R550" s="66">
        <f t="shared" si="392"/>
        <v>0</v>
      </c>
      <c r="S550" s="151">
        <v>15</v>
      </c>
      <c r="T550" s="154" t="s">
        <v>16</v>
      </c>
      <c r="U550" s="108">
        <f>SUMIF('Avoided Costs 2011-2019'!$A:$A,'2011 Actuals'!T550&amp;'2011 Actuals'!S550,'Avoided Costs 2011-2019'!$E:$E)*J550</f>
        <v>77506.062253611191</v>
      </c>
      <c r="V550" s="108">
        <f>SUMIF('Avoided Costs 2011-2019'!$A:$A,'2011 Actuals'!T550&amp;'2011 Actuals'!S550,'Avoided Costs 2011-2019'!$K:$K)*N550</f>
        <v>24092.296584469943</v>
      </c>
      <c r="W550" s="108">
        <f>SUMIF('Avoided Costs 2011-2019'!$A:$A,'2011 Actuals'!T550&amp;'2011 Actuals'!S550,'Avoided Costs 2011-2019'!$M:$M)*R550</f>
        <v>0</v>
      </c>
      <c r="X550" s="108">
        <f t="shared" si="393"/>
        <v>101598.35883808113</v>
      </c>
      <c r="Y550" s="134">
        <v>25750</v>
      </c>
      <c r="Z550" s="110">
        <f t="shared" si="394"/>
        <v>20600</v>
      </c>
      <c r="AA550" s="110"/>
      <c r="AB550" s="110"/>
      <c r="AC550" s="110"/>
      <c r="AD550" s="110">
        <f t="shared" si="395"/>
        <v>20600</v>
      </c>
      <c r="AE550" s="110">
        <f t="shared" si="396"/>
        <v>80998.358838081127</v>
      </c>
      <c r="AF550" s="261">
        <f t="shared" si="397"/>
        <v>571228.45200000005</v>
      </c>
      <c r="AG550" s="23"/>
    </row>
    <row r="551" spans="1:33" s="111" customFormat="1" x14ac:dyDescent="0.2">
      <c r="A551" s="150" t="s">
        <v>545</v>
      </c>
      <c r="B551" s="150"/>
      <c r="C551" s="150"/>
      <c r="D551" s="151">
        <v>0</v>
      </c>
      <c r="E551" s="152"/>
      <c r="F551" s="153">
        <v>0.2</v>
      </c>
      <c r="G551" s="153"/>
      <c r="H551" s="152">
        <v>3154</v>
      </c>
      <c r="I551" s="109">
        <f t="shared" si="387"/>
        <v>3081.4580000000001</v>
      </c>
      <c r="J551" s="66">
        <f t="shared" si="388"/>
        <v>2465.1664000000001</v>
      </c>
      <c r="K551" s="109"/>
      <c r="L551" s="152">
        <v>0</v>
      </c>
      <c r="M551" s="109">
        <f t="shared" si="389"/>
        <v>0</v>
      </c>
      <c r="N551" s="109">
        <f t="shared" si="390"/>
        <v>0</v>
      </c>
      <c r="O551" s="115"/>
      <c r="P551" s="152">
        <v>0</v>
      </c>
      <c r="Q551" s="109">
        <f t="shared" si="391"/>
        <v>0</v>
      </c>
      <c r="R551" s="66">
        <f t="shared" si="392"/>
        <v>0</v>
      </c>
      <c r="S551" s="151">
        <v>15</v>
      </c>
      <c r="T551" s="154" t="s">
        <v>134</v>
      </c>
      <c r="U551" s="108">
        <f>SUMIF('Avoided Costs 2011-2019'!$A:$A,'2011 Actuals'!T551&amp;'2011 Actuals'!S551,'Avoided Costs 2011-2019'!$E:$E)*J551</f>
        <v>4558.328793617372</v>
      </c>
      <c r="V551" s="108">
        <f>SUMIF('Avoided Costs 2011-2019'!$A:$A,'2011 Actuals'!T551&amp;'2011 Actuals'!S551,'Avoided Costs 2011-2019'!$K:$K)*N551</f>
        <v>0</v>
      </c>
      <c r="W551" s="108">
        <f>SUMIF('Avoided Costs 2011-2019'!$A:$A,'2011 Actuals'!T551&amp;'2011 Actuals'!S551,'Avoided Costs 2011-2019'!$M:$M)*R551</f>
        <v>0</v>
      </c>
      <c r="X551" s="108">
        <f t="shared" si="393"/>
        <v>4558.328793617372</v>
      </c>
      <c r="Y551" s="134">
        <v>4000</v>
      </c>
      <c r="Z551" s="110">
        <f t="shared" si="394"/>
        <v>3200</v>
      </c>
      <c r="AA551" s="110"/>
      <c r="AB551" s="110"/>
      <c r="AC551" s="110"/>
      <c r="AD551" s="110">
        <f t="shared" si="395"/>
        <v>3200</v>
      </c>
      <c r="AE551" s="110">
        <f t="shared" si="396"/>
        <v>1358.328793617372</v>
      </c>
      <c r="AF551" s="261">
        <f t="shared" si="397"/>
        <v>36977.495999999999</v>
      </c>
      <c r="AG551" s="23"/>
    </row>
    <row r="552" spans="1:33" s="111" customFormat="1" x14ac:dyDescent="0.2">
      <c r="A552" s="150" t="s">
        <v>546</v>
      </c>
      <c r="B552" s="150"/>
      <c r="C552" s="150"/>
      <c r="D552" s="151">
        <v>0</v>
      </c>
      <c r="E552" s="152"/>
      <c r="F552" s="153">
        <v>0.2</v>
      </c>
      <c r="G552" s="153"/>
      <c r="H552" s="152">
        <v>66815</v>
      </c>
      <c r="I552" s="109">
        <f t="shared" si="387"/>
        <v>65278.254999999997</v>
      </c>
      <c r="J552" s="66">
        <f t="shared" si="388"/>
        <v>52222.603999999999</v>
      </c>
      <c r="K552" s="109"/>
      <c r="L552" s="152">
        <v>74447</v>
      </c>
      <c r="M552" s="109">
        <f t="shared" si="389"/>
        <v>72288.036999999997</v>
      </c>
      <c r="N552" s="109">
        <f t="shared" si="390"/>
        <v>57830.429600000003</v>
      </c>
      <c r="O552" s="115"/>
      <c r="P552" s="152">
        <v>0</v>
      </c>
      <c r="Q552" s="109">
        <f t="shared" si="391"/>
        <v>0</v>
      </c>
      <c r="R552" s="66">
        <f t="shared" si="392"/>
        <v>0</v>
      </c>
      <c r="S552" s="151">
        <v>15</v>
      </c>
      <c r="T552" s="154" t="s">
        <v>16</v>
      </c>
      <c r="U552" s="108">
        <f>SUMIF('Avoided Costs 2011-2019'!$A:$A,'2011 Actuals'!T552&amp;'2011 Actuals'!S552,'Avoided Costs 2011-2019'!$E:$E)*J552</f>
        <v>106285.89268877186</v>
      </c>
      <c r="V552" s="108">
        <f>SUMIF('Avoided Costs 2011-2019'!$A:$A,'2011 Actuals'!T552&amp;'2011 Actuals'!S552,'Avoided Costs 2011-2019'!$K:$K)*N552</f>
        <v>48743.082420415631</v>
      </c>
      <c r="W552" s="108">
        <f>SUMIF('Avoided Costs 2011-2019'!$A:$A,'2011 Actuals'!T552&amp;'2011 Actuals'!S552,'Avoided Costs 2011-2019'!$M:$M)*R552</f>
        <v>0</v>
      </c>
      <c r="X552" s="108">
        <f t="shared" si="393"/>
        <v>155028.97510918748</v>
      </c>
      <c r="Y552" s="134">
        <v>16450</v>
      </c>
      <c r="Z552" s="110">
        <f t="shared" si="394"/>
        <v>13160</v>
      </c>
      <c r="AA552" s="110"/>
      <c r="AB552" s="110"/>
      <c r="AC552" s="110"/>
      <c r="AD552" s="110">
        <f t="shared" si="395"/>
        <v>13160</v>
      </c>
      <c r="AE552" s="110">
        <f t="shared" si="396"/>
        <v>141868.97510918748</v>
      </c>
      <c r="AF552" s="261">
        <f t="shared" si="397"/>
        <v>783339.05999999994</v>
      </c>
      <c r="AG552" s="23"/>
    </row>
    <row r="553" spans="1:33" s="111" customFormat="1" x14ac:dyDescent="0.2">
      <c r="A553" s="150" t="s">
        <v>547</v>
      </c>
      <c r="B553" s="150"/>
      <c r="C553" s="150"/>
      <c r="D553" s="151">
        <v>1</v>
      </c>
      <c r="E553" s="152"/>
      <c r="F553" s="153">
        <v>0.2</v>
      </c>
      <c r="G553" s="153"/>
      <c r="H553" s="152">
        <v>13458</v>
      </c>
      <c r="I553" s="109">
        <f t="shared" si="387"/>
        <v>13148.466</v>
      </c>
      <c r="J553" s="66">
        <f t="shared" si="388"/>
        <v>10518.772800000001</v>
      </c>
      <c r="K553" s="109"/>
      <c r="L553" s="152">
        <v>0</v>
      </c>
      <c r="M553" s="109">
        <f t="shared" si="389"/>
        <v>0</v>
      </c>
      <c r="N553" s="109">
        <f t="shared" si="390"/>
        <v>0</v>
      </c>
      <c r="O553" s="115"/>
      <c r="P553" s="152">
        <v>0</v>
      </c>
      <c r="Q553" s="109">
        <f t="shared" si="391"/>
        <v>0</v>
      </c>
      <c r="R553" s="66">
        <f t="shared" si="392"/>
        <v>0</v>
      </c>
      <c r="S553" s="151">
        <v>15</v>
      </c>
      <c r="T553" s="154" t="s">
        <v>16</v>
      </c>
      <c r="U553" s="108">
        <f>SUMIF('Avoided Costs 2011-2019'!$A:$A,'2011 Actuals'!T553&amp;'2011 Actuals'!S553,'Avoided Costs 2011-2019'!$E:$E)*J553</f>
        <v>21408.299690271524</v>
      </c>
      <c r="V553" s="108">
        <f>SUMIF('Avoided Costs 2011-2019'!$A:$A,'2011 Actuals'!T553&amp;'2011 Actuals'!S553,'Avoided Costs 2011-2019'!$K:$K)*N553</f>
        <v>0</v>
      </c>
      <c r="W553" s="108">
        <f>SUMIF('Avoided Costs 2011-2019'!$A:$A,'2011 Actuals'!T553&amp;'2011 Actuals'!S553,'Avoided Costs 2011-2019'!$M:$M)*R553</f>
        <v>0</v>
      </c>
      <c r="X553" s="108">
        <f t="shared" si="393"/>
        <v>21408.299690271524</v>
      </c>
      <c r="Y553" s="134">
        <v>6950</v>
      </c>
      <c r="Z553" s="110">
        <f t="shared" si="394"/>
        <v>5560</v>
      </c>
      <c r="AA553" s="110"/>
      <c r="AB553" s="110"/>
      <c r="AC553" s="110"/>
      <c r="AD553" s="110">
        <f t="shared" si="395"/>
        <v>5560</v>
      </c>
      <c r="AE553" s="110">
        <f t="shared" si="396"/>
        <v>15848.299690271524</v>
      </c>
      <c r="AF553" s="261">
        <f t="shared" si="397"/>
        <v>157781.592</v>
      </c>
      <c r="AG553" s="23"/>
    </row>
    <row r="554" spans="1:33" s="111" customFormat="1" x14ac:dyDescent="0.2">
      <c r="A554" s="150" t="s">
        <v>548</v>
      </c>
      <c r="B554" s="150"/>
      <c r="C554" s="150"/>
      <c r="D554" s="151">
        <v>1</v>
      </c>
      <c r="E554" s="152"/>
      <c r="F554" s="153">
        <v>0.2</v>
      </c>
      <c r="G554" s="153"/>
      <c r="H554" s="152">
        <v>46269</v>
      </c>
      <c r="I554" s="109">
        <f t="shared" si="387"/>
        <v>45204.813000000002</v>
      </c>
      <c r="J554" s="66">
        <f t="shared" si="388"/>
        <v>36163.850400000003</v>
      </c>
      <c r="K554" s="109"/>
      <c r="L554" s="152">
        <v>85460</v>
      </c>
      <c r="M554" s="109">
        <f t="shared" si="389"/>
        <v>82981.66</v>
      </c>
      <c r="N554" s="109">
        <f t="shared" si="390"/>
        <v>66385.328000000009</v>
      </c>
      <c r="O554" s="115"/>
      <c r="P554" s="152">
        <v>0</v>
      </c>
      <c r="Q554" s="109">
        <f t="shared" si="391"/>
        <v>0</v>
      </c>
      <c r="R554" s="66">
        <f t="shared" si="392"/>
        <v>0</v>
      </c>
      <c r="S554" s="151">
        <v>15</v>
      </c>
      <c r="T554" s="154" t="s">
        <v>16</v>
      </c>
      <c r="U554" s="108">
        <f>SUMIF('Avoided Costs 2011-2019'!$A:$A,'2011 Actuals'!T554&amp;'2011 Actuals'!S554,'Avoided Costs 2011-2019'!$E:$E)*J554</f>
        <v>73602.364271747152</v>
      </c>
      <c r="V554" s="108">
        <f>SUMIF('Avoided Costs 2011-2019'!$A:$A,'2011 Actuals'!T554&amp;'2011 Actuals'!S554,'Avoided Costs 2011-2019'!$K:$K)*N554</f>
        <v>55953.682803185082</v>
      </c>
      <c r="W554" s="108">
        <f>SUMIF('Avoided Costs 2011-2019'!$A:$A,'2011 Actuals'!T554&amp;'2011 Actuals'!S554,'Avoided Costs 2011-2019'!$M:$M)*R554</f>
        <v>0</v>
      </c>
      <c r="X554" s="108">
        <f t="shared" si="393"/>
        <v>129556.04707493223</v>
      </c>
      <c r="Y554" s="134">
        <v>15140</v>
      </c>
      <c r="Z554" s="110">
        <f t="shared" si="394"/>
        <v>12112</v>
      </c>
      <c r="AA554" s="110"/>
      <c r="AB554" s="110"/>
      <c r="AC554" s="110"/>
      <c r="AD554" s="110">
        <f t="shared" si="395"/>
        <v>12112</v>
      </c>
      <c r="AE554" s="110">
        <f t="shared" si="396"/>
        <v>117444.04707493223</v>
      </c>
      <c r="AF554" s="261">
        <f t="shared" si="397"/>
        <v>542457.75600000005</v>
      </c>
      <c r="AG554" s="23"/>
    </row>
    <row r="555" spans="1:33" s="111" customFormat="1" x14ac:dyDescent="0.2">
      <c r="A555" s="150" t="s">
        <v>549</v>
      </c>
      <c r="B555" s="150"/>
      <c r="C555" s="150"/>
      <c r="D555" s="151">
        <v>0</v>
      </c>
      <c r="E555" s="152"/>
      <c r="F555" s="153">
        <v>0.2</v>
      </c>
      <c r="G555" s="153"/>
      <c r="H555" s="152">
        <v>10575</v>
      </c>
      <c r="I555" s="109">
        <f t="shared" si="387"/>
        <v>10331.775</v>
      </c>
      <c r="J555" s="66">
        <f t="shared" si="388"/>
        <v>8265.42</v>
      </c>
      <c r="K555" s="109"/>
      <c r="L555" s="152">
        <v>0</v>
      </c>
      <c r="M555" s="109">
        <f t="shared" si="389"/>
        <v>0</v>
      </c>
      <c r="N555" s="109">
        <f t="shared" si="390"/>
        <v>0</v>
      </c>
      <c r="O555" s="115"/>
      <c r="P555" s="152">
        <v>0</v>
      </c>
      <c r="Q555" s="109">
        <f t="shared" si="391"/>
        <v>0</v>
      </c>
      <c r="R555" s="66">
        <f t="shared" si="392"/>
        <v>0</v>
      </c>
      <c r="S555" s="151">
        <v>25</v>
      </c>
      <c r="T555" s="154" t="s">
        <v>134</v>
      </c>
      <c r="U555" s="108">
        <f>SUMIF('Avoided Costs 2011-2019'!$A:$A,'2011 Actuals'!T555&amp;'2011 Actuals'!S555,'Avoided Costs 2011-2019'!$E:$E)*J555</f>
        <v>19397.883697829922</v>
      </c>
      <c r="V555" s="108">
        <f>SUMIF('Avoided Costs 2011-2019'!$A:$A,'2011 Actuals'!T555&amp;'2011 Actuals'!S555,'Avoided Costs 2011-2019'!$K:$K)*N555</f>
        <v>0</v>
      </c>
      <c r="W555" s="108">
        <f>SUMIF('Avoided Costs 2011-2019'!$A:$A,'2011 Actuals'!T555&amp;'2011 Actuals'!S555,'Avoided Costs 2011-2019'!$M:$M)*R555</f>
        <v>0</v>
      </c>
      <c r="X555" s="108">
        <f t="shared" si="393"/>
        <v>19397.883697829922</v>
      </c>
      <c r="Y555" s="134">
        <v>3375.37</v>
      </c>
      <c r="Z555" s="110">
        <f t="shared" si="394"/>
        <v>2700.2960000000003</v>
      </c>
      <c r="AA555" s="110"/>
      <c r="AB555" s="110"/>
      <c r="AC555" s="110"/>
      <c r="AD555" s="110">
        <f t="shared" si="395"/>
        <v>2700.2960000000003</v>
      </c>
      <c r="AE555" s="110">
        <f t="shared" si="396"/>
        <v>16697.58769782992</v>
      </c>
      <c r="AF555" s="261">
        <f t="shared" si="397"/>
        <v>206635.5</v>
      </c>
      <c r="AG555" s="23"/>
    </row>
    <row r="556" spans="1:33" s="111" customFormat="1" x14ac:dyDescent="0.2">
      <c r="A556" s="150" t="s">
        <v>550</v>
      </c>
      <c r="B556" s="150"/>
      <c r="C556" s="150"/>
      <c r="D556" s="151">
        <v>1</v>
      </c>
      <c r="E556" s="152"/>
      <c r="F556" s="153">
        <v>0.2</v>
      </c>
      <c r="G556" s="153"/>
      <c r="H556" s="152">
        <v>231201</v>
      </c>
      <c r="I556" s="109">
        <f t="shared" si="387"/>
        <v>225883.37700000001</v>
      </c>
      <c r="J556" s="66">
        <f t="shared" si="388"/>
        <v>180706.70160000003</v>
      </c>
      <c r="K556" s="109"/>
      <c r="L556" s="152">
        <v>0</v>
      </c>
      <c r="M556" s="109">
        <f t="shared" si="389"/>
        <v>0</v>
      </c>
      <c r="N556" s="109">
        <f t="shared" si="390"/>
        <v>0</v>
      </c>
      <c r="O556" s="115"/>
      <c r="P556" s="152">
        <v>0</v>
      </c>
      <c r="Q556" s="109">
        <f t="shared" si="391"/>
        <v>0</v>
      </c>
      <c r="R556" s="66">
        <f t="shared" si="392"/>
        <v>0</v>
      </c>
      <c r="S556" s="151">
        <v>25</v>
      </c>
      <c r="T556" s="154" t="s">
        <v>16</v>
      </c>
      <c r="U556" s="108">
        <f>SUMIF('Avoided Costs 2011-2019'!$A:$A,'2011 Actuals'!T556&amp;'2011 Actuals'!S556,'Avoided Costs 2011-2019'!$E:$E)*J556</f>
        <v>466946.72144250799</v>
      </c>
      <c r="V556" s="108">
        <f>SUMIF('Avoided Costs 2011-2019'!$A:$A,'2011 Actuals'!T556&amp;'2011 Actuals'!S556,'Avoided Costs 2011-2019'!$K:$K)*N556</f>
        <v>0</v>
      </c>
      <c r="W556" s="108">
        <f>SUMIF('Avoided Costs 2011-2019'!$A:$A,'2011 Actuals'!T556&amp;'2011 Actuals'!S556,'Avoided Costs 2011-2019'!$M:$M)*R556</f>
        <v>0</v>
      </c>
      <c r="X556" s="108">
        <f t="shared" si="393"/>
        <v>466946.72144250799</v>
      </c>
      <c r="Y556" s="134">
        <v>101795.28</v>
      </c>
      <c r="Z556" s="110">
        <f t="shared" si="394"/>
        <v>81436.224000000002</v>
      </c>
      <c r="AA556" s="110"/>
      <c r="AB556" s="110"/>
      <c r="AC556" s="110"/>
      <c r="AD556" s="110">
        <f t="shared" si="395"/>
        <v>81436.224000000002</v>
      </c>
      <c r="AE556" s="110">
        <f t="shared" si="396"/>
        <v>385510.497442508</v>
      </c>
      <c r="AF556" s="261">
        <f t="shared" si="397"/>
        <v>4517667.540000001</v>
      </c>
      <c r="AG556" s="23"/>
    </row>
    <row r="557" spans="1:33" s="111" customFormat="1" x14ac:dyDescent="0.2">
      <c r="A557" s="150" t="s">
        <v>551</v>
      </c>
      <c r="B557" s="150"/>
      <c r="C557" s="150"/>
      <c r="D557" s="151">
        <v>0</v>
      </c>
      <c r="E557" s="152"/>
      <c r="F557" s="153">
        <v>0.2</v>
      </c>
      <c r="G557" s="153"/>
      <c r="H557" s="152">
        <v>13977</v>
      </c>
      <c r="I557" s="109">
        <f t="shared" si="387"/>
        <v>13655.529</v>
      </c>
      <c r="J557" s="66">
        <f t="shared" si="388"/>
        <v>10924.423200000001</v>
      </c>
      <c r="K557" s="109"/>
      <c r="L557" s="152">
        <v>0</v>
      </c>
      <c r="M557" s="109">
        <f t="shared" si="389"/>
        <v>0</v>
      </c>
      <c r="N557" s="109">
        <f t="shared" si="390"/>
        <v>0</v>
      </c>
      <c r="O557" s="115"/>
      <c r="P557" s="152">
        <v>0</v>
      </c>
      <c r="Q557" s="109">
        <f t="shared" si="391"/>
        <v>0</v>
      </c>
      <c r="R557" s="66">
        <f t="shared" si="392"/>
        <v>0</v>
      </c>
      <c r="S557" s="151">
        <v>15</v>
      </c>
      <c r="T557" s="154" t="s">
        <v>134</v>
      </c>
      <c r="U557" s="108">
        <f>SUMIF('Avoided Costs 2011-2019'!$A:$A,'2011 Actuals'!T557&amp;'2011 Actuals'!S557,'Avoided Costs 2011-2019'!$E:$E)*J557</f>
        <v>20200.304866325307</v>
      </c>
      <c r="V557" s="108">
        <f>SUMIF('Avoided Costs 2011-2019'!$A:$A,'2011 Actuals'!T557&amp;'2011 Actuals'!S557,'Avoided Costs 2011-2019'!$K:$K)*N557</f>
        <v>0</v>
      </c>
      <c r="W557" s="108">
        <f>SUMIF('Avoided Costs 2011-2019'!$A:$A,'2011 Actuals'!T557&amp;'2011 Actuals'!S557,'Avoided Costs 2011-2019'!$M:$M)*R557</f>
        <v>0</v>
      </c>
      <c r="X557" s="108">
        <f t="shared" si="393"/>
        <v>20200.304866325307</v>
      </c>
      <c r="Y557" s="134">
        <v>5000</v>
      </c>
      <c r="Z557" s="110">
        <f t="shared" si="394"/>
        <v>4000</v>
      </c>
      <c r="AA557" s="110"/>
      <c r="AB557" s="110"/>
      <c r="AC557" s="110"/>
      <c r="AD557" s="110">
        <f t="shared" si="395"/>
        <v>4000</v>
      </c>
      <c r="AE557" s="110">
        <f t="shared" si="396"/>
        <v>16200.304866325307</v>
      </c>
      <c r="AF557" s="261">
        <f t="shared" si="397"/>
        <v>163866.34800000003</v>
      </c>
      <c r="AG557" s="23"/>
    </row>
    <row r="558" spans="1:33" s="111" customFormat="1" x14ac:dyDescent="0.2">
      <c r="A558" s="150" t="s">
        <v>552</v>
      </c>
      <c r="B558" s="150"/>
      <c r="C558" s="150"/>
      <c r="D558" s="151">
        <v>1</v>
      </c>
      <c r="E558" s="152"/>
      <c r="F558" s="153">
        <v>0.2</v>
      </c>
      <c r="G558" s="153"/>
      <c r="H558" s="152">
        <v>33448</v>
      </c>
      <c r="I558" s="109">
        <f t="shared" si="387"/>
        <v>32678.696</v>
      </c>
      <c r="J558" s="66">
        <f t="shared" si="388"/>
        <v>26142.9568</v>
      </c>
      <c r="K558" s="109"/>
      <c r="L558" s="152">
        <v>0</v>
      </c>
      <c r="M558" s="109">
        <f t="shared" si="389"/>
        <v>0</v>
      </c>
      <c r="N558" s="109">
        <f t="shared" si="390"/>
        <v>0</v>
      </c>
      <c r="O558" s="115"/>
      <c r="P558" s="152">
        <v>0</v>
      </c>
      <c r="Q558" s="109">
        <f t="shared" si="391"/>
        <v>0</v>
      </c>
      <c r="R558" s="66">
        <f t="shared" si="392"/>
        <v>0</v>
      </c>
      <c r="S558" s="151">
        <v>15</v>
      </c>
      <c r="T558" s="154" t="s">
        <v>16</v>
      </c>
      <c r="U558" s="108">
        <f>SUMIF('Avoided Costs 2011-2019'!$A:$A,'2011 Actuals'!T558&amp;'2011 Actuals'!S558,'Avoided Costs 2011-2019'!$E:$E)*J558</f>
        <v>53207.371677827454</v>
      </c>
      <c r="V558" s="108">
        <f>SUMIF('Avoided Costs 2011-2019'!$A:$A,'2011 Actuals'!T558&amp;'2011 Actuals'!S558,'Avoided Costs 2011-2019'!$K:$K)*N558</f>
        <v>0</v>
      </c>
      <c r="W558" s="108">
        <f>SUMIF('Avoided Costs 2011-2019'!$A:$A,'2011 Actuals'!T558&amp;'2011 Actuals'!S558,'Avoided Costs 2011-2019'!$M:$M)*R558</f>
        <v>0</v>
      </c>
      <c r="X558" s="108">
        <f t="shared" si="393"/>
        <v>53207.371677827454</v>
      </c>
      <c r="Y558" s="134">
        <v>7500</v>
      </c>
      <c r="Z558" s="110">
        <f t="shared" si="394"/>
        <v>6000</v>
      </c>
      <c r="AA558" s="110"/>
      <c r="AB558" s="110"/>
      <c r="AC558" s="110"/>
      <c r="AD558" s="110">
        <f t="shared" si="395"/>
        <v>6000</v>
      </c>
      <c r="AE558" s="110">
        <f t="shared" si="396"/>
        <v>47207.371677827454</v>
      </c>
      <c r="AF558" s="261">
        <f t="shared" si="397"/>
        <v>392144.35200000001</v>
      </c>
      <c r="AG558" s="23"/>
    </row>
    <row r="559" spans="1:33" s="111" customFormat="1" x14ac:dyDescent="0.2">
      <c r="A559" s="150" t="s">
        <v>553</v>
      </c>
      <c r="B559" s="150"/>
      <c r="C559" s="150"/>
      <c r="D559" s="151">
        <v>0</v>
      </c>
      <c r="E559" s="152"/>
      <c r="F559" s="153">
        <v>0.2</v>
      </c>
      <c r="G559" s="153"/>
      <c r="H559" s="152">
        <v>11745</v>
      </c>
      <c r="I559" s="109">
        <f t="shared" si="387"/>
        <v>11474.865</v>
      </c>
      <c r="J559" s="66">
        <f t="shared" si="388"/>
        <v>9179.8919999999998</v>
      </c>
      <c r="K559" s="109"/>
      <c r="L559" s="152">
        <v>0</v>
      </c>
      <c r="M559" s="109">
        <f t="shared" si="389"/>
        <v>0</v>
      </c>
      <c r="N559" s="109">
        <f t="shared" si="390"/>
        <v>0</v>
      </c>
      <c r="O559" s="115"/>
      <c r="P559" s="152">
        <v>0</v>
      </c>
      <c r="Q559" s="109">
        <f t="shared" si="391"/>
        <v>0</v>
      </c>
      <c r="R559" s="66">
        <f t="shared" si="392"/>
        <v>0</v>
      </c>
      <c r="S559" s="151">
        <v>15</v>
      </c>
      <c r="T559" s="154" t="s">
        <v>134</v>
      </c>
      <c r="U559" s="108">
        <f>SUMIF('Avoided Costs 2011-2019'!$A:$A,'2011 Actuals'!T559&amp;'2011 Actuals'!S559,'Avoided Costs 2011-2019'!$E:$E)*J559</f>
        <v>16974.499581812313</v>
      </c>
      <c r="V559" s="108">
        <f>SUMIF('Avoided Costs 2011-2019'!$A:$A,'2011 Actuals'!T559&amp;'2011 Actuals'!S559,'Avoided Costs 2011-2019'!$K:$K)*N559</f>
        <v>0</v>
      </c>
      <c r="W559" s="108">
        <f>SUMIF('Avoided Costs 2011-2019'!$A:$A,'2011 Actuals'!T559&amp;'2011 Actuals'!S559,'Avoided Costs 2011-2019'!$M:$M)*R559</f>
        <v>0</v>
      </c>
      <c r="X559" s="108">
        <f t="shared" si="393"/>
        <v>16974.499581812313</v>
      </c>
      <c r="Y559" s="134">
        <v>5000</v>
      </c>
      <c r="Z559" s="110">
        <f t="shared" si="394"/>
        <v>4000</v>
      </c>
      <c r="AA559" s="110"/>
      <c r="AB559" s="110"/>
      <c r="AC559" s="110"/>
      <c r="AD559" s="110">
        <f t="shared" si="395"/>
        <v>4000</v>
      </c>
      <c r="AE559" s="110">
        <f t="shared" si="396"/>
        <v>12974.499581812313</v>
      </c>
      <c r="AF559" s="261">
        <f t="shared" si="397"/>
        <v>137698.38</v>
      </c>
      <c r="AG559" s="23"/>
    </row>
    <row r="560" spans="1:33" s="111" customFormat="1" x14ac:dyDescent="0.2">
      <c r="A560" s="150" t="s">
        <v>554</v>
      </c>
      <c r="B560" s="150"/>
      <c r="C560" s="150"/>
      <c r="D560" s="151">
        <v>1</v>
      </c>
      <c r="E560" s="152"/>
      <c r="F560" s="153">
        <v>0.2</v>
      </c>
      <c r="G560" s="153"/>
      <c r="H560" s="152">
        <v>34444</v>
      </c>
      <c r="I560" s="109">
        <f t="shared" si="387"/>
        <v>33651.788</v>
      </c>
      <c r="J560" s="66">
        <f t="shared" si="388"/>
        <v>26921.430400000001</v>
      </c>
      <c r="K560" s="109"/>
      <c r="L560" s="152">
        <v>0</v>
      </c>
      <c r="M560" s="109">
        <f t="shared" si="389"/>
        <v>0</v>
      </c>
      <c r="N560" s="109">
        <f t="shared" si="390"/>
        <v>0</v>
      </c>
      <c r="O560" s="115"/>
      <c r="P560" s="152">
        <v>0</v>
      </c>
      <c r="Q560" s="109">
        <f t="shared" si="391"/>
        <v>0</v>
      </c>
      <c r="R560" s="66">
        <f t="shared" si="392"/>
        <v>0</v>
      </c>
      <c r="S560" s="151">
        <v>15</v>
      </c>
      <c r="T560" s="154" t="s">
        <v>16</v>
      </c>
      <c r="U560" s="108">
        <f>SUMIF('Avoided Costs 2011-2019'!$A:$A,'2011 Actuals'!T560&amp;'2011 Actuals'!S560,'Avoided Costs 2011-2019'!$E:$E)*J560</f>
        <v>54791.757655796726</v>
      </c>
      <c r="V560" s="108">
        <f>SUMIF('Avoided Costs 2011-2019'!$A:$A,'2011 Actuals'!T560&amp;'2011 Actuals'!S560,'Avoided Costs 2011-2019'!$K:$K)*N560</f>
        <v>0</v>
      </c>
      <c r="W560" s="108">
        <f>SUMIF('Avoided Costs 2011-2019'!$A:$A,'2011 Actuals'!T560&amp;'2011 Actuals'!S560,'Avoided Costs 2011-2019'!$M:$M)*R560</f>
        <v>0</v>
      </c>
      <c r="X560" s="108">
        <f t="shared" si="393"/>
        <v>54791.757655796726</v>
      </c>
      <c r="Y560" s="134">
        <v>7500</v>
      </c>
      <c r="Z560" s="110">
        <f t="shared" si="394"/>
        <v>6000</v>
      </c>
      <c r="AA560" s="110"/>
      <c r="AB560" s="110"/>
      <c r="AC560" s="110"/>
      <c r="AD560" s="110">
        <f t="shared" si="395"/>
        <v>6000</v>
      </c>
      <c r="AE560" s="110">
        <f t="shared" si="396"/>
        <v>48791.757655796726</v>
      </c>
      <c r="AF560" s="261">
        <f t="shared" si="397"/>
        <v>403821.45600000001</v>
      </c>
      <c r="AG560" s="23"/>
    </row>
    <row r="561" spans="1:33" s="111" customFormat="1" x14ac:dyDescent="0.2">
      <c r="A561" s="150" t="s">
        <v>555</v>
      </c>
      <c r="B561" s="150"/>
      <c r="C561" s="150"/>
      <c r="D561" s="151">
        <v>1</v>
      </c>
      <c r="E561" s="152"/>
      <c r="F561" s="153">
        <v>0.2</v>
      </c>
      <c r="G561" s="153"/>
      <c r="H561" s="152">
        <v>77924</v>
      </c>
      <c r="I561" s="109">
        <f t="shared" si="387"/>
        <v>76131.747999999992</v>
      </c>
      <c r="J561" s="66">
        <f t="shared" si="388"/>
        <v>60905.398399999998</v>
      </c>
      <c r="K561" s="109"/>
      <c r="L561" s="152">
        <v>0</v>
      </c>
      <c r="M561" s="109">
        <f t="shared" si="389"/>
        <v>0</v>
      </c>
      <c r="N561" s="109">
        <f t="shared" si="390"/>
        <v>0</v>
      </c>
      <c r="O561" s="115"/>
      <c r="P561" s="152">
        <v>0</v>
      </c>
      <c r="Q561" s="109">
        <f t="shared" si="391"/>
        <v>0</v>
      </c>
      <c r="R561" s="66">
        <f t="shared" si="392"/>
        <v>0</v>
      </c>
      <c r="S561" s="151">
        <v>11</v>
      </c>
      <c r="T561" s="154" t="s">
        <v>16</v>
      </c>
      <c r="U561" s="108">
        <f>SUMIF('Avoided Costs 2011-2019'!$A:$A,'2011 Actuals'!T561&amp;'2011 Actuals'!S561,'Avoided Costs 2011-2019'!$E:$E)*J561</f>
        <v>102829.72719608046</v>
      </c>
      <c r="V561" s="108">
        <f>SUMIF('Avoided Costs 2011-2019'!$A:$A,'2011 Actuals'!T561&amp;'2011 Actuals'!S561,'Avoided Costs 2011-2019'!$K:$K)*N561</f>
        <v>0</v>
      </c>
      <c r="W561" s="108">
        <f>SUMIF('Avoided Costs 2011-2019'!$A:$A,'2011 Actuals'!T561&amp;'2011 Actuals'!S561,'Avoided Costs 2011-2019'!$M:$M)*R561</f>
        <v>0</v>
      </c>
      <c r="X561" s="108">
        <f t="shared" si="393"/>
        <v>102829.72719608046</v>
      </c>
      <c r="Y561" s="134">
        <v>106896.9</v>
      </c>
      <c r="Z561" s="110">
        <f t="shared" si="394"/>
        <v>85517.52</v>
      </c>
      <c r="AA561" s="110"/>
      <c r="AB561" s="110"/>
      <c r="AC561" s="110"/>
      <c r="AD561" s="110">
        <f t="shared" si="395"/>
        <v>85517.52</v>
      </c>
      <c r="AE561" s="110">
        <f t="shared" si="396"/>
        <v>17312.207196080461</v>
      </c>
      <c r="AF561" s="261">
        <f t="shared" si="397"/>
        <v>669959.3824</v>
      </c>
      <c r="AG561" s="23"/>
    </row>
    <row r="562" spans="1:33" s="111" customFormat="1" x14ac:dyDescent="0.2">
      <c r="A562" s="150" t="s">
        <v>556</v>
      </c>
      <c r="B562" s="150"/>
      <c r="C562" s="150"/>
      <c r="D562" s="151">
        <v>0</v>
      </c>
      <c r="E562" s="152"/>
      <c r="F562" s="153">
        <v>0.2</v>
      </c>
      <c r="G562" s="153"/>
      <c r="H562" s="152">
        <v>21073</v>
      </c>
      <c r="I562" s="109">
        <f t="shared" si="387"/>
        <v>20588.321</v>
      </c>
      <c r="J562" s="66">
        <f t="shared" si="388"/>
        <v>16470.656800000001</v>
      </c>
      <c r="K562" s="109"/>
      <c r="L562" s="152">
        <v>0</v>
      </c>
      <c r="M562" s="109">
        <f t="shared" si="389"/>
        <v>0</v>
      </c>
      <c r="N562" s="109">
        <f t="shared" si="390"/>
        <v>0</v>
      </c>
      <c r="O562" s="115"/>
      <c r="P562" s="152">
        <v>0</v>
      </c>
      <c r="Q562" s="109">
        <f t="shared" si="391"/>
        <v>0</v>
      </c>
      <c r="R562" s="66">
        <f t="shared" si="392"/>
        <v>0</v>
      </c>
      <c r="S562" s="151">
        <v>8</v>
      </c>
      <c r="T562" s="154" t="s">
        <v>134</v>
      </c>
      <c r="U562" s="108">
        <f>SUMIF('Avoided Costs 2011-2019'!$A:$A,'2011 Actuals'!T562&amp;'2011 Actuals'!S562,'Avoided Costs 2011-2019'!$E:$E)*J562</f>
        <v>20353.889113189358</v>
      </c>
      <c r="V562" s="108">
        <f>SUMIF('Avoided Costs 2011-2019'!$A:$A,'2011 Actuals'!T562&amp;'2011 Actuals'!S562,'Avoided Costs 2011-2019'!$K:$K)*N562</f>
        <v>0</v>
      </c>
      <c r="W562" s="108">
        <f>SUMIF('Avoided Costs 2011-2019'!$A:$A,'2011 Actuals'!T562&amp;'2011 Actuals'!S562,'Avoided Costs 2011-2019'!$M:$M)*R562</f>
        <v>0</v>
      </c>
      <c r="X562" s="108">
        <f t="shared" si="393"/>
        <v>20353.889113189358</v>
      </c>
      <c r="Y562" s="134">
        <v>13220.72</v>
      </c>
      <c r="Z562" s="110">
        <f t="shared" si="394"/>
        <v>10576.576000000001</v>
      </c>
      <c r="AA562" s="110"/>
      <c r="AB562" s="110"/>
      <c r="AC562" s="110"/>
      <c r="AD562" s="110">
        <f t="shared" si="395"/>
        <v>10576.576000000001</v>
      </c>
      <c r="AE562" s="110">
        <f t="shared" si="396"/>
        <v>9777.313113189357</v>
      </c>
      <c r="AF562" s="261">
        <f t="shared" si="397"/>
        <v>131765.25440000001</v>
      </c>
      <c r="AG562" s="23"/>
    </row>
    <row r="563" spans="1:33" s="111" customFormat="1" x14ac:dyDescent="0.2">
      <c r="A563" s="150" t="s">
        <v>557</v>
      </c>
      <c r="B563" s="150"/>
      <c r="C563" s="150"/>
      <c r="D563" s="151">
        <v>1</v>
      </c>
      <c r="E563" s="152"/>
      <c r="F563" s="153">
        <v>0.2</v>
      </c>
      <c r="G563" s="153"/>
      <c r="H563" s="152">
        <v>92505</v>
      </c>
      <c r="I563" s="109">
        <f t="shared" si="387"/>
        <v>90377.384999999995</v>
      </c>
      <c r="J563" s="66">
        <f t="shared" si="388"/>
        <v>72301.907999999996</v>
      </c>
      <c r="K563" s="109"/>
      <c r="L563" s="152">
        <v>0</v>
      </c>
      <c r="M563" s="109">
        <f t="shared" si="389"/>
        <v>0</v>
      </c>
      <c r="N563" s="109">
        <f t="shared" si="390"/>
        <v>0</v>
      </c>
      <c r="O563" s="115"/>
      <c r="P563" s="152">
        <v>0</v>
      </c>
      <c r="Q563" s="109">
        <f t="shared" si="391"/>
        <v>0</v>
      </c>
      <c r="R563" s="66">
        <f t="shared" si="392"/>
        <v>0</v>
      </c>
      <c r="S563" s="151">
        <v>11</v>
      </c>
      <c r="T563" s="154" t="s">
        <v>16</v>
      </c>
      <c r="U563" s="108">
        <f>SUMIF('Avoided Costs 2011-2019'!$A:$A,'2011 Actuals'!T563&amp;'2011 Actuals'!S563,'Avoided Costs 2011-2019'!$E:$E)*J563</f>
        <v>122071.04248079441</v>
      </c>
      <c r="V563" s="108">
        <f>SUMIF('Avoided Costs 2011-2019'!$A:$A,'2011 Actuals'!T563&amp;'2011 Actuals'!S563,'Avoided Costs 2011-2019'!$K:$K)*N563</f>
        <v>0</v>
      </c>
      <c r="W563" s="108">
        <f>SUMIF('Avoided Costs 2011-2019'!$A:$A,'2011 Actuals'!T563&amp;'2011 Actuals'!S563,'Avoided Costs 2011-2019'!$M:$M)*R563</f>
        <v>0</v>
      </c>
      <c r="X563" s="108">
        <f t="shared" si="393"/>
        <v>122071.04248079441</v>
      </c>
      <c r="Y563" s="134">
        <v>106896.9</v>
      </c>
      <c r="Z563" s="110">
        <f t="shared" si="394"/>
        <v>85517.52</v>
      </c>
      <c r="AA563" s="110"/>
      <c r="AB563" s="110"/>
      <c r="AC563" s="110"/>
      <c r="AD563" s="110">
        <f t="shared" si="395"/>
        <v>85517.52</v>
      </c>
      <c r="AE563" s="110">
        <f t="shared" si="396"/>
        <v>36553.522480794403</v>
      </c>
      <c r="AF563" s="261">
        <f t="shared" si="397"/>
        <v>795320.9879999999</v>
      </c>
      <c r="AG563" s="23"/>
    </row>
    <row r="564" spans="1:33" s="111" customFormat="1" x14ac:dyDescent="0.2">
      <c r="A564" s="150" t="s">
        <v>558</v>
      </c>
      <c r="B564" s="150"/>
      <c r="C564" s="150"/>
      <c r="D564" s="151">
        <v>1</v>
      </c>
      <c r="E564" s="152"/>
      <c r="F564" s="153">
        <v>0.2</v>
      </c>
      <c r="G564" s="153"/>
      <c r="H564" s="152">
        <v>53399</v>
      </c>
      <c r="I564" s="109">
        <f t="shared" si="387"/>
        <v>52170.822999999997</v>
      </c>
      <c r="J564" s="66">
        <f t="shared" si="388"/>
        <v>41736.6584</v>
      </c>
      <c r="K564" s="109"/>
      <c r="L564" s="152">
        <v>0</v>
      </c>
      <c r="M564" s="109">
        <f t="shared" si="389"/>
        <v>0</v>
      </c>
      <c r="N564" s="109">
        <f t="shared" si="390"/>
        <v>0</v>
      </c>
      <c r="O564" s="115"/>
      <c r="P564" s="152">
        <v>0</v>
      </c>
      <c r="Q564" s="109">
        <f t="shared" si="391"/>
        <v>0</v>
      </c>
      <c r="R564" s="66">
        <f t="shared" si="392"/>
        <v>0</v>
      </c>
      <c r="S564" s="151">
        <v>25</v>
      </c>
      <c r="T564" s="154" t="s">
        <v>16</v>
      </c>
      <c r="U564" s="108">
        <f>SUMIF('Avoided Costs 2011-2019'!$A:$A,'2011 Actuals'!T564&amp;'2011 Actuals'!S564,'Avoided Costs 2011-2019'!$E:$E)*J564</f>
        <v>107847.66492492887</v>
      </c>
      <c r="V564" s="108">
        <f>SUMIF('Avoided Costs 2011-2019'!$A:$A,'2011 Actuals'!T564&amp;'2011 Actuals'!S564,'Avoided Costs 2011-2019'!$K:$K)*N564</f>
        <v>0</v>
      </c>
      <c r="W564" s="108">
        <f>SUMIF('Avoided Costs 2011-2019'!$A:$A,'2011 Actuals'!T564&amp;'2011 Actuals'!S564,'Avoided Costs 2011-2019'!$M:$M)*R564</f>
        <v>0</v>
      </c>
      <c r="X564" s="108">
        <f t="shared" si="393"/>
        <v>107847.66492492887</v>
      </c>
      <c r="Y564" s="134">
        <v>15021</v>
      </c>
      <c r="Z564" s="110">
        <f t="shared" si="394"/>
        <v>12016.800000000001</v>
      </c>
      <c r="AA564" s="110"/>
      <c r="AB564" s="110"/>
      <c r="AC564" s="110"/>
      <c r="AD564" s="110">
        <f t="shared" si="395"/>
        <v>12016.800000000001</v>
      </c>
      <c r="AE564" s="110">
        <f t="shared" si="396"/>
        <v>95830.864924928872</v>
      </c>
      <c r="AF564" s="261">
        <f t="shared" si="397"/>
        <v>1043416.46</v>
      </c>
      <c r="AG564" s="23"/>
    </row>
    <row r="565" spans="1:33" s="111" customFormat="1" x14ac:dyDescent="0.2">
      <c r="A565" s="150" t="s">
        <v>559</v>
      </c>
      <c r="B565" s="150"/>
      <c r="C565" s="150"/>
      <c r="D565" s="151">
        <v>1</v>
      </c>
      <c r="E565" s="152"/>
      <c r="F565" s="153">
        <v>0.2</v>
      </c>
      <c r="G565" s="153"/>
      <c r="H565" s="152">
        <v>34394</v>
      </c>
      <c r="I565" s="109">
        <f t="shared" si="387"/>
        <v>33602.938000000002</v>
      </c>
      <c r="J565" s="66">
        <f t="shared" si="388"/>
        <v>26882.350400000003</v>
      </c>
      <c r="K565" s="109"/>
      <c r="L565" s="152">
        <v>0</v>
      </c>
      <c r="M565" s="109">
        <f t="shared" si="389"/>
        <v>0</v>
      </c>
      <c r="N565" s="109">
        <f t="shared" si="390"/>
        <v>0</v>
      </c>
      <c r="O565" s="115"/>
      <c r="P565" s="152">
        <v>0</v>
      </c>
      <c r="Q565" s="109">
        <f t="shared" si="391"/>
        <v>0</v>
      </c>
      <c r="R565" s="66">
        <f t="shared" si="392"/>
        <v>0</v>
      </c>
      <c r="S565" s="151">
        <v>11</v>
      </c>
      <c r="T565" s="154" t="s">
        <v>16</v>
      </c>
      <c r="U565" s="108">
        <f>SUMIF('Avoided Costs 2011-2019'!$A:$A,'2011 Actuals'!T565&amp;'2011 Actuals'!S565,'Avoided Costs 2011-2019'!$E:$E)*J565</f>
        <v>45386.859467968687</v>
      </c>
      <c r="V565" s="108">
        <f>SUMIF('Avoided Costs 2011-2019'!$A:$A,'2011 Actuals'!T565&amp;'2011 Actuals'!S565,'Avoided Costs 2011-2019'!$K:$K)*N565</f>
        <v>0</v>
      </c>
      <c r="W565" s="108">
        <f>SUMIF('Avoided Costs 2011-2019'!$A:$A,'2011 Actuals'!T565&amp;'2011 Actuals'!S565,'Avoided Costs 2011-2019'!$M:$M)*R565</f>
        <v>0</v>
      </c>
      <c r="X565" s="108">
        <f t="shared" si="393"/>
        <v>45386.859467968687</v>
      </c>
      <c r="Y565" s="134">
        <v>7155</v>
      </c>
      <c r="Z565" s="110">
        <f t="shared" si="394"/>
        <v>5724</v>
      </c>
      <c r="AA565" s="110"/>
      <c r="AB565" s="110"/>
      <c r="AC565" s="110"/>
      <c r="AD565" s="110">
        <f t="shared" si="395"/>
        <v>5724</v>
      </c>
      <c r="AE565" s="110">
        <f t="shared" si="396"/>
        <v>39662.859467968687</v>
      </c>
      <c r="AF565" s="261">
        <f t="shared" si="397"/>
        <v>295705.85440000001</v>
      </c>
      <c r="AG565" s="23"/>
    </row>
    <row r="566" spans="1:33" s="111" customFormat="1" x14ac:dyDescent="0.2">
      <c r="A566" s="150" t="s">
        <v>560</v>
      </c>
      <c r="B566" s="150"/>
      <c r="C566" s="150"/>
      <c r="D566" s="151">
        <v>1</v>
      </c>
      <c r="E566" s="152"/>
      <c r="F566" s="153">
        <v>0.2</v>
      </c>
      <c r="G566" s="153"/>
      <c r="H566" s="152">
        <v>26437</v>
      </c>
      <c r="I566" s="109">
        <f t="shared" si="387"/>
        <v>25828.949000000001</v>
      </c>
      <c r="J566" s="66">
        <f t="shared" si="388"/>
        <v>20663.159200000002</v>
      </c>
      <c r="K566" s="109"/>
      <c r="L566" s="152">
        <v>35226</v>
      </c>
      <c r="M566" s="109">
        <f t="shared" si="389"/>
        <v>34204.445999999996</v>
      </c>
      <c r="N566" s="109">
        <f t="shared" si="390"/>
        <v>27363.556799999998</v>
      </c>
      <c r="O566" s="115"/>
      <c r="P566" s="152">
        <v>0</v>
      </c>
      <c r="Q566" s="109">
        <f t="shared" si="391"/>
        <v>0</v>
      </c>
      <c r="R566" s="66">
        <f t="shared" si="392"/>
        <v>0</v>
      </c>
      <c r="S566" s="151">
        <v>15</v>
      </c>
      <c r="T566" s="154" t="s">
        <v>16</v>
      </c>
      <c r="U566" s="108">
        <f>SUMIF('Avoided Costs 2011-2019'!$A:$A,'2011 Actuals'!T566&amp;'2011 Actuals'!S566,'Avoided Costs 2011-2019'!$E:$E)*J566</f>
        <v>42054.630622061843</v>
      </c>
      <c r="V566" s="108">
        <f>SUMIF('Avoided Costs 2011-2019'!$A:$A,'2011 Actuals'!T566&amp;'2011 Actuals'!S566,'Avoided Costs 2011-2019'!$K:$K)*N566</f>
        <v>23063.707353440175</v>
      </c>
      <c r="W566" s="108">
        <f>SUMIF('Avoided Costs 2011-2019'!$A:$A,'2011 Actuals'!T566&amp;'2011 Actuals'!S566,'Avoided Costs 2011-2019'!$M:$M)*R566</f>
        <v>0</v>
      </c>
      <c r="X566" s="108">
        <f t="shared" si="393"/>
        <v>65118.337975502014</v>
      </c>
      <c r="Y566" s="134">
        <v>9850</v>
      </c>
      <c r="Z566" s="110">
        <f t="shared" si="394"/>
        <v>7880</v>
      </c>
      <c r="AA566" s="110"/>
      <c r="AB566" s="110"/>
      <c r="AC566" s="110"/>
      <c r="AD566" s="110">
        <f t="shared" si="395"/>
        <v>7880</v>
      </c>
      <c r="AE566" s="110">
        <f t="shared" si="396"/>
        <v>57238.337975502014</v>
      </c>
      <c r="AF566" s="261">
        <f t="shared" si="397"/>
        <v>309947.38800000004</v>
      </c>
      <c r="AG566" s="23"/>
    </row>
    <row r="567" spans="1:33" s="111" customFormat="1" x14ac:dyDescent="0.2">
      <c r="A567" s="150" t="s">
        <v>561</v>
      </c>
      <c r="B567" s="150"/>
      <c r="C567" s="150"/>
      <c r="D567" s="151">
        <v>0</v>
      </c>
      <c r="E567" s="152"/>
      <c r="F567" s="153">
        <v>0.2</v>
      </c>
      <c r="G567" s="153"/>
      <c r="H567" s="152">
        <v>63578</v>
      </c>
      <c r="I567" s="109">
        <f t="shared" si="387"/>
        <v>62115.705999999998</v>
      </c>
      <c r="J567" s="66">
        <f t="shared" si="388"/>
        <v>49692.5648</v>
      </c>
      <c r="K567" s="109"/>
      <c r="L567" s="152">
        <v>85320</v>
      </c>
      <c r="M567" s="109">
        <f t="shared" si="389"/>
        <v>82845.72</v>
      </c>
      <c r="N567" s="109">
        <f t="shared" si="390"/>
        <v>66276.576000000001</v>
      </c>
      <c r="O567" s="115"/>
      <c r="P567" s="152">
        <v>0</v>
      </c>
      <c r="Q567" s="109">
        <f t="shared" si="391"/>
        <v>0</v>
      </c>
      <c r="R567" s="66">
        <f t="shared" si="392"/>
        <v>0</v>
      </c>
      <c r="S567" s="151">
        <v>15</v>
      </c>
      <c r="T567" s="154" t="s">
        <v>16</v>
      </c>
      <c r="U567" s="108">
        <f>SUMIF('Avoided Costs 2011-2019'!$A:$A,'2011 Actuals'!T567&amp;'2011 Actuals'!S567,'Avoided Costs 2011-2019'!$E:$E)*J567</f>
        <v>101136.63826037174</v>
      </c>
      <c r="V567" s="108">
        <f>SUMIF('Avoided Costs 2011-2019'!$A:$A,'2011 Actuals'!T567&amp;'2011 Actuals'!S567,'Avoided Costs 2011-2019'!$K:$K)*N567</f>
        <v>55862.019854525519</v>
      </c>
      <c r="W567" s="108">
        <f>SUMIF('Avoided Costs 2011-2019'!$A:$A,'2011 Actuals'!T567&amp;'2011 Actuals'!S567,'Avoided Costs 2011-2019'!$M:$M)*R567</f>
        <v>0</v>
      </c>
      <c r="X567" s="108">
        <f t="shared" si="393"/>
        <v>156998.65811489726</v>
      </c>
      <c r="Y567" s="134">
        <v>19470</v>
      </c>
      <c r="Z567" s="110">
        <f t="shared" si="394"/>
        <v>15576</v>
      </c>
      <c r="AA567" s="110"/>
      <c r="AB567" s="110"/>
      <c r="AC567" s="110"/>
      <c r="AD567" s="110">
        <f t="shared" si="395"/>
        <v>15576</v>
      </c>
      <c r="AE567" s="110">
        <f t="shared" si="396"/>
        <v>141422.65811489726</v>
      </c>
      <c r="AF567" s="261">
        <f t="shared" si="397"/>
        <v>745388.47199999995</v>
      </c>
      <c r="AG567" s="23"/>
    </row>
    <row r="568" spans="1:33" s="111" customFormat="1" x14ac:dyDescent="0.2">
      <c r="A568" s="150" t="s">
        <v>562</v>
      </c>
      <c r="B568" s="150"/>
      <c r="C568" s="150"/>
      <c r="D568" s="151">
        <v>1</v>
      </c>
      <c r="E568" s="152"/>
      <c r="F568" s="153">
        <v>0.2</v>
      </c>
      <c r="G568" s="153"/>
      <c r="H568" s="152">
        <v>18712</v>
      </c>
      <c r="I568" s="109">
        <f t="shared" si="387"/>
        <v>18281.624</v>
      </c>
      <c r="J568" s="66">
        <f t="shared" si="388"/>
        <v>14625.299200000001</v>
      </c>
      <c r="K568" s="109"/>
      <c r="L568" s="152">
        <v>0</v>
      </c>
      <c r="M568" s="109">
        <f t="shared" si="389"/>
        <v>0</v>
      </c>
      <c r="N568" s="109">
        <f t="shared" si="390"/>
        <v>0</v>
      </c>
      <c r="O568" s="115"/>
      <c r="P568" s="152">
        <v>0</v>
      </c>
      <c r="Q568" s="109">
        <f t="shared" si="391"/>
        <v>0</v>
      </c>
      <c r="R568" s="66">
        <f t="shared" si="392"/>
        <v>0</v>
      </c>
      <c r="S568" s="151">
        <v>11</v>
      </c>
      <c r="T568" s="154" t="s">
        <v>16</v>
      </c>
      <c r="U568" s="108">
        <f>SUMIF('Avoided Costs 2011-2019'!$A:$A,'2011 Actuals'!T568&amp;'2011 Actuals'!S568,'Avoided Costs 2011-2019'!$E:$E)*J568</f>
        <v>24692.647390958598</v>
      </c>
      <c r="V568" s="108">
        <f>SUMIF('Avoided Costs 2011-2019'!$A:$A,'2011 Actuals'!T568&amp;'2011 Actuals'!S568,'Avoided Costs 2011-2019'!$K:$K)*N568</f>
        <v>0</v>
      </c>
      <c r="W568" s="108">
        <f>SUMIF('Avoided Costs 2011-2019'!$A:$A,'2011 Actuals'!T568&amp;'2011 Actuals'!S568,'Avoided Costs 2011-2019'!$M:$M)*R568</f>
        <v>0</v>
      </c>
      <c r="X568" s="108">
        <f t="shared" si="393"/>
        <v>24692.647390958598</v>
      </c>
      <c r="Y568" s="134">
        <v>32476.28</v>
      </c>
      <c r="Z568" s="110">
        <f t="shared" si="394"/>
        <v>25981.024000000001</v>
      </c>
      <c r="AA568" s="110"/>
      <c r="AB568" s="110"/>
      <c r="AC568" s="110"/>
      <c r="AD568" s="110">
        <f t="shared" si="395"/>
        <v>25981.024000000001</v>
      </c>
      <c r="AE568" s="110">
        <f t="shared" si="396"/>
        <v>-1288.3766090414028</v>
      </c>
      <c r="AF568" s="261">
        <f t="shared" si="397"/>
        <v>160878.29120000001</v>
      </c>
      <c r="AG568" s="23"/>
    </row>
    <row r="569" spans="1:33" s="111" customFormat="1" x14ac:dyDescent="0.2">
      <c r="A569" s="150" t="s">
        <v>563</v>
      </c>
      <c r="B569" s="150"/>
      <c r="C569" s="150"/>
      <c r="D569" s="151">
        <v>0</v>
      </c>
      <c r="E569" s="152"/>
      <c r="F569" s="153">
        <v>0.2</v>
      </c>
      <c r="G569" s="153"/>
      <c r="H569" s="152">
        <v>30136</v>
      </c>
      <c r="I569" s="109">
        <f t="shared" si="387"/>
        <v>29442.871999999999</v>
      </c>
      <c r="J569" s="66">
        <f t="shared" si="388"/>
        <v>23554.297600000002</v>
      </c>
      <c r="K569" s="109"/>
      <c r="L569" s="152">
        <v>0</v>
      </c>
      <c r="M569" s="109">
        <f t="shared" si="389"/>
        <v>0</v>
      </c>
      <c r="N569" s="109">
        <f t="shared" si="390"/>
        <v>0</v>
      </c>
      <c r="O569" s="115"/>
      <c r="P569" s="152">
        <v>0</v>
      </c>
      <c r="Q569" s="109">
        <f t="shared" si="391"/>
        <v>0</v>
      </c>
      <c r="R569" s="66">
        <f t="shared" si="392"/>
        <v>0</v>
      </c>
      <c r="S569" s="151">
        <v>8</v>
      </c>
      <c r="T569" s="154" t="s">
        <v>134</v>
      </c>
      <c r="U569" s="108">
        <f>SUMIF('Avoided Costs 2011-2019'!$A:$A,'2011 Actuals'!T569&amp;'2011 Actuals'!S569,'Avoided Costs 2011-2019'!$E:$E)*J569</f>
        <v>29107.616491010987</v>
      </c>
      <c r="V569" s="108">
        <f>SUMIF('Avoided Costs 2011-2019'!$A:$A,'2011 Actuals'!T569&amp;'2011 Actuals'!S569,'Avoided Costs 2011-2019'!$K:$K)*N569</f>
        <v>0</v>
      </c>
      <c r="W569" s="108">
        <f>SUMIF('Avoided Costs 2011-2019'!$A:$A,'2011 Actuals'!T569&amp;'2011 Actuals'!S569,'Avoided Costs 2011-2019'!$M:$M)*R569</f>
        <v>0</v>
      </c>
      <c r="X569" s="108">
        <f t="shared" si="393"/>
        <v>29107.616491010987</v>
      </c>
      <c r="Y569" s="134">
        <v>21942</v>
      </c>
      <c r="Z569" s="110">
        <f t="shared" si="394"/>
        <v>17553.600000000002</v>
      </c>
      <c r="AA569" s="110"/>
      <c r="AB569" s="110"/>
      <c r="AC569" s="110"/>
      <c r="AD569" s="110">
        <f t="shared" si="395"/>
        <v>17553.600000000002</v>
      </c>
      <c r="AE569" s="110">
        <f t="shared" si="396"/>
        <v>11554.016491010985</v>
      </c>
      <c r="AF569" s="261">
        <f t="shared" si="397"/>
        <v>188434.38080000001</v>
      </c>
      <c r="AG569" s="23"/>
    </row>
    <row r="570" spans="1:33" s="111" customFormat="1" x14ac:dyDescent="0.2">
      <c r="A570" s="150" t="s">
        <v>564</v>
      </c>
      <c r="B570" s="150"/>
      <c r="C570" s="150"/>
      <c r="D570" s="151">
        <v>1</v>
      </c>
      <c r="E570" s="152"/>
      <c r="F570" s="153">
        <v>0.2</v>
      </c>
      <c r="G570" s="153"/>
      <c r="H570" s="152">
        <v>172137</v>
      </c>
      <c r="I570" s="109">
        <f t="shared" si="387"/>
        <v>168177.84899999999</v>
      </c>
      <c r="J570" s="66">
        <f t="shared" si="388"/>
        <v>134542.27919999999</v>
      </c>
      <c r="K570" s="109"/>
      <c r="L570" s="152">
        <v>0</v>
      </c>
      <c r="M570" s="109">
        <f t="shared" si="389"/>
        <v>0</v>
      </c>
      <c r="N570" s="109">
        <f t="shared" si="390"/>
        <v>0</v>
      </c>
      <c r="O570" s="115"/>
      <c r="P570" s="152">
        <v>0</v>
      </c>
      <c r="Q570" s="109">
        <f t="shared" si="391"/>
        <v>0</v>
      </c>
      <c r="R570" s="66">
        <f t="shared" si="392"/>
        <v>0</v>
      </c>
      <c r="S570" s="151">
        <v>11</v>
      </c>
      <c r="T570" s="154" t="s">
        <v>16</v>
      </c>
      <c r="U570" s="108">
        <f>SUMIF('Avoided Costs 2011-2019'!$A:$A,'2011 Actuals'!T570&amp;'2011 Actuals'!S570,'Avoided Costs 2011-2019'!$E:$E)*J570</f>
        <v>227154.67314757587</v>
      </c>
      <c r="V570" s="108">
        <f>SUMIF('Avoided Costs 2011-2019'!$A:$A,'2011 Actuals'!T570&amp;'2011 Actuals'!S570,'Avoided Costs 2011-2019'!$K:$K)*N570</f>
        <v>0</v>
      </c>
      <c r="W570" s="108">
        <f>SUMIF('Avoided Costs 2011-2019'!$A:$A,'2011 Actuals'!T570&amp;'2011 Actuals'!S570,'Avoided Costs 2011-2019'!$M:$M)*R570</f>
        <v>0</v>
      </c>
      <c r="X570" s="108">
        <f t="shared" si="393"/>
        <v>227154.67314757587</v>
      </c>
      <c r="Y570" s="134">
        <v>51198</v>
      </c>
      <c r="Z570" s="110">
        <f t="shared" si="394"/>
        <v>40958.400000000001</v>
      </c>
      <c r="AA570" s="110"/>
      <c r="AB570" s="110"/>
      <c r="AC570" s="110"/>
      <c r="AD570" s="110">
        <f t="shared" si="395"/>
        <v>40958.400000000001</v>
      </c>
      <c r="AE570" s="110">
        <f t="shared" si="396"/>
        <v>186196.27314757588</v>
      </c>
      <c r="AF570" s="261">
        <f t="shared" si="397"/>
        <v>1479965.0711999999</v>
      </c>
      <c r="AG570" s="23"/>
    </row>
    <row r="571" spans="1:33" s="111" customFormat="1" x14ac:dyDescent="0.2">
      <c r="A571" s="150" t="s">
        <v>565</v>
      </c>
      <c r="B571" s="150"/>
      <c r="C571" s="150"/>
      <c r="D571" s="151">
        <v>0</v>
      </c>
      <c r="E571" s="152"/>
      <c r="F571" s="153">
        <v>0.2</v>
      </c>
      <c r="G571" s="153"/>
      <c r="H571" s="152">
        <v>10858</v>
      </c>
      <c r="I571" s="109">
        <f t="shared" si="387"/>
        <v>10608.266</v>
      </c>
      <c r="J571" s="66">
        <f t="shared" si="388"/>
        <v>8486.6128000000008</v>
      </c>
      <c r="K571" s="109"/>
      <c r="L571" s="152">
        <v>0</v>
      </c>
      <c r="M571" s="109">
        <f t="shared" si="389"/>
        <v>0</v>
      </c>
      <c r="N571" s="109">
        <f t="shared" si="390"/>
        <v>0</v>
      </c>
      <c r="O571" s="115"/>
      <c r="P571" s="152">
        <v>0</v>
      </c>
      <c r="Q571" s="109">
        <f t="shared" si="391"/>
        <v>0</v>
      </c>
      <c r="R571" s="66">
        <f t="shared" si="392"/>
        <v>0</v>
      </c>
      <c r="S571" s="151">
        <v>9</v>
      </c>
      <c r="T571" s="154" t="s">
        <v>134</v>
      </c>
      <c r="U571" s="108">
        <f>SUMIF('Avoided Costs 2011-2019'!$A:$A,'2011 Actuals'!T571&amp;'2011 Actuals'!S571,'Avoided Costs 2011-2019'!$E:$E)*J571</f>
        <v>11390.109482929931</v>
      </c>
      <c r="V571" s="108">
        <f>SUMIF('Avoided Costs 2011-2019'!$A:$A,'2011 Actuals'!T571&amp;'2011 Actuals'!S571,'Avoided Costs 2011-2019'!$K:$K)*N571</f>
        <v>0</v>
      </c>
      <c r="W571" s="108">
        <f>SUMIF('Avoided Costs 2011-2019'!$A:$A,'2011 Actuals'!T571&amp;'2011 Actuals'!S571,'Avoided Costs 2011-2019'!$M:$M)*R571</f>
        <v>0</v>
      </c>
      <c r="X571" s="108">
        <f t="shared" si="393"/>
        <v>11390.109482929931</v>
      </c>
      <c r="Y571" s="134">
        <v>13097.7</v>
      </c>
      <c r="Z571" s="110">
        <f t="shared" si="394"/>
        <v>10478.160000000002</v>
      </c>
      <c r="AA571" s="110"/>
      <c r="AB571" s="110"/>
      <c r="AC571" s="110"/>
      <c r="AD571" s="110">
        <f t="shared" si="395"/>
        <v>10478.160000000002</v>
      </c>
      <c r="AE571" s="110">
        <f t="shared" si="396"/>
        <v>911.94948292992922</v>
      </c>
      <c r="AF571" s="261">
        <f t="shared" si="397"/>
        <v>76379.515200000009</v>
      </c>
      <c r="AG571" s="23"/>
    </row>
    <row r="572" spans="1:33" s="111" customFormat="1" x14ac:dyDescent="0.2">
      <c r="A572" s="150" t="s">
        <v>566</v>
      </c>
      <c r="B572" s="150"/>
      <c r="C572" s="150"/>
      <c r="D572" s="151">
        <v>0</v>
      </c>
      <c r="E572" s="152"/>
      <c r="F572" s="153">
        <v>0.2</v>
      </c>
      <c r="G572" s="153"/>
      <c r="H572" s="152">
        <v>12223</v>
      </c>
      <c r="I572" s="109">
        <f t="shared" si="387"/>
        <v>11941.870999999999</v>
      </c>
      <c r="J572" s="66">
        <f t="shared" si="388"/>
        <v>9553.496799999999</v>
      </c>
      <c r="K572" s="109"/>
      <c r="L572" s="152">
        <v>24871</v>
      </c>
      <c r="M572" s="109">
        <f t="shared" si="389"/>
        <v>24149.740999999998</v>
      </c>
      <c r="N572" s="109">
        <f t="shared" si="390"/>
        <v>19319.792799999999</v>
      </c>
      <c r="O572" s="115"/>
      <c r="P572" s="152">
        <v>0</v>
      </c>
      <c r="Q572" s="109">
        <f t="shared" si="391"/>
        <v>0</v>
      </c>
      <c r="R572" s="66">
        <f t="shared" si="392"/>
        <v>0</v>
      </c>
      <c r="S572" s="151">
        <v>15</v>
      </c>
      <c r="T572" s="154" t="s">
        <v>16</v>
      </c>
      <c r="U572" s="108">
        <f>SUMIF('Avoided Costs 2011-2019'!$A:$A,'2011 Actuals'!T572&amp;'2011 Actuals'!S572,'Avoided Costs 2011-2019'!$E:$E)*J572</f>
        <v>19443.724707548579</v>
      </c>
      <c r="V572" s="108">
        <f>SUMIF('Avoided Costs 2011-2019'!$A:$A,'2011 Actuals'!T572&amp;'2011 Actuals'!S572,'Avoided Costs 2011-2019'!$K:$K)*N572</f>
        <v>16283.922829370653</v>
      </c>
      <c r="W572" s="108">
        <f>SUMIF('Avoided Costs 2011-2019'!$A:$A,'2011 Actuals'!T572&amp;'2011 Actuals'!S572,'Avoided Costs 2011-2019'!$M:$M)*R572</f>
        <v>0</v>
      </c>
      <c r="X572" s="108">
        <f t="shared" si="393"/>
        <v>35727.647536919234</v>
      </c>
      <c r="Y572" s="134">
        <v>23141</v>
      </c>
      <c r="Z572" s="110">
        <f t="shared" si="394"/>
        <v>18512.8</v>
      </c>
      <c r="AA572" s="110"/>
      <c r="AB572" s="110"/>
      <c r="AC572" s="110"/>
      <c r="AD572" s="110">
        <f t="shared" si="395"/>
        <v>18512.8</v>
      </c>
      <c r="AE572" s="110">
        <f t="shared" si="396"/>
        <v>17214.847536919235</v>
      </c>
      <c r="AF572" s="261">
        <f t="shared" si="397"/>
        <v>143302.45199999999</v>
      </c>
      <c r="AG572" s="23"/>
    </row>
    <row r="573" spans="1:33" s="111" customFormat="1" x14ac:dyDescent="0.2">
      <c r="A573" s="150" t="s">
        <v>567</v>
      </c>
      <c r="B573" s="150"/>
      <c r="C573" s="150"/>
      <c r="D573" s="151">
        <v>1</v>
      </c>
      <c r="E573" s="152"/>
      <c r="F573" s="153">
        <v>0.2</v>
      </c>
      <c r="G573" s="153"/>
      <c r="H573" s="152">
        <v>11192</v>
      </c>
      <c r="I573" s="109">
        <f t="shared" si="387"/>
        <v>10934.583999999999</v>
      </c>
      <c r="J573" s="66">
        <f t="shared" si="388"/>
        <v>8747.6671999999999</v>
      </c>
      <c r="K573" s="109"/>
      <c r="L573" s="152">
        <v>0</v>
      </c>
      <c r="M573" s="109">
        <f t="shared" si="389"/>
        <v>0</v>
      </c>
      <c r="N573" s="109">
        <f t="shared" si="390"/>
        <v>0</v>
      </c>
      <c r="O573" s="115"/>
      <c r="P573" s="152">
        <v>0</v>
      </c>
      <c r="Q573" s="109">
        <f t="shared" si="391"/>
        <v>0</v>
      </c>
      <c r="R573" s="66">
        <f t="shared" si="392"/>
        <v>0</v>
      </c>
      <c r="S573" s="151">
        <v>11</v>
      </c>
      <c r="T573" s="154" t="s">
        <v>16</v>
      </c>
      <c r="U573" s="108">
        <f>SUMIF('Avoided Costs 2011-2019'!$A:$A,'2011 Actuals'!T573&amp;'2011 Actuals'!S573,'Avoided Costs 2011-2019'!$E:$E)*J573</f>
        <v>14769.137964921367</v>
      </c>
      <c r="V573" s="108">
        <f>SUMIF('Avoided Costs 2011-2019'!$A:$A,'2011 Actuals'!T573&amp;'2011 Actuals'!S573,'Avoided Costs 2011-2019'!$K:$K)*N573</f>
        <v>0</v>
      </c>
      <c r="W573" s="108">
        <f>SUMIF('Avoided Costs 2011-2019'!$A:$A,'2011 Actuals'!T573&amp;'2011 Actuals'!S573,'Avoided Costs 2011-2019'!$M:$M)*R573</f>
        <v>0</v>
      </c>
      <c r="X573" s="108">
        <f t="shared" si="393"/>
        <v>14769.137964921367</v>
      </c>
      <c r="Y573" s="134">
        <v>13891.3</v>
      </c>
      <c r="Z573" s="110">
        <f t="shared" si="394"/>
        <v>11113.04</v>
      </c>
      <c r="AA573" s="110"/>
      <c r="AB573" s="110"/>
      <c r="AC573" s="110"/>
      <c r="AD573" s="110">
        <f t="shared" si="395"/>
        <v>11113.04</v>
      </c>
      <c r="AE573" s="110">
        <f t="shared" si="396"/>
        <v>3656.0979649213659</v>
      </c>
      <c r="AF573" s="261">
        <f t="shared" si="397"/>
        <v>96224.339200000002</v>
      </c>
      <c r="AG573" s="23"/>
    </row>
    <row r="574" spans="1:33" s="111" customFormat="1" x14ac:dyDescent="0.2">
      <c r="A574" s="150" t="s">
        <v>568</v>
      </c>
      <c r="B574" s="150"/>
      <c r="C574" s="150"/>
      <c r="D574" s="151">
        <v>1</v>
      </c>
      <c r="E574" s="152"/>
      <c r="F574" s="153">
        <v>0.2</v>
      </c>
      <c r="G574" s="153"/>
      <c r="H574" s="152">
        <v>31575</v>
      </c>
      <c r="I574" s="109">
        <f t="shared" si="387"/>
        <v>30848.774999999998</v>
      </c>
      <c r="J574" s="66">
        <f t="shared" si="388"/>
        <v>24679.02</v>
      </c>
      <c r="K574" s="109"/>
      <c r="L574" s="152">
        <v>27209</v>
      </c>
      <c r="M574" s="109">
        <f t="shared" si="389"/>
        <v>26419.938999999998</v>
      </c>
      <c r="N574" s="109">
        <f t="shared" si="390"/>
        <v>21135.9512</v>
      </c>
      <c r="O574" s="115"/>
      <c r="P574" s="152">
        <v>0</v>
      </c>
      <c r="Q574" s="109">
        <f t="shared" si="391"/>
        <v>0</v>
      </c>
      <c r="R574" s="66">
        <f t="shared" si="392"/>
        <v>0</v>
      </c>
      <c r="S574" s="151">
        <v>15</v>
      </c>
      <c r="T574" s="154" t="s">
        <v>16</v>
      </c>
      <c r="U574" s="108">
        <f>SUMIF('Avoided Costs 2011-2019'!$A:$A,'2011 Actuals'!T574&amp;'2011 Actuals'!S574,'Avoided Costs 2011-2019'!$E:$E)*J574</f>
        <v>50227.898849778816</v>
      </c>
      <c r="V574" s="108">
        <f>SUMIF('Avoided Costs 2011-2019'!$A:$A,'2011 Actuals'!T574&amp;'2011 Actuals'!S574,'Avoided Costs 2011-2019'!$K:$K)*N574</f>
        <v>17814.694071985286</v>
      </c>
      <c r="W574" s="108">
        <f>SUMIF('Avoided Costs 2011-2019'!$A:$A,'2011 Actuals'!T574&amp;'2011 Actuals'!S574,'Avoided Costs 2011-2019'!$M:$M)*R574</f>
        <v>0</v>
      </c>
      <c r="X574" s="108">
        <f t="shared" si="393"/>
        <v>68042.592921764095</v>
      </c>
      <c r="Y574" s="134">
        <v>9995</v>
      </c>
      <c r="Z574" s="110">
        <f t="shared" si="394"/>
        <v>7996</v>
      </c>
      <c r="AA574" s="110"/>
      <c r="AB574" s="110"/>
      <c r="AC574" s="110"/>
      <c r="AD574" s="110">
        <f t="shared" si="395"/>
        <v>7996</v>
      </c>
      <c r="AE574" s="110">
        <f t="shared" si="396"/>
        <v>60046.592921764095</v>
      </c>
      <c r="AF574" s="261">
        <f t="shared" si="397"/>
        <v>370185.3</v>
      </c>
      <c r="AG574" s="23"/>
    </row>
    <row r="575" spans="1:33" s="111" customFormat="1" x14ac:dyDescent="0.2">
      <c r="A575" s="150" t="s">
        <v>569</v>
      </c>
      <c r="B575" s="150"/>
      <c r="C575" s="150"/>
      <c r="D575" s="151">
        <v>1</v>
      </c>
      <c r="E575" s="152"/>
      <c r="F575" s="153">
        <v>0.2</v>
      </c>
      <c r="G575" s="153"/>
      <c r="H575" s="152">
        <v>137458</v>
      </c>
      <c r="I575" s="109">
        <f t="shared" si="387"/>
        <v>134296.46599999999</v>
      </c>
      <c r="J575" s="66">
        <f t="shared" si="388"/>
        <v>107437.1728</v>
      </c>
      <c r="K575" s="109"/>
      <c r="L575" s="152">
        <v>0</v>
      </c>
      <c r="M575" s="109">
        <f t="shared" si="389"/>
        <v>0</v>
      </c>
      <c r="N575" s="109">
        <f t="shared" si="390"/>
        <v>0</v>
      </c>
      <c r="O575" s="115"/>
      <c r="P575" s="152">
        <v>0</v>
      </c>
      <c r="Q575" s="109">
        <f t="shared" si="391"/>
        <v>0</v>
      </c>
      <c r="R575" s="66">
        <f t="shared" si="392"/>
        <v>0</v>
      </c>
      <c r="S575" s="151">
        <v>11</v>
      </c>
      <c r="T575" s="154" t="s">
        <v>16</v>
      </c>
      <c r="U575" s="108">
        <f>SUMIF('Avoided Costs 2011-2019'!$A:$A,'2011 Actuals'!T575&amp;'2011 Actuals'!S575,'Avoided Costs 2011-2019'!$E:$E)*J575</f>
        <v>181391.72322928533</v>
      </c>
      <c r="V575" s="108">
        <f>SUMIF('Avoided Costs 2011-2019'!$A:$A,'2011 Actuals'!T575&amp;'2011 Actuals'!S575,'Avoided Costs 2011-2019'!$K:$K)*N575</f>
        <v>0</v>
      </c>
      <c r="W575" s="108">
        <f>SUMIF('Avoided Costs 2011-2019'!$A:$A,'2011 Actuals'!T575&amp;'2011 Actuals'!S575,'Avoided Costs 2011-2019'!$M:$M)*R575</f>
        <v>0</v>
      </c>
      <c r="X575" s="108">
        <f t="shared" si="393"/>
        <v>181391.72322928533</v>
      </c>
      <c r="Y575" s="134">
        <v>185500</v>
      </c>
      <c r="Z575" s="110">
        <f t="shared" si="394"/>
        <v>148400</v>
      </c>
      <c r="AA575" s="110"/>
      <c r="AB575" s="110"/>
      <c r="AC575" s="110"/>
      <c r="AD575" s="110">
        <f t="shared" si="395"/>
        <v>148400</v>
      </c>
      <c r="AE575" s="110">
        <f t="shared" si="396"/>
        <v>32991.72322928533</v>
      </c>
      <c r="AF575" s="261">
        <f t="shared" si="397"/>
        <v>1181808.9007999999</v>
      </c>
      <c r="AG575" s="23"/>
    </row>
    <row r="576" spans="1:33" s="111" customFormat="1" x14ac:dyDescent="0.2">
      <c r="A576" s="150" t="s">
        <v>570</v>
      </c>
      <c r="B576" s="150"/>
      <c r="C576" s="150"/>
      <c r="D576" s="151">
        <v>0</v>
      </c>
      <c r="E576" s="152"/>
      <c r="F576" s="153">
        <v>0.2</v>
      </c>
      <c r="G576" s="153"/>
      <c r="H576" s="152">
        <v>25228</v>
      </c>
      <c r="I576" s="109">
        <f t="shared" si="387"/>
        <v>24647.756000000001</v>
      </c>
      <c r="J576" s="66">
        <f t="shared" si="388"/>
        <v>19718.204800000003</v>
      </c>
      <c r="K576" s="109"/>
      <c r="L576" s="152">
        <v>0</v>
      </c>
      <c r="M576" s="109">
        <f t="shared" si="389"/>
        <v>0</v>
      </c>
      <c r="N576" s="109">
        <f t="shared" si="390"/>
        <v>0</v>
      </c>
      <c r="O576" s="115"/>
      <c r="P576" s="152">
        <v>0</v>
      </c>
      <c r="Q576" s="109">
        <f t="shared" si="391"/>
        <v>0</v>
      </c>
      <c r="R576" s="66">
        <f t="shared" si="392"/>
        <v>0</v>
      </c>
      <c r="S576" s="151">
        <v>15</v>
      </c>
      <c r="T576" s="154" t="s">
        <v>134</v>
      </c>
      <c r="U576" s="108">
        <f>SUMIF('Avoided Costs 2011-2019'!$A:$A,'2011 Actuals'!T576&amp;'2011 Actuals'!S576,'Avoided Costs 2011-2019'!$E:$E)*J576</f>
        <v>36460.849335884297</v>
      </c>
      <c r="V576" s="108">
        <f>SUMIF('Avoided Costs 2011-2019'!$A:$A,'2011 Actuals'!T576&amp;'2011 Actuals'!S576,'Avoided Costs 2011-2019'!$K:$K)*N576</f>
        <v>0</v>
      </c>
      <c r="W576" s="108">
        <f>SUMIF('Avoided Costs 2011-2019'!$A:$A,'2011 Actuals'!T576&amp;'2011 Actuals'!S576,'Avoided Costs 2011-2019'!$M:$M)*R576</f>
        <v>0</v>
      </c>
      <c r="X576" s="108">
        <f t="shared" si="393"/>
        <v>36460.849335884297</v>
      </c>
      <c r="Y576" s="134">
        <v>13882</v>
      </c>
      <c r="Z576" s="110">
        <f t="shared" si="394"/>
        <v>11105.6</v>
      </c>
      <c r="AA576" s="110"/>
      <c r="AB576" s="110"/>
      <c r="AC576" s="110"/>
      <c r="AD576" s="110">
        <f t="shared" si="395"/>
        <v>11105.6</v>
      </c>
      <c r="AE576" s="110">
        <f t="shared" si="396"/>
        <v>25355.249335884298</v>
      </c>
      <c r="AF576" s="261">
        <f t="shared" si="397"/>
        <v>295773.07200000004</v>
      </c>
      <c r="AG576" s="23"/>
    </row>
    <row r="577" spans="1:33" s="111" customFormat="1" x14ac:dyDescent="0.2">
      <c r="A577" s="150" t="s">
        <v>571</v>
      </c>
      <c r="B577" s="150"/>
      <c r="C577" s="150"/>
      <c r="D577" s="151">
        <v>1</v>
      </c>
      <c r="E577" s="152"/>
      <c r="F577" s="153">
        <v>0.2</v>
      </c>
      <c r="G577" s="153"/>
      <c r="H577" s="152">
        <v>59618</v>
      </c>
      <c r="I577" s="109">
        <f t="shared" si="387"/>
        <v>58246.786</v>
      </c>
      <c r="J577" s="66">
        <f t="shared" si="388"/>
        <v>46597.428800000002</v>
      </c>
      <c r="K577" s="109"/>
      <c r="L577" s="152">
        <v>0</v>
      </c>
      <c r="M577" s="109">
        <f t="shared" si="389"/>
        <v>0</v>
      </c>
      <c r="N577" s="109">
        <f t="shared" si="390"/>
        <v>0</v>
      </c>
      <c r="O577" s="115"/>
      <c r="P577" s="152">
        <v>0</v>
      </c>
      <c r="Q577" s="109">
        <f t="shared" si="391"/>
        <v>0</v>
      </c>
      <c r="R577" s="66">
        <f t="shared" si="392"/>
        <v>0</v>
      </c>
      <c r="S577" s="151">
        <v>15</v>
      </c>
      <c r="T577" s="154" t="s">
        <v>16</v>
      </c>
      <c r="U577" s="108">
        <f>SUMIF('Avoided Costs 2011-2019'!$A:$A,'2011 Actuals'!T577&amp;'2011 Actuals'!S577,'Avoided Costs 2011-2019'!$E:$E)*J577</f>
        <v>94837.272323867408</v>
      </c>
      <c r="V577" s="108">
        <f>SUMIF('Avoided Costs 2011-2019'!$A:$A,'2011 Actuals'!T577&amp;'2011 Actuals'!S577,'Avoided Costs 2011-2019'!$K:$K)*N577</f>
        <v>0</v>
      </c>
      <c r="W577" s="108">
        <f>SUMIF('Avoided Costs 2011-2019'!$A:$A,'2011 Actuals'!T577&amp;'2011 Actuals'!S577,'Avoided Costs 2011-2019'!$M:$M)*R577</f>
        <v>0</v>
      </c>
      <c r="X577" s="108">
        <f t="shared" si="393"/>
        <v>94837.272323867408</v>
      </c>
      <c r="Y577" s="134">
        <v>41645</v>
      </c>
      <c r="Z577" s="110">
        <f t="shared" si="394"/>
        <v>33316</v>
      </c>
      <c r="AA577" s="110"/>
      <c r="AB577" s="110"/>
      <c r="AC577" s="110"/>
      <c r="AD577" s="110">
        <f t="shared" si="395"/>
        <v>33316</v>
      </c>
      <c r="AE577" s="110">
        <f t="shared" si="396"/>
        <v>61521.272323867408</v>
      </c>
      <c r="AF577" s="261">
        <f t="shared" si="397"/>
        <v>698961.43200000003</v>
      </c>
      <c r="AG577" s="23"/>
    </row>
    <row r="578" spans="1:33" s="111" customFormat="1" x14ac:dyDescent="0.2">
      <c r="A578" s="150" t="s">
        <v>572</v>
      </c>
      <c r="B578" s="150"/>
      <c r="C578" s="150"/>
      <c r="D578" s="151">
        <v>1</v>
      </c>
      <c r="E578" s="152"/>
      <c r="F578" s="153">
        <v>0.2</v>
      </c>
      <c r="G578" s="153"/>
      <c r="H578" s="152">
        <v>14223</v>
      </c>
      <c r="I578" s="109">
        <f t="shared" si="387"/>
        <v>13895.870999999999</v>
      </c>
      <c r="J578" s="66">
        <f t="shared" si="388"/>
        <v>11116.6968</v>
      </c>
      <c r="K578" s="109"/>
      <c r="L578" s="152">
        <v>0</v>
      </c>
      <c r="M578" s="109">
        <f t="shared" si="389"/>
        <v>0</v>
      </c>
      <c r="N578" s="109">
        <f t="shared" si="390"/>
        <v>0</v>
      </c>
      <c r="O578" s="115"/>
      <c r="P578" s="152">
        <v>3043</v>
      </c>
      <c r="Q578" s="109">
        <f t="shared" si="391"/>
        <v>3012.57</v>
      </c>
      <c r="R578" s="66">
        <f t="shared" si="392"/>
        <v>2410.056</v>
      </c>
      <c r="S578" s="151">
        <v>10</v>
      </c>
      <c r="T578" s="154" t="s">
        <v>134</v>
      </c>
      <c r="U578" s="108">
        <f>SUMIF('Avoided Costs 2011-2019'!$A:$A,'2011 Actuals'!T578&amp;'2011 Actuals'!S578,'Avoided Costs 2011-2019'!$E:$E)*J578</f>
        <v>16025.035710647075</v>
      </c>
      <c r="V578" s="108">
        <f>SUMIF('Avoided Costs 2011-2019'!$A:$A,'2011 Actuals'!T578&amp;'2011 Actuals'!S578,'Avoided Costs 2011-2019'!$K:$K)*N578</f>
        <v>0</v>
      </c>
      <c r="W578" s="108">
        <f>SUMIF('Avoided Costs 2011-2019'!$A:$A,'2011 Actuals'!T578&amp;'2011 Actuals'!S578,'Avoided Costs 2011-2019'!$M:$M)*R578</f>
        <v>31292.389016033714</v>
      </c>
      <c r="X578" s="108">
        <f t="shared" si="393"/>
        <v>47317.424726680787</v>
      </c>
      <c r="Y578" s="134">
        <v>2428.9</v>
      </c>
      <c r="Z578" s="110">
        <f t="shared" si="394"/>
        <v>1943.1200000000001</v>
      </c>
      <c r="AA578" s="110"/>
      <c r="AB578" s="110"/>
      <c r="AC578" s="110"/>
      <c r="AD578" s="110">
        <f t="shared" si="395"/>
        <v>1943.1200000000001</v>
      </c>
      <c r="AE578" s="110">
        <f t="shared" si="396"/>
        <v>45374.304726680784</v>
      </c>
      <c r="AF578" s="261">
        <f t="shared" si="397"/>
        <v>111166.96799999999</v>
      </c>
      <c r="AG578" s="23"/>
    </row>
    <row r="579" spans="1:33" s="111" customFormat="1" x14ac:dyDescent="0.2">
      <c r="A579" s="150" t="s">
        <v>573</v>
      </c>
      <c r="B579" s="150"/>
      <c r="C579" s="150"/>
      <c r="D579" s="151">
        <v>1</v>
      </c>
      <c r="E579" s="152"/>
      <c r="F579" s="153">
        <v>0.2</v>
      </c>
      <c r="G579" s="153"/>
      <c r="H579" s="152">
        <v>19059</v>
      </c>
      <c r="I579" s="109">
        <f t="shared" si="387"/>
        <v>18620.643</v>
      </c>
      <c r="J579" s="66">
        <f t="shared" si="388"/>
        <v>14896.5144</v>
      </c>
      <c r="K579" s="109"/>
      <c r="L579" s="152">
        <v>0</v>
      </c>
      <c r="M579" s="109">
        <f t="shared" si="389"/>
        <v>0</v>
      </c>
      <c r="N579" s="109">
        <f t="shared" si="390"/>
        <v>0</v>
      </c>
      <c r="O579" s="115"/>
      <c r="P579" s="152">
        <v>4078</v>
      </c>
      <c r="Q579" s="109">
        <f t="shared" si="391"/>
        <v>4037.22</v>
      </c>
      <c r="R579" s="66">
        <f t="shared" si="392"/>
        <v>3229.7759999999998</v>
      </c>
      <c r="S579" s="151">
        <v>10</v>
      </c>
      <c r="T579" s="154" t="s">
        <v>134</v>
      </c>
      <c r="U579" s="108">
        <f>SUMIF('Avoided Costs 2011-2019'!$A:$A,'2011 Actuals'!T579&amp;'2011 Actuals'!S579,'Avoided Costs 2011-2019'!$E:$E)*J579</f>
        <v>21473.750658034354</v>
      </c>
      <c r="V579" s="108">
        <f>SUMIF('Avoided Costs 2011-2019'!$A:$A,'2011 Actuals'!T579&amp;'2011 Actuals'!S579,'Avoided Costs 2011-2019'!$K:$K)*N579</f>
        <v>0</v>
      </c>
      <c r="W579" s="108">
        <f>SUMIF('Avoided Costs 2011-2019'!$A:$A,'2011 Actuals'!T579&amp;'2011 Actuals'!S579,'Avoided Costs 2011-2019'!$M:$M)*R579</f>
        <v>41935.70897383683</v>
      </c>
      <c r="X579" s="108">
        <f t="shared" si="393"/>
        <v>63409.459631871185</v>
      </c>
      <c r="Y579" s="134">
        <v>6297</v>
      </c>
      <c r="Z579" s="110">
        <f t="shared" si="394"/>
        <v>5037.6000000000004</v>
      </c>
      <c r="AA579" s="110"/>
      <c r="AB579" s="110"/>
      <c r="AC579" s="110"/>
      <c r="AD579" s="110">
        <f t="shared" si="395"/>
        <v>5037.6000000000004</v>
      </c>
      <c r="AE579" s="110">
        <f t="shared" si="396"/>
        <v>58371.859631871186</v>
      </c>
      <c r="AF579" s="261">
        <f t="shared" si="397"/>
        <v>148965.144</v>
      </c>
      <c r="AG579" s="23"/>
    </row>
    <row r="580" spans="1:33" s="111" customFormat="1" x14ac:dyDescent="0.2">
      <c r="A580" s="150" t="s">
        <v>574</v>
      </c>
      <c r="B580" s="150"/>
      <c r="C580" s="150"/>
      <c r="D580" s="151">
        <v>0</v>
      </c>
      <c r="E580" s="152"/>
      <c r="F580" s="153">
        <v>0.2</v>
      </c>
      <c r="G580" s="153"/>
      <c r="H580" s="152">
        <v>20003</v>
      </c>
      <c r="I580" s="109">
        <f t="shared" si="387"/>
        <v>19542.931</v>
      </c>
      <c r="J580" s="66">
        <f t="shared" si="388"/>
        <v>15634.344800000001</v>
      </c>
      <c r="K580" s="109"/>
      <c r="L580" s="152">
        <v>0</v>
      </c>
      <c r="M580" s="109">
        <f t="shared" si="389"/>
        <v>0</v>
      </c>
      <c r="N580" s="109">
        <f t="shared" si="390"/>
        <v>0</v>
      </c>
      <c r="O580" s="115"/>
      <c r="P580" s="152">
        <v>0</v>
      </c>
      <c r="Q580" s="109">
        <f t="shared" si="391"/>
        <v>0</v>
      </c>
      <c r="R580" s="66">
        <f t="shared" si="392"/>
        <v>0</v>
      </c>
      <c r="S580" s="151">
        <v>9</v>
      </c>
      <c r="T580" s="154" t="s">
        <v>134</v>
      </c>
      <c r="U580" s="108">
        <f>SUMIF('Avoided Costs 2011-2019'!$A:$A,'2011 Actuals'!T580&amp;'2011 Actuals'!S580,'Avoided Costs 2011-2019'!$E:$E)*J580</f>
        <v>20983.271319492298</v>
      </c>
      <c r="V580" s="108">
        <f>SUMIF('Avoided Costs 2011-2019'!$A:$A,'2011 Actuals'!T580&amp;'2011 Actuals'!S580,'Avoided Costs 2011-2019'!$K:$K)*N580</f>
        <v>0</v>
      </c>
      <c r="W580" s="108">
        <f>SUMIF('Avoided Costs 2011-2019'!$A:$A,'2011 Actuals'!T580&amp;'2011 Actuals'!S580,'Avoided Costs 2011-2019'!$M:$M)*R580</f>
        <v>0</v>
      </c>
      <c r="X580" s="108">
        <f t="shared" si="393"/>
        <v>20983.271319492298</v>
      </c>
      <c r="Y580" s="134">
        <v>33084.449999999997</v>
      </c>
      <c r="Z580" s="110">
        <f t="shared" si="394"/>
        <v>26467.559999999998</v>
      </c>
      <c r="AA580" s="110"/>
      <c r="AB580" s="110"/>
      <c r="AC580" s="110"/>
      <c r="AD580" s="110">
        <f t="shared" si="395"/>
        <v>26467.559999999998</v>
      </c>
      <c r="AE580" s="110">
        <f t="shared" si="396"/>
        <v>-5484.2886805076996</v>
      </c>
      <c r="AF580" s="261">
        <f t="shared" si="397"/>
        <v>140709.10320000001</v>
      </c>
      <c r="AG580" s="23"/>
    </row>
    <row r="581" spans="1:33" s="111" customFormat="1" x14ac:dyDescent="0.2">
      <c r="A581" s="150" t="s">
        <v>575</v>
      </c>
      <c r="B581" s="150"/>
      <c r="C581" s="150"/>
      <c r="D581" s="151">
        <v>0</v>
      </c>
      <c r="E581" s="152"/>
      <c r="F581" s="153">
        <v>0.2</v>
      </c>
      <c r="G581" s="153"/>
      <c r="H581" s="152">
        <v>23685</v>
      </c>
      <c r="I581" s="109">
        <f t="shared" si="387"/>
        <v>23140.244999999999</v>
      </c>
      <c r="J581" s="66">
        <f t="shared" si="388"/>
        <v>18512.196</v>
      </c>
      <c r="K581" s="109"/>
      <c r="L581" s="152">
        <v>22703</v>
      </c>
      <c r="M581" s="109">
        <f t="shared" si="389"/>
        <v>22044.613000000001</v>
      </c>
      <c r="N581" s="109">
        <f t="shared" si="390"/>
        <v>17635.690400000003</v>
      </c>
      <c r="O581" s="115"/>
      <c r="P581" s="152">
        <v>0</v>
      </c>
      <c r="Q581" s="109">
        <f t="shared" si="391"/>
        <v>0</v>
      </c>
      <c r="R581" s="66">
        <f t="shared" si="392"/>
        <v>0</v>
      </c>
      <c r="S581" s="151">
        <v>15</v>
      </c>
      <c r="T581" s="154" t="s">
        <v>16</v>
      </c>
      <c r="U581" s="108">
        <f>SUMIF('Avoided Costs 2011-2019'!$A:$A,'2011 Actuals'!T581&amp;'2011 Actuals'!S581,'Avoided Costs 2011-2019'!$E:$E)*J581</f>
        <v>37676.889445986104</v>
      </c>
      <c r="V581" s="108">
        <f>SUMIF('Avoided Costs 2011-2019'!$A:$A,'2011 Actuals'!T581&amp;'2011 Actuals'!S581,'Avoided Costs 2011-2019'!$K:$K)*N581</f>
        <v>14864.456595842628</v>
      </c>
      <c r="W581" s="108">
        <f>SUMIF('Avoided Costs 2011-2019'!$A:$A,'2011 Actuals'!T581&amp;'2011 Actuals'!S581,'Avoided Costs 2011-2019'!$M:$M)*R581</f>
        <v>0</v>
      </c>
      <c r="X581" s="108">
        <f t="shared" si="393"/>
        <v>52541.346041828729</v>
      </c>
      <c r="Y581" s="134">
        <v>12400</v>
      </c>
      <c r="Z581" s="110">
        <f t="shared" si="394"/>
        <v>9920</v>
      </c>
      <c r="AA581" s="110"/>
      <c r="AB581" s="110"/>
      <c r="AC581" s="110"/>
      <c r="AD581" s="110">
        <f t="shared" si="395"/>
        <v>9920</v>
      </c>
      <c r="AE581" s="110">
        <f t="shared" si="396"/>
        <v>42621.346041828729</v>
      </c>
      <c r="AF581" s="261">
        <f t="shared" si="397"/>
        <v>277682.94</v>
      </c>
      <c r="AG581" s="23"/>
    </row>
    <row r="582" spans="1:33" s="111" customFormat="1" x14ac:dyDescent="0.2">
      <c r="A582" s="150" t="s">
        <v>576</v>
      </c>
      <c r="B582" s="150"/>
      <c r="C582" s="150"/>
      <c r="D582" s="151">
        <v>1</v>
      </c>
      <c r="E582" s="152"/>
      <c r="F582" s="153">
        <v>0.2</v>
      </c>
      <c r="G582" s="153"/>
      <c r="H582" s="152">
        <v>49270</v>
      </c>
      <c r="I582" s="109">
        <f t="shared" si="387"/>
        <v>48136.79</v>
      </c>
      <c r="J582" s="66">
        <f t="shared" si="388"/>
        <v>38509.432000000001</v>
      </c>
      <c r="K582" s="109"/>
      <c r="L582" s="152">
        <v>0</v>
      </c>
      <c r="M582" s="109">
        <f t="shared" si="389"/>
        <v>0</v>
      </c>
      <c r="N582" s="109">
        <f t="shared" si="390"/>
        <v>0</v>
      </c>
      <c r="O582" s="115"/>
      <c r="P582" s="152">
        <v>0</v>
      </c>
      <c r="Q582" s="109">
        <f t="shared" si="391"/>
        <v>0</v>
      </c>
      <c r="R582" s="66">
        <f t="shared" si="392"/>
        <v>0</v>
      </c>
      <c r="S582" s="151">
        <v>11</v>
      </c>
      <c r="T582" s="154" t="s">
        <v>16</v>
      </c>
      <c r="U582" s="108">
        <f>SUMIF('Avoided Costs 2011-2019'!$A:$A,'2011 Actuals'!T582&amp;'2011 Actuals'!S582,'Avoided Costs 2011-2019'!$E:$E)*J582</f>
        <v>65017.461359156165</v>
      </c>
      <c r="V582" s="108">
        <f>SUMIF('Avoided Costs 2011-2019'!$A:$A,'2011 Actuals'!T582&amp;'2011 Actuals'!S582,'Avoided Costs 2011-2019'!$K:$K)*N582</f>
        <v>0</v>
      </c>
      <c r="W582" s="108">
        <f>SUMIF('Avoided Costs 2011-2019'!$A:$A,'2011 Actuals'!T582&amp;'2011 Actuals'!S582,'Avoided Costs 2011-2019'!$M:$M)*R582</f>
        <v>0</v>
      </c>
      <c r="X582" s="108">
        <f t="shared" si="393"/>
        <v>65017.461359156165</v>
      </c>
      <c r="Y582" s="134">
        <v>31092.45</v>
      </c>
      <c r="Z582" s="110">
        <f t="shared" si="394"/>
        <v>24873.960000000003</v>
      </c>
      <c r="AA582" s="110"/>
      <c r="AB582" s="110"/>
      <c r="AC582" s="110"/>
      <c r="AD582" s="110">
        <f t="shared" si="395"/>
        <v>24873.960000000003</v>
      </c>
      <c r="AE582" s="110">
        <f t="shared" si="396"/>
        <v>40143.501359156158</v>
      </c>
      <c r="AF582" s="261">
        <f t="shared" si="397"/>
        <v>423603.75199999998</v>
      </c>
      <c r="AG582" s="23"/>
    </row>
    <row r="583" spans="1:33" s="111" customFormat="1" x14ac:dyDescent="0.2">
      <c r="A583" s="150" t="s">
        <v>577</v>
      </c>
      <c r="B583" s="150"/>
      <c r="C583" s="150"/>
      <c r="D583" s="151">
        <v>1</v>
      </c>
      <c r="E583" s="152"/>
      <c r="F583" s="153">
        <v>0.2</v>
      </c>
      <c r="G583" s="153"/>
      <c r="H583" s="152">
        <v>40445</v>
      </c>
      <c r="I583" s="109">
        <f t="shared" si="387"/>
        <v>39514.764999999999</v>
      </c>
      <c r="J583" s="66">
        <f t="shared" si="388"/>
        <v>31611.812000000002</v>
      </c>
      <c r="K583" s="109"/>
      <c r="L583" s="152">
        <v>0</v>
      </c>
      <c r="M583" s="109">
        <f t="shared" si="389"/>
        <v>0</v>
      </c>
      <c r="N583" s="109">
        <f t="shared" si="390"/>
        <v>0</v>
      </c>
      <c r="O583" s="115"/>
      <c r="P583" s="152">
        <v>0</v>
      </c>
      <c r="Q583" s="109">
        <f t="shared" si="391"/>
        <v>0</v>
      </c>
      <c r="R583" s="66">
        <f t="shared" si="392"/>
        <v>0</v>
      </c>
      <c r="S583" s="151">
        <v>15</v>
      </c>
      <c r="T583" s="154" t="s">
        <v>16</v>
      </c>
      <c r="U583" s="108">
        <f>SUMIF('Avoided Costs 2011-2019'!$A:$A,'2011 Actuals'!T583&amp;'2011 Actuals'!S583,'Avoided Costs 2011-2019'!$E:$E)*J583</f>
        <v>64337.842247958964</v>
      </c>
      <c r="V583" s="108">
        <f>SUMIF('Avoided Costs 2011-2019'!$A:$A,'2011 Actuals'!T583&amp;'2011 Actuals'!S583,'Avoided Costs 2011-2019'!$K:$K)*N583</f>
        <v>0</v>
      </c>
      <c r="W583" s="108">
        <f>SUMIF('Avoided Costs 2011-2019'!$A:$A,'2011 Actuals'!T583&amp;'2011 Actuals'!S583,'Avoided Costs 2011-2019'!$M:$M)*R583</f>
        <v>0</v>
      </c>
      <c r="X583" s="108">
        <f t="shared" si="393"/>
        <v>64337.842247958964</v>
      </c>
      <c r="Y583" s="134">
        <v>28835</v>
      </c>
      <c r="Z583" s="110">
        <f t="shared" si="394"/>
        <v>23068</v>
      </c>
      <c r="AA583" s="110"/>
      <c r="AB583" s="110"/>
      <c r="AC583" s="110"/>
      <c r="AD583" s="110">
        <f t="shared" si="395"/>
        <v>23068</v>
      </c>
      <c r="AE583" s="110">
        <f t="shared" si="396"/>
        <v>41269.842247958964</v>
      </c>
      <c r="AF583" s="261">
        <f t="shared" si="397"/>
        <v>474177.18000000005</v>
      </c>
      <c r="AG583" s="23"/>
    </row>
    <row r="584" spans="1:33" s="111" customFormat="1" x14ac:dyDescent="0.2">
      <c r="A584" s="150" t="s">
        <v>578</v>
      </c>
      <c r="B584" s="150"/>
      <c r="C584" s="150"/>
      <c r="D584" s="151">
        <v>1</v>
      </c>
      <c r="E584" s="152"/>
      <c r="F584" s="153">
        <v>0.2</v>
      </c>
      <c r="G584" s="153"/>
      <c r="H584" s="152">
        <v>24714</v>
      </c>
      <c r="I584" s="109">
        <f t="shared" si="387"/>
        <v>24145.577999999998</v>
      </c>
      <c r="J584" s="66">
        <f t="shared" si="388"/>
        <v>19316.4624</v>
      </c>
      <c r="K584" s="109"/>
      <c r="L584" s="152">
        <v>0</v>
      </c>
      <c r="M584" s="109">
        <f t="shared" si="389"/>
        <v>0</v>
      </c>
      <c r="N584" s="109">
        <f t="shared" si="390"/>
        <v>0</v>
      </c>
      <c r="O584" s="115"/>
      <c r="P584" s="152">
        <v>0</v>
      </c>
      <c r="Q584" s="109">
        <f t="shared" si="391"/>
        <v>0</v>
      </c>
      <c r="R584" s="66">
        <f t="shared" si="392"/>
        <v>0</v>
      </c>
      <c r="S584" s="151">
        <v>15</v>
      </c>
      <c r="T584" s="154" t="s">
        <v>16</v>
      </c>
      <c r="U584" s="108">
        <f>SUMIF('Avoided Costs 2011-2019'!$A:$A,'2011 Actuals'!T584&amp;'2011 Actuals'!S584,'Avoided Costs 2011-2019'!$E:$E)*J584</f>
        <v>39313.770140092907</v>
      </c>
      <c r="V584" s="108">
        <f>SUMIF('Avoided Costs 2011-2019'!$A:$A,'2011 Actuals'!T584&amp;'2011 Actuals'!S584,'Avoided Costs 2011-2019'!$K:$K)*N584</f>
        <v>0</v>
      </c>
      <c r="W584" s="108">
        <f>SUMIF('Avoided Costs 2011-2019'!$A:$A,'2011 Actuals'!T584&amp;'2011 Actuals'!S584,'Avoided Costs 2011-2019'!$M:$M)*R584</f>
        <v>0</v>
      </c>
      <c r="X584" s="108">
        <f t="shared" si="393"/>
        <v>39313.770140092907</v>
      </c>
      <c r="Y584" s="134">
        <v>11776</v>
      </c>
      <c r="Z584" s="110">
        <f t="shared" si="394"/>
        <v>9420.8000000000011</v>
      </c>
      <c r="AA584" s="110"/>
      <c r="AB584" s="110"/>
      <c r="AC584" s="110"/>
      <c r="AD584" s="110">
        <f t="shared" si="395"/>
        <v>9420.8000000000011</v>
      </c>
      <c r="AE584" s="110">
        <f t="shared" si="396"/>
        <v>29892.970140092904</v>
      </c>
      <c r="AF584" s="261">
        <f t="shared" si="397"/>
        <v>289746.93599999999</v>
      </c>
      <c r="AG584" s="23"/>
    </row>
    <row r="585" spans="1:33" s="111" customFormat="1" x14ac:dyDescent="0.2">
      <c r="A585" s="150" t="s">
        <v>579</v>
      </c>
      <c r="B585" s="150"/>
      <c r="C585" s="150"/>
      <c r="D585" s="151">
        <v>0</v>
      </c>
      <c r="E585" s="152"/>
      <c r="F585" s="153">
        <v>0.2</v>
      </c>
      <c r="G585" s="153"/>
      <c r="H585" s="152">
        <v>14361</v>
      </c>
      <c r="I585" s="109">
        <f t="shared" si="387"/>
        <v>14030.697</v>
      </c>
      <c r="J585" s="66">
        <f t="shared" si="388"/>
        <v>11224.5576</v>
      </c>
      <c r="K585" s="109"/>
      <c r="L585" s="152">
        <v>0</v>
      </c>
      <c r="M585" s="109">
        <f t="shared" si="389"/>
        <v>0</v>
      </c>
      <c r="N585" s="109">
        <f t="shared" si="390"/>
        <v>0</v>
      </c>
      <c r="O585" s="115"/>
      <c r="P585" s="152">
        <v>0</v>
      </c>
      <c r="Q585" s="109">
        <f t="shared" si="391"/>
        <v>0</v>
      </c>
      <c r="R585" s="66">
        <f t="shared" si="392"/>
        <v>0</v>
      </c>
      <c r="S585" s="151">
        <v>9</v>
      </c>
      <c r="T585" s="154" t="s">
        <v>134</v>
      </c>
      <c r="U585" s="108">
        <f>SUMIF('Avoided Costs 2011-2019'!$A:$A,'2011 Actuals'!T585&amp;'2011 Actuals'!S585,'Avoided Costs 2011-2019'!$E:$E)*J585</f>
        <v>15064.778254223311</v>
      </c>
      <c r="V585" s="108">
        <f>SUMIF('Avoided Costs 2011-2019'!$A:$A,'2011 Actuals'!T585&amp;'2011 Actuals'!S585,'Avoided Costs 2011-2019'!$K:$K)*N585</f>
        <v>0</v>
      </c>
      <c r="W585" s="108">
        <f>SUMIF('Avoided Costs 2011-2019'!$A:$A,'2011 Actuals'!T585&amp;'2011 Actuals'!S585,'Avoided Costs 2011-2019'!$M:$M)*R585</f>
        <v>0</v>
      </c>
      <c r="X585" s="108">
        <f t="shared" si="393"/>
        <v>15064.778254223311</v>
      </c>
      <c r="Y585" s="134">
        <v>18641.7</v>
      </c>
      <c r="Z585" s="110">
        <f t="shared" si="394"/>
        <v>14913.36</v>
      </c>
      <c r="AA585" s="110"/>
      <c r="AB585" s="110"/>
      <c r="AC585" s="110"/>
      <c r="AD585" s="110">
        <f t="shared" si="395"/>
        <v>14913.36</v>
      </c>
      <c r="AE585" s="110">
        <f t="shared" si="396"/>
        <v>151.41825422331021</v>
      </c>
      <c r="AF585" s="261">
        <f t="shared" si="397"/>
        <v>101021.0184</v>
      </c>
      <c r="AG585" s="23"/>
    </row>
    <row r="586" spans="1:33" s="111" customFormat="1" x14ac:dyDescent="0.2">
      <c r="A586" s="150" t="s">
        <v>580</v>
      </c>
      <c r="B586" s="150"/>
      <c r="C586" s="150"/>
      <c r="D586" s="151">
        <v>1</v>
      </c>
      <c r="E586" s="152"/>
      <c r="F586" s="153">
        <v>0.2</v>
      </c>
      <c r="G586" s="153"/>
      <c r="H586" s="152">
        <v>36611</v>
      </c>
      <c r="I586" s="109">
        <f t="shared" si="387"/>
        <v>35768.947</v>
      </c>
      <c r="J586" s="66">
        <f t="shared" si="388"/>
        <v>28615.157600000002</v>
      </c>
      <c r="K586" s="109"/>
      <c r="L586" s="152">
        <v>0</v>
      </c>
      <c r="M586" s="109">
        <f t="shared" si="389"/>
        <v>0</v>
      </c>
      <c r="N586" s="109">
        <f t="shared" si="390"/>
        <v>0</v>
      </c>
      <c r="O586" s="115"/>
      <c r="P586" s="152">
        <v>0</v>
      </c>
      <c r="Q586" s="109">
        <f t="shared" si="391"/>
        <v>0</v>
      </c>
      <c r="R586" s="66">
        <f t="shared" si="392"/>
        <v>0</v>
      </c>
      <c r="S586" s="151">
        <v>11</v>
      </c>
      <c r="T586" s="154" t="s">
        <v>16</v>
      </c>
      <c r="U586" s="108">
        <f>SUMIF('Avoided Costs 2011-2019'!$A:$A,'2011 Actuals'!T586&amp;'2011 Actuals'!S586,'Avoided Costs 2011-2019'!$E:$E)*J586</f>
        <v>48312.44728678844</v>
      </c>
      <c r="V586" s="108">
        <f>SUMIF('Avoided Costs 2011-2019'!$A:$A,'2011 Actuals'!T586&amp;'2011 Actuals'!S586,'Avoided Costs 2011-2019'!$K:$K)*N586</f>
        <v>0</v>
      </c>
      <c r="W586" s="108">
        <f>SUMIF('Avoided Costs 2011-2019'!$A:$A,'2011 Actuals'!T586&amp;'2011 Actuals'!S586,'Avoided Costs 2011-2019'!$M:$M)*R586</f>
        <v>0</v>
      </c>
      <c r="X586" s="108">
        <f t="shared" si="393"/>
        <v>48312.44728678844</v>
      </c>
      <c r="Y586" s="134">
        <v>24221</v>
      </c>
      <c r="Z586" s="110">
        <f t="shared" si="394"/>
        <v>19376.8</v>
      </c>
      <c r="AA586" s="110"/>
      <c r="AB586" s="110"/>
      <c r="AC586" s="110"/>
      <c r="AD586" s="110">
        <f t="shared" si="395"/>
        <v>19376.8</v>
      </c>
      <c r="AE586" s="110">
        <f t="shared" si="396"/>
        <v>28935.64728678844</v>
      </c>
      <c r="AF586" s="261">
        <f t="shared" si="397"/>
        <v>314766.73360000004</v>
      </c>
      <c r="AG586" s="23"/>
    </row>
    <row r="587" spans="1:33" s="111" customFormat="1" x14ac:dyDescent="0.2">
      <c r="A587" s="150" t="s">
        <v>581</v>
      </c>
      <c r="B587" s="150"/>
      <c r="C587" s="150"/>
      <c r="D587" s="151">
        <v>1</v>
      </c>
      <c r="E587" s="152"/>
      <c r="F587" s="153">
        <v>0.2</v>
      </c>
      <c r="G587" s="153"/>
      <c r="H587" s="152">
        <v>42264</v>
      </c>
      <c r="I587" s="109">
        <f t="shared" si="387"/>
        <v>41291.928</v>
      </c>
      <c r="J587" s="66">
        <f t="shared" si="388"/>
        <v>33033.542399999998</v>
      </c>
      <c r="K587" s="109"/>
      <c r="L587" s="152">
        <v>0</v>
      </c>
      <c r="M587" s="109">
        <f t="shared" si="389"/>
        <v>0</v>
      </c>
      <c r="N587" s="109">
        <f t="shared" si="390"/>
        <v>0</v>
      </c>
      <c r="O587" s="115"/>
      <c r="P587" s="152">
        <v>0</v>
      </c>
      <c r="Q587" s="109">
        <f t="shared" si="391"/>
        <v>0</v>
      </c>
      <c r="R587" s="66">
        <f t="shared" si="392"/>
        <v>0</v>
      </c>
      <c r="S587" s="151">
        <v>25</v>
      </c>
      <c r="T587" s="154" t="s">
        <v>16</v>
      </c>
      <c r="U587" s="108">
        <f>SUMIF('Avoided Costs 2011-2019'!$A:$A,'2011 Actuals'!T587&amp;'2011 Actuals'!S587,'Avoided Costs 2011-2019'!$E:$E)*J587</f>
        <v>85358.784066877546</v>
      </c>
      <c r="V587" s="108">
        <f>SUMIF('Avoided Costs 2011-2019'!$A:$A,'2011 Actuals'!T587&amp;'2011 Actuals'!S587,'Avoided Costs 2011-2019'!$K:$K)*N587</f>
        <v>0</v>
      </c>
      <c r="W587" s="108">
        <f>SUMIF('Avoided Costs 2011-2019'!$A:$A,'2011 Actuals'!T587&amp;'2011 Actuals'!S587,'Avoided Costs 2011-2019'!$M:$M)*R587</f>
        <v>0</v>
      </c>
      <c r="X587" s="108">
        <f t="shared" si="393"/>
        <v>85358.784066877546</v>
      </c>
      <c r="Y587" s="134">
        <v>49255</v>
      </c>
      <c r="Z587" s="110">
        <f t="shared" si="394"/>
        <v>39404</v>
      </c>
      <c r="AA587" s="110"/>
      <c r="AB587" s="110"/>
      <c r="AC587" s="110"/>
      <c r="AD587" s="110">
        <f t="shared" si="395"/>
        <v>39404</v>
      </c>
      <c r="AE587" s="110">
        <f t="shared" si="396"/>
        <v>45954.784066877546</v>
      </c>
      <c r="AF587" s="261">
        <f t="shared" si="397"/>
        <v>825838.55999999994</v>
      </c>
      <c r="AG587" s="23"/>
    </row>
    <row r="588" spans="1:33" s="111" customFormat="1" x14ac:dyDescent="0.2">
      <c r="A588" s="150" t="s">
        <v>582</v>
      </c>
      <c r="B588" s="150"/>
      <c r="C588" s="150"/>
      <c r="D588" s="151">
        <v>1</v>
      </c>
      <c r="E588" s="152"/>
      <c r="F588" s="153">
        <v>0.2</v>
      </c>
      <c r="G588" s="153"/>
      <c r="H588" s="152">
        <v>68459</v>
      </c>
      <c r="I588" s="109">
        <f t="shared" si="387"/>
        <v>66884.442999999999</v>
      </c>
      <c r="J588" s="66">
        <f t="shared" si="388"/>
        <v>53507.554400000001</v>
      </c>
      <c r="K588" s="109"/>
      <c r="L588" s="152">
        <v>0</v>
      </c>
      <c r="M588" s="109">
        <f t="shared" si="389"/>
        <v>0</v>
      </c>
      <c r="N588" s="109">
        <f t="shared" si="390"/>
        <v>0</v>
      </c>
      <c r="O588" s="115"/>
      <c r="P588" s="152">
        <v>0</v>
      </c>
      <c r="Q588" s="109">
        <f t="shared" si="391"/>
        <v>0</v>
      </c>
      <c r="R588" s="66">
        <f t="shared" si="392"/>
        <v>0</v>
      </c>
      <c r="S588" s="151">
        <v>25</v>
      </c>
      <c r="T588" s="154" t="s">
        <v>16</v>
      </c>
      <c r="U588" s="108">
        <f>SUMIF('Avoided Costs 2011-2019'!$A:$A,'2011 Actuals'!T588&amp;'2011 Actuals'!S588,'Avoided Costs 2011-2019'!$E:$E)*J588</f>
        <v>138263.69956545453</v>
      </c>
      <c r="V588" s="108">
        <f>SUMIF('Avoided Costs 2011-2019'!$A:$A,'2011 Actuals'!T588&amp;'2011 Actuals'!S588,'Avoided Costs 2011-2019'!$K:$K)*N588</f>
        <v>0</v>
      </c>
      <c r="W588" s="108">
        <f>SUMIF('Avoided Costs 2011-2019'!$A:$A,'2011 Actuals'!T588&amp;'2011 Actuals'!S588,'Avoided Costs 2011-2019'!$M:$M)*R588</f>
        <v>0</v>
      </c>
      <c r="X588" s="108">
        <f t="shared" si="393"/>
        <v>138263.69956545453</v>
      </c>
      <c r="Y588" s="134">
        <v>20154</v>
      </c>
      <c r="Z588" s="110">
        <f t="shared" si="394"/>
        <v>16123.2</v>
      </c>
      <c r="AA588" s="110"/>
      <c r="AB588" s="110"/>
      <c r="AC588" s="110"/>
      <c r="AD588" s="110">
        <f t="shared" si="395"/>
        <v>16123.2</v>
      </c>
      <c r="AE588" s="110">
        <f t="shared" si="396"/>
        <v>122140.49956545453</v>
      </c>
      <c r="AF588" s="261">
        <f t="shared" si="397"/>
        <v>1337688.8600000001</v>
      </c>
      <c r="AG588" s="23"/>
    </row>
    <row r="589" spans="1:33" s="111" customFormat="1" x14ac:dyDescent="0.2">
      <c r="A589" s="150" t="s">
        <v>583</v>
      </c>
      <c r="B589" s="150"/>
      <c r="C589" s="150"/>
      <c r="D589" s="151">
        <v>1</v>
      </c>
      <c r="E589" s="152"/>
      <c r="F589" s="153">
        <v>0.2</v>
      </c>
      <c r="G589" s="153"/>
      <c r="H589" s="152">
        <v>32640</v>
      </c>
      <c r="I589" s="109">
        <f t="shared" si="387"/>
        <v>31889.279999999999</v>
      </c>
      <c r="J589" s="66">
        <f t="shared" si="388"/>
        <v>25511.423999999999</v>
      </c>
      <c r="K589" s="109"/>
      <c r="L589" s="152">
        <v>0</v>
      </c>
      <c r="M589" s="109">
        <f t="shared" si="389"/>
        <v>0</v>
      </c>
      <c r="N589" s="109">
        <f t="shared" si="390"/>
        <v>0</v>
      </c>
      <c r="O589" s="115"/>
      <c r="P589" s="152">
        <v>0</v>
      </c>
      <c r="Q589" s="109">
        <f t="shared" si="391"/>
        <v>0</v>
      </c>
      <c r="R589" s="66">
        <f t="shared" si="392"/>
        <v>0</v>
      </c>
      <c r="S589" s="151">
        <v>15</v>
      </c>
      <c r="T589" s="154" t="s">
        <v>16</v>
      </c>
      <c r="U589" s="108">
        <f>SUMIF('Avoided Costs 2011-2019'!$A:$A,'2011 Actuals'!T589&amp;'2011 Actuals'!S589,'Avoided Costs 2011-2019'!$E:$E)*J589</f>
        <v>51922.046506944745</v>
      </c>
      <c r="V589" s="108">
        <f>SUMIF('Avoided Costs 2011-2019'!$A:$A,'2011 Actuals'!T589&amp;'2011 Actuals'!S589,'Avoided Costs 2011-2019'!$K:$K)*N589</f>
        <v>0</v>
      </c>
      <c r="W589" s="108">
        <f>SUMIF('Avoided Costs 2011-2019'!$A:$A,'2011 Actuals'!T589&amp;'2011 Actuals'!S589,'Avoided Costs 2011-2019'!$M:$M)*R589</f>
        <v>0</v>
      </c>
      <c r="X589" s="108">
        <f t="shared" si="393"/>
        <v>51922.046506944745</v>
      </c>
      <c r="Y589" s="134">
        <v>17994</v>
      </c>
      <c r="Z589" s="110">
        <f t="shared" si="394"/>
        <v>14395.2</v>
      </c>
      <c r="AA589" s="110"/>
      <c r="AB589" s="110"/>
      <c r="AC589" s="110"/>
      <c r="AD589" s="110">
        <f t="shared" si="395"/>
        <v>14395.2</v>
      </c>
      <c r="AE589" s="110">
        <f t="shared" si="396"/>
        <v>37526.846506944741</v>
      </c>
      <c r="AF589" s="261">
        <f t="shared" si="397"/>
        <v>382671.35999999999</v>
      </c>
      <c r="AG589" s="23"/>
    </row>
    <row r="590" spans="1:33" s="111" customFormat="1" x14ac:dyDescent="0.2">
      <c r="A590" s="145" t="s">
        <v>584</v>
      </c>
      <c r="B590" s="145"/>
      <c r="C590" s="145"/>
      <c r="D590" s="146">
        <v>1</v>
      </c>
      <c r="E590" s="147"/>
      <c r="F590" s="148">
        <v>0.2</v>
      </c>
      <c r="G590" s="148"/>
      <c r="H590" s="147">
        <v>5431</v>
      </c>
      <c r="I590" s="109">
        <f t="shared" ref="I590:I592" si="403">H590</f>
        <v>5431</v>
      </c>
      <c r="J590" s="66">
        <f t="shared" si="388"/>
        <v>4344.8</v>
      </c>
      <c r="K590" s="147"/>
      <c r="L590" s="147">
        <v>0</v>
      </c>
      <c r="M590" s="109">
        <f t="shared" ref="M590:M592" si="404">L590</f>
        <v>0</v>
      </c>
      <c r="N590" s="109">
        <f t="shared" si="390"/>
        <v>0</v>
      </c>
      <c r="O590" s="147"/>
      <c r="P590" s="147">
        <v>0</v>
      </c>
      <c r="Q590" s="109">
        <f t="shared" ref="Q590:Q592" si="405">+P590</f>
        <v>0</v>
      </c>
      <c r="R590" s="66">
        <f t="shared" si="392"/>
        <v>0</v>
      </c>
      <c r="S590" s="146">
        <v>25</v>
      </c>
      <c r="T590" s="149" t="s">
        <v>134</v>
      </c>
      <c r="U590" s="108">
        <f>SUMIF('Avoided Costs 2011-2019'!$A:$A,'2011 Actuals'!T590&amp;'2011 Actuals'!S590,'Avoided Costs 2011-2019'!$E:$E)*J590</f>
        <v>10196.689955299482</v>
      </c>
      <c r="V590" s="108">
        <f>SUMIF('Avoided Costs 2011-2019'!$A:$A,'2011 Actuals'!T590&amp;'2011 Actuals'!S590,'Avoided Costs 2011-2019'!$K:$K)*N590</f>
        <v>0</v>
      </c>
      <c r="W590" s="108">
        <f>SUMIF('Avoided Costs 2011-2019'!$A:$A,'2011 Actuals'!T590&amp;'2011 Actuals'!S590,'Avoided Costs 2011-2019'!$M:$M)*R590</f>
        <v>0</v>
      </c>
      <c r="X590" s="108">
        <f t="shared" si="393"/>
        <v>10196.689955299482</v>
      </c>
      <c r="Y590" s="134">
        <v>10300</v>
      </c>
      <c r="Z590" s="110">
        <f t="shared" si="394"/>
        <v>8240</v>
      </c>
      <c r="AA590" s="110"/>
      <c r="AB590" s="110"/>
      <c r="AC590" s="110"/>
      <c r="AD590" s="110">
        <f t="shared" si="395"/>
        <v>8240</v>
      </c>
      <c r="AE590" s="110">
        <f t="shared" si="396"/>
        <v>1956.6899552994819</v>
      </c>
      <c r="AF590" s="261">
        <f t="shared" si="397"/>
        <v>108620</v>
      </c>
      <c r="AG590" s="23"/>
    </row>
    <row r="591" spans="1:33" s="111" customFormat="1" x14ac:dyDescent="0.2">
      <c r="A591" s="145" t="s">
        <v>585</v>
      </c>
      <c r="B591" s="145"/>
      <c r="C591" s="145"/>
      <c r="D591" s="146">
        <v>0</v>
      </c>
      <c r="E591" s="147"/>
      <c r="F591" s="148">
        <v>0.2</v>
      </c>
      <c r="G591" s="148"/>
      <c r="H591" s="147">
        <v>3076</v>
      </c>
      <c r="I591" s="109">
        <f t="shared" si="403"/>
        <v>3076</v>
      </c>
      <c r="J591" s="66">
        <f t="shared" si="388"/>
        <v>2460.8000000000002</v>
      </c>
      <c r="K591" s="147"/>
      <c r="L591" s="147">
        <v>0</v>
      </c>
      <c r="M591" s="109">
        <f t="shared" si="404"/>
        <v>0</v>
      </c>
      <c r="N591" s="109">
        <f t="shared" si="390"/>
        <v>0</v>
      </c>
      <c r="O591" s="147"/>
      <c r="P591" s="147">
        <v>0</v>
      </c>
      <c r="Q591" s="109">
        <f t="shared" si="405"/>
        <v>0</v>
      </c>
      <c r="R591" s="66">
        <f t="shared" si="392"/>
        <v>0</v>
      </c>
      <c r="S591" s="146">
        <v>25</v>
      </c>
      <c r="T591" s="149" t="s">
        <v>134</v>
      </c>
      <c r="U591" s="108">
        <f>SUMIF('Avoided Costs 2011-2019'!$A:$A,'2011 Actuals'!T591&amp;'2011 Actuals'!S591,'Avoided Costs 2011-2019'!$E:$E)*J591</f>
        <v>5775.1828949551109</v>
      </c>
      <c r="V591" s="108">
        <f>SUMIF('Avoided Costs 2011-2019'!$A:$A,'2011 Actuals'!T591&amp;'2011 Actuals'!S591,'Avoided Costs 2011-2019'!$K:$K)*N591</f>
        <v>0</v>
      </c>
      <c r="W591" s="108">
        <f>SUMIF('Avoided Costs 2011-2019'!$A:$A,'2011 Actuals'!T591&amp;'2011 Actuals'!S591,'Avoided Costs 2011-2019'!$M:$M)*R591</f>
        <v>0</v>
      </c>
      <c r="X591" s="108">
        <f t="shared" si="393"/>
        <v>5775.1828949551109</v>
      </c>
      <c r="Y591" s="134">
        <v>6000</v>
      </c>
      <c r="Z591" s="110">
        <f t="shared" si="394"/>
        <v>4800</v>
      </c>
      <c r="AA591" s="110"/>
      <c r="AB591" s="110"/>
      <c r="AC591" s="110"/>
      <c r="AD591" s="110">
        <f t="shared" ref="AD591:AD654" si="406">Z591+AB591</f>
        <v>4800</v>
      </c>
      <c r="AE591" s="110">
        <f t="shared" ref="AE591:AE654" si="407">X591-AD591</f>
        <v>975.1828949551109</v>
      </c>
      <c r="AF591" s="261">
        <f t="shared" ref="AF591:AF654" si="408">J591*S591</f>
        <v>61520.000000000007</v>
      </c>
      <c r="AG591" s="23"/>
    </row>
    <row r="592" spans="1:33" s="111" customFormat="1" x14ac:dyDescent="0.2">
      <c r="A592" s="145" t="s">
        <v>586</v>
      </c>
      <c r="B592" s="145"/>
      <c r="C592" s="145"/>
      <c r="D592" s="146">
        <v>1</v>
      </c>
      <c r="E592" s="147"/>
      <c r="F592" s="148">
        <v>0.2</v>
      </c>
      <c r="G592" s="148"/>
      <c r="H592" s="147">
        <v>54650</v>
      </c>
      <c r="I592" s="109">
        <f t="shared" si="403"/>
        <v>54650</v>
      </c>
      <c r="J592" s="66">
        <f t="shared" si="388"/>
        <v>43720</v>
      </c>
      <c r="K592" s="147"/>
      <c r="L592" s="147">
        <v>0</v>
      </c>
      <c r="M592" s="109">
        <f t="shared" si="404"/>
        <v>0</v>
      </c>
      <c r="N592" s="109">
        <f t="shared" si="390"/>
        <v>0</v>
      </c>
      <c r="O592" s="147"/>
      <c r="P592" s="147">
        <v>0</v>
      </c>
      <c r="Q592" s="109">
        <f t="shared" si="405"/>
        <v>0</v>
      </c>
      <c r="R592" s="66">
        <f t="shared" si="392"/>
        <v>0</v>
      </c>
      <c r="S592" s="146">
        <v>25</v>
      </c>
      <c r="T592" s="149" t="s">
        <v>16</v>
      </c>
      <c r="U592" s="108">
        <f>SUMIF('Avoided Costs 2011-2019'!$A:$A,'2011 Actuals'!T592&amp;'2011 Actuals'!S592,'Avoided Costs 2011-2019'!$E:$E)*J592</f>
        <v>112972.62625409155</v>
      </c>
      <c r="V592" s="108">
        <f>SUMIF('Avoided Costs 2011-2019'!$A:$A,'2011 Actuals'!T592&amp;'2011 Actuals'!S592,'Avoided Costs 2011-2019'!$K:$K)*N592</f>
        <v>0</v>
      </c>
      <c r="W592" s="108">
        <f>SUMIF('Avoided Costs 2011-2019'!$A:$A,'2011 Actuals'!T592&amp;'2011 Actuals'!S592,'Avoided Costs 2011-2019'!$M:$M)*R592</f>
        <v>0</v>
      </c>
      <c r="X592" s="108">
        <f t="shared" si="393"/>
        <v>112972.62625409155</v>
      </c>
      <c r="Y592" s="134">
        <v>14100</v>
      </c>
      <c r="Z592" s="110">
        <f t="shared" si="394"/>
        <v>11280</v>
      </c>
      <c r="AA592" s="110"/>
      <c r="AB592" s="110"/>
      <c r="AC592" s="110"/>
      <c r="AD592" s="110">
        <f t="shared" si="406"/>
        <v>11280</v>
      </c>
      <c r="AE592" s="110">
        <f t="shared" si="407"/>
        <v>101692.62625409155</v>
      </c>
      <c r="AF592" s="261">
        <f t="shared" si="408"/>
        <v>1093000</v>
      </c>
      <c r="AG592" s="23"/>
    </row>
    <row r="593" spans="1:33" s="111" customFormat="1" x14ac:dyDescent="0.2">
      <c r="A593" s="150" t="s">
        <v>587</v>
      </c>
      <c r="B593" s="150"/>
      <c r="C593" s="150"/>
      <c r="D593" s="151">
        <v>1</v>
      </c>
      <c r="E593" s="152"/>
      <c r="F593" s="153">
        <v>0.2</v>
      </c>
      <c r="G593" s="153"/>
      <c r="H593" s="152">
        <v>88929</v>
      </c>
      <c r="I593" s="109">
        <f t="shared" si="387"/>
        <v>86883.633000000002</v>
      </c>
      <c r="J593" s="66">
        <f t="shared" ref="J593:J655" si="409">I593*(1-F593)</f>
        <v>69506.906400000007</v>
      </c>
      <c r="K593" s="109"/>
      <c r="L593" s="152">
        <v>0</v>
      </c>
      <c r="M593" s="109">
        <f t="shared" si="389"/>
        <v>0</v>
      </c>
      <c r="N593" s="109">
        <f t="shared" ref="N593:N655" si="410">M593*(1-F593)</f>
        <v>0</v>
      </c>
      <c r="O593" s="115"/>
      <c r="P593" s="152">
        <v>0</v>
      </c>
      <c r="Q593" s="109">
        <f t="shared" si="391"/>
        <v>0</v>
      </c>
      <c r="R593" s="66">
        <f t="shared" ref="R593:R655" si="411">Q593*(1-F593)</f>
        <v>0</v>
      </c>
      <c r="S593" s="151">
        <v>25</v>
      </c>
      <c r="T593" s="154" t="s">
        <v>16</v>
      </c>
      <c r="U593" s="108">
        <f>SUMIF('Avoided Costs 2011-2019'!$A:$A,'2011 Actuals'!T593&amp;'2011 Actuals'!S593,'Avoided Costs 2011-2019'!$E:$E)*J593</f>
        <v>179606.07865519956</v>
      </c>
      <c r="V593" s="108">
        <f>SUMIF('Avoided Costs 2011-2019'!$A:$A,'2011 Actuals'!T593&amp;'2011 Actuals'!S593,'Avoided Costs 2011-2019'!$K:$K)*N593</f>
        <v>0</v>
      </c>
      <c r="W593" s="108">
        <f>SUMIF('Avoided Costs 2011-2019'!$A:$A,'2011 Actuals'!T593&amp;'2011 Actuals'!S593,'Avoided Costs 2011-2019'!$M:$M)*R593</f>
        <v>0</v>
      </c>
      <c r="X593" s="108">
        <f t="shared" ref="X593:X655" si="412">SUM(U593:W593)</f>
        <v>179606.07865519956</v>
      </c>
      <c r="Y593" s="134">
        <v>78145</v>
      </c>
      <c r="Z593" s="110">
        <f t="shared" ref="Z593:Z655" si="413">Y593*(1-F593)</f>
        <v>62516</v>
      </c>
      <c r="AA593" s="110"/>
      <c r="AB593" s="110"/>
      <c r="AC593" s="110"/>
      <c r="AD593" s="110">
        <f t="shared" si="406"/>
        <v>62516</v>
      </c>
      <c r="AE593" s="110">
        <f t="shared" si="407"/>
        <v>117090.07865519956</v>
      </c>
      <c r="AF593" s="261">
        <f t="shared" si="408"/>
        <v>1737672.6600000001</v>
      </c>
      <c r="AG593" s="23"/>
    </row>
    <row r="594" spans="1:33" s="111" customFormat="1" x14ac:dyDescent="0.2">
      <c r="A594" s="145" t="s">
        <v>588</v>
      </c>
      <c r="B594" s="145"/>
      <c r="C594" s="145"/>
      <c r="D594" s="146">
        <v>1</v>
      </c>
      <c r="E594" s="147"/>
      <c r="F594" s="148">
        <v>0.2</v>
      </c>
      <c r="G594" s="148"/>
      <c r="H594" s="147">
        <v>24282</v>
      </c>
      <c r="I594" s="109">
        <f>H594</f>
        <v>24282</v>
      </c>
      <c r="J594" s="66">
        <f t="shared" si="409"/>
        <v>19425.600000000002</v>
      </c>
      <c r="K594" s="147"/>
      <c r="L594" s="147">
        <v>0</v>
      </c>
      <c r="M594" s="109">
        <f>L594</f>
        <v>0</v>
      </c>
      <c r="N594" s="109">
        <f t="shared" si="410"/>
        <v>0</v>
      </c>
      <c r="O594" s="147"/>
      <c r="P594" s="147">
        <v>0</v>
      </c>
      <c r="Q594" s="109">
        <f>+P594</f>
        <v>0</v>
      </c>
      <c r="R594" s="66">
        <f t="shared" si="411"/>
        <v>0</v>
      </c>
      <c r="S594" s="146">
        <v>25</v>
      </c>
      <c r="T594" s="149" t="s">
        <v>16</v>
      </c>
      <c r="U594" s="108">
        <f>SUMIF('Avoided Costs 2011-2019'!$A:$A,'2011 Actuals'!T594&amp;'2011 Actuals'!S594,'Avoided Costs 2011-2019'!$E:$E)*J594</f>
        <v>50195.815383382454</v>
      </c>
      <c r="V594" s="108">
        <f>SUMIF('Avoided Costs 2011-2019'!$A:$A,'2011 Actuals'!T594&amp;'2011 Actuals'!S594,'Avoided Costs 2011-2019'!$K:$K)*N594</f>
        <v>0</v>
      </c>
      <c r="W594" s="108">
        <f>SUMIF('Avoided Costs 2011-2019'!$A:$A,'2011 Actuals'!T594&amp;'2011 Actuals'!S594,'Avoided Costs 2011-2019'!$M:$M)*R594</f>
        <v>0</v>
      </c>
      <c r="X594" s="108">
        <f t="shared" si="412"/>
        <v>50195.815383382454</v>
      </c>
      <c r="Y594" s="134">
        <v>20600</v>
      </c>
      <c r="Z594" s="110">
        <f t="shared" si="413"/>
        <v>16480</v>
      </c>
      <c r="AA594" s="110"/>
      <c r="AB594" s="110"/>
      <c r="AC594" s="110"/>
      <c r="AD594" s="110">
        <f t="shared" si="406"/>
        <v>16480</v>
      </c>
      <c r="AE594" s="110">
        <f t="shared" si="407"/>
        <v>33715.815383382454</v>
      </c>
      <c r="AF594" s="261">
        <f t="shared" si="408"/>
        <v>485640.00000000006</v>
      </c>
      <c r="AG594" s="23"/>
    </row>
    <row r="595" spans="1:33" s="111" customFormat="1" x14ac:dyDescent="0.2">
      <c r="A595" s="150" t="s">
        <v>589</v>
      </c>
      <c r="B595" s="150"/>
      <c r="C595" s="150"/>
      <c r="D595" s="151">
        <v>1</v>
      </c>
      <c r="E595" s="152"/>
      <c r="F595" s="153">
        <v>0.2</v>
      </c>
      <c r="G595" s="153"/>
      <c r="H595" s="152">
        <v>51787</v>
      </c>
      <c r="I595" s="109">
        <f t="shared" si="387"/>
        <v>50595.898999999998</v>
      </c>
      <c r="J595" s="66">
        <f t="shared" si="409"/>
        <v>40476.7192</v>
      </c>
      <c r="K595" s="109"/>
      <c r="L595" s="152">
        <v>0</v>
      </c>
      <c r="M595" s="109">
        <f t="shared" si="389"/>
        <v>0</v>
      </c>
      <c r="N595" s="109">
        <f t="shared" si="410"/>
        <v>0</v>
      </c>
      <c r="O595" s="115"/>
      <c r="P595" s="152">
        <v>0</v>
      </c>
      <c r="Q595" s="109">
        <f t="shared" si="391"/>
        <v>0</v>
      </c>
      <c r="R595" s="66">
        <f t="shared" si="411"/>
        <v>0</v>
      </c>
      <c r="S595" s="151">
        <v>25</v>
      </c>
      <c r="T595" s="154" t="s">
        <v>16</v>
      </c>
      <c r="U595" s="108">
        <f>SUMIF('Avoided Costs 2011-2019'!$A:$A,'2011 Actuals'!T595&amp;'2011 Actuals'!S595,'Avoided Costs 2011-2019'!$E:$E)*J595</f>
        <v>104591.97781732414</v>
      </c>
      <c r="V595" s="108">
        <f>SUMIF('Avoided Costs 2011-2019'!$A:$A,'2011 Actuals'!T595&amp;'2011 Actuals'!S595,'Avoided Costs 2011-2019'!$K:$K)*N595</f>
        <v>0</v>
      </c>
      <c r="W595" s="108">
        <f>SUMIF('Avoided Costs 2011-2019'!$A:$A,'2011 Actuals'!T595&amp;'2011 Actuals'!S595,'Avoided Costs 2011-2019'!$M:$M)*R595</f>
        <v>0</v>
      </c>
      <c r="X595" s="108">
        <f t="shared" si="412"/>
        <v>104591.97781732414</v>
      </c>
      <c r="Y595" s="134">
        <v>54307</v>
      </c>
      <c r="Z595" s="110">
        <f t="shared" si="413"/>
        <v>43445.600000000006</v>
      </c>
      <c r="AA595" s="110"/>
      <c r="AB595" s="110"/>
      <c r="AC595" s="110"/>
      <c r="AD595" s="110">
        <f t="shared" si="406"/>
        <v>43445.600000000006</v>
      </c>
      <c r="AE595" s="110">
        <f t="shared" si="407"/>
        <v>61146.37781732413</v>
      </c>
      <c r="AF595" s="261">
        <f t="shared" si="408"/>
        <v>1011917.98</v>
      </c>
      <c r="AG595" s="23"/>
    </row>
    <row r="596" spans="1:33" s="111" customFormat="1" x14ac:dyDescent="0.2">
      <c r="A596" s="150" t="s">
        <v>590</v>
      </c>
      <c r="B596" s="150"/>
      <c r="C596" s="150"/>
      <c r="D596" s="151">
        <v>0</v>
      </c>
      <c r="E596" s="152"/>
      <c r="F596" s="153">
        <v>0.2</v>
      </c>
      <c r="G596" s="153"/>
      <c r="H596" s="152">
        <v>10640</v>
      </c>
      <c r="I596" s="109">
        <f t="shared" ref="I596" si="414">+$H$68*H596</f>
        <v>10395.280000000001</v>
      </c>
      <c r="J596" s="66">
        <f t="shared" si="409"/>
        <v>8316.2240000000002</v>
      </c>
      <c r="K596" s="109"/>
      <c r="L596" s="152">
        <v>19250</v>
      </c>
      <c r="M596" s="109">
        <f t="shared" ref="M596" si="415">+$L$68*L596</f>
        <v>18691.75</v>
      </c>
      <c r="N596" s="109">
        <f t="shared" si="410"/>
        <v>14953.400000000001</v>
      </c>
      <c r="O596" s="115"/>
      <c r="P596" s="152">
        <v>0</v>
      </c>
      <c r="Q596" s="109">
        <f t="shared" ref="Q596" si="416">+P596*$P$68</f>
        <v>0</v>
      </c>
      <c r="R596" s="66">
        <f t="shared" si="411"/>
        <v>0</v>
      </c>
      <c r="S596" s="151">
        <v>15</v>
      </c>
      <c r="T596" s="154" t="s">
        <v>16</v>
      </c>
      <c r="U596" s="108">
        <f>SUMIF('Avoided Costs 2011-2019'!$A:$A,'2011 Actuals'!T596&amp;'2011 Actuals'!S596,'Avoided Costs 2011-2019'!$E:$E)*J596</f>
        <v>16925.569081920716</v>
      </c>
      <c r="V596" s="108">
        <f>SUMIF('Avoided Costs 2011-2019'!$A:$A,'2011 Actuals'!T596&amp;'2011 Actuals'!S596,'Avoided Costs 2011-2019'!$K:$K)*N596</f>
        <v>12603.655440689361</v>
      </c>
      <c r="W596" s="108">
        <f>SUMIF('Avoided Costs 2011-2019'!$A:$A,'2011 Actuals'!T596&amp;'2011 Actuals'!S596,'Avoided Costs 2011-2019'!$M:$M)*R596</f>
        <v>0</v>
      </c>
      <c r="X596" s="108">
        <f t="shared" si="412"/>
        <v>29529.224522610079</v>
      </c>
      <c r="Y596" s="134">
        <v>10000</v>
      </c>
      <c r="Z596" s="110">
        <f t="shared" si="413"/>
        <v>8000</v>
      </c>
      <c r="AA596" s="110"/>
      <c r="AB596" s="110"/>
      <c r="AC596" s="110"/>
      <c r="AD596" s="110">
        <f t="shared" si="406"/>
        <v>8000</v>
      </c>
      <c r="AE596" s="110">
        <f t="shared" si="407"/>
        <v>21529.224522610079</v>
      </c>
      <c r="AF596" s="261">
        <f t="shared" si="408"/>
        <v>124743.36</v>
      </c>
      <c r="AG596" s="23"/>
    </row>
    <row r="597" spans="1:33" s="111" customFormat="1" x14ac:dyDescent="0.2">
      <c r="A597" s="145" t="s">
        <v>591</v>
      </c>
      <c r="B597" s="145"/>
      <c r="C597" s="145"/>
      <c r="D597" s="146">
        <v>1</v>
      </c>
      <c r="E597" s="147"/>
      <c r="F597" s="148">
        <v>0.2</v>
      </c>
      <c r="G597" s="148"/>
      <c r="H597" s="147">
        <v>81975</v>
      </c>
      <c r="I597" s="109">
        <f t="shared" ref="I597:I600" si="417">H597</f>
        <v>81975</v>
      </c>
      <c r="J597" s="66">
        <f t="shared" si="409"/>
        <v>65580</v>
      </c>
      <c r="K597" s="147"/>
      <c r="L597" s="147">
        <v>0</v>
      </c>
      <c r="M597" s="109">
        <f t="shared" ref="M597:M600" si="418">L597</f>
        <v>0</v>
      </c>
      <c r="N597" s="109">
        <f t="shared" si="410"/>
        <v>0</v>
      </c>
      <c r="O597" s="147"/>
      <c r="P597" s="147">
        <v>0</v>
      </c>
      <c r="Q597" s="109">
        <f t="shared" ref="Q597:Q600" si="419">+P597</f>
        <v>0</v>
      </c>
      <c r="R597" s="66">
        <f t="shared" si="411"/>
        <v>0</v>
      </c>
      <c r="S597" s="146">
        <v>25</v>
      </c>
      <c r="T597" s="149" t="s">
        <v>16</v>
      </c>
      <c r="U597" s="108">
        <f>SUMIF('Avoided Costs 2011-2019'!$A:$A,'2011 Actuals'!T597&amp;'2011 Actuals'!S597,'Avoided Costs 2011-2019'!$E:$E)*J597</f>
        <v>169458.93938113732</v>
      </c>
      <c r="V597" s="108">
        <f>SUMIF('Avoided Costs 2011-2019'!$A:$A,'2011 Actuals'!T597&amp;'2011 Actuals'!S597,'Avoided Costs 2011-2019'!$K:$K)*N597</f>
        <v>0</v>
      </c>
      <c r="W597" s="108">
        <f>SUMIF('Avoided Costs 2011-2019'!$A:$A,'2011 Actuals'!T597&amp;'2011 Actuals'!S597,'Avoided Costs 2011-2019'!$M:$M)*R597</f>
        <v>0</v>
      </c>
      <c r="X597" s="108">
        <f t="shared" si="412"/>
        <v>169458.93938113732</v>
      </c>
      <c r="Y597" s="134">
        <v>21150</v>
      </c>
      <c r="Z597" s="110">
        <f t="shared" si="413"/>
        <v>16920</v>
      </c>
      <c r="AA597" s="110"/>
      <c r="AB597" s="110"/>
      <c r="AC597" s="110"/>
      <c r="AD597" s="110">
        <f t="shared" si="406"/>
        <v>16920</v>
      </c>
      <c r="AE597" s="110">
        <f t="shared" si="407"/>
        <v>152538.93938113732</v>
      </c>
      <c r="AF597" s="261">
        <f t="shared" si="408"/>
        <v>1639500</v>
      </c>
      <c r="AG597" s="23"/>
    </row>
    <row r="598" spans="1:33" s="111" customFormat="1" x14ac:dyDescent="0.2">
      <c r="A598" s="145" t="s">
        <v>592</v>
      </c>
      <c r="B598" s="145"/>
      <c r="C598" s="145"/>
      <c r="D598" s="146">
        <v>0</v>
      </c>
      <c r="E598" s="147"/>
      <c r="F598" s="148">
        <v>0.2</v>
      </c>
      <c r="G598" s="148"/>
      <c r="H598" s="147">
        <v>10862</v>
      </c>
      <c r="I598" s="109">
        <f t="shared" si="417"/>
        <v>10862</v>
      </c>
      <c r="J598" s="66">
        <f t="shared" si="409"/>
        <v>8689.6</v>
      </c>
      <c r="K598" s="147"/>
      <c r="L598" s="147">
        <v>0</v>
      </c>
      <c r="M598" s="109">
        <f t="shared" si="418"/>
        <v>0</v>
      </c>
      <c r="N598" s="109">
        <f t="shared" si="410"/>
        <v>0</v>
      </c>
      <c r="O598" s="147"/>
      <c r="P598" s="147">
        <v>0</v>
      </c>
      <c r="Q598" s="109">
        <f t="shared" si="419"/>
        <v>0</v>
      </c>
      <c r="R598" s="66">
        <f t="shared" si="411"/>
        <v>0</v>
      </c>
      <c r="S598" s="146">
        <v>25</v>
      </c>
      <c r="T598" s="149" t="s">
        <v>134</v>
      </c>
      <c r="U598" s="108">
        <f>SUMIF('Avoided Costs 2011-2019'!$A:$A,'2011 Actuals'!T598&amp;'2011 Actuals'!S598,'Avoided Costs 2011-2019'!$E:$E)*J598</f>
        <v>20393.379910598964</v>
      </c>
      <c r="V598" s="108">
        <f>SUMIF('Avoided Costs 2011-2019'!$A:$A,'2011 Actuals'!T598&amp;'2011 Actuals'!S598,'Avoided Costs 2011-2019'!$K:$K)*N598</f>
        <v>0</v>
      </c>
      <c r="W598" s="108">
        <f>SUMIF('Avoided Costs 2011-2019'!$A:$A,'2011 Actuals'!T598&amp;'2011 Actuals'!S598,'Avoided Costs 2011-2019'!$M:$M)*R598</f>
        <v>0</v>
      </c>
      <c r="X598" s="108">
        <f t="shared" si="412"/>
        <v>20393.379910598964</v>
      </c>
      <c r="Y598" s="134">
        <v>20600</v>
      </c>
      <c r="Z598" s="110">
        <f t="shared" si="413"/>
        <v>16480</v>
      </c>
      <c r="AA598" s="110"/>
      <c r="AB598" s="110"/>
      <c r="AC598" s="110"/>
      <c r="AD598" s="110">
        <f t="shared" si="406"/>
        <v>16480</v>
      </c>
      <c r="AE598" s="110">
        <f t="shared" si="407"/>
        <v>3913.3799105989638</v>
      </c>
      <c r="AF598" s="261">
        <f t="shared" si="408"/>
        <v>217240</v>
      </c>
      <c r="AG598" s="23"/>
    </row>
    <row r="599" spans="1:33" s="111" customFormat="1" x14ac:dyDescent="0.2">
      <c r="A599" s="145" t="s">
        <v>593</v>
      </c>
      <c r="B599" s="145"/>
      <c r="C599" s="145"/>
      <c r="D599" s="146">
        <v>1</v>
      </c>
      <c r="E599" s="147"/>
      <c r="F599" s="148">
        <v>0.2</v>
      </c>
      <c r="G599" s="148"/>
      <c r="H599" s="147">
        <v>24282</v>
      </c>
      <c r="I599" s="109">
        <f t="shared" si="417"/>
        <v>24282</v>
      </c>
      <c r="J599" s="66">
        <f t="shared" si="409"/>
        <v>19425.600000000002</v>
      </c>
      <c r="K599" s="147"/>
      <c r="L599" s="147">
        <v>0</v>
      </c>
      <c r="M599" s="109">
        <f t="shared" si="418"/>
        <v>0</v>
      </c>
      <c r="N599" s="109">
        <f t="shared" si="410"/>
        <v>0</v>
      </c>
      <c r="O599" s="147"/>
      <c r="P599" s="147">
        <v>0</v>
      </c>
      <c r="Q599" s="109">
        <f t="shared" si="419"/>
        <v>0</v>
      </c>
      <c r="R599" s="66">
        <f t="shared" si="411"/>
        <v>0</v>
      </c>
      <c r="S599" s="146">
        <v>25</v>
      </c>
      <c r="T599" s="149" t="s">
        <v>16</v>
      </c>
      <c r="U599" s="108">
        <f>SUMIF('Avoided Costs 2011-2019'!$A:$A,'2011 Actuals'!T599&amp;'2011 Actuals'!S599,'Avoided Costs 2011-2019'!$E:$E)*J599</f>
        <v>50195.815383382454</v>
      </c>
      <c r="V599" s="108">
        <f>SUMIF('Avoided Costs 2011-2019'!$A:$A,'2011 Actuals'!T599&amp;'2011 Actuals'!S599,'Avoided Costs 2011-2019'!$K:$K)*N599</f>
        <v>0</v>
      </c>
      <c r="W599" s="108">
        <f>SUMIF('Avoided Costs 2011-2019'!$A:$A,'2011 Actuals'!T599&amp;'2011 Actuals'!S599,'Avoided Costs 2011-2019'!$M:$M)*R599</f>
        <v>0</v>
      </c>
      <c r="X599" s="108">
        <f t="shared" si="412"/>
        <v>50195.815383382454</v>
      </c>
      <c r="Y599" s="134">
        <v>20600</v>
      </c>
      <c r="Z599" s="110">
        <f t="shared" si="413"/>
        <v>16480</v>
      </c>
      <c r="AA599" s="110"/>
      <c r="AB599" s="110"/>
      <c r="AC599" s="110"/>
      <c r="AD599" s="110">
        <f t="shared" si="406"/>
        <v>16480</v>
      </c>
      <c r="AE599" s="110">
        <f t="shared" si="407"/>
        <v>33715.815383382454</v>
      </c>
      <c r="AF599" s="261">
        <f t="shared" si="408"/>
        <v>485640.00000000006</v>
      </c>
      <c r="AG599" s="23"/>
    </row>
    <row r="600" spans="1:33" s="111" customFormat="1" x14ac:dyDescent="0.2">
      <c r="A600" s="145" t="s">
        <v>594</v>
      </c>
      <c r="B600" s="145"/>
      <c r="C600" s="145"/>
      <c r="D600" s="146">
        <v>1</v>
      </c>
      <c r="E600" s="147"/>
      <c r="F600" s="148">
        <v>0.2</v>
      </c>
      <c r="G600" s="148"/>
      <c r="H600" s="147">
        <v>24282</v>
      </c>
      <c r="I600" s="109">
        <f t="shared" si="417"/>
        <v>24282</v>
      </c>
      <c r="J600" s="66">
        <f t="shared" si="409"/>
        <v>19425.600000000002</v>
      </c>
      <c r="K600" s="147"/>
      <c r="L600" s="147">
        <v>0</v>
      </c>
      <c r="M600" s="109">
        <f t="shared" si="418"/>
        <v>0</v>
      </c>
      <c r="N600" s="109">
        <f t="shared" si="410"/>
        <v>0</v>
      </c>
      <c r="O600" s="147"/>
      <c r="P600" s="147">
        <v>0</v>
      </c>
      <c r="Q600" s="109">
        <f t="shared" si="419"/>
        <v>0</v>
      </c>
      <c r="R600" s="66">
        <f t="shared" si="411"/>
        <v>0</v>
      </c>
      <c r="S600" s="146">
        <v>25</v>
      </c>
      <c r="T600" s="149" t="s">
        <v>16</v>
      </c>
      <c r="U600" s="108">
        <f>SUMIF('Avoided Costs 2011-2019'!$A:$A,'2011 Actuals'!T600&amp;'2011 Actuals'!S600,'Avoided Costs 2011-2019'!$E:$E)*J600</f>
        <v>50195.815383382454</v>
      </c>
      <c r="V600" s="108">
        <f>SUMIF('Avoided Costs 2011-2019'!$A:$A,'2011 Actuals'!T600&amp;'2011 Actuals'!S600,'Avoided Costs 2011-2019'!$K:$K)*N600</f>
        <v>0</v>
      </c>
      <c r="W600" s="108">
        <f>SUMIF('Avoided Costs 2011-2019'!$A:$A,'2011 Actuals'!T600&amp;'2011 Actuals'!S600,'Avoided Costs 2011-2019'!$M:$M)*R600</f>
        <v>0</v>
      </c>
      <c r="X600" s="108">
        <f t="shared" si="412"/>
        <v>50195.815383382454</v>
      </c>
      <c r="Y600" s="134">
        <v>20600</v>
      </c>
      <c r="Z600" s="110">
        <f t="shared" si="413"/>
        <v>16480</v>
      </c>
      <c r="AA600" s="110"/>
      <c r="AB600" s="110"/>
      <c r="AC600" s="110"/>
      <c r="AD600" s="110">
        <f t="shared" si="406"/>
        <v>16480</v>
      </c>
      <c r="AE600" s="110">
        <f t="shared" si="407"/>
        <v>33715.815383382454</v>
      </c>
      <c r="AF600" s="261">
        <f t="shared" si="408"/>
        <v>485640.00000000006</v>
      </c>
      <c r="AG600" s="23"/>
    </row>
    <row r="601" spans="1:33" s="111" customFormat="1" x14ac:dyDescent="0.2">
      <c r="A601" s="150" t="s">
        <v>595</v>
      </c>
      <c r="B601" s="150"/>
      <c r="C601" s="150"/>
      <c r="D601" s="151">
        <v>1</v>
      </c>
      <c r="E601" s="152"/>
      <c r="F601" s="153">
        <v>0.2</v>
      </c>
      <c r="G601" s="153"/>
      <c r="H601" s="152">
        <v>72145</v>
      </c>
      <c r="I601" s="109">
        <f t="shared" ref="I601:I656" si="420">+$H$68*H601</f>
        <v>70485.664999999994</v>
      </c>
      <c r="J601" s="66">
        <f t="shared" si="409"/>
        <v>56388.531999999999</v>
      </c>
      <c r="K601" s="109"/>
      <c r="L601" s="152">
        <v>0</v>
      </c>
      <c r="M601" s="109">
        <f t="shared" ref="M601:M656" si="421">+$L$68*L601</f>
        <v>0</v>
      </c>
      <c r="N601" s="109">
        <f t="shared" si="410"/>
        <v>0</v>
      </c>
      <c r="O601" s="115"/>
      <c r="P601" s="152">
        <v>0</v>
      </c>
      <c r="Q601" s="109">
        <f t="shared" ref="Q601:Q656" si="422">+P601*$P$68</f>
        <v>0</v>
      </c>
      <c r="R601" s="66">
        <f t="shared" si="411"/>
        <v>0</v>
      </c>
      <c r="S601" s="151">
        <v>15</v>
      </c>
      <c r="T601" s="154" t="s">
        <v>16</v>
      </c>
      <c r="U601" s="108">
        <f>SUMIF('Avoided Costs 2011-2019'!$A:$A,'2011 Actuals'!T601&amp;'2011 Actuals'!S601,'Avoided Costs 2011-2019'!$E:$E)*J601</f>
        <v>114764.58471947086</v>
      </c>
      <c r="V601" s="108">
        <f>SUMIF('Avoided Costs 2011-2019'!$A:$A,'2011 Actuals'!T601&amp;'2011 Actuals'!S601,'Avoided Costs 2011-2019'!$K:$K)*N601</f>
        <v>0</v>
      </c>
      <c r="W601" s="108">
        <f>SUMIF('Avoided Costs 2011-2019'!$A:$A,'2011 Actuals'!T601&amp;'2011 Actuals'!S601,'Avoided Costs 2011-2019'!$M:$M)*R601</f>
        <v>0</v>
      </c>
      <c r="X601" s="108">
        <f t="shared" si="412"/>
        <v>114764.58471947086</v>
      </c>
      <c r="Y601" s="134">
        <v>83870</v>
      </c>
      <c r="Z601" s="110">
        <f t="shared" si="413"/>
        <v>67096</v>
      </c>
      <c r="AA601" s="110"/>
      <c r="AB601" s="110"/>
      <c r="AC601" s="110"/>
      <c r="AD601" s="110">
        <f t="shared" si="406"/>
        <v>67096</v>
      </c>
      <c r="AE601" s="110">
        <f t="shared" si="407"/>
        <v>47668.584719470862</v>
      </c>
      <c r="AF601" s="261">
        <f t="shared" si="408"/>
        <v>845827.98</v>
      </c>
      <c r="AG601" s="23"/>
    </row>
    <row r="602" spans="1:33" s="111" customFormat="1" x14ac:dyDescent="0.2">
      <c r="A602" s="150" t="s">
        <v>596</v>
      </c>
      <c r="B602" s="150"/>
      <c r="C602" s="150"/>
      <c r="D602" s="151">
        <v>1</v>
      </c>
      <c r="E602" s="152"/>
      <c r="F602" s="153">
        <v>0.2</v>
      </c>
      <c r="G602" s="153"/>
      <c r="H602" s="152">
        <v>6715</v>
      </c>
      <c r="I602" s="109">
        <f t="shared" si="420"/>
        <v>6560.5550000000003</v>
      </c>
      <c r="J602" s="66">
        <f t="shared" si="409"/>
        <v>5248.4440000000004</v>
      </c>
      <c r="K602" s="109"/>
      <c r="L602" s="152">
        <v>0</v>
      </c>
      <c r="M602" s="109">
        <f t="shared" si="421"/>
        <v>0</v>
      </c>
      <c r="N602" s="109">
        <f t="shared" si="410"/>
        <v>0</v>
      </c>
      <c r="O602" s="115"/>
      <c r="P602" s="152">
        <v>0</v>
      </c>
      <c r="Q602" s="109">
        <f t="shared" si="422"/>
        <v>0</v>
      </c>
      <c r="R602" s="66">
        <f t="shared" si="411"/>
        <v>0</v>
      </c>
      <c r="S602" s="151">
        <v>15</v>
      </c>
      <c r="T602" s="154" t="s">
        <v>16</v>
      </c>
      <c r="U602" s="108">
        <f>SUMIF('Avoided Costs 2011-2019'!$A:$A,'2011 Actuals'!T602&amp;'2011 Actuals'!S602,'Avoided Costs 2011-2019'!$E:$E)*J602</f>
        <v>10681.879359501656</v>
      </c>
      <c r="V602" s="108">
        <f>SUMIF('Avoided Costs 2011-2019'!$A:$A,'2011 Actuals'!T602&amp;'2011 Actuals'!S602,'Avoided Costs 2011-2019'!$K:$K)*N602</f>
        <v>0</v>
      </c>
      <c r="W602" s="108">
        <f>SUMIF('Avoided Costs 2011-2019'!$A:$A,'2011 Actuals'!T602&amp;'2011 Actuals'!S602,'Avoided Costs 2011-2019'!$M:$M)*R602</f>
        <v>0</v>
      </c>
      <c r="X602" s="108">
        <f t="shared" si="412"/>
        <v>10681.879359501656</v>
      </c>
      <c r="Y602" s="134">
        <v>2000</v>
      </c>
      <c r="Z602" s="110">
        <f t="shared" si="413"/>
        <v>1600</v>
      </c>
      <c r="AA602" s="110"/>
      <c r="AB602" s="110"/>
      <c r="AC602" s="110"/>
      <c r="AD602" s="110">
        <f t="shared" si="406"/>
        <v>1600</v>
      </c>
      <c r="AE602" s="110">
        <f t="shared" si="407"/>
        <v>9081.8793595016559</v>
      </c>
      <c r="AF602" s="261">
        <f t="shared" si="408"/>
        <v>78726.66</v>
      </c>
      <c r="AG602" s="23"/>
    </row>
    <row r="603" spans="1:33" s="111" customFormat="1" x14ac:dyDescent="0.2">
      <c r="A603" s="150" t="s">
        <v>597</v>
      </c>
      <c r="B603" s="150"/>
      <c r="C603" s="150"/>
      <c r="D603" s="151">
        <v>1</v>
      </c>
      <c r="E603" s="152"/>
      <c r="F603" s="153">
        <v>0.2</v>
      </c>
      <c r="G603" s="153"/>
      <c r="H603" s="152">
        <v>13237</v>
      </c>
      <c r="I603" s="109">
        <f t="shared" si="420"/>
        <v>12932.548999999999</v>
      </c>
      <c r="J603" s="66">
        <f t="shared" si="409"/>
        <v>10346.039199999999</v>
      </c>
      <c r="K603" s="109"/>
      <c r="L603" s="152">
        <v>0</v>
      </c>
      <c r="M603" s="109">
        <f t="shared" si="421"/>
        <v>0</v>
      </c>
      <c r="N603" s="109">
        <f t="shared" si="410"/>
        <v>0</v>
      </c>
      <c r="O603" s="115"/>
      <c r="P603" s="152">
        <v>0</v>
      </c>
      <c r="Q603" s="109">
        <f t="shared" si="422"/>
        <v>0</v>
      </c>
      <c r="R603" s="66">
        <f t="shared" si="411"/>
        <v>0</v>
      </c>
      <c r="S603" s="151">
        <v>15</v>
      </c>
      <c r="T603" s="154" t="s">
        <v>16</v>
      </c>
      <c r="U603" s="108">
        <f>SUMIF('Avoided Costs 2011-2019'!$A:$A,'2011 Actuals'!T603&amp;'2011 Actuals'!S603,'Avoided Costs 2011-2019'!$E:$E)*J603</f>
        <v>21056.744167047415</v>
      </c>
      <c r="V603" s="108">
        <f>SUMIF('Avoided Costs 2011-2019'!$A:$A,'2011 Actuals'!T603&amp;'2011 Actuals'!S603,'Avoided Costs 2011-2019'!$K:$K)*N603</f>
        <v>0</v>
      </c>
      <c r="W603" s="108">
        <f>SUMIF('Avoided Costs 2011-2019'!$A:$A,'2011 Actuals'!T603&amp;'2011 Actuals'!S603,'Avoided Costs 2011-2019'!$M:$M)*R603</f>
        <v>0</v>
      </c>
      <c r="X603" s="108">
        <f t="shared" si="412"/>
        <v>21056.744167047415</v>
      </c>
      <c r="Y603" s="134">
        <v>25760</v>
      </c>
      <c r="Z603" s="110">
        <f t="shared" si="413"/>
        <v>20608</v>
      </c>
      <c r="AA603" s="110"/>
      <c r="AB603" s="110"/>
      <c r="AC603" s="110"/>
      <c r="AD603" s="110">
        <f t="shared" si="406"/>
        <v>20608</v>
      </c>
      <c r="AE603" s="110">
        <f t="shared" si="407"/>
        <v>448.74416704741452</v>
      </c>
      <c r="AF603" s="261">
        <f t="shared" si="408"/>
        <v>155190.58799999999</v>
      </c>
      <c r="AG603" s="23"/>
    </row>
    <row r="604" spans="1:33" s="111" customFormat="1" x14ac:dyDescent="0.2">
      <c r="A604" s="150" t="s">
        <v>598</v>
      </c>
      <c r="B604" s="150"/>
      <c r="C604" s="150"/>
      <c r="D604" s="151">
        <v>1</v>
      </c>
      <c r="E604" s="152"/>
      <c r="F604" s="153">
        <v>0.2</v>
      </c>
      <c r="G604" s="153"/>
      <c r="H604" s="152">
        <v>66109</v>
      </c>
      <c r="I604" s="109">
        <f t="shared" si="420"/>
        <v>64588.493000000002</v>
      </c>
      <c r="J604" s="66">
        <f t="shared" si="409"/>
        <v>51670.794400000006</v>
      </c>
      <c r="K604" s="109"/>
      <c r="L604" s="152">
        <v>0</v>
      </c>
      <c r="M604" s="109">
        <f t="shared" si="421"/>
        <v>0</v>
      </c>
      <c r="N604" s="109">
        <f t="shared" si="410"/>
        <v>0</v>
      </c>
      <c r="O604" s="115"/>
      <c r="P604" s="152">
        <v>0</v>
      </c>
      <c r="Q604" s="109">
        <f t="shared" si="422"/>
        <v>0</v>
      </c>
      <c r="R604" s="66">
        <f t="shared" si="411"/>
        <v>0</v>
      </c>
      <c r="S604" s="151">
        <v>25</v>
      </c>
      <c r="T604" s="154" t="s">
        <v>16</v>
      </c>
      <c r="U604" s="108">
        <f>SUMIF('Avoided Costs 2011-2019'!$A:$A,'2011 Actuals'!T604&amp;'2011 Actuals'!S604,'Avoided Costs 2011-2019'!$E:$E)*J604</f>
        <v>133517.50558104317</v>
      </c>
      <c r="V604" s="108">
        <f>SUMIF('Avoided Costs 2011-2019'!$A:$A,'2011 Actuals'!T604&amp;'2011 Actuals'!S604,'Avoided Costs 2011-2019'!$K:$K)*N604</f>
        <v>0</v>
      </c>
      <c r="W604" s="108">
        <f>SUMIF('Avoided Costs 2011-2019'!$A:$A,'2011 Actuals'!T604&amp;'2011 Actuals'!S604,'Avoided Costs 2011-2019'!$M:$M)*R604</f>
        <v>0</v>
      </c>
      <c r="X604" s="108">
        <f t="shared" si="412"/>
        <v>133517.50558104317</v>
      </c>
      <c r="Y604" s="134">
        <v>10514</v>
      </c>
      <c r="Z604" s="110">
        <f t="shared" si="413"/>
        <v>8411.2000000000007</v>
      </c>
      <c r="AA604" s="110"/>
      <c r="AB604" s="110"/>
      <c r="AC604" s="110"/>
      <c r="AD604" s="110">
        <f t="shared" si="406"/>
        <v>8411.2000000000007</v>
      </c>
      <c r="AE604" s="110">
        <f t="shared" si="407"/>
        <v>125106.30558104317</v>
      </c>
      <c r="AF604" s="261">
        <f t="shared" si="408"/>
        <v>1291769.8600000001</v>
      </c>
      <c r="AG604" s="23"/>
    </row>
    <row r="605" spans="1:33" s="111" customFormat="1" x14ac:dyDescent="0.2">
      <c r="A605" s="150" t="s">
        <v>599</v>
      </c>
      <c r="B605" s="150"/>
      <c r="C605" s="150"/>
      <c r="D605" s="151">
        <v>1</v>
      </c>
      <c r="E605" s="152"/>
      <c r="F605" s="153">
        <v>0.2</v>
      </c>
      <c r="G605" s="153"/>
      <c r="H605" s="152">
        <v>30376</v>
      </c>
      <c r="I605" s="109">
        <f t="shared" si="420"/>
        <v>29677.351999999999</v>
      </c>
      <c r="J605" s="66">
        <f t="shared" si="409"/>
        <v>23741.881600000001</v>
      </c>
      <c r="K605" s="109"/>
      <c r="L605" s="152">
        <v>0</v>
      </c>
      <c r="M605" s="109">
        <f t="shared" si="421"/>
        <v>0</v>
      </c>
      <c r="N605" s="109">
        <f t="shared" si="410"/>
        <v>0</v>
      </c>
      <c r="O605" s="115"/>
      <c r="P605" s="152">
        <v>0</v>
      </c>
      <c r="Q605" s="109">
        <f t="shared" si="422"/>
        <v>0</v>
      </c>
      <c r="R605" s="66">
        <f t="shared" si="411"/>
        <v>0</v>
      </c>
      <c r="S605" s="151">
        <v>25</v>
      </c>
      <c r="T605" s="154" t="s">
        <v>16</v>
      </c>
      <c r="U605" s="108">
        <f>SUMIF('Avoided Costs 2011-2019'!$A:$A,'2011 Actuals'!T605&amp;'2011 Actuals'!S605,'Avoided Costs 2011-2019'!$E:$E)*J605</f>
        <v>61349.101476799937</v>
      </c>
      <c r="V605" s="108">
        <f>SUMIF('Avoided Costs 2011-2019'!$A:$A,'2011 Actuals'!T605&amp;'2011 Actuals'!S605,'Avoided Costs 2011-2019'!$K:$K)*N605</f>
        <v>0</v>
      </c>
      <c r="W605" s="108">
        <f>SUMIF('Avoided Costs 2011-2019'!$A:$A,'2011 Actuals'!T605&amp;'2011 Actuals'!S605,'Avoided Costs 2011-2019'!$M:$M)*R605</f>
        <v>0</v>
      </c>
      <c r="X605" s="108">
        <f t="shared" si="412"/>
        <v>61349.101476799937</v>
      </c>
      <c r="Y605" s="134">
        <v>58</v>
      </c>
      <c r="Z605" s="110">
        <f t="shared" si="413"/>
        <v>46.400000000000006</v>
      </c>
      <c r="AA605" s="110"/>
      <c r="AB605" s="110"/>
      <c r="AC605" s="110"/>
      <c r="AD605" s="110">
        <f t="shared" si="406"/>
        <v>46.400000000000006</v>
      </c>
      <c r="AE605" s="110">
        <f t="shared" si="407"/>
        <v>61302.701476799935</v>
      </c>
      <c r="AF605" s="261">
        <f t="shared" si="408"/>
        <v>593547.04</v>
      </c>
      <c r="AG605" s="23"/>
    </row>
    <row r="606" spans="1:33" s="111" customFormat="1" x14ac:dyDescent="0.2">
      <c r="A606" s="150" t="s">
        <v>600</v>
      </c>
      <c r="B606" s="150"/>
      <c r="C606" s="150"/>
      <c r="D606" s="151">
        <v>1</v>
      </c>
      <c r="E606" s="152"/>
      <c r="F606" s="153">
        <v>0.2</v>
      </c>
      <c r="G606" s="153"/>
      <c r="H606" s="152">
        <v>24713</v>
      </c>
      <c r="I606" s="109">
        <f t="shared" si="420"/>
        <v>24144.600999999999</v>
      </c>
      <c r="J606" s="66">
        <f t="shared" si="409"/>
        <v>19315.680799999998</v>
      </c>
      <c r="K606" s="109"/>
      <c r="L606" s="152">
        <v>0</v>
      </c>
      <c r="M606" s="109">
        <f t="shared" si="421"/>
        <v>0</v>
      </c>
      <c r="N606" s="109">
        <f t="shared" si="410"/>
        <v>0</v>
      </c>
      <c r="O606" s="115"/>
      <c r="P606" s="152">
        <v>0</v>
      </c>
      <c r="Q606" s="109">
        <f t="shared" si="422"/>
        <v>0</v>
      </c>
      <c r="R606" s="66">
        <f t="shared" si="411"/>
        <v>0</v>
      </c>
      <c r="S606" s="151">
        <v>25</v>
      </c>
      <c r="T606" s="154" t="s">
        <v>16</v>
      </c>
      <c r="U606" s="108">
        <f>SUMIF('Avoided Costs 2011-2019'!$A:$A,'2011 Actuals'!T606&amp;'2011 Actuals'!S606,'Avoided Costs 2011-2019'!$E:$E)*J606</f>
        <v>49911.783802875842</v>
      </c>
      <c r="V606" s="108">
        <f>SUMIF('Avoided Costs 2011-2019'!$A:$A,'2011 Actuals'!T606&amp;'2011 Actuals'!S606,'Avoided Costs 2011-2019'!$K:$K)*N606</f>
        <v>0</v>
      </c>
      <c r="W606" s="108">
        <f>SUMIF('Avoided Costs 2011-2019'!$A:$A,'2011 Actuals'!T606&amp;'2011 Actuals'!S606,'Avoided Costs 2011-2019'!$M:$M)*R606</f>
        <v>0</v>
      </c>
      <c r="X606" s="108">
        <f t="shared" si="412"/>
        <v>49911.783802875842</v>
      </c>
      <c r="Y606" s="134">
        <v>24752</v>
      </c>
      <c r="Z606" s="110">
        <f t="shared" si="413"/>
        <v>19801.600000000002</v>
      </c>
      <c r="AA606" s="110"/>
      <c r="AB606" s="110"/>
      <c r="AC606" s="110"/>
      <c r="AD606" s="110">
        <f t="shared" si="406"/>
        <v>19801.600000000002</v>
      </c>
      <c r="AE606" s="110">
        <f t="shared" si="407"/>
        <v>30110.183802875839</v>
      </c>
      <c r="AF606" s="261">
        <f t="shared" si="408"/>
        <v>482892.01999999996</v>
      </c>
      <c r="AG606" s="23"/>
    </row>
    <row r="607" spans="1:33" s="111" customFormat="1" x14ac:dyDescent="0.2">
      <c r="A607" s="150" t="s">
        <v>601</v>
      </c>
      <c r="B607" s="150"/>
      <c r="C607" s="150"/>
      <c r="D607" s="151">
        <v>0</v>
      </c>
      <c r="E607" s="152"/>
      <c r="F607" s="153">
        <v>0.2</v>
      </c>
      <c r="G607" s="153"/>
      <c r="H607" s="152">
        <v>5511</v>
      </c>
      <c r="I607" s="109">
        <f t="shared" si="420"/>
        <v>5384.2470000000003</v>
      </c>
      <c r="J607" s="66">
        <f t="shared" si="409"/>
        <v>4307.3976000000002</v>
      </c>
      <c r="K607" s="109"/>
      <c r="L607" s="152">
        <v>0</v>
      </c>
      <c r="M607" s="109">
        <f t="shared" si="421"/>
        <v>0</v>
      </c>
      <c r="N607" s="109">
        <f t="shared" si="410"/>
        <v>0</v>
      </c>
      <c r="O607" s="115"/>
      <c r="P607" s="152">
        <v>0</v>
      </c>
      <c r="Q607" s="109">
        <f t="shared" si="422"/>
        <v>0</v>
      </c>
      <c r="R607" s="66">
        <f t="shared" si="411"/>
        <v>0</v>
      </c>
      <c r="S607" s="151">
        <v>25</v>
      </c>
      <c r="T607" s="154" t="s">
        <v>134</v>
      </c>
      <c r="U607" s="108">
        <f>SUMIF('Avoided Costs 2011-2019'!$A:$A,'2011 Actuals'!T607&amp;'2011 Actuals'!S607,'Avoided Costs 2011-2019'!$E:$E)*J607</f>
        <v>10108.911305791084</v>
      </c>
      <c r="V607" s="108">
        <f>SUMIF('Avoided Costs 2011-2019'!$A:$A,'2011 Actuals'!T607&amp;'2011 Actuals'!S607,'Avoided Costs 2011-2019'!$K:$K)*N607</f>
        <v>0</v>
      </c>
      <c r="W607" s="108">
        <f>SUMIF('Avoided Costs 2011-2019'!$A:$A,'2011 Actuals'!T607&amp;'2011 Actuals'!S607,'Avoided Costs 2011-2019'!$M:$M)*R607</f>
        <v>0</v>
      </c>
      <c r="X607" s="108">
        <f t="shared" si="412"/>
        <v>10108.911305791084</v>
      </c>
      <c r="Y607" s="134">
        <v>10222</v>
      </c>
      <c r="Z607" s="110">
        <f t="shared" si="413"/>
        <v>8177.6</v>
      </c>
      <c r="AA607" s="110"/>
      <c r="AB607" s="110"/>
      <c r="AC607" s="110"/>
      <c r="AD607" s="110">
        <f t="shared" si="406"/>
        <v>8177.6</v>
      </c>
      <c r="AE607" s="110">
        <f t="shared" si="407"/>
        <v>1931.3113057910832</v>
      </c>
      <c r="AF607" s="261">
        <f t="shared" si="408"/>
        <v>107684.94</v>
      </c>
      <c r="AG607" s="23"/>
    </row>
    <row r="608" spans="1:33" s="111" customFormat="1" x14ac:dyDescent="0.2">
      <c r="A608" s="150" t="s">
        <v>602</v>
      </c>
      <c r="B608" s="150"/>
      <c r="C608" s="150"/>
      <c r="D608" s="151">
        <v>1</v>
      </c>
      <c r="E608" s="152"/>
      <c r="F608" s="153">
        <v>0.2</v>
      </c>
      <c r="G608" s="153"/>
      <c r="H608" s="152">
        <v>26129</v>
      </c>
      <c r="I608" s="109">
        <f t="shared" si="420"/>
        <v>25528.032999999999</v>
      </c>
      <c r="J608" s="66">
        <f t="shared" si="409"/>
        <v>20422.4264</v>
      </c>
      <c r="K608" s="109"/>
      <c r="L608" s="152">
        <v>0</v>
      </c>
      <c r="M608" s="109">
        <f t="shared" si="421"/>
        <v>0</v>
      </c>
      <c r="N608" s="109">
        <f t="shared" si="410"/>
        <v>0</v>
      </c>
      <c r="O608" s="115"/>
      <c r="P608" s="152">
        <v>0</v>
      </c>
      <c r="Q608" s="109">
        <f t="shared" si="422"/>
        <v>0</v>
      </c>
      <c r="R608" s="66">
        <f t="shared" si="411"/>
        <v>0</v>
      </c>
      <c r="S608" s="151">
        <v>25</v>
      </c>
      <c r="T608" s="154" t="s">
        <v>16</v>
      </c>
      <c r="U608" s="108">
        <f>SUMIF('Avoided Costs 2011-2019'!$A:$A,'2011 Actuals'!T608&amp;'2011 Actuals'!S608,'Avoided Costs 2011-2019'!$E:$E)*J608</f>
        <v>52771.61813561053</v>
      </c>
      <c r="V608" s="108">
        <f>SUMIF('Avoided Costs 2011-2019'!$A:$A,'2011 Actuals'!T608&amp;'2011 Actuals'!S608,'Avoided Costs 2011-2019'!$K:$K)*N608</f>
        <v>0</v>
      </c>
      <c r="W608" s="108">
        <f>SUMIF('Avoided Costs 2011-2019'!$A:$A,'2011 Actuals'!T608&amp;'2011 Actuals'!S608,'Avoided Costs 2011-2019'!$M:$M)*R608</f>
        <v>0</v>
      </c>
      <c r="X608" s="108">
        <f t="shared" si="412"/>
        <v>52771.61813561053</v>
      </c>
      <c r="Y608" s="134">
        <v>27824</v>
      </c>
      <c r="Z608" s="110">
        <f t="shared" si="413"/>
        <v>22259.200000000001</v>
      </c>
      <c r="AA608" s="110"/>
      <c r="AB608" s="110"/>
      <c r="AC608" s="110"/>
      <c r="AD608" s="110">
        <f t="shared" si="406"/>
        <v>22259.200000000001</v>
      </c>
      <c r="AE608" s="110">
        <f t="shared" si="407"/>
        <v>30512.418135610529</v>
      </c>
      <c r="AF608" s="261">
        <f t="shared" si="408"/>
        <v>510560.66000000003</v>
      </c>
      <c r="AG608" s="23"/>
    </row>
    <row r="609" spans="1:33" s="111" customFormat="1" x14ac:dyDescent="0.2">
      <c r="A609" s="150" t="s">
        <v>603</v>
      </c>
      <c r="B609" s="150"/>
      <c r="C609" s="150"/>
      <c r="D609" s="151">
        <v>1</v>
      </c>
      <c r="E609" s="152"/>
      <c r="F609" s="153">
        <v>0.2</v>
      </c>
      <c r="G609" s="153"/>
      <c r="H609" s="152">
        <v>34097</v>
      </c>
      <c r="I609" s="109">
        <f t="shared" si="420"/>
        <v>33312.769</v>
      </c>
      <c r="J609" s="66">
        <f t="shared" si="409"/>
        <v>26650.215200000002</v>
      </c>
      <c r="K609" s="109"/>
      <c r="L609" s="152">
        <v>0</v>
      </c>
      <c r="M609" s="109">
        <f t="shared" si="421"/>
        <v>0</v>
      </c>
      <c r="N609" s="109">
        <f t="shared" si="410"/>
        <v>0</v>
      </c>
      <c r="O609" s="115"/>
      <c r="P609" s="152">
        <v>0</v>
      </c>
      <c r="Q609" s="109">
        <f t="shared" si="422"/>
        <v>0</v>
      </c>
      <c r="R609" s="66">
        <f t="shared" si="411"/>
        <v>0</v>
      </c>
      <c r="S609" s="151">
        <v>25</v>
      </c>
      <c r="T609" s="154" t="s">
        <v>16</v>
      </c>
      <c r="U609" s="108">
        <f>SUMIF('Avoided Costs 2011-2019'!$A:$A,'2011 Actuals'!T609&amp;'2011 Actuals'!S609,'Avoided Costs 2011-2019'!$E:$E)*J609</f>
        <v>68864.245228287051</v>
      </c>
      <c r="V609" s="108">
        <f>SUMIF('Avoided Costs 2011-2019'!$A:$A,'2011 Actuals'!T609&amp;'2011 Actuals'!S609,'Avoided Costs 2011-2019'!$K:$K)*N609</f>
        <v>0</v>
      </c>
      <c r="W609" s="108">
        <f>SUMIF('Avoided Costs 2011-2019'!$A:$A,'2011 Actuals'!T609&amp;'2011 Actuals'!S609,'Avoided Costs 2011-2019'!$M:$M)*R609</f>
        <v>0</v>
      </c>
      <c r="X609" s="108">
        <f t="shared" si="412"/>
        <v>68864.245228287051</v>
      </c>
      <c r="Y609" s="134">
        <v>35836</v>
      </c>
      <c r="Z609" s="110">
        <f t="shared" si="413"/>
        <v>28668.800000000003</v>
      </c>
      <c r="AA609" s="110"/>
      <c r="AB609" s="110"/>
      <c r="AC609" s="110"/>
      <c r="AD609" s="110">
        <f t="shared" si="406"/>
        <v>28668.800000000003</v>
      </c>
      <c r="AE609" s="110">
        <f t="shared" si="407"/>
        <v>40195.445228287048</v>
      </c>
      <c r="AF609" s="261">
        <f t="shared" si="408"/>
        <v>666255.38</v>
      </c>
      <c r="AG609" s="23"/>
    </row>
    <row r="610" spans="1:33" s="111" customFormat="1" x14ac:dyDescent="0.2">
      <c r="A610" s="150" t="s">
        <v>604</v>
      </c>
      <c r="B610" s="150"/>
      <c r="C610" s="150"/>
      <c r="D610" s="151">
        <v>1</v>
      </c>
      <c r="E610" s="152"/>
      <c r="F610" s="153">
        <v>0.2</v>
      </c>
      <c r="G610" s="153"/>
      <c r="H610" s="152">
        <v>29818</v>
      </c>
      <c r="I610" s="109">
        <f t="shared" si="420"/>
        <v>29132.185999999998</v>
      </c>
      <c r="J610" s="66">
        <f t="shared" si="409"/>
        <v>23305.748800000001</v>
      </c>
      <c r="K610" s="109"/>
      <c r="L610" s="152">
        <v>0</v>
      </c>
      <c r="M610" s="109">
        <f t="shared" si="421"/>
        <v>0</v>
      </c>
      <c r="N610" s="109">
        <f t="shared" si="410"/>
        <v>0</v>
      </c>
      <c r="O610" s="115"/>
      <c r="P610" s="152">
        <v>0</v>
      </c>
      <c r="Q610" s="109">
        <f t="shared" si="422"/>
        <v>0</v>
      </c>
      <c r="R610" s="66">
        <f t="shared" si="411"/>
        <v>0</v>
      </c>
      <c r="S610" s="151">
        <v>25</v>
      </c>
      <c r="T610" s="154" t="s">
        <v>134</v>
      </c>
      <c r="U610" s="108">
        <f>SUMIF('Avoided Costs 2011-2019'!$A:$A,'2011 Actuals'!T610&amp;'2011 Actuals'!S610,'Avoided Costs 2011-2019'!$E:$E)*J610</f>
        <v>54695.611924528857</v>
      </c>
      <c r="V610" s="108">
        <f>SUMIF('Avoided Costs 2011-2019'!$A:$A,'2011 Actuals'!T610&amp;'2011 Actuals'!S610,'Avoided Costs 2011-2019'!$K:$K)*N610</f>
        <v>0</v>
      </c>
      <c r="W610" s="108">
        <f>SUMIF('Avoided Costs 2011-2019'!$A:$A,'2011 Actuals'!T610&amp;'2011 Actuals'!S610,'Avoided Costs 2011-2019'!$M:$M)*R610</f>
        <v>0</v>
      </c>
      <c r="X610" s="108">
        <f t="shared" si="412"/>
        <v>54695.611924528857</v>
      </c>
      <c r="Y610" s="134">
        <v>11910</v>
      </c>
      <c r="Z610" s="110">
        <f t="shared" si="413"/>
        <v>9528</v>
      </c>
      <c r="AA610" s="110"/>
      <c r="AB610" s="110"/>
      <c r="AC610" s="110"/>
      <c r="AD610" s="110">
        <f t="shared" si="406"/>
        <v>9528</v>
      </c>
      <c r="AE610" s="110">
        <f t="shared" si="407"/>
        <v>45167.611924528857</v>
      </c>
      <c r="AF610" s="261">
        <f t="shared" si="408"/>
        <v>582643.72</v>
      </c>
      <c r="AG610" s="23"/>
    </row>
    <row r="611" spans="1:33" s="111" customFormat="1" x14ac:dyDescent="0.2">
      <c r="A611" s="150" t="s">
        <v>605</v>
      </c>
      <c r="B611" s="150"/>
      <c r="C611" s="150"/>
      <c r="D611" s="151">
        <v>1</v>
      </c>
      <c r="E611" s="152"/>
      <c r="F611" s="153">
        <v>0.2</v>
      </c>
      <c r="G611" s="153"/>
      <c r="H611" s="152">
        <v>30323</v>
      </c>
      <c r="I611" s="109">
        <f t="shared" si="420"/>
        <v>29625.571</v>
      </c>
      <c r="J611" s="66">
        <f t="shared" si="409"/>
        <v>23700.4568</v>
      </c>
      <c r="K611" s="109"/>
      <c r="L611" s="152">
        <v>0</v>
      </c>
      <c r="M611" s="109">
        <f t="shared" si="421"/>
        <v>0</v>
      </c>
      <c r="N611" s="109">
        <f t="shared" si="410"/>
        <v>0</v>
      </c>
      <c r="O611" s="115"/>
      <c r="P611" s="152">
        <v>0</v>
      </c>
      <c r="Q611" s="109">
        <f t="shared" si="422"/>
        <v>0</v>
      </c>
      <c r="R611" s="66">
        <f t="shared" si="411"/>
        <v>0</v>
      </c>
      <c r="S611" s="151">
        <v>25</v>
      </c>
      <c r="T611" s="154" t="s">
        <v>16</v>
      </c>
      <c r="U611" s="108">
        <f>SUMIF('Avoided Costs 2011-2019'!$A:$A,'2011 Actuals'!T611&amp;'2011 Actuals'!S611,'Avoided Costs 2011-2019'!$E:$E)*J611</f>
        <v>61242.059655023848</v>
      </c>
      <c r="V611" s="108">
        <f>SUMIF('Avoided Costs 2011-2019'!$A:$A,'2011 Actuals'!T611&amp;'2011 Actuals'!S611,'Avoided Costs 2011-2019'!$K:$K)*N611</f>
        <v>0</v>
      </c>
      <c r="W611" s="108">
        <f>SUMIF('Avoided Costs 2011-2019'!$A:$A,'2011 Actuals'!T611&amp;'2011 Actuals'!S611,'Avoided Costs 2011-2019'!$M:$M)*R611</f>
        <v>0</v>
      </c>
      <c r="X611" s="108">
        <f t="shared" si="412"/>
        <v>61242.059655023848</v>
      </c>
      <c r="Y611" s="134">
        <v>21794</v>
      </c>
      <c r="Z611" s="110">
        <f t="shared" si="413"/>
        <v>17435.2</v>
      </c>
      <c r="AA611" s="110"/>
      <c r="AB611" s="110"/>
      <c r="AC611" s="110"/>
      <c r="AD611" s="110">
        <f t="shared" si="406"/>
        <v>17435.2</v>
      </c>
      <c r="AE611" s="110">
        <f t="shared" si="407"/>
        <v>43806.859655023844</v>
      </c>
      <c r="AF611" s="261">
        <f t="shared" si="408"/>
        <v>592511.42000000004</v>
      </c>
      <c r="AG611" s="23"/>
    </row>
    <row r="612" spans="1:33" s="111" customFormat="1" x14ac:dyDescent="0.2">
      <c r="A612" s="150" t="s">
        <v>606</v>
      </c>
      <c r="B612" s="150"/>
      <c r="C612" s="150"/>
      <c r="D612" s="151">
        <v>1</v>
      </c>
      <c r="E612" s="152"/>
      <c r="F612" s="153">
        <v>0.2</v>
      </c>
      <c r="G612" s="153"/>
      <c r="H612" s="152">
        <v>23441</v>
      </c>
      <c r="I612" s="109">
        <f t="shared" si="420"/>
        <v>22901.857</v>
      </c>
      <c r="J612" s="66">
        <f t="shared" si="409"/>
        <v>18321.4856</v>
      </c>
      <c r="K612" s="109"/>
      <c r="L612" s="152">
        <v>0</v>
      </c>
      <c r="M612" s="109">
        <f t="shared" si="421"/>
        <v>0</v>
      </c>
      <c r="N612" s="109">
        <f t="shared" si="410"/>
        <v>0</v>
      </c>
      <c r="O612" s="115"/>
      <c r="P612" s="152">
        <v>0</v>
      </c>
      <c r="Q612" s="109">
        <f t="shared" si="422"/>
        <v>0</v>
      </c>
      <c r="R612" s="66">
        <f t="shared" si="411"/>
        <v>0</v>
      </c>
      <c r="S612" s="151">
        <v>15</v>
      </c>
      <c r="T612" s="154" t="s">
        <v>16</v>
      </c>
      <c r="U612" s="108">
        <f>SUMIF('Avoided Costs 2011-2019'!$A:$A,'2011 Actuals'!T612&amp;'2011 Actuals'!S612,'Avoided Costs 2011-2019'!$E:$E)*J612</f>
        <v>37288.746696363109</v>
      </c>
      <c r="V612" s="108">
        <f>SUMIF('Avoided Costs 2011-2019'!$A:$A,'2011 Actuals'!T612&amp;'2011 Actuals'!S612,'Avoided Costs 2011-2019'!$K:$K)*N612</f>
        <v>0</v>
      </c>
      <c r="W612" s="108">
        <f>SUMIF('Avoided Costs 2011-2019'!$A:$A,'2011 Actuals'!T612&amp;'2011 Actuals'!S612,'Avoided Costs 2011-2019'!$M:$M)*R612</f>
        <v>0</v>
      </c>
      <c r="X612" s="108">
        <f t="shared" si="412"/>
        <v>37288.746696363109</v>
      </c>
      <c r="Y612" s="134">
        <v>17120</v>
      </c>
      <c r="Z612" s="110">
        <f t="shared" si="413"/>
        <v>13696</v>
      </c>
      <c r="AA612" s="110"/>
      <c r="AB612" s="110"/>
      <c r="AC612" s="110"/>
      <c r="AD612" s="110">
        <f t="shared" si="406"/>
        <v>13696</v>
      </c>
      <c r="AE612" s="110">
        <f t="shared" si="407"/>
        <v>23592.746696363109</v>
      </c>
      <c r="AF612" s="261">
        <f t="shared" si="408"/>
        <v>274822.28399999999</v>
      </c>
      <c r="AG612" s="23"/>
    </row>
    <row r="613" spans="1:33" s="111" customFormat="1" x14ac:dyDescent="0.2">
      <c r="A613" s="150" t="s">
        <v>607</v>
      </c>
      <c r="B613" s="150"/>
      <c r="C613" s="150"/>
      <c r="D613" s="151">
        <v>1</v>
      </c>
      <c r="E613" s="152"/>
      <c r="F613" s="153">
        <v>0.2</v>
      </c>
      <c r="G613" s="153"/>
      <c r="H613" s="152">
        <v>41857</v>
      </c>
      <c r="I613" s="109">
        <f>H613</f>
        <v>41857</v>
      </c>
      <c r="J613" s="66">
        <f t="shared" si="409"/>
        <v>33485.599999999999</v>
      </c>
      <c r="K613" s="109"/>
      <c r="L613" s="152">
        <v>0</v>
      </c>
      <c r="M613" s="109">
        <f>L613</f>
        <v>0</v>
      </c>
      <c r="N613" s="109">
        <f t="shared" si="410"/>
        <v>0</v>
      </c>
      <c r="O613" s="115"/>
      <c r="P613" s="152">
        <v>0</v>
      </c>
      <c r="Q613" s="109">
        <f t="shared" si="422"/>
        <v>0</v>
      </c>
      <c r="R613" s="66">
        <f t="shared" si="411"/>
        <v>0</v>
      </c>
      <c r="S613" s="151">
        <v>15</v>
      </c>
      <c r="T613" s="154" t="s">
        <v>16</v>
      </c>
      <c r="U613" s="108">
        <f>SUMIF('Avoided Costs 2011-2019'!$A:$A,'2011 Actuals'!T613&amp;'2011 Actuals'!S613,'Avoided Costs 2011-2019'!$E:$E)*J613</f>
        <v>68151.463458603845</v>
      </c>
      <c r="V613" s="108">
        <f>SUMIF('Avoided Costs 2011-2019'!$A:$A,'2011 Actuals'!T613&amp;'2011 Actuals'!S613,'Avoided Costs 2011-2019'!$K:$K)*N613</f>
        <v>0</v>
      </c>
      <c r="W613" s="108">
        <f>SUMIF('Avoided Costs 2011-2019'!$A:$A,'2011 Actuals'!T613&amp;'2011 Actuals'!S613,'Avoided Costs 2011-2019'!$M:$M)*R613</f>
        <v>0</v>
      </c>
      <c r="X613" s="108">
        <f t="shared" si="412"/>
        <v>68151.463458603845</v>
      </c>
      <c r="Y613" s="134">
        <v>17120</v>
      </c>
      <c r="Z613" s="110">
        <f t="shared" si="413"/>
        <v>13696</v>
      </c>
      <c r="AA613" s="110"/>
      <c r="AB613" s="110"/>
      <c r="AC613" s="110"/>
      <c r="AD613" s="110">
        <f t="shared" si="406"/>
        <v>13696</v>
      </c>
      <c r="AE613" s="110">
        <f t="shared" si="407"/>
        <v>54455.463458603845</v>
      </c>
      <c r="AF613" s="261">
        <f t="shared" si="408"/>
        <v>502284</v>
      </c>
      <c r="AG613" s="23"/>
    </row>
    <row r="614" spans="1:33" s="111" customFormat="1" x14ac:dyDescent="0.2">
      <c r="A614" s="150" t="s">
        <v>608</v>
      </c>
      <c r="B614" s="150"/>
      <c r="C614" s="150"/>
      <c r="D614" s="151">
        <v>1</v>
      </c>
      <c r="E614" s="152"/>
      <c r="F614" s="153">
        <v>0.2</v>
      </c>
      <c r="G614" s="153"/>
      <c r="H614" s="152">
        <v>13895</v>
      </c>
      <c r="I614" s="109">
        <f t="shared" si="420"/>
        <v>13575.414999999999</v>
      </c>
      <c r="J614" s="66">
        <f t="shared" si="409"/>
        <v>10860.332</v>
      </c>
      <c r="K614" s="109"/>
      <c r="L614" s="152">
        <v>0</v>
      </c>
      <c r="M614" s="109">
        <f t="shared" si="421"/>
        <v>0</v>
      </c>
      <c r="N614" s="109">
        <f t="shared" si="410"/>
        <v>0</v>
      </c>
      <c r="O614" s="115"/>
      <c r="P614" s="152">
        <v>3255</v>
      </c>
      <c r="Q614" s="109">
        <f t="shared" si="422"/>
        <v>3222.45</v>
      </c>
      <c r="R614" s="66">
        <f t="shared" si="411"/>
        <v>2577.96</v>
      </c>
      <c r="S614" s="151">
        <v>10</v>
      </c>
      <c r="T614" s="154" t="s">
        <v>134</v>
      </c>
      <c r="U614" s="108">
        <f>SUMIF('Avoided Costs 2011-2019'!$A:$A,'2011 Actuals'!T614&amp;'2011 Actuals'!S614,'Avoided Costs 2011-2019'!$E:$E)*J614</f>
        <v>15655.478534728336</v>
      </c>
      <c r="V614" s="108">
        <f>SUMIF('Avoided Costs 2011-2019'!$A:$A,'2011 Actuals'!T614&amp;'2011 Actuals'!S614,'Avoided Costs 2011-2019'!$K:$K)*N614</f>
        <v>0</v>
      </c>
      <c r="W614" s="108">
        <f>SUMIF('Avoided Costs 2011-2019'!$A:$A,'2011 Actuals'!T614&amp;'2011 Actuals'!S614,'Avoided Costs 2011-2019'!$M:$M)*R614</f>
        <v>33472.470012221405</v>
      </c>
      <c r="X614" s="108">
        <f t="shared" si="412"/>
        <v>49127.948546949745</v>
      </c>
      <c r="Y614" s="134">
        <v>7969.66</v>
      </c>
      <c r="Z614" s="110">
        <f t="shared" si="413"/>
        <v>6375.7280000000001</v>
      </c>
      <c r="AA614" s="110"/>
      <c r="AB614" s="110"/>
      <c r="AC614" s="110"/>
      <c r="AD614" s="110">
        <f t="shared" si="406"/>
        <v>6375.7280000000001</v>
      </c>
      <c r="AE614" s="110">
        <f t="shared" si="407"/>
        <v>42752.220546949742</v>
      </c>
      <c r="AF614" s="261">
        <f t="shared" si="408"/>
        <v>108603.32</v>
      </c>
      <c r="AG614" s="23"/>
    </row>
    <row r="615" spans="1:33" s="111" customFormat="1" x14ac:dyDescent="0.2">
      <c r="A615" s="150" t="s">
        <v>609</v>
      </c>
      <c r="B615" s="150"/>
      <c r="C615" s="150"/>
      <c r="D615" s="151">
        <v>0</v>
      </c>
      <c r="E615" s="152"/>
      <c r="F615" s="153">
        <v>0.2</v>
      </c>
      <c r="G615" s="153"/>
      <c r="H615" s="152">
        <v>28963</v>
      </c>
      <c r="I615" s="109">
        <f t="shared" si="420"/>
        <v>28296.850999999999</v>
      </c>
      <c r="J615" s="66">
        <f t="shared" si="409"/>
        <v>22637.480800000001</v>
      </c>
      <c r="K615" s="109"/>
      <c r="L615" s="152">
        <v>0</v>
      </c>
      <c r="M615" s="109">
        <f t="shared" si="421"/>
        <v>0</v>
      </c>
      <c r="N615" s="109">
        <f t="shared" si="410"/>
        <v>0</v>
      </c>
      <c r="O615" s="115"/>
      <c r="P615" s="152">
        <v>0</v>
      </c>
      <c r="Q615" s="109">
        <f t="shared" si="422"/>
        <v>0</v>
      </c>
      <c r="R615" s="66">
        <f t="shared" si="411"/>
        <v>0</v>
      </c>
      <c r="S615" s="151">
        <v>25</v>
      </c>
      <c r="T615" s="154" t="s">
        <v>134</v>
      </c>
      <c r="U615" s="108">
        <f>SUMIF('Avoided Costs 2011-2019'!$A:$A,'2011 Actuals'!T615&amp;'2011 Actuals'!S615,'Avoided Costs 2011-2019'!$E:$E)*J615</f>
        <v>53127.272391512823</v>
      </c>
      <c r="V615" s="108">
        <f>SUMIF('Avoided Costs 2011-2019'!$A:$A,'2011 Actuals'!T615&amp;'2011 Actuals'!S615,'Avoided Costs 2011-2019'!$K:$K)*N615</f>
        <v>0</v>
      </c>
      <c r="W615" s="108">
        <f>SUMIF('Avoided Costs 2011-2019'!$A:$A,'2011 Actuals'!T615&amp;'2011 Actuals'!S615,'Avoided Costs 2011-2019'!$M:$M)*R615</f>
        <v>0</v>
      </c>
      <c r="X615" s="108">
        <f t="shared" si="412"/>
        <v>53127.272391512823</v>
      </c>
      <c r="Y615" s="134">
        <v>16764</v>
      </c>
      <c r="Z615" s="110">
        <f t="shared" si="413"/>
        <v>13411.2</v>
      </c>
      <c r="AA615" s="110"/>
      <c r="AB615" s="110"/>
      <c r="AC615" s="110"/>
      <c r="AD615" s="110">
        <f t="shared" si="406"/>
        <v>13411.2</v>
      </c>
      <c r="AE615" s="110">
        <f t="shared" si="407"/>
        <v>39716.072391512818</v>
      </c>
      <c r="AF615" s="261">
        <f t="shared" si="408"/>
        <v>565937.02</v>
      </c>
      <c r="AG615" s="23"/>
    </row>
    <row r="616" spans="1:33" s="111" customFormat="1" x14ac:dyDescent="0.2">
      <c r="A616" s="150" t="s">
        <v>610</v>
      </c>
      <c r="B616" s="150"/>
      <c r="C616" s="150"/>
      <c r="D616" s="151">
        <v>1</v>
      </c>
      <c r="E616" s="152"/>
      <c r="F616" s="153">
        <v>0.2</v>
      </c>
      <c r="G616" s="153"/>
      <c r="H616" s="152">
        <v>43409</v>
      </c>
      <c r="I616" s="109">
        <f t="shared" si="420"/>
        <v>42410.593000000001</v>
      </c>
      <c r="J616" s="66">
        <f t="shared" si="409"/>
        <v>33928.474399999999</v>
      </c>
      <c r="K616" s="109"/>
      <c r="L616" s="152">
        <v>0</v>
      </c>
      <c r="M616" s="109">
        <f t="shared" si="421"/>
        <v>0</v>
      </c>
      <c r="N616" s="109">
        <f t="shared" si="410"/>
        <v>0</v>
      </c>
      <c r="O616" s="115"/>
      <c r="P616" s="152">
        <v>0</v>
      </c>
      <c r="Q616" s="109">
        <f t="shared" si="422"/>
        <v>0</v>
      </c>
      <c r="R616" s="66">
        <f t="shared" si="411"/>
        <v>0</v>
      </c>
      <c r="S616" s="151">
        <v>25</v>
      </c>
      <c r="T616" s="154" t="s">
        <v>16</v>
      </c>
      <c r="U616" s="108">
        <f>SUMIF('Avoided Costs 2011-2019'!$A:$A,'2011 Actuals'!T616&amp;'2011 Actuals'!S616,'Avoided Costs 2011-2019'!$E:$E)*J616</f>
        <v>87671.291348643936</v>
      </c>
      <c r="V616" s="108">
        <f>SUMIF('Avoided Costs 2011-2019'!$A:$A,'2011 Actuals'!T616&amp;'2011 Actuals'!S616,'Avoided Costs 2011-2019'!$K:$K)*N616</f>
        <v>0</v>
      </c>
      <c r="W616" s="108">
        <f>SUMIF('Avoided Costs 2011-2019'!$A:$A,'2011 Actuals'!T616&amp;'2011 Actuals'!S616,'Avoided Costs 2011-2019'!$M:$M)*R616</f>
        <v>0</v>
      </c>
      <c r="X616" s="108">
        <f t="shared" si="412"/>
        <v>87671.291348643936</v>
      </c>
      <c r="Y616" s="134">
        <v>8064</v>
      </c>
      <c r="Z616" s="110">
        <f t="shared" si="413"/>
        <v>6451.2000000000007</v>
      </c>
      <c r="AA616" s="110"/>
      <c r="AB616" s="110"/>
      <c r="AC616" s="110"/>
      <c r="AD616" s="110">
        <f t="shared" si="406"/>
        <v>6451.2000000000007</v>
      </c>
      <c r="AE616" s="110">
        <f t="shared" si="407"/>
        <v>81220.091348643939</v>
      </c>
      <c r="AF616" s="261">
        <f t="shared" si="408"/>
        <v>848211.86</v>
      </c>
      <c r="AG616" s="23"/>
    </row>
    <row r="617" spans="1:33" s="111" customFormat="1" x14ac:dyDescent="0.2">
      <c r="A617" s="150" t="s">
        <v>611</v>
      </c>
      <c r="B617" s="150"/>
      <c r="C617" s="150"/>
      <c r="D617" s="151">
        <v>1</v>
      </c>
      <c r="E617" s="152"/>
      <c r="F617" s="153">
        <v>0.2</v>
      </c>
      <c r="G617" s="153"/>
      <c r="H617" s="152">
        <v>21899</v>
      </c>
      <c r="I617" s="109">
        <f t="shared" si="420"/>
        <v>21395.323</v>
      </c>
      <c r="J617" s="66">
        <f t="shared" si="409"/>
        <v>17116.258400000002</v>
      </c>
      <c r="K617" s="109"/>
      <c r="L617" s="152">
        <v>2406</v>
      </c>
      <c r="M617" s="109">
        <f t="shared" si="421"/>
        <v>2336.2260000000001</v>
      </c>
      <c r="N617" s="109">
        <f t="shared" si="410"/>
        <v>1868.9808000000003</v>
      </c>
      <c r="O617" s="115"/>
      <c r="P617" s="152">
        <v>0</v>
      </c>
      <c r="Q617" s="109">
        <f t="shared" si="422"/>
        <v>0</v>
      </c>
      <c r="R617" s="66">
        <f t="shared" si="411"/>
        <v>0</v>
      </c>
      <c r="S617" s="151">
        <v>15</v>
      </c>
      <c r="T617" s="154" t="s">
        <v>16</v>
      </c>
      <c r="U617" s="108">
        <f>SUMIF('Avoided Costs 2011-2019'!$A:$A,'2011 Actuals'!T617&amp;'2011 Actuals'!S617,'Avoided Costs 2011-2019'!$E:$E)*J617</f>
        <v>34835.811778663701</v>
      </c>
      <c r="V617" s="108">
        <f>SUMIF('Avoided Costs 2011-2019'!$A:$A,'2011 Actuals'!T617&amp;'2011 Actuals'!S617,'Avoided Costs 2011-2019'!$K:$K)*N617</f>
        <v>1575.2932462492781</v>
      </c>
      <c r="W617" s="108">
        <f>SUMIF('Avoided Costs 2011-2019'!$A:$A,'2011 Actuals'!T617&amp;'2011 Actuals'!S617,'Avoided Costs 2011-2019'!$M:$M)*R617</f>
        <v>0</v>
      </c>
      <c r="X617" s="108">
        <f t="shared" si="412"/>
        <v>36411.105024912977</v>
      </c>
      <c r="Y617" s="134">
        <v>11980</v>
      </c>
      <c r="Z617" s="110">
        <f t="shared" si="413"/>
        <v>9584</v>
      </c>
      <c r="AA617" s="110"/>
      <c r="AB617" s="110"/>
      <c r="AC617" s="110"/>
      <c r="AD617" s="110">
        <f t="shared" si="406"/>
        <v>9584</v>
      </c>
      <c r="AE617" s="110">
        <f t="shared" si="407"/>
        <v>26827.105024912977</v>
      </c>
      <c r="AF617" s="261">
        <f t="shared" si="408"/>
        <v>256743.87600000005</v>
      </c>
      <c r="AG617" s="23"/>
    </row>
    <row r="618" spans="1:33" s="111" customFormat="1" x14ac:dyDescent="0.2">
      <c r="A618" s="150" t="s">
        <v>612</v>
      </c>
      <c r="B618" s="150"/>
      <c r="C618" s="150"/>
      <c r="D618" s="151">
        <v>1</v>
      </c>
      <c r="E618" s="152"/>
      <c r="F618" s="153">
        <v>0.2</v>
      </c>
      <c r="G618" s="153"/>
      <c r="H618" s="152">
        <v>49845</v>
      </c>
      <c r="I618" s="109">
        <f t="shared" si="420"/>
        <v>48698.565000000002</v>
      </c>
      <c r="J618" s="66">
        <f t="shared" si="409"/>
        <v>38958.852000000006</v>
      </c>
      <c r="K618" s="109"/>
      <c r="L618" s="152">
        <v>43270</v>
      </c>
      <c r="M618" s="109">
        <f t="shared" si="421"/>
        <v>42015.17</v>
      </c>
      <c r="N618" s="109">
        <f t="shared" si="410"/>
        <v>33612.135999999999</v>
      </c>
      <c r="O618" s="115"/>
      <c r="P618" s="152">
        <v>0</v>
      </c>
      <c r="Q618" s="109">
        <f t="shared" si="422"/>
        <v>0</v>
      </c>
      <c r="R618" s="66">
        <f t="shared" si="411"/>
        <v>0</v>
      </c>
      <c r="S618" s="151">
        <v>15</v>
      </c>
      <c r="T618" s="154" t="s">
        <v>16</v>
      </c>
      <c r="U618" s="108">
        <f>SUMIF('Avoided Costs 2011-2019'!$A:$A,'2011 Actuals'!T618&amp;'2011 Actuals'!S618,'Avoided Costs 2011-2019'!$E:$E)*J618</f>
        <v>79290.882602287427</v>
      </c>
      <c r="V618" s="108">
        <f>SUMIF('Avoided Costs 2011-2019'!$A:$A,'2011 Actuals'!T618&amp;'2011 Actuals'!S618,'Avoided Costs 2011-2019'!$K:$K)*N618</f>
        <v>28330.398489279407</v>
      </c>
      <c r="W618" s="108">
        <f>SUMIF('Avoided Costs 2011-2019'!$A:$A,'2011 Actuals'!T618&amp;'2011 Actuals'!S618,'Avoided Costs 2011-2019'!$M:$M)*R618</f>
        <v>0</v>
      </c>
      <c r="X618" s="108">
        <f t="shared" si="412"/>
        <v>107621.28109156684</v>
      </c>
      <c r="Y618" s="134">
        <v>22000</v>
      </c>
      <c r="Z618" s="110">
        <f t="shared" si="413"/>
        <v>17600</v>
      </c>
      <c r="AA618" s="110"/>
      <c r="AB618" s="110"/>
      <c r="AC618" s="110"/>
      <c r="AD618" s="110">
        <f t="shared" si="406"/>
        <v>17600</v>
      </c>
      <c r="AE618" s="110">
        <f t="shared" si="407"/>
        <v>90021.281091566838</v>
      </c>
      <c r="AF618" s="261">
        <f t="shared" si="408"/>
        <v>584382.78000000014</v>
      </c>
      <c r="AG618" s="23"/>
    </row>
    <row r="619" spans="1:33" s="111" customFormat="1" x14ac:dyDescent="0.2">
      <c r="A619" s="150" t="s">
        <v>613</v>
      </c>
      <c r="B619" s="150"/>
      <c r="C619" s="150"/>
      <c r="D619" s="151">
        <v>1</v>
      </c>
      <c r="E619" s="152"/>
      <c r="F619" s="153">
        <v>0.2</v>
      </c>
      <c r="G619" s="153"/>
      <c r="H619" s="152">
        <v>85776</v>
      </c>
      <c r="I619" s="109">
        <f t="shared" si="420"/>
        <v>83803.152000000002</v>
      </c>
      <c r="J619" s="66">
        <f t="shared" si="409"/>
        <v>67042.521600000007</v>
      </c>
      <c r="K619" s="109"/>
      <c r="L619" s="152">
        <v>50304</v>
      </c>
      <c r="M619" s="109">
        <f t="shared" si="421"/>
        <v>48845.184000000001</v>
      </c>
      <c r="N619" s="109">
        <f t="shared" si="410"/>
        <v>39076.147199999999</v>
      </c>
      <c r="O619" s="115"/>
      <c r="P619" s="152">
        <v>0</v>
      </c>
      <c r="Q619" s="109">
        <f t="shared" si="422"/>
        <v>0</v>
      </c>
      <c r="R619" s="66">
        <f t="shared" si="411"/>
        <v>0</v>
      </c>
      <c r="S619" s="151">
        <v>15</v>
      </c>
      <c r="T619" s="154" t="s">
        <v>16</v>
      </c>
      <c r="U619" s="108">
        <f>SUMIF('Avoided Costs 2011-2019'!$A:$A,'2011 Actuals'!T619&amp;'2011 Actuals'!S619,'Avoided Costs 2011-2019'!$E:$E)*J619</f>
        <v>136448.083982221</v>
      </c>
      <c r="V619" s="108">
        <f>SUMIF('Avoided Costs 2011-2019'!$A:$A,'2011 Actuals'!T619&amp;'2011 Actuals'!S619,'Avoided Costs 2011-2019'!$K:$K)*N619</f>
        <v>32935.806924074677</v>
      </c>
      <c r="W619" s="108">
        <f>SUMIF('Avoided Costs 2011-2019'!$A:$A,'2011 Actuals'!T619&amp;'2011 Actuals'!S619,'Avoided Costs 2011-2019'!$M:$M)*R619</f>
        <v>0</v>
      </c>
      <c r="X619" s="108">
        <f t="shared" si="412"/>
        <v>169383.89090629568</v>
      </c>
      <c r="Y619" s="134">
        <v>36278</v>
      </c>
      <c r="Z619" s="110">
        <f t="shared" si="413"/>
        <v>29022.400000000001</v>
      </c>
      <c r="AA619" s="110"/>
      <c r="AB619" s="110"/>
      <c r="AC619" s="110"/>
      <c r="AD619" s="110">
        <f t="shared" si="406"/>
        <v>29022.400000000001</v>
      </c>
      <c r="AE619" s="110">
        <f t="shared" si="407"/>
        <v>140361.49090629569</v>
      </c>
      <c r="AF619" s="261">
        <f t="shared" si="408"/>
        <v>1005637.8240000001</v>
      </c>
      <c r="AG619" s="23"/>
    </row>
    <row r="620" spans="1:33" s="111" customFormat="1" x14ac:dyDescent="0.2">
      <c r="A620" s="150" t="s">
        <v>614</v>
      </c>
      <c r="B620" s="150"/>
      <c r="C620" s="150"/>
      <c r="D620" s="151">
        <v>1</v>
      </c>
      <c r="E620" s="152"/>
      <c r="F620" s="153">
        <v>0.2</v>
      </c>
      <c r="G620" s="153"/>
      <c r="H620" s="152">
        <v>73587</v>
      </c>
      <c r="I620" s="109">
        <f t="shared" si="420"/>
        <v>71894.498999999996</v>
      </c>
      <c r="J620" s="66">
        <f t="shared" si="409"/>
        <v>57515.599199999997</v>
      </c>
      <c r="K620" s="109"/>
      <c r="L620" s="152">
        <v>0</v>
      </c>
      <c r="M620" s="109">
        <f t="shared" si="421"/>
        <v>0</v>
      </c>
      <c r="N620" s="109">
        <f t="shared" si="410"/>
        <v>0</v>
      </c>
      <c r="O620" s="115"/>
      <c r="P620" s="152">
        <v>0</v>
      </c>
      <c r="Q620" s="109">
        <f t="shared" si="422"/>
        <v>0</v>
      </c>
      <c r="R620" s="66">
        <f t="shared" si="411"/>
        <v>0</v>
      </c>
      <c r="S620" s="151">
        <v>5</v>
      </c>
      <c r="T620" s="154" t="s">
        <v>16</v>
      </c>
      <c r="U620" s="108">
        <f>SUMIF('Avoided Costs 2011-2019'!$A:$A,'2011 Actuals'!T620&amp;'2011 Actuals'!S620,'Avoided Costs 2011-2019'!$E:$E)*J620</f>
        <v>51802.20350703322</v>
      </c>
      <c r="V620" s="108">
        <f>SUMIF('Avoided Costs 2011-2019'!$A:$A,'2011 Actuals'!T620&amp;'2011 Actuals'!S620,'Avoided Costs 2011-2019'!$K:$K)*N620</f>
        <v>0</v>
      </c>
      <c r="W620" s="108">
        <f>SUMIF('Avoided Costs 2011-2019'!$A:$A,'2011 Actuals'!T620&amp;'2011 Actuals'!S620,'Avoided Costs 2011-2019'!$M:$M)*R620</f>
        <v>0</v>
      </c>
      <c r="X620" s="108">
        <f t="shared" si="412"/>
        <v>51802.20350703322</v>
      </c>
      <c r="Y620" s="134">
        <v>5516</v>
      </c>
      <c r="Z620" s="110">
        <f t="shared" si="413"/>
        <v>4412.8</v>
      </c>
      <c r="AA620" s="110"/>
      <c r="AB620" s="110"/>
      <c r="AC620" s="110"/>
      <c r="AD620" s="110">
        <f t="shared" si="406"/>
        <v>4412.8</v>
      </c>
      <c r="AE620" s="110">
        <f t="shared" si="407"/>
        <v>47389.403507033217</v>
      </c>
      <c r="AF620" s="261">
        <f t="shared" si="408"/>
        <v>287577.99599999998</v>
      </c>
      <c r="AG620" s="23"/>
    </row>
    <row r="621" spans="1:33" s="111" customFormat="1" x14ac:dyDescent="0.2">
      <c r="A621" s="150" t="s">
        <v>615</v>
      </c>
      <c r="B621" s="150"/>
      <c r="C621" s="150"/>
      <c r="D621" s="151">
        <v>1</v>
      </c>
      <c r="E621" s="152"/>
      <c r="F621" s="153">
        <v>0.2</v>
      </c>
      <c r="G621" s="153"/>
      <c r="H621" s="152">
        <v>26948</v>
      </c>
      <c r="I621" s="109">
        <f t="shared" si="420"/>
        <v>26328.196</v>
      </c>
      <c r="J621" s="66">
        <f t="shared" si="409"/>
        <v>21062.556800000002</v>
      </c>
      <c r="K621" s="109"/>
      <c r="L621" s="152">
        <v>0</v>
      </c>
      <c r="M621" s="109">
        <f t="shared" si="421"/>
        <v>0</v>
      </c>
      <c r="N621" s="109">
        <f t="shared" si="410"/>
        <v>0</v>
      </c>
      <c r="O621" s="115"/>
      <c r="P621" s="152">
        <v>0</v>
      </c>
      <c r="Q621" s="109">
        <f t="shared" si="422"/>
        <v>0</v>
      </c>
      <c r="R621" s="66">
        <f t="shared" si="411"/>
        <v>0</v>
      </c>
      <c r="S621" s="151">
        <v>5</v>
      </c>
      <c r="T621" s="154" t="s">
        <v>16</v>
      </c>
      <c r="U621" s="108">
        <f>SUMIF('Avoided Costs 2011-2019'!$A:$A,'2011 Actuals'!T621&amp;'2011 Actuals'!S621,'Avoided Costs 2011-2019'!$E:$E)*J621</f>
        <v>18970.277088446757</v>
      </c>
      <c r="V621" s="108">
        <f>SUMIF('Avoided Costs 2011-2019'!$A:$A,'2011 Actuals'!T621&amp;'2011 Actuals'!S621,'Avoided Costs 2011-2019'!$K:$K)*N621</f>
        <v>0</v>
      </c>
      <c r="W621" s="108">
        <f>SUMIF('Avoided Costs 2011-2019'!$A:$A,'2011 Actuals'!T621&amp;'2011 Actuals'!S621,'Avoided Costs 2011-2019'!$M:$M)*R621</f>
        <v>0</v>
      </c>
      <c r="X621" s="108">
        <f t="shared" si="412"/>
        <v>18970.277088446757</v>
      </c>
      <c r="Y621" s="134">
        <v>6513</v>
      </c>
      <c r="Z621" s="110">
        <f t="shared" si="413"/>
        <v>5210.4000000000005</v>
      </c>
      <c r="AA621" s="110"/>
      <c r="AB621" s="110"/>
      <c r="AC621" s="110"/>
      <c r="AD621" s="110">
        <f t="shared" si="406"/>
        <v>5210.4000000000005</v>
      </c>
      <c r="AE621" s="110">
        <f t="shared" si="407"/>
        <v>13759.877088446756</v>
      </c>
      <c r="AF621" s="261">
        <f t="shared" si="408"/>
        <v>105312.78400000001</v>
      </c>
      <c r="AG621" s="23"/>
    </row>
    <row r="622" spans="1:33" s="111" customFormat="1" x14ac:dyDescent="0.2">
      <c r="A622" s="150" t="s">
        <v>616</v>
      </c>
      <c r="B622" s="150"/>
      <c r="C622" s="150"/>
      <c r="D622" s="151">
        <v>1</v>
      </c>
      <c r="E622" s="152"/>
      <c r="F622" s="153">
        <v>0.2</v>
      </c>
      <c r="G622" s="153"/>
      <c r="H622" s="152">
        <v>21158</v>
      </c>
      <c r="I622" s="109">
        <f t="shared" si="420"/>
        <v>20671.365999999998</v>
      </c>
      <c r="J622" s="66">
        <f t="shared" si="409"/>
        <v>16537.092799999999</v>
      </c>
      <c r="K622" s="109"/>
      <c r="L622" s="152">
        <v>0</v>
      </c>
      <c r="M622" s="109">
        <f t="shared" si="421"/>
        <v>0</v>
      </c>
      <c r="N622" s="109">
        <f t="shared" si="410"/>
        <v>0</v>
      </c>
      <c r="O622" s="115"/>
      <c r="P622" s="152">
        <v>0</v>
      </c>
      <c r="Q622" s="109">
        <f t="shared" si="422"/>
        <v>0</v>
      </c>
      <c r="R622" s="66">
        <f t="shared" si="411"/>
        <v>0</v>
      </c>
      <c r="S622" s="151">
        <v>5</v>
      </c>
      <c r="T622" s="154" t="s">
        <v>16</v>
      </c>
      <c r="U622" s="108">
        <f>SUMIF('Avoided Costs 2011-2019'!$A:$A,'2011 Actuals'!T622&amp;'2011 Actuals'!S622,'Avoided Costs 2011-2019'!$E:$E)*J622</f>
        <v>14894.356636386981</v>
      </c>
      <c r="V622" s="108">
        <f>SUMIF('Avoided Costs 2011-2019'!$A:$A,'2011 Actuals'!T622&amp;'2011 Actuals'!S622,'Avoided Costs 2011-2019'!$K:$K)*N622</f>
        <v>0</v>
      </c>
      <c r="W622" s="108">
        <f>SUMIF('Avoided Costs 2011-2019'!$A:$A,'2011 Actuals'!T622&amp;'2011 Actuals'!S622,'Avoided Costs 2011-2019'!$M:$M)*R622</f>
        <v>0</v>
      </c>
      <c r="X622" s="108">
        <f t="shared" si="412"/>
        <v>14894.356636386981</v>
      </c>
      <c r="Y622" s="134">
        <v>8800</v>
      </c>
      <c r="Z622" s="110">
        <f t="shared" si="413"/>
        <v>7040</v>
      </c>
      <c r="AA622" s="110"/>
      <c r="AB622" s="110"/>
      <c r="AC622" s="110"/>
      <c r="AD622" s="110">
        <f t="shared" si="406"/>
        <v>7040</v>
      </c>
      <c r="AE622" s="110">
        <f t="shared" si="407"/>
        <v>7854.3566363869813</v>
      </c>
      <c r="AF622" s="261">
        <f t="shared" si="408"/>
        <v>82685.463999999993</v>
      </c>
      <c r="AG622" s="23"/>
    </row>
    <row r="623" spans="1:33" s="111" customFormat="1" x14ac:dyDescent="0.2">
      <c r="A623" s="150" t="s">
        <v>617</v>
      </c>
      <c r="B623" s="150"/>
      <c r="C623" s="150"/>
      <c r="D623" s="151">
        <v>1</v>
      </c>
      <c r="E623" s="152"/>
      <c r="F623" s="153">
        <v>0.2</v>
      </c>
      <c r="G623" s="153"/>
      <c r="H623" s="152">
        <v>45683</v>
      </c>
      <c r="I623" s="109">
        <f t="shared" si="420"/>
        <v>44632.290999999997</v>
      </c>
      <c r="J623" s="66">
        <f t="shared" si="409"/>
        <v>35705.832799999996</v>
      </c>
      <c r="K623" s="109"/>
      <c r="L623" s="152">
        <v>0</v>
      </c>
      <c r="M623" s="109">
        <f t="shared" si="421"/>
        <v>0</v>
      </c>
      <c r="N623" s="109">
        <f t="shared" si="410"/>
        <v>0</v>
      </c>
      <c r="O623" s="115"/>
      <c r="P623" s="152">
        <v>0</v>
      </c>
      <c r="Q623" s="109">
        <f t="shared" si="422"/>
        <v>0</v>
      </c>
      <c r="R623" s="66">
        <f t="shared" si="411"/>
        <v>0</v>
      </c>
      <c r="S623" s="151">
        <v>5</v>
      </c>
      <c r="T623" s="154" t="s">
        <v>16</v>
      </c>
      <c r="U623" s="108">
        <f>SUMIF('Avoided Costs 2011-2019'!$A:$A,'2011 Actuals'!T623&amp;'2011 Actuals'!S623,'Avoided Costs 2011-2019'!$E:$E)*J623</f>
        <v>32158.94197088886</v>
      </c>
      <c r="V623" s="108">
        <f>SUMIF('Avoided Costs 2011-2019'!$A:$A,'2011 Actuals'!T623&amp;'2011 Actuals'!S623,'Avoided Costs 2011-2019'!$K:$K)*N623</f>
        <v>0</v>
      </c>
      <c r="W623" s="108">
        <f>SUMIF('Avoided Costs 2011-2019'!$A:$A,'2011 Actuals'!T623&amp;'2011 Actuals'!S623,'Avoided Costs 2011-2019'!$M:$M)*R623</f>
        <v>0</v>
      </c>
      <c r="X623" s="108">
        <f t="shared" si="412"/>
        <v>32158.94197088886</v>
      </c>
      <c r="Y623" s="134">
        <v>10500</v>
      </c>
      <c r="Z623" s="110">
        <f t="shared" si="413"/>
        <v>8400</v>
      </c>
      <c r="AA623" s="110"/>
      <c r="AB623" s="110"/>
      <c r="AC623" s="110"/>
      <c r="AD623" s="110">
        <f t="shared" si="406"/>
        <v>8400</v>
      </c>
      <c r="AE623" s="110">
        <f t="shared" si="407"/>
        <v>23758.94197088886</v>
      </c>
      <c r="AF623" s="261">
        <f t="shared" si="408"/>
        <v>178529.16399999999</v>
      </c>
      <c r="AG623" s="23"/>
    </row>
    <row r="624" spans="1:33" s="111" customFormat="1" x14ac:dyDescent="0.2">
      <c r="A624" s="150" t="s">
        <v>618</v>
      </c>
      <c r="B624" s="150"/>
      <c r="C624" s="150"/>
      <c r="D624" s="151">
        <v>1</v>
      </c>
      <c r="E624" s="152"/>
      <c r="F624" s="153">
        <v>0.2</v>
      </c>
      <c r="G624" s="153"/>
      <c r="H624" s="152">
        <v>59665</v>
      </c>
      <c r="I624" s="109">
        <f t="shared" si="420"/>
        <v>58292.705000000002</v>
      </c>
      <c r="J624" s="66">
        <f t="shared" si="409"/>
        <v>46634.164000000004</v>
      </c>
      <c r="K624" s="109"/>
      <c r="L624" s="152">
        <v>0</v>
      </c>
      <c r="M624" s="109">
        <f t="shared" si="421"/>
        <v>0</v>
      </c>
      <c r="N624" s="109">
        <f t="shared" si="410"/>
        <v>0</v>
      </c>
      <c r="O624" s="115"/>
      <c r="P624" s="152">
        <v>0</v>
      </c>
      <c r="Q624" s="109">
        <f t="shared" si="422"/>
        <v>0</v>
      </c>
      <c r="R624" s="66">
        <f t="shared" si="411"/>
        <v>0</v>
      </c>
      <c r="S624" s="151">
        <v>5</v>
      </c>
      <c r="T624" s="154" t="s">
        <v>16</v>
      </c>
      <c r="U624" s="108">
        <f>SUMIF('Avoided Costs 2011-2019'!$A:$A,'2011 Actuals'!T624&amp;'2011 Actuals'!S624,'Avoided Costs 2011-2019'!$E:$E)*J624</f>
        <v>42001.691497780012</v>
      </c>
      <c r="V624" s="108">
        <f>SUMIF('Avoided Costs 2011-2019'!$A:$A,'2011 Actuals'!T624&amp;'2011 Actuals'!S624,'Avoided Costs 2011-2019'!$K:$K)*N624</f>
        <v>0</v>
      </c>
      <c r="W624" s="108">
        <f>SUMIF('Avoided Costs 2011-2019'!$A:$A,'2011 Actuals'!T624&amp;'2011 Actuals'!S624,'Avoided Costs 2011-2019'!$M:$M)*R624</f>
        <v>0</v>
      </c>
      <c r="X624" s="108">
        <f t="shared" si="412"/>
        <v>42001.691497780012</v>
      </c>
      <c r="Y624" s="134">
        <v>7324</v>
      </c>
      <c r="Z624" s="110">
        <f t="shared" si="413"/>
        <v>5859.2000000000007</v>
      </c>
      <c r="AA624" s="110"/>
      <c r="AB624" s="110"/>
      <c r="AC624" s="110"/>
      <c r="AD624" s="110">
        <f t="shared" si="406"/>
        <v>5859.2000000000007</v>
      </c>
      <c r="AE624" s="110">
        <f t="shared" si="407"/>
        <v>36142.491497780007</v>
      </c>
      <c r="AF624" s="261">
        <f t="shared" si="408"/>
        <v>233170.82</v>
      </c>
      <c r="AG624" s="23"/>
    </row>
    <row r="625" spans="1:33" s="111" customFormat="1" x14ac:dyDescent="0.2">
      <c r="A625" s="150" t="s">
        <v>619</v>
      </c>
      <c r="B625" s="150"/>
      <c r="C625" s="150"/>
      <c r="D625" s="151">
        <v>1</v>
      </c>
      <c r="E625" s="152"/>
      <c r="F625" s="153">
        <v>0.2</v>
      </c>
      <c r="G625" s="153"/>
      <c r="H625" s="152">
        <v>131138</v>
      </c>
      <c r="I625" s="109">
        <f t="shared" si="420"/>
        <v>128121.826</v>
      </c>
      <c r="J625" s="66">
        <f t="shared" si="409"/>
        <v>102497.4608</v>
      </c>
      <c r="K625" s="109"/>
      <c r="L625" s="152">
        <v>0</v>
      </c>
      <c r="M625" s="109">
        <f t="shared" si="421"/>
        <v>0</v>
      </c>
      <c r="N625" s="109">
        <f t="shared" si="410"/>
        <v>0</v>
      </c>
      <c r="O625" s="115"/>
      <c r="P625" s="152">
        <v>0</v>
      </c>
      <c r="Q625" s="109">
        <f t="shared" si="422"/>
        <v>0</v>
      </c>
      <c r="R625" s="66">
        <f t="shared" si="411"/>
        <v>0</v>
      </c>
      <c r="S625" s="151">
        <v>5</v>
      </c>
      <c r="T625" s="154" t="s">
        <v>16</v>
      </c>
      <c r="U625" s="108">
        <f>SUMIF('Avoided Costs 2011-2019'!$A:$A,'2011 Actuals'!T625&amp;'2011 Actuals'!S625,'Avoided Costs 2011-2019'!$E:$E)*J625</f>
        <v>92315.726466703665</v>
      </c>
      <c r="V625" s="108">
        <f>SUMIF('Avoided Costs 2011-2019'!$A:$A,'2011 Actuals'!T625&amp;'2011 Actuals'!S625,'Avoided Costs 2011-2019'!$K:$K)*N625</f>
        <v>0</v>
      </c>
      <c r="W625" s="108">
        <f>SUMIF('Avoided Costs 2011-2019'!$A:$A,'2011 Actuals'!T625&amp;'2011 Actuals'!S625,'Avoided Costs 2011-2019'!$M:$M)*R625</f>
        <v>0</v>
      </c>
      <c r="X625" s="108">
        <f t="shared" si="412"/>
        <v>92315.726466703665</v>
      </c>
      <c r="Y625" s="134">
        <v>7300</v>
      </c>
      <c r="Z625" s="110">
        <f t="shared" si="413"/>
        <v>5840</v>
      </c>
      <c r="AA625" s="110"/>
      <c r="AB625" s="110"/>
      <c r="AC625" s="110"/>
      <c r="AD625" s="110">
        <f t="shared" si="406"/>
        <v>5840</v>
      </c>
      <c r="AE625" s="110">
        <f t="shared" si="407"/>
        <v>86475.726466703665</v>
      </c>
      <c r="AF625" s="261">
        <f t="shared" si="408"/>
        <v>512487.304</v>
      </c>
      <c r="AG625" s="23"/>
    </row>
    <row r="626" spans="1:33" s="111" customFormat="1" x14ac:dyDescent="0.2">
      <c r="A626" s="150" t="s">
        <v>620</v>
      </c>
      <c r="B626" s="150"/>
      <c r="C626" s="150"/>
      <c r="D626" s="151">
        <v>1</v>
      </c>
      <c r="E626" s="152"/>
      <c r="F626" s="153">
        <v>0.2</v>
      </c>
      <c r="G626" s="153"/>
      <c r="H626" s="152">
        <v>59772</v>
      </c>
      <c r="I626" s="109">
        <f t="shared" si="420"/>
        <v>58397.243999999999</v>
      </c>
      <c r="J626" s="66">
        <f t="shared" si="409"/>
        <v>46717.7952</v>
      </c>
      <c r="K626" s="109"/>
      <c r="L626" s="152">
        <v>0</v>
      </c>
      <c r="M626" s="109">
        <f t="shared" si="421"/>
        <v>0</v>
      </c>
      <c r="N626" s="109">
        <f t="shared" si="410"/>
        <v>0</v>
      </c>
      <c r="O626" s="115"/>
      <c r="P626" s="152">
        <v>0</v>
      </c>
      <c r="Q626" s="109">
        <f t="shared" si="422"/>
        <v>0</v>
      </c>
      <c r="R626" s="66">
        <f t="shared" si="411"/>
        <v>0</v>
      </c>
      <c r="S626" s="151">
        <v>5</v>
      </c>
      <c r="T626" s="154" t="s">
        <v>16</v>
      </c>
      <c r="U626" s="108">
        <f>SUMIF('Avoided Costs 2011-2019'!$A:$A,'2011 Actuals'!T626&amp;'2011 Actuals'!S626,'Avoided Costs 2011-2019'!$E:$E)*J626</f>
        <v>42077.015070900969</v>
      </c>
      <c r="V626" s="108">
        <f>SUMIF('Avoided Costs 2011-2019'!$A:$A,'2011 Actuals'!T626&amp;'2011 Actuals'!S626,'Avoided Costs 2011-2019'!$K:$K)*N626</f>
        <v>0</v>
      </c>
      <c r="W626" s="108">
        <f>SUMIF('Avoided Costs 2011-2019'!$A:$A,'2011 Actuals'!T626&amp;'2011 Actuals'!S626,'Avoided Costs 2011-2019'!$M:$M)*R626</f>
        <v>0</v>
      </c>
      <c r="X626" s="108">
        <f t="shared" si="412"/>
        <v>42077.015070900969</v>
      </c>
      <c r="Y626" s="134">
        <v>6982</v>
      </c>
      <c r="Z626" s="110">
        <f t="shared" si="413"/>
        <v>5585.6</v>
      </c>
      <c r="AA626" s="110"/>
      <c r="AB626" s="110"/>
      <c r="AC626" s="110"/>
      <c r="AD626" s="110">
        <f t="shared" si="406"/>
        <v>5585.6</v>
      </c>
      <c r="AE626" s="110">
        <f t="shared" si="407"/>
        <v>36491.41507090097</v>
      </c>
      <c r="AF626" s="261">
        <f t="shared" si="408"/>
        <v>233588.976</v>
      </c>
      <c r="AG626" s="23"/>
    </row>
    <row r="627" spans="1:33" s="111" customFormat="1" x14ac:dyDescent="0.2">
      <c r="A627" s="150" t="s">
        <v>621</v>
      </c>
      <c r="B627" s="150"/>
      <c r="C627" s="150"/>
      <c r="D627" s="151">
        <v>1</v>
      </c>
      <c r="E627" s="152"/>
      <c r="F627" s="153">
        <v>0.2</v>
      </c>
      <c r="G627" s="153"/>
      <c r="H627" s="152">
        <v>59301</v>
      </c>
      <c r="I627" s="109">
        <f t="shared" si="420"/>
        <v>57937.076999999997</v>
      </c>
      <c r="J627" s="66">
        <f t="shared" si="409"/>
        <v>46349.661599999999</v>
      </c>
      <c r="K627" s="109"/>
      <c r="L627" s="152">
        <v>0</v>
      </c>
      <c r="M627" s="109">
        <f t="shared" si="421"/>
        <v>0</v>
      </c>
      <c r="N627" s="109">
        <f t="shared" si="410"/>
        <v>0</v>
      </c>
      <c r="O627" s="115"/>
      <c r="P627" s="152">
        <v>0</v>
      </c>
      <c r="Q627" s="109">
        <f t="shared" si="422"/>
        <v>0</v>
      </c>
      <c r="R627" s="66">
        <f t="shared" si="411"/>
        <v>0</v>
      </c>
      <c r="S627" s="151">
        <v>5</v>
      </c>
      <c r="T627" s="154" t="s">
        <v>16</v>
      </c>
      <c r="U627" s="108">
        <f>SUMIF('Avoided Costs 2011-2019'!$A:$A,'2011 Actuals'!T627&amp;'2011 Actuals'!S627,'Avoided Costs 2011-2019'!$E:$E)*J627</f>
        <v>41745.450557443255</v>
      </c>
      <c r="V627" s="108">
        <f>SUMIF('Avoided Costs 2011-2019'!$A:$A,'2011 Actuals'!T627&amp;'2011 Actuals'!S627,'Avoided Costs 2011-2019'!$K:$K)*N627</f>
        <v>0</v>
      </c>
      <c r="W627" s="108">
        <f>SUMIF('Avoided Costs 2011-2019'!$A:$A,'2011 Actuals'!T627&amp;'2011 Actuals'!S627,'Avoided Costs 2011-2019'!$M:$M)*R627</f>
        <v>0</v>
      </c>
      <c r="X627" s="108">
        <f t="shared" si="412"/>
        <v>41745.450557443255</v>
      </c>
      <c r="Y627" s="134">
        <v>11705</v>
      </c>
      <c r="Z627" s="110">
        <f t="shared" si="413"/>
        <v>9364</v>
      </c>
      <c r="AA627" s="110"/>
      <c r="AB627" s="110"/>
      <c r="AC627" s="110"/>
      <c r="AD627" s="110">
        <f t="shared" si="406"/>
        <v>9364</v>
      </c>
      <c r="AE627" s="110">
        <f t="shared" si="407"/>
        <v>32381.450557443255</v>
      </c>
      <c r="AF627" s="261">
        <f t="shared" si="408"/>
        <v>231748.30799999999</v>
      </c>
      <c r="AG627" s="23"/>
    </row>
    <row r="628" spans="1:33" s="111" customFormat="1" x14ac:dyDescent="0.2">
      <c r="A628" s="150" t="s">
        <v>622</v>
      </c>
      <c r="B628" s="150"/>
      <c r="C628" s="150"/>
      <c r="D628" s="151">
        <v>1</v>
      </c>
      <c r="E628" s="152"/>
      <c r="F628" s="153">
        <v>0.2</v>
      </c>
      <c r="G628" s="153"/>
      <c r="H628" s="152">
        <v>124751</v>
      </c>
      <c r="I628" s="109">
        <f t="shared" si="420"/>
        <v>121881.727</v>
      </c>
      <c r="J628" s="66">
        <f t="shared" si="409"/>
        <v>97505.381600000008</v>
      </c>
      <c r="K628" s="109"/>
      <c r="L628" s="152">
        <v>0</v>
      </c>
      <c r="M628" s="109">
        <f t="shared" si="421"/>
        <v>0</v>
      </c>
      <c r="N628" s="109">
        <f t="shared" si="410"/>
        <v>0</v>
      </c>
      <c r="O628" s="115"/>
      <c r="P628" s="152">
        <v>0</v>
      </c>
      <c r="Q628" s="109">
        <f t="shared" si="422"/>
        <v>0</v>
      </c>
      <c r="R628" s="66">
        <f t="shared" si="411"/>
        <v>0</v>
      </c>
      <c r="S628" s="151">
        <v>5</v>
      </c>
      <c r="T628" s="154" t="s">
        <v>16</v>
      </c>
      <c r="U628" s="108">
        <f>SUMIF('Avoided Costs 2011-2019'!$A:$A,'2011 Actuals'!T628&amp;'2011 Actuals'!S628,'Avoided Costs 2011-2019'!$E:$E)*J628</f>
        <v>87819.542714146548</v>
      </c>
      <c r="V628" s="108">
        <f>SUMIF('Avoided Costs 2011-2019'!$A:$A,'2011 Actuals'!T628&amp;'2011 Actuals'!S628,'Avoided Costs 2011-2019'!$K:$K)*N628</f>
        <v>0</v>
      </c>
      <c r="W628" s="108">
        <f>SUMIF('Avoided Costs 2011-2019'!$A:$A,'2011 Actuals'!T628&amp;'2011 Actuals'!S628,'Avoided Costs 2011-2019'!$M:$M)*R628</f>
        <v>0</v>
      </c>
      <c r="X628" s="108">
        <f t="shared" si="412"/>
        <v>87819.542714146548</v>
      </c>
      <c r="Y628" s="134">
        <v>10836</v>
      </c>
      <c r="Z628" s="110">
        <f t="shared" si="413"/>
        <v>8668.8000000000011</v>
      </c>
      <c r="AA628" s="110"/>
      <c r="AB628" s="110"/>
      <c r="AC628" s="110"/>
      <c r="AD628" s="110">
        <f t="shared" si="406"/>
        <v>8668.8000000000011</v>
      </c>
      <c r="AE628" s="110">
        <f t="shared" si="407"/>
        <v>79150.742714146545</v>
      </c>
      <c r="AF628" s="261">
        <f t="shared" si="408"/>
        <v>487526.90800000005</v>
      </c>
      <c r="AG628" s="23"/>
    </row>
    <row r="629" spans="1:33" s="111" customFormat="1" x14ac:dyDescent="0.2">
      <c r="A629" s="150" t="s">
        <v>623</v>
      </c>
      <c r="B629" s="150"/>
      <c r="C629" s="150"/>
      <c r="D629" s="151">
        <v>1</v>
      </c>
      <c r="E629" s="152"/>
      <c r="F629" s="153">
        <v>0.2</v>
      </c>
      <c r="G629" s="153"/>
      <c r="H629" s="152">
        <v>108071</v>
      </c>
      <c r="I629" s="109">
        <f t="shared" si="420"/>
        <v>105585.367</v>
      </c>
      <c r="J629" s="66">
        <f t="shared" si="409"/>
        <v>84468.293600000005</v>
      </c>
      <c r="K629" s="109"/>
      <c r="L629" s="152">
        <v>0</v>
      </c>
      <c r="M629" s="109">
        <f t="shared" si="421"/>
        <v>0</v>
      </c>
      <c r="N629" s="109">
        <f t="shared" si="410"/>
        <v>0</v>
      </c>
      <c r="O629" s="115"/>
      <c r="P629" s="152">
        <v>0</v>
      </c>
      <c r="Q629" s="109">
        <f t="shared" si="422"/>
        <v>0</v>
      </c>
      <c r="R629" s="66">
        <f t="shared" si="411"/>
        <v>0</v>
      </c>
      <c r="S629" s="151">
        <v>5</v>
      </c>
      <c r="T629" s="154" t="s">
        <v>16</v>
      </c>
      <c r="U629" s="108">
        <f>SUMIF('Avoided Costs 2011-2019'!$A:$A,'2011 Actuals'!T629&amp;'2011 Actuals'!S629,'Avoided Costs 2011-2019'!$E:$E)*J629</f>
        <v>76077.512810803368</v>
      </c>
      <c r="V629" s="108">
        <f>SUMIF('Avoided Costs 2011-2019'!$A:$A,'2011 Actuals'!T629&amp;'2011 Actuals'!S629,'Avoided Costs 2011-2019'!$K:$K)*N629</f>
        <v>0</v>
      </c>
      <c r="W629" s="108">
        <f>SUMIF('Avoided Costs 2011-2019'!$A:$A,'2011 Actuals'!T629&amp;'2011 Actuals'!S629,'Avoided Costs 2011-2019'!$M:$M)*R629</f>
        <v>0</v>
      </c>
      <c r="X629" s="108">
        <f t="shared" si="412"/>
        <v>76077.512810803368</v>
      </c>
      <c r="Y629" s="134">
        <v>7735</v>
      </c>
      <c r="Z629" s="110">
        <f t="shared" si="413"/>
        <v>6188</v>
      </c>
      <c r="AA629" s="110"/>
      <c r="AB629" s="110"/>
      <c r="AC629" s="110"/>
      <c r="AD629" s="110">
        <f t="shared" si="406"/>
        <v>6188</v>
      </c>
      <c r="AE629" s="110">
        <f t="shared" si="407"/>
        <v>69889.512810803368</v>
      </c>
      <c r="AF629" s="261">
        <f t="shared" si="408"/>
        <v>422341.46799999999</v>
      </c>
      <c r="AG629" s="23"/>
    </row>
    <row r="630" spans="1:33" s="111" customFormat="1" x14ac:dyDescent="0.2">
      <c r="A630" s="150" t="s">
        <v>624</v>
      </c>
      <c r="B630" s="150"/>
      <c r="C630" s="150"/>
      <c r="D630" s="151">
        <v>1</v>
      </c>
      <c r="E630" s="152"/>
      <c r="F630" s="153">
        <v>0.2</v>
      </c>
      <c r="G630" s="153"/>
      <c r="H630" s="152">
        <v>90115</v>
      </c>
      <c r="I630" s="109">
        <f t="shared" si="420"/>
        <v>88042.354999999996</v>
      </c>
      <c r="J630" s="66">
        <f t="shared" si="409"/>
        <v>70433.884000000005</v>
      </c>
      <c r="K630" s="109"/>
      <c r="L630" s="152">
        <v>0</v>
      </c>
      <c r="M630" s="109">
        <f t="shared" si="421"/>
        <v>0</v>
      </c>
      <c r="N630" s="109">
        <f t="shared" si="410"/>
        <v>0</v>
      </c>
      <c r="O630" s="115"/>
      <c r="P630" s="152">
        <v>0</v>
      </c>
      <c r="Q630" s="109">
        <f t="shared" si="422"/>
        <v>0</v>
      </c>
      <c r="R630" s="66">
        <f t="shared" si="411"/>
        <v>0</v>
      </c>
      <c r="S630" s="151">
        <v>5</v>
      </c>
      <c r="T630" s="154" t="s">
        <v>16</v>
      </c>
      <c r="U630" s="108">
        <f>SUMIF('Avoided Costs 2011-2019'!$A:$A,'2011 Actuals'!T630&amp;'2011 Actuals'!S630,'Avoided Costs 2011-2019'!$E:$E)*J630</f>
        <v>63437.23169902699</v>
      </c>
      <c r="V630" s="108">
        <f>SUMIF('Avoided Costs 2011-2019'!$A:$A,'2011 Actuals'!T630&amp;'2011 Actuals'!S630,'Avoided Costs 2011-2019'!$K:$K)*N630</f>
        <v>0</v>
      </c>
      <c r="W630" s="108">
        <f>SUMIF('Avoided Costs 2011-2019'!$A:$A,'2011 Actuals'!T630&amp;'2011 Actuals'!S630,'Avoided Costs 2011-2019'!$M:$M)*R630</f>
        <v>0</v>
      </c>
      <c r="X630" s="108">
        <f t="shared" si="412"/>
        <v>63437.23169902699</v>
      </c>
      <c r="Y630" s="134">
        <v>6513</v>
      </c>
      <c r="Z630" s="110">
        <f t="shared" si="413"/>
        <v>5210.4000000000005</v>
      </c>
      <c r="AA630" s="110"/>
      <c r="AB630" s="110"/>
      <c r="AC630" s="110"/>
      <c r="AD630" s="110">
        <f t="shared" si="406"/>
        <v>5210.4000000000005</v>
      </c>
      <c r="AE630" s="110">
        <f t="shared" si="407"/>
        <v>58226.831699026989</v>
      </c>
      <c r="AF630" s="261">
        <f t="shared" si="408"/>
        <v>352169.42000000004</v>
      </c>
      <c r="AG630" s="23"/>
    </row>
    <row r="631" spans="1:33" s="111" customFormat="1" x14ac:dyDescent="0.2">
      <c r="A631" s="150" t="s">
        <v>625</v>
      </c>
      <c r="B631" s="150"/>
      <c r="C631" s="150"/>
      <c r="D631" s="151">
        <v>1</v>
      </c>
      <c r="E631" s="152"/>
      <c r="F631" s="153">
        <v>0.2</v>
      </c>
      <c r="G631" s="153"/>
      <c r="H631" s="152">
        <v>91875</v>
      </c>
      <c r="I631" s="109">
        <f t="shared" si="420"/>
        <v>89761.875</v>
      </c>
      <c r="J631" s="66">
        <f t="shared" si="409"/>
        <v>71809.5</v>
      </c>
      <c r="K631" s="109"/>
      <c r="L631" s="152">
        <v>0</v>
      </c>
      <c r="M631" s="109">
        <f t="shared" si="421"/>
        <v>0</v>
      </c>
      <c r="N631" s="109">
        <f t="shared" si="410"/>
        <v>0</v>
      </c>
      <c r="O631" s="115"/>
      <c r="P631" s="152">
        <v>0</v>
      </c>
      <c r="Q631" s="109">
        <f t="shared" si="422"/>
        <v>0</v>
      </c>
      <c r="R631" s="66">
        <f t="shared" si="411"/>
        <v>0</v>
      </c>
      <c r="S631" s="151">
        <v>5</v>
      </c>
      <c r="T631" s="154" t="s">
        <v>16</v>
      </c>
      <c r="U631" s="108">
        <f>SUMIF('Avoided Costs 2011-2019'!$A:$A,'2011 Actuals'!T631&amp;'2011 Actuals'!S631,'Avoided Costs 2011-2019'!$E:$E)*J631</f>
        <v>64676.198883072786</v>
      </c>
      <c r="V631" s="108">
        <f>SUMIF('Avoided Costs 2011-2019'!$A:$A,'2011 Actuals'!T631&amp;'2011 Actuals'!S631,'Avoided Costs 2011-2019'!$K:$K)*N631</f>
        <v>0</v>
      </c>
      <c r="W631" s="108">
        <f>SUMIF('Avoided Costs 2011-2019'!$A:$A,'2011 Actuals'!T631&amp;'2011 Actuals'!S631,'Avoided Costs 2011-2019'!$M:$M)*R631</f>
        <v>0</v>
      </c>
      <c r="X631" s="108">
        <f t="shared" si="412"/>
        <v>64676.198883072786</v>
      </c>
      <c r="Y631" s="134">
        <v>7735</v>
      </c>
      <c r="Z631" s="110">
        <f t="shared" si="413"/>
        <v>6188</v>
      </c>
      <c r="AA631" s="110"/>
      <c r="AB631" s="110"/>
      <c r="AC631" s="110"/>
      <c r="AD631" s="110">
        <f t="shared" si="406"/>
        <v>6188</v>
      </c>
      <c r="AE631" s="110">
        <f t="shared" si="407"/>
        <v>58488.198883072786</v>
      </c>
      <c r="AF631" s="261">
        <f t="shared" si="408"/>
        <v>359047.5</v>
      </c>
      <c r="AG631" s="23"/>
    </row>
    <row r="632" spans="1:33" s="111" customFormat="1" x14ac:dyDescent="0.2">
      <c r="A632" s="150" t="s">
        <v>626</v>
      </c>
      <c r="B632" s="150"/>
      <c r="C632" s="150"/>
      <c r="D632" s="151">
        <v>1</v>
      </c>
      <c r="E632" s="152"/>
      <c r="F632" s="153">
        <v>0.2</v>
      </c>
      <c r="G632" s="153"/>
      <c r="H632" s="152">
        <v>101443</v>
      </c>
      <c r="I632" s="109">
        <f t="shared" si="420"/>
        <v>99109.811000000002</v>
      </c>
      <c r="J632" s="66">
        <f t="shared" si="409"/>
        <v>79287.848800000007</v>
      </c>
      <c r="K632" s="109"/>
      <c r="L632" s="152">
        <v>0</v>
      </c>
      <c r="M632" s="109">
        <f t="shared" si="421"/>
        <v>0</v>
      </c>
      <c r="N632" s="109">
        <f t="shared" si="410"/>
        <v>0</v>
      </c>
      <c r="O632" s="115"/>
      <c r="P632" s="152">
        <v>0</v>
      </c>
      <c r="Q632" s="109">
        <f t="shared" si="422"/>
        <v>0</v>
      </c>
      <c r="R632" s="66">
        <f t="shared" si="411"/>
        <v>0</v>
      </c>
      <c r="S632" s="151">
        <v>5</v>
      </c>
      <c r="T632" s="154" t="s">
        <v>16</v>
      </c>
      <c r="U632" s="108">
        <f>SUMIF('Avoided Costs 2011-2019'!$A:$A,'2011 Actuals'!T632&amp;'2011 Actuals'!S632,'Avoided Costs 2011-2019'!$E:$E)*J632</f>
        <v>71411.67502906725</v>
      </c>
      <c r="V632" s="108">
        <f>SUMIF('Avoided Costs 2011-2019'!$A:$A,'2011 Actuals'!T632&amp;'2011 Actuals'!S632,'Avoided Costs 2011-2019'!$K:$K)*N632</f>
        <v>0</v>
      </c>
      <c r="W632" s="108">
        <f>SUMIF('Avoided Costs 2011-2019'!$A:$A,'2011 Actuals'!T632&amp;'2011 Actuals'!S632,'Avoided Costs 2011-2019'!$M:$M)*R632</f>
        <v>0</v>
      </c>
      <c r="X632" s="108">
        <f t="shared" si="412"/>
        <v>71411.67502906725</v>
      </c>
      <c r="Y632" s="134">
        <v>6513</v>
      </c>
      <c r="Z632" s="110">
        <f t="shared" si="413"/>
        <v>5210.4000000000005</v>
      </c>
      <c r="AA632" s="110"/>
      <c r="AB632" s="110"/>
      <c r="AC632" s="110"/>
      <c r="AD632" s="110">
        <f t="shared" si="406"/>
        <v>5210.4000000000005</v>
      </c>
      <c r="AE632" s="110">
        <f t="shared" si="407"/>
        <v>66201.275029067256</v>
      </c>
      <c r="AF632" s="261">
        <f t="shared" si="408"/>
        <v>396439.24400000006</v>
      </c>
      <c r="AG632" s="23"/>
    </row>
    <row r="633" spans="1:33" s="111" customFormat="1" x14ac:dyDescent="0.2">
      <c r="A633" s="150" t="s">
        <v>627</v>
      </c>
      <c r="B633" s="150"/>
      <c r="C633" s="150"/>
      <c r="D633" s="151">
        <v>1</v>
      </c>
      <c r="E633" s="152"/>
      <c r="F633" s="153">
        <v>0.2</v>
      </c>
      <c r="G633" s="153"/>
      <c r="H633" s="152">
        <v>64576</v>
      </c>
      <c r="I633" s="109">
        <f t="shared" si="420"/>
        <v>63090.752</v>
      </c>
      <c r="J633" s="66">
        <f t="shared" si="409"/>
        <v>50472.601600000002</v>
      </c>
      <c r="K633" s="109"/>
      <c r="L633" s="152">
        <v>0</v>
      </c>
      <c r="M633" s="109">
        <f t="shared" si="421"/>
        <v>0</v>
      </c>
      <c r="N633" s="109">
        <f t="shared" si="410"/>
        <v>0</v>
      </c>
      <c r="O633" s="115"/>
      <c r="P633" s="152">
        <v>0</v>
      </c>
      <c r="Q633" s="109">
        <f t="shared" si="422"/>
        <v>0</v>
      </c>
      <c r="R633" s="66">
        <f t="shared" si="411"/>
        <v>0</v>
      </c>
      <c r="S633" s="151">
        <v>5</v>
      </c>
      <c r="T633" s="154" t="s">
        <v>16</v>
      </c>
      <c r="U633" s="108">
        <f>SUMIF('Avoided Costs 2011-2019'!$A:$A,'2011 Actuals'!T633&amp;'2011 Actuals'!S633,'Avoided Costs 2011-2019'!$E:$E)*J633</f>
        <v>45458.832316444175</v>
      </c>
      <c r="V633" s="108">
        <f>SUMIF('Avoided Costs 2011-2019'!$A:$A,'2011 Actuals'!T633&amp;'2011 Actuals'!S633,'Avoided Costs 2011-2019'!$K:$K)*N633</f>
        <v>0</v>
      </c>
      <c r="W633" s="108">
        <f>SUMIF('Avoided Costs 2011-2019'!$A:$A,'2011 Actuals'!T633&amp;'2011 Actuals'!S633,'Avoided Costs 2011-2019'!$M:$M)*R633</f>
        <v>0</v>
      </c>
      <c r="X633" s="108">
        <f t="shared" si="412"/>
        <v>45458.832316444175</v>
      </c>
      <c r="Y633" s="134">
        <v>8981</v>
      </c>
      <c r="Z633" s="110">
        <f t="shared" si="413"/>
        <v>7184.8</v>
      </c>
      <c r="AA633" s="110"/>
      <c r="AB633" s="110"/>
      <c r="AC633" s="110"/>
      <c r="AD633" s="110">
        <f t="shared" si="406"/>
        <v>7184.8</v>
      </c>
      <c r="AE633" s="110">
        <f t="shared" si="407"/>
        <v>38274.032316444172</v>
      </c>
      <c r="AF633" s="261">
        <f t="shared" si="408"/>
        <v>252363.008</v>
      </c>
      <c r="AG633" s="23"/>
    </row>
    <row r="634" spans="1:33" s="111" customFormat="1" x14ac:dyDescent="0.2">
      <c r="A634" s="150" t="s">
        <v>628</v>
      </c>
      <c r="B634" s="150"/>
      <c r="C634" s="150"/>
      <c r="D634" s="151">
        <v>1</v>
      </c>
      <c r="E634" s="152"/>
      <c r="F634" s="153">
        <v>0.2</v>
      </c>
      <c r="G634" s="153"/>
      <c r="H634" s="152">
        <v>62201</v>
      </c>
      <c r="I634" s="109">
        <f t="shared" si="420"/>
        <v>60770.377</v>
      </c>
      <c r="J634" s="66">
        <f t="shared" si="409"/>
        <v>48616.301600000006</v>
      </c>
      <c r="K634" s="109"/>
      <c r="L634" s="152">
        <v>0</v>
      </c>
      <c r="M634" s="109">
        <f t="shared" si="421"/>
        <v>0</v>
      </c>
      <c r="N634" s="109">
        <f t="shared" si="410"/>
        <v>0</v>
      </c>
      <c r="O634" s="115"/>
      <c r="P634" s="152">
        <v>0</v>
      </c>
      <c r="Q634" s="109">
        <f t="shared" si="422"/>
        <v>0</v>
      </c>
      <c r="R634" s="66">
        <f t="shared" si="411"/>
        <v>0</v>
      </c>
      <c r="S634" s="151">
        <v>5</v>
      </c>
      <c r="T634" s="154" t="s">
        <v>16</v>
      </c>
      <c r="U634" s="108">
        <f>SUMIF('Avoided Costs 2011-2019'!$A:$A,'2011 Actuals'!T634&amp;'2011 Actuals'!S634,'Avoided Costs 2011-2019'!$E:$E)*J634</f>
        <v>43786.930576609644</v>
      </c>
      <c r="V634" s="108">
        <f>SUMIF('Avoided Costs 2011-2019'!$A:$A,'2011 Actuals'!T634&amp;'2011 Actuals'!S634,'Avoided Costs 2011-2019'!$K:$K)*N634</f>
        <v>0</v>
      </c>
      <c r="W634" s="108">
        <f>SUMIF('Avoided Costs 2011-2019'!$A:$A,'2011 Actuals'!T634&amp;'2011 Actuals'!S634,'Avoided Costs 2011-2019'!$M:$M)*R634</f>
        <v>0</v>
      </c>
      <c r="X634" s="108">
        <f t="shared" si="412"/>
        <v>43786.930576609644</v>
      </c>
      <c r="Y634" s="134">
        <v>6513</v>
      </c>
      <c r="Z634" s="110">
        <f t="shared" si="413"/>
        <v>5210.4000000000005</v>
      </c>
      <c r="AA634" s="110"/>
      <c r="AB634" s="110"/>
      <c r="AC634" s="110"/>
      <c r="AD634" s="110">
        <f t="shared" si="406"/>
        <v>5210.4000000000005</v>
      </c>
      <c r="AE634" s="110">
        <f t="shared" si="407"/>
        <v>38576.530576609643</v>
      </c>
      <c r="AF634" s="261">
        <f t="shared" si="408"/>
        <v>243081.50800000003</v>
      </c>
      <c r="AG634" s="23"/>
    </row>
    <row r="635" spans="1:33" s="111" customFormat="1" x14ac:dyDescent="0.2">
      <c r="A635" s="150" t="s">
        <v>629</v>
      </c>
      <c r="B635" s="150"/>
      <c r="C635" s="150"/>
      <c r="D635" s="151">
        <v>1</v>
      </c>
      <c r="E635" s="152"/>
      <c r="F635" s="153">
        <v>0.2</v>
      </c>
      <c r="G635" s="153"/>
      <c r="H635" s="152">
        <v>86991</v>
      </c>
      <c r="I635" s="109">
        <f t="shared" si="420"/>
        <v>84990.206999999995</v>
      </c>
      <c r="J635" s="66">
        <f t="shared" si="409"/>
        <v>67992.165599999993</v>
      </c>
      <c r="K635" s="109"/>
      <c r="L635" s="152">
        <v>0</v>
      </c>
      <c r="M635" s="109">
        <f t="shared" si="421"/>
        <v>0</v>
      </c>
      <c r="N635" s="109">
        <f t="shared" si="410"/>
        <v>0</v>
      </c>
      <c r="O635" s="115"/>
      <c r="P635" s="152">
        <v>0</v>
      </c>
      <c r="Q635" s="109">
        <f t="shared" si="422"/>
        <v>0</v>
      </c>
      <c r="R635" s="66">
        <f t="shared" si="411"/>
        <v>0</v>
      </c>
      <c r="S635" s="151">
        <v>5</v>
      </c>
      <c r="T635" s="154" t="s">
        <v>16</v>
      </c>
      <c r="U635" s="108">
        <f>SUMIF('Avoided Costs 2011-2019'!$A:$A,'2011 Actuals'!T635&amp;'2011 Actuals'!S635,'Avoided Costs 2011-2019'!$E:$E)*J635</f>
        <v>61238.06494734568</v>
      </c>
      <c r="V635" s="108">
        <f>SUMIF('Avoided Costs 2011-2019'!$A:$A,'2011 Actuals'!T635&amp;'2011 Actuals'!S635,'Avoided Costs 2011-2019'!$K:$K)*N635</f>
        <v>0</v>
      </c>
      <c r="W635" s="108">
        <f>SUMIF('Avoided Costs 2011-2019'!$A:$A,'2011 Actuals'!T635&amp;'2011 Actuals'!S635,'Avoided Costs 2011-2019'!$M:$M)*R635</f>
        <v>0</v>
      </c>
      <c r="X635" s="108">
        <f t="shared" si="412"/>
        <v>61238.06494734568</v>
      </c>
      <c r="Y635" s="134">
        <v>12053</v>
      </c>
      <c r="Z635" s="110">
        <f t="shared" si="413"/>
        <v>9642.4</v>
      </c>
      <c r="AA635" s="110"/>
      <c r="AB635" s="110"/>
      <c r="AC635" s="110"/>
      <c r="AD635" s="110">
        <f t="shared" si="406"/>
        <v>9642.4</v>
      </c>
      <c r="AE635" s="110">
        <f t="shared" si="407"/>
        <v>51595.664947345678</v>
      </c>
      <c r="AF635" s="261">
        <f t="shared" si="408"/>
        <v>339960.82799999998</v>
      </c>
      <c r="AG635" s="23"/>
    </row>
    <row r="636" spans="1:33" s="111" customFormat="1" x14ac:dyDescent="0.2">
      <c r="A636" s="150" t="s">
        <v>630</v>
      </c>
      <c r="B636" s="150"/>
      <c r="C636" s="150"/>
      <c r="D636" s="151">
        <v>1</v>
      </c>
      <c r="E636" s="152"/>
      <c r="F636" s="153">
        <v>0.2</v>
      </c>
      <c r="G636" s="153"/>
      <c r="H636" s="152">
        <v>48181</v>
      </c>
      <c r="I636" s="109">
        <f t="shared" si="420"/>
        <v>47072.837</v>
      </c>
      <c r="J636" s="66">
        <f t="shared" si="409"/>
        <v>37658.2696</v>
      </c>
      <c r="K636" s="109"/>
      <c r="L636" s="152">
        <v>0</v>
      </c>
      <c r="M636" s="109">
        <f t="shared" si="421"/>
        <v>0</v>
      </c>
      <c r="N636" s="109">
        <f t="shared" si="410"/>
        <v>0</v>
      </c>
      <c r="O636" s="115"/>
      <c r="P636" s="152">
        <v>0</v>
      </c>
      <c r="Q636" s="109">
        <f t="shared" si="422"/>
        <v>0</v>
      </c>
      <c r="R636" s="66">
        <f t="shared" si="411"/>
        <v>0</v>
      </c>
      <c r="S636" s="151">
        <v>5</v>
      </c>
      <c r="T636" s="154" t="s">
        <v>16</v>
      </c>
      <c r="U636" s="108">
        <f>SUMIF('Avoided Costs 2011-2019'!$A:$A,'2011 Actuals'!T636&amp;'2011 Actuals'!S636,'Avoided Costs 2011-2019'!$E:$E)*J636</f>
        <v>33917.43062188114</v>
      </c>
      <c r="V636" s="108">
        <f>SUMIF('Avoided Costs 2011-2019'!$A:$A,'2011 Actuals'!T636&amp;'2011 Actuals'!S636,'Avoided Costs 2011-2019'!$K:$K)*N636</f>
        <v>0</v>
      </c>
      <c r="W636" s="108">
        <f>SUMIF('Avoided Costs 2011-2019'!$A:$A,'2011 Actuals'!T636&amp;'2011 Actuals'!S636,'Avoided Costs 2011-2019'!$M:$M)*R636</f>
        <v>0</v>
      </c>
      <c r="X636" s="108">
        <f t="shared" si="412"/>
        <v>33917.43062188114</v>
      </c>
      <c r="Y636" s="134">
        <v>6513</v>
      </c>
      <c r="Z636" s="110">
        <f t="shared" si="413"/>
        <v>5210.4000000000005</v>
      </c>
      <c r="AA636" s="110"/>
      <c r="AB636" s="110"/>
      <c r="AC636" s="110"/>
      <c r="AD636" s="110">
        <f t="shared" si="406"/>
        <v>5210.4000000000005</v>
      </c>
      <c r="AE636" s="110">
        <f t="shared" si="407"/>
        <v>28707.030621881138</v>
      </c>
      <c r="AF636" s="261">
        <f t="shared" si="408"/>
        <v>188291.348</v>
      </c>
      <c r="AG636" s="23"/>
    </row>
    <row r="637" spans="1:33" s="111" customFormat="1" x14ac:dyDescent="0.2">
      <c r="A637" s="145" t="s">
        <v>631</v>
      </c>
      <c r="B637" s="145"/>
      <c r="C637" s="145"/>
      <c r="D637" s="146">
        <v>1</v>
      </c>
      <c r="E637" s="147"/>
      <c r="F637" s="148">
        <v>0.2</v>
      </c>
      <c r="G637" s="148"/>
      <c r="H637" s="147">
        <v>1861</v>
      </c>
      <c r="I637" s="109">
        <f>H637</f>
        <v>1861</v>
      </c>
      <c r="J637" s="66">
        <f t="shared" si="409"/>
        <v>1488.8000000000002</v>
      </c>
      <c r="K637" s="147"/>
      <c r="L637" s="147">
        <v>0</v>
      </c>
      <c r="M637" s="109">
        <f>L637</f>
        <v>0</v>
      </c>
      <c r="N637" s="109">
        <f t="shared" si="410"/>
        <v>0</v>
      </c>
      <c r="O637" s="147"/>
      <c r="P637" s="147">
        <v>0</v>
      </c>
      <c r="Q637" s="109">
        <f>+P637</f>
        <v>0</v>
      </c>
      <c r="R637" s="66">
        <f t="shared" si="411"/>
        <v>0</v>
      </c>
      <c r="S637" s="146">
        <v>25</v>
      </c>
      <c r="T637" s="149" t="s">
        <v>134</v>
      </c>
      <c r="U637" s="108">
        <f>SUMIF('Avoided Costs 2011-2019'!$A:$A,'2011 Actuals'!T637&amp;'2011 Actuals'!S637,'Avoided Costs 2011-2019'!$E:$E)*J637</f>
        <v>3494.023201401646</v>
      </c>
      <c r="V637" s="108">
        <f>SUMIF('Avoided Costs 2011-2019'!$A:$A,'2011 Actuals'!T637&amp;'2011 Actuals'!S637,'Avoided Costs 2011-2019'!$K:$K)*N637</f>
        <v>0</v>
      </c>
      <c r="W637" s="108">
        <f>SUMIF('Avoided Costs 2011-2019'!$A:$A,'2011 Actuals'!T637&amp;'2011 Actuals'!S637,'Avoided Costs 2011-2019'!$M:$M)*R637</f>
        <v>0</v>
      </c>
      <c r="X637" s="108">
        <f t="shared" si="412"/>
        <v>3494.023201401646</v>
      </c>
      <c r="Y637" s="134">
        <v>4500</v>
      </c>
      <c r="Z637" s="110">
        <f t="shared" si="413"/>
        <v>3600</v>
      </c>
      <c r="AA637" s="110"/>
      <c r="AB637" s="110"/>
      <c r="AC637" s="110"/>
      <c r="AD637" s="110">
        <f t="shared" si="406"/>
        <v>3600</v>
      </c>
      <c r="AE637" s="110">
        <f t="shared" si="407"/>
        <v>-105.97679859835398</v>
      </c>
      <c r="AF637" s="261">
        <f t="shared" si="408"/>
        <v>37220.000000000007</v>
      </c>
      <c r="AG637" s="23"/>
    </row>
    <row r="638" spans="1:33" s="111" customFormat="1" x14ac:dyDescent="0.2">
      <c r="A638" s="150" t="s">
        <v>632</v>
      </c>
      <c r="B638" s="150"/>
      <c r="C638" s="150"/>
      <c r="D638" s="151">
        <v>1</v>
      </c>
      <c r="E638" s="152"/>
      <c r="F638" s="153">
        <v>0.2</v>
      </c>
      <c r="G638" s="153"/>
      <c r="H638" s="152">
        <v>25554</v>
      </c>
      <c r="I638" s="109">
        <f t="shared" si="420"/>
        <v>24966.257999999998</v>
      </c>
      <c r="J638" s="66">
        <f t="shared" si="409"/>
        <v>19973.006399999998</v>
      </c>
      <c r="K638" s="109"/>
      <c r="L638" s="152">
        <v>24589</v>
      </c>
      <c r="M638" s="109">
        <f t="shared" si="421"/>
        <v>23875.918999999998</v>
      </c>
      <c r="N638" s="109">
        <f t="shared" si="410"/>
        <v>19100.735199999999</v>
      </c>
      <c r="O638" s="115"/>
      <c r="P638" s="152">
        <v>0</v>
      </c>
      <c r="Q638" s="109">
        <f t="shared" si="422"/>
        <v>0</v>
      </c>
      <c r="R638" s="66">
        <f t="shared" si="411"/>
        <v>0</v>
      </c>
      <c r="S638" s="151">
        <v>15</v>
      </c>
      <c r="T638" s="154" t="s">
        <v>16</v>
      </c>
      <c r="U638" s="108">
        <f>SUMIF('Avoided Costs 2011-2019'!$A:$A,'2011 Actuals'!T638&amp;'2011 Actuals'!S638,'Avoided Costs 2011-2019'!$E:$E)*J638</f>
        <v>40649.999278139279</v>
      </c>
      <c r="V638" s="108">
        <f>SUMIF('Avoided Costs 2011-2019'!$A:$A,'2011 Actuals'!T638&amp;'2011 Actuals'!S638,'Avoided Costs 2011-2019'!$K:$K)*N638</f>
        <v>16099.287461356398</v>
      </c>
      <c r="W638" s="108">
        <f>SUMIF('Avoided Costs 2011-2019'!$A:$A,'2011 Actuals'!T638&amp;'2011 Actuals'!S638,'Avoided Costs 2011-2019'!$M:$M)*R638</f>
        <v>0</v>
      </c>
      <c r="X638" s="108">
        <f t="shared" si="412"/>
        <v>56749.286739495677</v>
      </c>
      <c r="Y638" s="134">
        <v>19800</v>
      </c>
      <c r="Z638" s="110">
        <f t="shared" si="413"/>
        <v>15840</v>
      </c>
      <c r="AA638" s="110"/>
      <c r="AB638" s="110"/>
      <c r="AC638" s="110"/>
      <c r="AD638" s="110">
        <f t="shared" si="406"/>
        <v>15840</v>
      </c>
      <c r="AE638" s="110">
        <f t="shared" si="407"/>
        <v>40909.286739495677</v>
      </c>
      <c r="AF638" s="261">
        <f t="shared" si="408"/>
        <v>299595.09599999996</v>
      </c>
      <c r="AG638" s="23"/>
    </row>
    <row r="639" spans="1:33" s="111" customFormat="1" x14ac:dyDescent="0.2">
      <c r="A639" s="150" t="s">
        <v>633</v>
      </c>
      <c r="B639" s="150"/>
      <c r="C639" s="150"/>
      <c r="D639" s="151">
        <v>1</v>
      </c>
      <c r="E639" s="152"/>
      <c r="F639" s="153">
        <v>0.2</v>
      </c>
      <c r="G639" s="153"/>
      <c r="H639" s="152">
        <v>30456</v>
      </c>
      <c r="I639" s="109">
        <f t="shared" si="420"/>
        <v>29755.511999999999</v>
      </c>
      <c r="J639" s="66">
        <f t="shared" si="409"/>
        <v>23804.409599999999</v>
      </c>
      <c r="K639" s="109"/>
      <c r="L639" s="152">
        <v>18124</v>
      </c>
      <c r="M639" s="109">
        <f t="shared" si="421"/>
        <v>17598.403999999999</v>
      </c>
      <c r="N639" s="109">
        <f t="shared" si="410"/>
        <v>14078.7232</v>
      </c>
      <c r="O639" s="115"/>
      <c r="P639" s="152">
        <v>0</v>
      </c>
      <c r="Q639" s="109">
        <f t="shared" si="422"/>
        <v>0</v>
      </c>
      <c r="R639" s="66">
        <f t="shared" si="411"/>
        <v>0</v>
      </c>
      <c r="S639" s="151">
        <v>15</v>
      </c>
      <c r="T639" s="154" t="s">
        <v>16</v>
      </c>
      <c r="U639" s="108">
        <f>SUMIF('Avoided Costs 2011-2019'!$A:$A,'2011 Actuals'!T639&amp;'2011 Actuals'!S639,'Avoided Costs 2011-2019'!$E:$E)*J639</f>
        <v>48447.850748024182</v>
      </c>
      <c r="V639" s="108">
        <f>SUMIF('Avoided Costs 2011-2019'!$A:$A,'2011 Actuals'!T639&amp;'2011 Actuals'!S639,'Avoided Costs 2011-2019'!$K:$K)*N639</f>
        <v>11866.423439327478</v>
      </c>
      <c r="W639" s="108">
        <f>SUMIF('Avoided Costs 2011-2019'!$A:$A,'2011 Actuals'!T639&amp;'2011 Actuals'!S639,'Avoided Costs 2011-2019'!$M:$M)*R639</f>
        <v>0</v>
      </c>
      <c r="X639" s="108">
        <f t="shared" si="412"/>
        <v>60314.274187351664</v>
      </c>
      <c r="Y639" s="134">
        <v>12200</v>
      </c>
      <c r="Z639" s="110">
        <f t="shared" si="413"/>
        <v>9760</v>
      </c>
      <c r="AA639" s="110"/>
      <c r="AB639" s="110"/>
      <c r="AC639" s="110"/>
      <c r="AD639" s="110">
        <f t="shared" si="406"/>
        <v>9760</v>
      </c>
      <c r="AE639" s="110">
        <f t="shared" si="407"/>
        <v>50554.274187351664</v>
      </c>
      <c r="AF639" s="261">
        <f t="shared" si="408"/>
        <v>357066.14399999997</v>
      </c>
      <c r="AG639" s="23"/>
    </row>
    <row r="640" spans="1:33" s="111" customFormat="1" x14ac:dyDescent="0.2">
      <c r="A640" s="145" t="s">
        <v>634</v>
      </c>
      <c r="B640" s="145"/>
      <c r="C640" s="145"/>
      <c r="D640" s="146">
        <v>0</v>
      </c>
      <c r="E640" s="147"/>
      <c r="F640" s="148">
        <v>0.2</v>
      </c>
      <c r="G640" s="148"/>
      <c r="H640" s="147">
        <v>14950</v>
      </c>
      <c r="I640" s="109">
        <f t="shared" ref="I640:I641" si="423">H640</f>
        <v>14950</v>
      </c>
      <c r="J640" s="66">
        <f t="shared" si="409"/>
        <v>11960</v>
      </c>
      <c r="K640" s="147"/>
      <c r="L640" s="147">
        <v>0</v>
      </c>
      <c r="M640" s="109">
        <f t="shared" ref="M640:M641" si="424">L640</f>
        <v>0</v>
      </c>
      <c r="N640" s="109">
        <f t="shared" si="410"/>
        <v>0</v>
      </c>
      <c r="O640" s="147"/>
      <c r="P640" s="147">
        <v>0</v>
      </c>
      <c r="Q640" s="109">
        <f t="shared" ref="Q640:Q641" si="425">+P640</f>
        <v>0</v>
      </c>
      <c r="R640" s="66">
        <f t="shared" si="411"/>
        <v>0</v>
      </c>
      <c r="S640" s="146">
        <v>25</v>
      </c>
      <c r="T640" s="149" t="s">
        <v>134</v>
      </c>
      <c r="U640" s="108">
        <f>SUMIF('Avoided Costs 2011-2019'!$A:$A,'2011 Actuals'!T640&amp;'2011 Actuals'!S640,'Avoided Costs 2011-2019'!$E:$E)*J640</f>
        <v>28068.590468003546</v>
      </c>
      <c r="V640" s="108">
        <f>SUMIF('Avoided Costs 2011-2019'!$A:$A,'2011 Actuals'!T640&amp;'2011 Actuals'!S640,'Avoided Costs 2011-2019'!$K:$K)*N640</f>
        <v>0</v>
      </c>
      <c r="W640" s="108">
        <f>SUMIF('Avoided Costs 2011-2019'!$A:$A,'2011 Actuals'!T640&amp;'2011 Actuals'!S640,'Avoided Costs 2011-2019'!$M:$M)*R640</f>
        <v>0</v>
      </c>
      <c r="X640" s="108">
        <f t="shared" si="412"/>
        <v>28068.590468003546</v>
      </c>
      <c r="Y640" s="134">
        <v>14800</v>
      </c>
      <c r="Z640" s="110">
        <f t="shared" si="413"/>
        <v>11840</v>
      </c>
      <c r="AA640" s="110"/>
      <c r="AB640" s="110"/>
      <c r="AC640" s="110"/>
      <c r="AD640" s="110">
        <f t="shared" si="406"/>
        <v>11840</v>
      </c>
      <c r="AE640" s="110">
        <f t="shared" si="407"/>
        <v>16228.590468003546</v>
      </c>
      <c r="AF640" s="261">
        <f t="shared" si="408"/>
        <v>299000</v>
      </c>
      <c r="AG640" s="23"/>
    </row>
    <row r="641" spans="1:33" s="111" customFormat="1" x14ac:dyDescent="0.2">
      <c r="A641" s="145" t="s">
        <v>635</v>
      </c>
      <c r="B641" s="145"/>
      <c r="C641" s="145"/>
      <c r="D641" s="146">
        <v>1</v>
      </c>
      <c r="E641" s="147"/>
      <c r="F641" s="148">
        <v>0.2</v>
      </c>
      <c r="G641" s="148"/>
      <c r="H641" s="147">
        <v>163950</v>
      </c>
      <c r="I641" s="109">
        <f t="shared" si="423"/>
        <v>163950</v>
      </c>
      <c r="J641" s="66">
        <f t="shared" si="409"/>
        <v>131160</v>
      </c>
      <c r="K641" s="147"/>
      <c r="L641" s="147">
        <v>0</v>
      </c>
      <c r="M641" s="109">
        <f t="shared" si="424"/>
        <v>0</v>
      </c>
      <c r="N641" s="109">
        <f t="shared" si="410"/>
        <v>0</v>
      </c>
      <c r="O641" s="147"/>
      <c r="P641" s="147">
        <v>0</v>
      </c>
      <c r="Q641" s="109">
        <f t="shared" si="425"/>
        <v>0</v>
      </c>
      <c r="R641" s="66">
        <f t="shared" si="411"/>
        <v>0</v>
      </c>
      <c r="S641" s="146">
        <v>25</v>
      </c>
      <c r="T641" s="149" t="s">
        <v>16</v>
      </c>
      <c r="U641" s="108">
        <f>SUMIF('Avoided Costs 2011-2019'!$A:$A,'2011 Actuals'!T641&amp;'2011 Actuals'!S641,'Avoided Costs 2011-2019'!$E:$E)*J641</f>
        <v>338917.87876227463</v>
      </c>
      <c r="V641" s="108">
        <f>SUMIF('Avoided Costs 2011-2019'!$A:$A,'2011 Actuals'!T641&amp;'2011 Actuals'!S641,'Avoided Costs 2011-2019'!$K:$K)*N641</f>
        <v>0</v>
      </c>
      <c r="W641" s="108">
        <f>SUMIF('Avoided Costs 2011-2019'!$A:$A,'2011 Actuals'!T641&amp;'2011 Actuals'!S641,'Avoided Costs 2011-2019'!$M:$M)*R641</f>
        <v>0</v>
      </c>
      <c r="X641" s="108">
        <f t="shared" si="412"/>
        <v>338917.87876227463</v>
      </c>
      <c r="Y641" s="134">
        <v>42300</v>
      </c>
      <c r="Z641" s="110">
        <f t="shared" si="413"/>
        <v>33840</v>
      </c>
      <c r="AA641" s="110"/>
      <c r="AB641" s="110"/>
      <c r="AC641" s="110"/>
      <c r="AD641" s="110">
        <f t="shared" si="406"/>
        <v>33840</v>
      </c>
      <c r="AE641" s="110">
        <f t="shared" si="407"/>
        <v>305077.87876227463</v>
      </c>
      <c r="AF641" s="261">
        <f t="shared" si="408"/>
        <v>3279000</v>
      </c>
      <c r="AG641" s="23"/>
    </row>
    <row r="642" spans="1:33" s="111" customFormat="1" x14ac:dyDescent="0.2">
      <c r="A642" s="150" t="s">
        <v>636</v>
      </c>
      <c r="B642" s="150"/>
      <c r="C642" s="150"/>
      <c r="D642" s="151">
        <v>1</v>
      </c>
      <c r="E642" s="152"/>
      <c r="F642" s="153">
        <v>0.2</v>
      </c>
      <c r="G642" s="153"/>
      <c r="H642" s="152">
        <v>80407</v>
      </c>
      <c r="I642" s="109">
        <f t="shared" si="420"/>
        <v>78557.638999999996</v>
      </c>
      <c r="J642" s="66">
        <f t="shared" si="409"/>
        <v>62846.111199999999</v>
      </c>
      <c r="K642" s="109"/>
      <c r="L642" s="152">
        <v>102977</v>
      </c>
      <c r="M642" s="109">
        <f t="shared" si="421"/>
        <v>99990.667000000001</v>
      </c>
      <c r="N642" s="109">
        <f t="shared" si="410"/>
        <v>79992.53360000001</v>
      </c>
      <c r="O642" s="115"/>
      <c r="P642" s="152">
        <v>0</v>
      </c>
      <c r="Q642" s="109">
        <f t="shared" si="422"/>
        <v>0</v>
      </c>
      <c r="R642" s="66">
        <f t="shared" si="411"/>
        <v>0</v>
      </c>
      <c r="S642" s="151">
        <v>15</v>
      </c>
      <c r="T642" s="154" t="s">
        <v>16</v>
      </c>
      <c r="U642" s="108">
        <f>SUMIF('Avoided Costs 2011-2019'!$A:$A,'2011 Actuals'!T642&amp;'2011 Actuals'!S642,'Avoided Costs 2011-2019'!$E:$E)*J642</f>
        <v>127907.35274154125</v>
      </c>
      <c r="V642" s="108">
        <f>SUMIF('Avoided Costs 2011-2019'!$A:$A,'2011 Actuals'!T642&amp;'2011 Actuals'!S642,'Avoided Costs 2011-2019'!$K:$K)*N642</f>
        <v>67422.681886538616</v>
      </c>
      <c r="W642" s="108">
        <f>SUMIF('Avoided Costs 2011-2019'!$A:$A,'2011 Actuals'!T642&amp;'2011 Actuals'!S642,'Avoided Costs 2011-2019'!$M:$M)*R642</f>
        <v>0</v>
      </c>
      <c r="X642" s="108">
        <f t="shared" si="412"/>
        <v>195330.03462807985</v>
      </c>
      <c r="Y642" s="134">
        <v>16995</v>
      </c>
      <c r="Z642" s="110">
        <f t="shared" si="413"/>
        <v>13596</v>
      </c>
      <c r="AA642" s="110"/>
      <c r="AB642" s="110"/>
      <c r="AC642" s="110"/>
      <c r="AD642" s="110">
        <f t="shared" si="406"/>
        <v>13596</v>
      </c>
      <c r="AE642" s="110">
        <f t="shared" si="407"/>
        <v>181734.03462807985</v>
      </c>
      <c r="AF642" s="261">
        <f t="shared" si="408"/>
        <v>942691.66799999995</v>
      </c>
      <c r="AG642" s="23"/>
    </row>
    <row r="643" spans="1:33" s="111" customFormat="1" x14ac:dyDescent="0.2">
      <c r="A643" s="150" t="s">
        <v>637</v>
      </c>
      <c r="B643" s="150"/>
      <c r="C643" s="150"/>
      <c r="D643" s="151">
        <v>0</v>
      </c>
      <c r="E643" s="152"/>
      <c r="F643" s="153">
        <v>0.2</v>
      </c>
      <c r="G643" s="153"/>
      <c r="H643" s="152">
        <v>144243</v>
      </c>
      <c r="I643" s="109">
        <f t="shared" si="420"/>
        <v>140925.41099999999</v>
      </c>
      <c r="J643" s="66">
        <f t="shared" si="409"/>
        <v>112740.3288</v>
      </c>
      <c r="K643" s="109"/>
      <c r="L643" s="152">
        <v>0</v>
      </c>
      <c r="M643" s="109">
        <f t="shared" si="421"/>
        <v>0</v>
      </c>
      <c r="N643" s="109">
        <f t="shared" si="410"/>
        <v>0</v>
      </c>
      <c r="O643" s="115"/>
      <c r="P643" s="152">
        <v>0</v>
      </c>
      <c r="Q643" s="109">
        <f t="shared" si="422"/>
        <v>0</v>
      </c>
      <c r="R643" s="66">
        <f t="shared" si="411"/>
        <v>0</v>
      </c>
      <c r="S643" s="151">
        <v>25</v>
      </c>
      <c r="T643" s="154" t="s">
        <v>16</v>
      </c>
      <c r="U643" s="108">
        <f>SUMIF('Avoided Costs 2011-2019'!$A:$A,'2011 Actuals'!T643&amp;'2011 Actuals'!S643,'Avoided Costs 2011-2019'!$E:$E)*J643</f>
        <v>291321.38676317001</v>
      </c>
      <c r="V643" s="108">
        <f>SUMIF('Avoided Costs 2011-2019'!$A:$A,'2011 Actuals'!T643&amp;'2011 Actuals'!S643,'Avoided Costs 2011-2019'!$K:$K)*N643</f>
        <v>0</v>
      </c>
      <c r="W643" s="108">
        <f>SUMIF('Avoided Costs 2011-2019'!$A:$A,'2011 Actuals'!T643&amp;'2011 Actuals'!S643,'Avoided Costs 2011-2019'!$M:$M)*R643</f>
        <v>0</v>
      </c>
      <c r="X643" s="108">
        <f t="shared" si="412"/>
        <v>291321.38676317001</v>
      </c>
      <c r="Y643" s="134">
        <v>179994</v>
      </c>
      <c r="Z643" s="110">
        <f t="shared" si="413"/>
        <v>143995.20000000001</v>
      </c>
      <c r="AA643" s="110"/>
      <c r="AB643" s="110"/>
      <c r="AC643" s="110"/>
      <c r="AD643" s="110">
        <f t="shared" si="406"/>
        <v>143995.20000000001</v>
      </c>
      <c r="AE643" s="110">
        <f t="shared" si="407"/>
        <v>147326.18676317</v>
      </c>
      <c r="AF643" s="261">
        <f t="shared" si="408"/>
        <v>2818508.22</v>
      </c>
      <c r="AG643" s="23"/>
    </row>
    <row r="644" spans="1:33" s="111" customFormat="1" x14ac:dyDescent="0.2">
      <c r="A644" s="150" t="s">
        <v>638</v>
      </c>
      <c r="B644" s="150"/>
      <c r="C644" s="150"/>
      <c r="D644" s="151">
        <v>0</v>
      </c>
      <c r="E644" s="152"/>
      <c r="F644" s="153">
        <v>0.2</v>
      </c>
      <c r="G644" s="153"/>
      <c r="H644" s="152">
        <v>21732</v>
      </c>
      <c r="I644" s="109">
        <f t="shared" si="420"/>
        <v>21232.164000000001</v>
      </c>
      <c r="J644" s="66">
        <f t="shared" si="409"/>
        <v>16985.731200000002</v>
      </c>
      <c r="K644" s="109"/>
      <c r="L644" s="152">
        <v>0</v>
      </c>
      <c r="M644" s="109">
        <f t="shared" si="421"/>
        <v>0</v>
      </c>
      <c r="N644" s="109">
        <f t="shared" si="410"/>
        <v>0</v>
      </c>
      <c r="O644" s="115"/>
      <c r="P644" s="152">
        <v>0</v>
      </c>
      <c r="Q644" s="109">
        <f t="shared" si="422"/>
        <v>0</v>
      </c>
      <c r="R644" s="66">
        <f t="shared" si="411"/>
        <v>0</v>
      </c>
      <c r="S644" s="151">
        <v>25</v>
      </c>
      <c r="T644" s="154" t="s">
        <v>134</v>
      </c>
      <c r="U644" s="108">
        <f>SUMIF('Avoided Costs 2011-2019'!$A:$A,'2011 Actuals'!T644&amp;'2011 Actuals'!S644,'Avoided Costs 2011-2019'!$E:$E)*J644</f>
        <v>39863.338867256731</v>
      </c>
      <c r="V644" s="108">
        <f>SUMIF('Avoided Costs 2011-2019'!$A:$A,'2011 Actuals'!T644&amp;'2011 Actuals'!S644,'Avoided Costs 2011-2019'!$K:$K)*N644</f>
        <v>0</v>
      </c>
      <c r="W644" s="108">
        <f>SUMIF('Avoided Costs 2011-2019'!$A:$A,'2011 Actuals'!T644&amp;'2011 Actuals'!S644,'Avoided Costs 2011-2019'!$M:$M)*R644</f>
        <v>0</v>
      </c>
      <c r="X644" s="108">
        <f t="shared" si="412"/>
        <v>39863.338867256731</v>
      </c>
      <c r="Y644" s="134">
        <v>15381</v>
      </c>
      <c r="Z644" s="110">
        <f t="shared" si="413"/>
        <v>12304.800000000001</v>
      </c>
      <c r="AA644" s="110"/>
      <c r="AB644" s="110"/>
      <c r="AC644" s="110"/>
      <c r="AD644" s="110">
        <f t="shared" si="406"/>
        <v>12304.800000000001</v>
      </c>
      <c r="AE644" s="110">
        <f t="shared" si="407"/>
        <v>27558.538867256728</v>
      </c>
      <c r="AF644" s="261">
        <f t="shared" si="408"/>
        <v>424643.28</v>
      </c>
      <c r="AG644" s="23"/>
    </row>
    <row r="645" spans="1:33" s="111" customFormat="1" x14ac:dyDescent="0.2">
      <c r="A645" s="150" t="s">
        <v>639</v>
      </c>
      <c r="B645" s="150"/>
      <c r="C645" s="150"/>
      <c r="D645" s="151">
        <v>1</v>
      </c>
      <c r="E645" s="152"/>
      <c r="F645" s="153">
        <v>0.2</v>
      </c>
      <c r="G645" s="153"/>
      <c r="H645" s="152">
        <v>69912</v>
      </c>
      <c r="I645" s="109">
        <f t="shared" si="420"/>
        <v>68304.024000000005</v>
      </c>
      <c r="J645" s="66">
        <f t="shared" si="409"/>
        <v>54643.219200000007</v>
      </c>
      <c r="K645" s="109"/>
      <c r="L645" s="152">
        <v>122859</v>
      </c>
      <c r="M645" s="109">
        <f t="shared" si="421"/>
        <v>119296.08899999999</v>
      </c>
      <c r="N645" s="109">
        <f t="shared" si="410"/>
        <v>95436.871199999994</v>
      </c>
      <c r="O645" s="115"/>
      <c r="P645" s="152">
        <v>0</v>
      </c>
      <c r="Q645" s="109">
        <f t="shared" si="422"/>
        <v>0</v>
      </c>
      <c r="R645" s="66">
        <f t="shared" si="411"/>
        <v>0</v>
      </c>
      <c r="S645" s="151">
        <v>15</v>
      </c>
      <c r="T645" s="154" t="s">
        <v>16</v>
      </c>
      <c r="U645" s="108">
        <f>SUMIF('Avoided Costs 2011-2019'!$A:$A,'2011 Actuals'!T645&amp;'2011 Actuals'!S645,'Avoided Costs 2011-2019'!$E:$E)*J645</f>
        <v>111212.44226083094</v>
      </c>
      <c r="V645" s="108">
        <f>SUMIF('Avoided Costs 2011-2019'!$A:$A,'2011 Actuals'!T645&amp;'2011 Actuals'!S645,'Avoided Costs 2011-2019'!$K:$K)*N645</f>
        <v>80440.130066891114</v>
      </c>
      <c r="W645" s="108">
        <f>SUMIF('Avoided Costs 2011-2019'!$A:$A,'2011 Actuals'!T645&amp;'2011 Actuals'!S645,'Avoided Costs 2011-2019'!$M:$M)*R645</f>
        <v>0</v>
      </c>
      <c r="X645" s="108">
        <f t="shared" si="412"/>
        <v>191652.57232772204</v>
      </c>
      <c r="Y645" s="134">
        <v>13000</v>
      </c>
      <c r="Z645" s="110">
        <f t="shared" si="413"/>
        <v>10400</v>
      </c>
      <c r="AA645" s="110"/>
      <c r="AB645" s="110"/>
      <c r="AC645" s="110"/>
      <c r="AD645" s="110">
        <f t="shared" si="406"/>
        <v>10400</v>
      </c>
      <c r="AE645" s="110">
        <f t="shared" si="407"/>
        <v>181252.57232772204</v>
      </c>
      <c r="AF645" s="261">
        <f t="shared" si="408"/>
        <v>819648.28800000006</v>
      </c>
      <c r="AG645" s="23"/>
    </row>
    <row r="646" spans="1:33" s="111" customFormat="1" x14ac:dyDescent="0.2">
      <c r="A646" s="150" t="s">
        <v>640</v>
      </c>
      <c r="B646" s="150"/>
      <c r="C646" s="150"/>
      <c r="D646" s="151">
        <v>0</v>
      </c>
      <c r="E646" s="152"/>
      <c r="F646" s="153">
        <v>0.2</v>
      </c>
      <c r="G646" s="153"/>
      <c r="H646" s="152">
        <v>4499</v>
      </c>
      <c r="I646" s="109">
        <f t="shared" si="420"/>
        <v>4395.5230000000001</v>
      </c>
      <c r="J646" s="66">
        <f t="shared" si="409"/>
        <v>3516.4184000000005</v>
      </c>
      <c r="K646" s="109"/>
      <c r="L646" s="152">
        <v>0</v>
      </c>
      <c r="M646" s="109">
        <f t="shared" si="421"/>
        <v>0</v>
      </c>
      <c r="N646" s="109">
        <f t="shared" si="410"/>
        <v>0</v>
      </c>
      <c r="O646" s="115"/>
      <c r="P646" s="152">
        <v>0</v>
      </c>
      <c r="Q646" s="109">
        <f t="shared" si="422"/>
        <v>0</v>
      </c>
      <c r="R646" s="66">
        <f t="shared" si="411"/>
        <v>0</v>
      </c>
      <c r="S646" s="151">
        <v>25</v>
      </c>
      <c r="T646" s="154" t="s">
        <v>134</v>
      </c>
      <c r="U646" s="108">
        <f>SUMIF('Avoided Costs 2011-2019'!$A:$A,'2011 Actuals'!T646&amp;'2011 Actuals'!S646,'Avoided Costs 2011-2019'!$E:$E)*J646</f>
        <v>8252.5842795779517</v>
      </c>
      <c r="V646" s="108">
        <f>SUMIF('Avoided Costs 2011-2019'!$A:$A,'2011 Actuals'!T646&amp;'2011 Actuals'!S646,'Avoided Costs 2011-2019'!$K:$K)*N646</f>
        <v>0</v>
      </c>
      <c r="W646" s="108">
        <f>SUMIF('Avoided Costs 2011-2019'!$A:$A,'2011 Actuals'!T646&amp;'2011 Actuals'!S646,'Avoided Costs 2011-2019'!$M:$M)*R646</f>
        <v>0</v>
      </c>
      <c r="X646" s="108">
        <f t="shared" si="412"/>
        <v>8252.5842795779517</v>
      </c>
      <c r="Y646" s="134">
        <v>17042</v>
      </c>
      <c r="Z646" s="110">
        <f t="shared" si="413"/>
        <v>13633.6</v>
      </c>
      <c r="AA646" s="110"/>
      <c r="AB646" s="110"/>
      <c r="AC646" s="110"/>
      <c r="AD646" s="110">
        <f t="shared" si="406"/>
        <v>13633.6</v>
      </c>
      <c r="AE646" s="110">
        <f t="shared" si="407"/>
        <v>-5381.0157204220486</v>
      </c>
      <c r="AF646" s="261">
        <f t="shared" si="408"/>
        <v>87910.46</v>
      </c>
      <c r="AG646" s="23"/>
    </row>
    <row r="647" spans="1:33" s="111" customFormat="1" x14ac:dyDescent="0.2">
      <c r="A647" s="150" t="s">
        <v>641</v>
      </c>
      <c r="B647" s="150"/>
      <c r="C647" s="150"/>
      <c r="D647" s="151">
        <v>1</v>
      </c>
      <c r="E647" s="152"/>
      <c r="F647" s="153">
        <v>0.2</v>
      </c>
      <c r="G647" s="153"/>
      <c r="H647" s="152">
        <v>33207</v>
      </c>
      <c r="I647" s="109">
        <f t="shared" si="420"/>
        <v>32443.238999999998</v>
      </c>
      <c r="J647" s="66">
        <f t="shared" si="409"/>
        <v>25954.591199999999</v>
      </c>
      <c r="K647" s="109"/>
      <c r="L647" s="152">
        <v>0</v>
      </c>
      <c r="M647" s="109">
        <f t="shared" si="421"/>
        <v>0</v>
      </c>
      <c r="N647" s="109">
        <f t="shared" si="410"/>
        <v>0</v>
      </c>
      <c r="O647" s="115"/>
      <c r="P647" s="152">
        <v>0</v>
      </c>
      <c r="Q647" s="109">
        <f t="shared" si="422"/>
        <v>0</v>
      </c>
      <c r="R647" s="66">
        <f t="shared" si="411"/>
        <v>0</v>
      </c>
      <c r="S647" s="151">
        <v>25</v>
      </c>
      <c r="T647" s="154" t="s">
        <v>16</v>
      </c>
      <c r="U647" s="108">
        <f>SUMIF('Avoided Costs 2011-2019'!$A:$A,'2011 Actuals'!T647&amp;'2011 Actuals'!S647,'Avoided Costs 2011-2019'!$E:$E)*J647</f>
        <v>67066.750485254655</v>
      </c>
      <c r="V647" s="108">
        <f>SUMIF('Avoided Costs 2011-2019'!$A:$A,'2011 Actuals'!T647&amp;'2011 Actuals'!S647,'Avoided Costs 2011-2019'!$K:$K)*N647</f>
        <v>0</v>
      </c>
      <c r="W647" s="108">
        <f>SUMIF('Avoided Costs 2011-2019'!$A:$A,'2011 Actuals'!T647&amp;'2011 Actuals'!S647,'Avoided Costs 2011-2019'!$M:$M)*R647</f>
        <v>0</v>
      </c>
      <c r="X647" s="108">
        <f t="shared" si="412"/>
        <v>67066.750485254655</v>
      </c>
      <c r="Y647" s="134">
        <v>16798</v>
      </c>
      <c r="Z647" s="110">
        <f t="shared" si="413"/>
        <v>13438.400000000001</v>
      </c>
      <c r="AA647" s="110"/>
      <c r="AB647" s="110"/>
      <c r="AC647" s="110"/>
      <c r="AD647" s="110">
        <f t="shared" si="406"/>
        <v>13438.400000000001</v>
      </c>
      <c r="AE647" s="110">
        <f t="shared" si="407"/>
        <v>53628.350485254654</v>
      </c>
      <c r="AF647" s="261">
        <f t="shared" si="408"/>
        <v>648864.78</v>
      </c>
      <c r="AG647" s="23"/>
    </row>
    <row r="648" spans="1:33" s="111" customFormat="1" x14ac:dyDescent="0.2">
      <c r="A648" s="150" t="s">
        <v>642</v>
      </c>
      <c r="B648" s="150"/>
      <c r="C648" s="150"/>
      <c r="D648" s="151">
        <v>1</v>
      </c>
      <c r="E648" s="152"/>
      <c r="F648" s="153">
        <v>0.2</v>
      </c>
      <c r="G648" s="153"/>
      <c r="H648" s="152">
        <v>16769</v>
      </c>
      <c r="I648" s="109">
        <f t="shared" si="420"/>
        <v>16383.313</v>
      </c>
      <c r="J648" s="66">
        <f t="shared" si="409"/>
        <v>13106.6504</v>
      </c>
      <c r="K648" s="109"/>
      <c r="L648" s="152">
        <v>0</v>
      </c>
      <c r="M648" s="109">
        <f t="shared" si="421"/>
        <v>0</v>
      </c>
      <c r="N648" s="109">
        <f t="shared" si="410"/>
        <v>0</v>
      </c>
      <c r="O648" s="115"/>
      <c r="P648" s="152">
        <v>0</v>
      </c>
      <c r="Q648" s="109">
        <f t="shared" si="422"/>
        <v>0</v>
      </c>
      <c r="R648" s="66">
        <f t="shared" si="411"/>
        <v>0</v>
      </c>
      <c r="S648" s="151">
        <v>14</v>
      </c>
      <c r="T648" s="154" t="s">
        <v>16</v>
      </c>
      <c r="U648" s="108">
        <f>SUMIF('Avoided Costs 2011-2019'!$A:$A,'2011 Actuals'!T648&amp;'2011 Actuals'!S648,'Avoided Costs 2011-2019'!$E:$E)*J648</f>
        <v>25651.239438737724</v>
      </c>
      <c r="V648" s="108">
        <f>SUMIF('Avoided Costs 2011-2019'!$A:$A,'2011 Actuals'!T648&amp;'2011 Actuals'!S648,'Avoided Costs 2011-2019'!$K:$K)*N648</f>
        <v>0</v>
      </c>
      <c r="W648" s="108">
        <f>SUMIF('Avoided Costs 2011-2019'!$A:$A,'2011 Actuals'!T648&amp;'2011 Actuals'!S648,'Avoided Costs 2011-2019'!$M:$M)*R648</f>
        <v>0</v>
      </c>
      <c r="X648" s="108">
        <f t="shared" si="412"/>
        <v>25651.239438737724</v>
      </c>
      <c r="Y648" s="134">
        <v>23546</v>
      </c>
      <c r="Z648" s="110">
        <f t="shared" si="413"/>
        <v>18836.8</v>
      </c>
      <c r="AA648" s="110"/>
      <c r="AB648" s="110"/>
      <c r="AC648" s="110"/>
      <c r="AD648" s="110">
        <f t="shared" si="406"/>
        <v>18836.8</v>
      </c>
      <c r="AE648" s="110">
        <f t="shared" si="407"/>
        <v>6814.4394387377251</v>
      </c>
      <c r="AF648" s="261">
        <f t="shared" si="408"/>
        <v>183493.10560000001</v>
      </c>
      <c r="AG648" s="23"/>
    </row>
    <row r="649" spans="1:33" s="111" customFormat="1" x14ac:dyDescent="0.2">
      <c r="A649" s="150" t="s">
        <v>643</v>
      </c>
      <c r="B649" s="150"/>
      <c r="C649" s="150"/>
      <c r="D649" s="151">
        <v>1</v>
      </c>
      <c r="E649" s="152"/>
      <c r="F649" s="153">
        <v>0.2</v>
      </c>
      <c r="G649" s="153"/>
      <c r="H649" s="152">
        <v>22850</v>
      </c>
      <c r="I649" s="109">
        <f t="shared" si="420"/>
        <v>22324.45</v>
      </c>
      <c r="J649" s="66">
        <f t="shared" si="409"/>
        <v>17859.560000000001</v>
      </c>
      <c r="K649" s="109"/>
      <c r="L649" s="152">
        <v>0</v>
      </c>
      <c r="M649" s="109">
        <f t="shared" si="421"/>
        <v>0</v>
      </c>
      <c r="N649" s="109">
        <f t="shared" si="410"/>
        <v>0</v>
      </c>
      <c r="O649" s="115"/>
      <c r="P649" s="152">
        <v>0</v>
      </c>
      <c r="Q649" s="109">
        <f t="shared" si="422"/>
        <v>0</v>
      </c>
      <c r="R649" s="66">
        <f t="shared" si="411"/>
        <v>0</v>
      </c>
      <c r="S649" s="151">
        <v>14</v>
      </c>
      <c r="T649" s="154" t="s">
        <v>16</v>
      </c>
      <c r="U649" s="108">
        <f>SUMIF('Avoided Costs 2011-2019'!$A:$A,'2011 Actuals'!T649&amp;'2011 Actuals'!S649,'Avoided Costs 2011-2019'!$E:$E)*J649</f>
        <v>34953.236399019443</v>
      </c>
      <c r="V649" s="108">
        <f>SUMIF('Avoided Costs 2011-2019'!$A:$A,'2011 Actuals'!T649&amp;'2011 Actuals'!S649,'Avoided Costs 2011-2019'!$K:$K)*N649</f>
        <v>0</v>
      </c>
      <c r="W649" s="108">
        <f>SUMIF('Avoided Costs 2011-2019'!$A:$A,'2011 Actuals'!T649&amp;'2011 Actuals'!S649,'Avoided Costs 2011-2019'!$M:$M)*R649</f>
        <v>0</v>
      </c>
      <c r="X649" s="108">
        <f t="shared" si="412"/>
        <v>34953.236399019443</v>
      </c>
      <c r="Y649" s="134">
        <v>27805.599999999999</v>
      </c>
      <c r="Z649" s="110">
        <f t="shared" si="413"/>
        <v>22244.48</v>
      </c>
      <c r="AA649" s="110"/>
      <c r="AB649" s="110"/>
      <c r="AC649" s="110"/>
      <c r="AD649" s="110">
        <f t="shared" si="406"/>
        <v>22244.48</v>
      </c>
      <c r="AE649" s="110">
        <f t="shared" si="407"/>
        <v>12708.756399019443</v>
      </c>
      <c r="AF649" s="261">
        <f t="shared" si="408"/>
        <v>250033.84000000003</v>
      </c>
      <c r="AG649" s="23"/>
    </row>
    <row r="650" spans="1:33" s="111" customFormat="1" x14ac:dyDescent="0.2">
      <c r="A650" s="150" t="s">
        <v>644</v>
      </c>
      <c r="B650" s="150"/>
      <c r="C650" s="150"/>
      <c r="D650" s="151">
        <v>1</v>
      </c>
      <c r="E650" s="152"/>
      <c r="F650" s="153">
        <v>0.2</v>
      </c>
      <c r="G650" s="153"/>
      <c r="H650" s="152">
        <v>11965</v>
      </c>
      <c r="I650" s="109">
        <f t="shared" si="420"/>
        <v>11689.805</v>
      </c>
      <c r="J650" s="66">
        <f t="shared" si="409"/>
        <v>9351.844000000001</v>
      </c>
      <c r="K650" s="109"/>
      <c r="L650" s="152">
        <v>0</v>
      </c>
      <c r="M650" s="109">
        <f t="shared" si="421"/>
        <v>0</v>
      </c>
      <c r="N650" s="109">
        <f t="shared" si="410"/>
        <v>0</v>
      </c>
      <c r="O650" s="115"/>
      <c r="P650" s="152">
        <v>0</v>
      </c>
      <c r="Q650" s="109">
        <f t="shared" si="422"/>
        <v>0</v>
      </c>
      <c r="R650" s="66">
        <f t="shared" si="411"/>
        <v>0</v>
      </c>
      <c r="S650" s="151">
        <v>15</v>
      </c>
      <c r="T650" s="154" t="s">
        <v>16</v>
      </c>
      <c r="U650" s="108">
        <f>SUMIF('Avoided Costs 2011-2019'!$A:$A,'2011 Actuals'!T650&amp;'2011 Actuals'!S650,'Avoided Costs 2011-2019'!$E:$E)*J650</f>
        <v>19033.311472291483</v>
      </c>
      <c r="V650" s="108">
        <f>SUMIF('Avoided Costs 2011-2019'!$A:$A,'2011 Actuals'!T650&amp;'2011 Actuals'!S650,'Avoided Costs 2011-2019'!$K:$K)*N650</f>
        <v>0</v>
      </c>
      <c r="W650" s="108">
        <f>SUMIF('Avoided Costs 2011-2019'!$A:$A,'2011 Actuals'!T650&amp;'2011 Actuals'!S650,'Avoided Costs 2011-2019'!$M:$M)*R650</f>
        <v>0</v>
      </c>
      <c r="X650" s="108">
        <f t="shared" si="412"/>
        <v>19033.311472291483</v>
      </c>
      <c r="Y650" s="134">
        <v>20241.150000000001</v>
      </c>
      <c r="Z650" s="110">
        <f t="shared" si="413"/>
        <v>16192.920000000002</v>
      </c>
      <c r="AA650" s="110"/>
      <c r="AB650" s="110"/>
      <c r="AC650" s="110"/>
      <c r="AD650" s="110">
        <f t="shared" si="406"/>
        <v>16192.920000000002</v>
      </c>
      <c r="AE650" s="110">
        <f t="shared" si="407"/>
        <v>2840.3914722914815</v>
      </c>
      <c r="AF650" s="261">
        <f t="shared" si="408"/>
        <v>140277.66</v>
      </c>
      <c r="AG650" s="23"/>
    </row>
    <row r="651" spans="1:33" s="111" customFormat="1" x14ac:dyDescent="0.2">
      <c r="A651" s="150" t="s">
        <v>645</v>
      </c>
      <c r="B651" s="150"/>
      <c r="C651" s="150"/>
      <c r="D651" s="151">
        <v>1</v>
      </c>
      <c r="E651" s="152"/>
      <c r="F651" s="153">
        <v>0.2</v>
      </c>
      <c r="G651" s="153"/>
      <c r="H651" s="152">
        <v>26229</v>
      </c>
      <c r="I651" s="109">
        <f t="shared" si="420"/>
        <v>25625.733</v>
      </c>
      <c r="J651" s="66">
        <f t="shared" si="409"/>
        <v>20500.5864</v>
      </c>
      <c r="K651" s="109"/>
      <c r="L651" s="152">
        <v>27041</v>
      </c>
      <c r="M651" s="109">
        <f t="shared" si="421"/>
        <v>26256.810999999998</v>
      </c>
      <c r="N651" s="109">
        <f t="shared" si="410"/>
        <v>21005.448799999998</v>
      </c>
      <c r="O651" s="115"/>
      <c r="P651" s="152">
        <v>0</v>
      </c>
      <c r="Q651" s="109">
        <f t="shared" si="422"/>
        <v>0</v>
      </c>
      <c r="R651" s="66">
        <f t="shared" si="411"/>
        <v>0</v>
      </c>
      <c r="S651" s="151">
        <v>15</v>
      </c>
      <c r="T651" s="154" t="s">
        <v>16</v>
      </c>
      <c r="U651" s="108">
        <f>SUMIF('Avoided Costs 2011-2019'!$A:$A,'2011 Actuals'!T651&amp;'2011 Actuals'!S651,'Avoided Costs 2011-2019'!$E:$E)*J651</f>
        <v>41723.754835497974</v>
      </c>
      <c r="V651" s="108">
        <f>SUMIF('Avoided Costs 2011-2019'!$A:$A,'2011 Actuals'!T651&amp;'2011 Actuals'!S651,'Avoided Costs 2011-2019'!$K:$K)*N651</f>
        <v>17704.698533593815</v>
      </c>
      <c r="W651" s="108">
        <f>SUMIF('Avoided Costs 2011-2019'!$A:$A,'2011 Actuals'!T651&amp;'2011 Actuals'!S651,'Avoided Costs 2011-2019'!$M:$M)*R651</f>
        <v>0</v>
      </c>
      <c r="X651" s="108">
        <f t="shared" si="412"/>
        <v>59428.453369091789</v>
      </c>
      <c r="Y651" s="134">
        <v>10500</v>
      </c>
      <c r="Z651" s="110">
        <f t="shared" si="413"/>
        <v>8400</v>
      </c>
      <c r="AA651" s="110"/>
      <c r="AB651" s="110"/>
      <c r="AC651" s="110"/>
      <c r="AD651" s="110">
        <f t="shared" si="406"/>
        <v>8400</v>
      </c>
      <c r="AE651" s="110">
        <f t="shared" si="407"/>
        <v>51028.453369091789</v>
      </c>
      <c r="AF651" s="261">
        <f t="shared" si="408"/>
        <v>307508.79599999997</v>
      </c>
      <c r="AG651" s="23"/>
    </row>
    <row r="652" spans="1:33" s="111" customFormat="1" x14ac:dyDescent="0.2">
      <c r="A652" s="150" t="s">
        <v>646</v>
      </c>
      <c r="B652" s="150"/>
      <c r="C652" s="150"/>
      <c r="D652" s="151">
        <v>1</v>
      </c>
      <c r="E652" s="152"/>
      <c r="F652" s="153">
        <v>0.2</v>
      </c>
      <c r="G652" s="153"/>
      <c r="H652" s="152">
        <v>23909</v>
      </c>
      <c r="I652" s="109">
        <f t="shared" si="420"/>
        <v>23359.093000000001</v>
      </c>
      <c r="J652" s="66">
        <f t="shared" si="409"/>
        <v>18687.274400000002</v>
      </c>
      <c r="K652" s="109"/>
      <c r="L652" s="152">
        <v>0</v>
      </c>
      <c r="M652" s="109">
        <f t="shared" si="421"/>
        <v>0</v>
      </c>
      <c r="N652" s="109">
        <f t="shared" si="410"/>
        <v>0</v>
      </c>
      <c r="O652" s="115"/>
      <c r="P652" s="152">
        <v>0</v>
      </c>
      <c r="Q652" s="109">
        <f t="shared" si="422"/>
        <v>0</v>
      </c>
      <c r="R652" s="66">
        <f t="shared" si="411"/>
        <v>0</v>
      </c>
      <c r="S652" s="151">
        <v>25</v>
      </c>
      <c r="T652" s="154" t="s">
        <v>134</v>
      </c>
      <c r="U652" s="108">
        <f>SUMIF('Avoided Costs 2011-2019'!$A:$A,'2011 Actuals'!T652&amp;'2011 Actuals'!S652,'Avoided Costs 2011-2019'!$E:$E)*J652</f>
        <v>43856.643151906916</v>
      </c>
      <c r="V652" s="108">
        <f>SUMIF('Avoided Costs 2011-2019'!$A:$A,'2011 Actuals'!T652&amp;'2011 Actuals'!S652,'Avoided Costs 2011-2019'!$K:$K)*N652</f>
        <v>0</v>
      </c>
      <c r="W652" s="108">
        <f>SUMIF('Avoided Costs 2011-2019'!$A:$A,'2011 Actuals'!T652&amp;'2011 Actuals'!S652,'Avoided Costs 2011-2019'!$M:$M)*R652</f>
        <v>0</v>
      </c>
      <c r="X652" s="108">
        <f t="shared" si="412"/>
        <v>43856.643151906916</v>
      </c>
      <c r="Y652" s="134">
        <v>4300</v>
      </c>
      <c r="Z652" s="110">
        <f t="shared" si="413"/>
        <v>3440</v>
      </c>
      <c r="AA652" s="110"/>
      <c r="AB652" s="110"/>
      <c r="AC652" s="110"/>
      <c r="AD652" s="110">
        <f t="shared" si="406"/>
        <v>3440</v>
      </c>
      <c r="AE652" s="110">
        <f t="shared" si="407"/>
        <v>40416.643151906916</v>
      </c>
      <c r="AF652" s="261">
        <f t="shared" si="408"/>
        <v>467181.86000000004</v>
      </c>
      <c r="AG652" s="23"/>
    </row>
    <row r="653" spans="1:33" s="111" customFormat="1" x14ac:dyDescent="0.2">
      <c r="A653" s="150" t="s">
        <v>647</v>
      </c>
      <c r="B653" s="150"/>
      <c r="C653" s="150"/>
      <c r="D653" s="151">
        <v>1</v>
      </c>
      <c r="E653" s="152"/>
      <c r="F653" s="153">
        <v>0.2</v>
      </c>
      <c r="G653" s="153"/>
      <c r="H653" s="152">
        <v>26229</v>
      </c>
      <c r="I653" s="109">
        <f t="shared" si="420"/>
        <v>25625.733</v>
      </c>
      <c r="J653" s="66">
        <f t="shared" si="409"/>
        <v>20500.5864</v>
      </c>
      <c r="K653" s="109"/>
      <c r="L653" s="152">
        <v>27041</v>
      </c>
      <c r="M653" s="109">
        <f t="shared" si="421"/>
        <v>26256.810999999998</v>
      </c>
      <c r="N653" s="109">
        <f t="shared" si="410"/>
        <v>21005.448799999998</v>
      </c>
      <c r="O653" s="115"/>
      <c r="P653" s="152">
        <v>0</v>
      </c>
      <c r="Q653" s="109">
        <f t="shared" si="422"/>
        <v>0</v>
      </c>
      <c r="R653" s="66">
        <f t="shared" si="411"/>
        <v>0</v>
      </c>
      <c r="S653" s="151">
        <v>15</v>
      </c>
      <c r="T653" s="154" t="s">
        <v>16</v>
      </c>
      <c r="U653" s="108">
        <f>SUMIF('Avoided Costs 2011-2019'!$A:$A,'2011 Actuals'!T653&amp;'2011 Actuals'!S653,'Avoided Costs 2011-2019'!$E:$E)*J653</f>
        <v>41723.754835497974</v>
      </c>
      <c r="V653" s="108">
        <f>SUMIF('Avoided Costs 2011-2019'!$A:$A,'2011 Actuals'!T653&amp;'2011 Actuals'!S653,'Avoided Costs 2011-2019'!$K:$K)*N653</f>
        <v>17704.698533593815</v>
      </c>
      <c r="W653" s="108">
        <f>SUMIF('Avoided Costs 2011-2019'!$A:$A,'2011 Actuals'!T653&amp;'2011 Actuals'!S653,'Avoided Costs 2011-2019'!$M:$M)*R653</f>
        <v>0</v>
      </c>
      <c r="X653" s="108">
        <f t="shared" si="412"/>
        <v>59428.453369091789</v>
      </c>
      <c r="Y653" s="134">
        <v>10500</v>
      </c>
      <c r="Z653" s="110">
        <f t="shared" si="413"/>
        <v>8400</v>
      </c>
      <c r="AA653" s="110"/>
      <c r="AB653" s="110"/>
      <c r="AC653" s="110"/>
      <c r="AD653" s="110">
        <f t="shared" si="406"/>
        <v>8400</v>
      </c>
      <c r="AE653" s="110">
        <f t="shared" si="407"/>
        <v>51028.453369091789</v>
      </c>
      <c r="AF653" s="261">
        <f t="shared" si="408"/>
        <v>307508.79599999997</v>
      </c>
      <c r="AG653" s="23"/>
    </row>
    <row r="654" spans="1:33" s="111" customFormat="1" x14ac:dyDescent="0.2">
      <c r="A654" s="150" t="s">
        <v>648</v>
      </c>
      <c r="B654" s="150"/>
      <c r="C654" s="150"/>
      <c r="D654" s="151">
        <v>1</v>
      </c>
      <c r="E654" s="152"/>
      <c r="F654" s="153">
        <v>0.2</v>
      </c>
      <c r="G654" s="153"/>
      <c r="H654" s="152">
        <v>4385</v>
      </c>
      <c r="I654" s="109">
        <f t="shared" si="420"/>
        <v>4284.1449999999995</v>
      </c>
      <c r="J654" s="66">
        <f t="shared" si="409"/>
        <v>3427.3159999999998</v>
      </c>
      <c r="K654" s="109"/>
      <c r="L654" s="152">
        <v>1797</v>
      </c>
      <c r="M654" s="109">
        <f t="shared" si="421"/>
        <v>1744.8869999999999</v>
      </c>
      <c r="N654" s="109">
        <f t="shared" si="410"/>
        <v>1395.9096</v>
      </c>
      <c r="O654" s="115"/>
      <c r="P654" s="152">
        <v>0</v>
      </c>
      <c r="Q654" s="109">
        <f t="shared" si="422"/>
        <v>0</v>
      </c>
      <c r="R654" s="66">
        <f t="shared" si="411"/>
        <v>0</v>
      </c>
      <c r="S654" s="151">
        <v>15</v>
      </c>
      <c r="T654" s="154" t="s">
        <v>16</v>
      </c>
      <c r="U654" s="108">
        <f>SUMIF('Avoided Costs 2011-2019'!$A:$A,'2011 Actuals'!T654&amp;'2011 Actuals'!S654,'Avoided Costs 2011-2019'!$E:$E)*J654</f>
        <v>6975.4342503968355</v>
      </c>
      <c r="V654" s="108">
        <f>SUMIF('Avoided Costs 2011-2019'!$A:$A,'2011 Actuals'!T654&amp;'2011 Actuals'!S654,'Avoided Costs 2011-2019'!$K:$K)*N654</f>
        <v>1176.5594195801964</v>
      </c>
      <c r="W654" s="108">
        <f>SUMIF('Avoided Costs 2011-2019'!$A:$A,'2011 Actuals'!T654&amp;'2011 Actuals'!S654,'Avoided Costs 2011-2019'!$M:$M)*R654</f>
        <v>0</v>
      </c>
      <c r="X654" s="108">
        <f t="shared" si="412"/>
        <v>8151.9936699770315</v>
      </c>
      <c r="Y654" s="134">
        <v>3950</v>
      </c>
      <c r="Z654" s="110">
        <f t="shared" si="413"/>
        <v>3160</v>
      </c>
      <c r="AA654" s="110"/>
      <c r="AB654" s="110"/>
      <c r="AC654" s="110"/>
      <c r="AD654" s="110">
        <f t="shared" si="406"/>
        <v>3160</v>
      </c>
      <c r="AE654" s="110">
        <f t="shared" si="407"/>
        <v>4991.9936699770315</v>
      </c>
      <c r="AF654" s="261">
        <f t="shared" si="408"/>
        <v>51409.74</v>
      </c>
      <c r="AG654" s="23"/>
    </row>
    <row r="655" spans="1:33" s="111" customFormat="1" x14ac:dyDescent="0.2">
      <c r="A655" s="150" t="s">
        <v>649</v>
      </c>
      <c r="B655" s="150"/>
      <c r="C655" s="150"/>
      <c r="D655" s="151">
        <v>1</v>
      </c>
      <c r="E655" s="152"/>
      <c r="F655" s="153">
        <v>0.2</v>
      </c>
      <c r="G655" s="153"/>
      <c r="H655" s="152">
        <v>69377</v>
      </c>
      <c r="I655" s="109">
        <f t="shared" si="420"/>
        <v>67781.328999999998</v>
      </c>
      <c r="J655" s="66">
        <f t="shared" si="409"/>
        <v>54225.063200000004</v>
      </c>
      <c r="K655" s="109"/>
      <c r="L655" s="152">
        <v>78321</v>
      </c>
      <c r="M655" s="109">
        <f t="shared" si="421"/>
        <v>76049.690999999992</v>
      </c>
      <c r="N655" s="109">
        <f t="shared" si="410"/>
        <v>60839.752799999995</v>
      </c>
      <c r="O655" s="115"/>
      <c r="P655" s="152">
        <v>0</v>
      </c>
      <c r="Q655" s="109">
        <f t="shared" si="422"/>
        <v>0</v>
      </c>
      <c r="R655" s="66">
        <f t="shared" si="411"/>
        <v>0</v>
      </c>
      <c r="S655" s="151">
        <v>15</v>
      </c>
      <c r="T655" s="154" t="s">
        <v>16</v>
      </c>
      <c r="U655" s="108">
        <f>SUMIF('Avoided Costs 2011-2019'!$A:$A,'2011 Actuals'!T655&amp;'2011 Actuals'!S655,'Avoided Costs 2011-2019'!$E:$E)*J655</f>
        <v>110361.3915598133</v>
      </c>
      <c r="V655" s="108">
        <f>SUMIF('Avoided Costs 2011-2019'!$A:$A,'2011 Actuals'!T655&amp;'2011 Actuals'!S655,'Avoided Costs 2011-2019'!$K:$K)*N655</f>
        <v>51279.527156895128</v>
      </c>
      <c r="W655" s="108">
        <f>SUMIF('Avoided Costs 2011-2019'!$A:$A,'2011 Actuals'!T655&amp;'2011 Actuals'!S655,'Avoided Costs 2011-2019'!$M:$M)*R655</f>
        <v>0</v>
      </c>
      <c r="X655" s="108">
        <f t="shared" si="412"/>
        <v>161640.91871670843</v>
      </c>
      <c r="Y655" s="134">
        <v>15500</v>
      </c>
      <c r="Z655" s="110">
        <f t="shared" si="413"/>
        <v>12400</v>
      </c>
      <c r="AA655" s="110"/>
      <c r="AB655" s="110"/>
      <c r="AC655" s="110"/>
      <c r="AD655" s="110">
        <f t="shared" ref="AD655:AD718" si="426">Z655+AB655</f>
        <v>12400</v>
      </c>
      <c r="AE655" s="110">
        <f t="shared" ref="AE655:AE718" si="427">X655-AD655</f>
        <v>149240.91871670843</v>
      </c>
      <c r="AF655" s="261">
        <f t="shared" ref="AF655:AF718" si="428">J655*S655</f>
        <v>813375.94800000009</v>
      </c>
      <c r="AG655" s="23"/>
    </row>
    <row r="656" spans="1:33" s="111" customFormat="1" x14ac:dyDescent="0.2">
      <c r="A656" s="150" t="s">
        <v>650</v>
      </c>
      <c r="B656" s="150"/>
      <c r="C656" s="150"/>
      <c r="D656" s="151">
        <v>1</v>
      </c>
      <c r="E656" s="152"/>
      <c r="F656" s="153">
        <v>0.2</v>
      </c>
      <c r="G656" s="153"/>
      <c r="H656" s="152">
        <v>24513</v>
      </c>
      <c r="I656" s="109">
        <f t="shared" si="420"/>
        <v>23949.201000000001</v>
      </c>
      <c r="J656" s="66">
        <f t="shared" ref="J656:J719" si="429">I656*(1-F656)</f>
        <v>19159.360800000002</v>
      </c>
      <c r="K656" s="109"/>
      <c r="L656" s="152">
        <v>41639</v>
      </c>
      <c r="M656" s="109">
        <f t="shared" si="421"/>
        <v>40431.468999999997</v>
      </c>
      <c r="N656" s="109">
        <f t="shared" ref="N656:N719" si="430">M656*(1-F656)</f>
        <v>32345.175199999998</v>
      </c>
      <c r="O656" s="115"/>
      <c r="P656" s="152">
        <v>0</v>
      </c>
      <c r="Q656" s="109">
        <f t="shared" si="422"/>
        <v>0</v>
      </c>
      <c r="R656" s="66">
        <f t="shared" ref="R656:R719" si="431">Q656*(1-F656)</f>
        <v>0</v>
      </c>
      <c r="S656" s="151">
        <v>15</v>
      </c>
      <c r="T656" s="154" t="s">
        <v>16</v>
      </c>
      <c r="U656" s="108">
        <f>SUMIF('Avoided Costs 2011-2019'!$A:$A,'2011 Actuals'!T656&amp;'2011 Actuals'!S656,'Avoided Costs 2011-2019'!$E:$E)*J656</f>
        <v>38994.029596346103</v>
      </c>
      <c r="V656" s="108">
        <f>SUMIF('Avoided Costs 2011-2019'!$A:$A,'2011 Actuals'!T656&amp;'2011 Actuals'!S656,'Avoided Costs 2011-2019'!$K:$K)*N656</f>
        <v>27262.525137395543</v>
      </c>
      <c r="W656" s="108">
        <f>SUMIF('Avoided Costs 2011-2019'!$A:$A,'2011 Actuals'!T656&amp;'2011 Actuals'!S656,'Avoided Costs 2011-2019'!$M:$M)*R656</f>
        <v>0</v>
      </c>
      <c r="X656" s="108">
        <f t="shared" ref="X656:X719" si="432">SUM(U656:W656)</f>
        <v>66256.55473374165</v>
      </c>
      <c r="Y656" s="134">
        <v>24000</v>
      </c>
      <c r="Z656" s="110">
        <f t="shared" ref="Z656:Z719" si="433">Y656*(1-F656)</f>
        <v>19200</v>
      </c>
      <c r="AA656" s="110"/>
      <c r="AB656" s="110"/>
      <c r="AC656" s="110"/>
      <c r="AD656" s="110">
        <f t="shared" si="426"/>
        <v>19200</v>
      </c>
      <c r="AE656" s="110">
        <f t="shared" si="427"/>
        <v>47056.55473374165</v>
      </c>
      <c r="AF656" s="261">
        <f t="shared" si="428"/>
        <v>287390.41200000001</v>
      </c>
      <c r="AG656" s="23"/>
    </row>
    <row r="657" spans="1:33" s="111" customFormat="1" x14ac:dyDescent="0.2">
      <c r="A657" s="150" t="s">
        <v>651</v>
      </c>
      <c r="B657" s="150"/>
      <c r="C657" s="150"/>
      <c r="D657" s="151">
        <v>1</v>
      </c>
      <c r="E657" s="152"/>
      <c r="F657" s="153">
        <v>0.2</v>
      </c>
      <c r="G657" s="153"/>
      <c r="H657" s="152">
        <v>24513</v>
      </c>
      <c r="I657" s="109">
        <f t="shared" ref="I657:I666" si="434">+$H$68*H657</f>
        <v>23949.201000000001</v>
      </c>
      <c r="J657" s="66">
        <f t="shared" si="429"/>
        <v>19159.360800000002</v>
      </c>
      <c r="K657" s="109"/>
      <c r="L657" s="152">
        <v>41639</v>
      </c>
      <c r="M657" s="109">
        <f t="shared" ref="M657:M666" si="435">+$L$68*L657</f>
        <v>40431.468999999997</v>
      </c>
      <c r="N657" s="109">
        <f t="shared" si="430"/>
        <v>32345.175199999998</v>
      </c>
      <c r="O657" s="115"/>
      <c r="P657" s="152">
        <v>0</v>
      </c>
      <c r="Q657" s="109">
        <f t="shared" ref="Q657:Q666" si="436">+P657*$P$68</f>
        <v>0</v>
      </c>
      <c r="R657" s="66">
        <f t="shared" si="431"/>
        <v>0</v>
      </c>
      <c r="S657" s="151">
        <v>15</v>
      </c>
      <c r="T657" s="154" t="s">
        <v>16</v>
      </c>
      <c r="U657" s="108">
        <f>SUMIF('Avoided Costs 2011-2019'!$A:$A,'2011 Actuals'!T657&amp;'2011 Actuals'!S657,'Avoided Costs 2011-2019'!$E:$E)*J657</f>
        <v>38994.029596346103</v>
      </c>
      <c r="V657" s="108">
        <f>SUMIF('Avoided Costs 2011-2019'!$A:$A,'2011 Actuals'!T657&amp;'2011 Actuals'!S657,'Avoided Costs 2011-2019'!$K:$K)*N657</f>
        <v>27262.525137395543</v>
      </c>
      <c r="W657" s="108">
        <f>SUMIF('Avoided Costs 2011-2019'!$A:$A,'2011 Actuals'!T657&amp;'2011 Actuals'!S657,'Avoided Costs 2011-2019'!$M:$M)*R657</f>
        <v>0</v>
      </c>
      <c r="X657" s="108">
        <f t="shared" si="432"/>
        <v>66256.55473374165</v>
      </c>
      <c r="Y657" s="134">
        <v>24000</v>
      </c>
      <c r="Z657" s="110">
        <f t="shared" si="433"/>
        <v>19200</v>
      </c>
      <c r="AA657" s="110"/>
      <c r="AB657" s="110"/>
      <c r="AC657" s="110"/>
      <c r="AD657" s="110">
        <f t="shared" si="426"/>
        <v>19200</v>
      </c>
      <c r="AE657" s="110">
        <f t="shared" si="427"/>
        <v>47056.55473374165</v>
      </c>
      <c r="AF657" s="261">
        <f t="shared" si="428"/>
        <v>287390.41200000001</v>
      </c>
      <c r="AG657" s="23"/>
    </row>
    <row r="658" spans="1:33" s="111" customFormat="1" x14ac:dyDescent="0.2">
      <c r="A658" s="150" t="s">
        <v>652</v>
      </c>
      <c r="B658" s="150"/>
      <c r="C658" s="150"/>
      <c r="D658" s="151">
        <v>1</v>
      </c>
      <c r="E658" s="152"/>
      <c r="F658" s="153">
        <v>0.2</v>
      </c>
      <c r="G658" s="153"/>
      <c r="H658" s="152">
        <v>28204</v>
      </c>
      <c r="I658" s="109">
        <f>+$H$68*H658</f>
        <v>27555.308000000001</v>
      </c>
      <c r="J658" s="66">
        <f t="shared" si="429"/>
        <v>22044.246400000004</v>
      </c>
      <c r="K658" s="109"/>
      <c r="L658" s="152">
        <v>41554</v>
      </c>
      <c r="M658" s="109">
        <f t="shared" si="435"/>
        <v>40348.934000000001</v>
      </c>
      <c r="N658" s="109">
        <f t="shared" si="430"/>
        <v>32279.147200000003</v>
      </c>
      <c r="O658" s="115"/>
      <c r="P658" s="152">
        <v>0</v>
      </c>
      <c r="Q658" s="109">
        <f t="shared" si="436"/>
        <v>0</v>
      </c>
      <c r="R658" s="66">
        <f t="shared" si="431"/>
        <v>0</v>
      </c>
      <c r="S658" s="151">
        <v>15</v>
      </c>
      <c r="T658" s="154" t="s">
        <v>16</v>
      </c>
      <c r="U658" s="108">
        <f>SUMIF('Avoided Costs 2011-2019'!$A:$A,'2011 Actuals'!T658&amp;'2011 Actuals'!S658,'Avoided Costs 2011-2019'!$E:$E)*J658</f>
        <v>44865.484058880822</v>
      </c>
      <c r="V658" s="108">
        <f>SUMIF('Avoided Costs 2011-2019'!$A:$A,'2011 Actuals'!T658&amp;'2011 Actuals'!S658,'Avoided Costs 2011-2019'!$K:$K)*N658</f>
        <v>27206.872632852246</v>
      </c>
      <c r="W658" s="108">
        <f>SUMIF('Avoided Costs 2011-2019'!$A:$A,'2011 Actuals'!T658&amp;'2011 Actuals'!S658,'Avoided Costs 2011-2019'!$M:$M)*R658</f>
        <v>0</v>
      </c>
      <c r="X658" s="108">
        <f t="shared" si="432"/>
        <v>72072.356691733061</v>
      </c>
      <c r="Y658" s="134">
        <v>24000</v>
      </c>
      <c r="Z658" s="110">
        <f t="shared" si="433"/>
        <v>19200</v>
      </c>
      <c r="AA658" s="110"/>
      <c r="AB658" s="110"/>
      <c r="AC658" s="110"/>
      <c r="AD658" s="110">
        <f t="shared" si="426"/>
        <v>19200</v>
      </c>
      <c r="AE658" s="110">
        <f t="shared" si="427"/>
        <v>52872.356691733061</v>
      </c>
      <c r="AF658" s="261">
        <f t="shared" si="428"/>
        <v>330663.69600000005</v>
      </c>
      <c r="AG658" s="23"/>
    </row>
    <row r="659" spans="1:33" s="111" customFormat="1" x14ac:dyDescent="0.2">
      <c r="A659" s="150" t="s">
        <v>653</v>
      </c>
      <c r="B659" s="150"/>
      <c r="C659" s="150"/>
      <c r="D659" s="151">
        <v>1</v>
      </c>
      <c r="E659" s="152"/>
      <c r="F659" s="153">
        <v>0.2</v>
      </c>
      <c r="G659" s="153"/>
      <c r="H659" s="152">
        <v>20796</v>
      </c>
      <c r="I659" s="109">
        <f t="shared" ref="I659:I660" si="437">H659</f>
        <v>20796</v>
      </c>
      <c r="J659" s="66">
        <f t="shared" si="429"/>
        <v>16636.8</v>
      </c>
      <c r="K659" s="109"/>
      <c r="L659" s="152">
        <v>0</v>
      </c>
      <c r="M659" s="109">
        <f t="shared" ref="M659:M660" si="438">L659</f>
        <v>0</v>
      </c>
      <c r="N659" s="109">
        <f t="shared" si="430"/>
        <v>0</v>
      </c>
      <c r="O659" s="115"/>
      <c r="P659" s="152">
        <v>0</v>
      </c>
      <c r="Q659" s="109">
        <f t="shared" si="436"/>
        <v>0</v>
      </c>
      <c r="R659" s="66">
        <f t="shared" si="431"/>
        <v>0</v>
      </c>
      <c r="S659" s="151">
        <v>25</v>
      </c>
      <c r="T659" s="154" t="s">
        <v>134</v>
      </c>
      <c r="U659" s="108">
        <f>SUMIF('Avoided Costs 2011-2019'!$A:$A,'2011 Actuals'!T659&amp;'2011 Actuals'!S659,'Avoided Costs 2011-2019'!$E:$E)*J659</f>
        <v>39044.441964722522</v>
      </c>
      <c r="V659" s="108">
        <f>SUMIF('Avoided Costs 2011-2019'!$A:$A,'2011 Actuals'!T659&amp;'2011 Actuals'!S659,'Avoided Costs 2011-2019'!$K:$K)*N659</f>
        <v>0</v>
      </c>
      <c r="W659" s="108">
        <f>SUMIF('Avoided Costs 2011-2019'!$A:$A,'2011 Actuals'!T659&amp;'2011 Actuals'!S659,'Avoided Costs 2011-2019'!$M:$M)*R659</f>
        <v>0</v>
      </c>
      <c r="X659" s="108">
        <f t="shared" si="432"/>
        <v>39044.441964722522</v>
      </c>
      <c r="Y659" s="134">
        <v>15820</v>
      </c>
      <c r="Z659" s="110">
        <f t="shared" si="433"/>
        <v>12656</v>
      </c>
      <c r="AA659" s="110"/>
      <c r="AB659" s="110"/>
      <c r="AC659" s="110"/>
      <c r="AD659" s="110">
        <f t="shared" si="426"/>
        <v>12656</v>
      </c>
      <c r="AE659" s="110">
        <f t="shared" si="427"/>
        <v>26388.441964722522</v>
      </c>
      <c r="AF659" s="261">
        <f t="shared" si="428"/>
        <v>415920</v>
      </c>
      <c r="AG659" s="23"/>
    </row>
    <row r="660" spans="1:33" s="111" customFormat="1" x14ac:dyDescent="0.2">
      <c r="A660" s="150" t="s">
        <v>654</v>
      </c>
      <c r="B660" s="150"/>
      <c r="C660" s="150"/>
      <c r="D660" s="151">
        <v>0</v>
      </c>
      <c r="E660" s="152"/>
      <c r="F660" s="153">
        <v>0.2</v>
      </c>
      <c r="G660" s="153"/>
      <c r="H660" s="152">
        <v>75427</v>
      </c>
      <c r="I660" s="109">
        <f t="shared" si="437"/>
        <v>75427</v>
      </c>
      <c r="J660" s="66">
        <f t="shared" si="429"/>
        <v>60341.600000000006</v>
      </c>
      <c r="K660" s="109"/>
      <c r="L660" s="152">
        <v>118268</v>
      </c>
      <c r="M660" s="109">
        <f t="shared" si="438"/>
        <v>118268</v>
      </c>
      <c r="N660" s="109">
        <f t="shared" si="430"/>
        <v>94614.400000000009</v>
      </c>
      <c r="O660" s="115"/>
      <c r="P660" s="152">
        <v>0</v>
      </c>
      <c r="Q660" s="109">
        <f t="shared" si="436"/>
        <v>0</v>
      </c>
      <c r="R660" s="66">
        <f t="shared" si="431"/>
        <v>0</v>
      </c>
      <c r="S660" s="151">
        <v>15</v>
      </c>
      <c r="T660" s="154" t="s">
        <v>16</v>
      </c>
      <c r="U660" s="108">
        <f>SUMIF('Avoided Costs 2011-2019'!$A:$A,'2011 Actuals'!T660&amp;'2011 Actuals'!S660,'Avoided Costs 2011-2019'!$E:$E)*J660</f>
        <v>122810.05409590063</v>
      </c>
      <c r="V660" s="108">
        <f>SUMIF('Avoided Costs 2011-2019'!$A:$A,'2011 Actuals'!T660&amp;'2011 Actuals'!S660,'Avoided Costs 2011-2019'!$K:$K)*N660</f>
        <v>79746.900191766385</v>
      </c>
      <c r="W660" s="108">
        <f>SUMIF('Avoided Costs 2011-2019'!$A:$A,'2011 Actuals'!T660&amp;'2011 Actuals'!S660,'Avoided Costs 2011-2019'!$M:$M)*R660</f>
        <v>0</v>
      </c>
      <c r="X660" s="108">
        <f t="shared" si="432"/>
        <v>202556.954287667</v>
      </c>
      <c r="Y660" s="134">
        <v>10065</v>
      </c>
      <c r="Z660" s="110">
        <f t="shared" si="433"/>
        <v>8052</v>
      </c>
      <c r="AA660" s="110"/>
      <c r="AB660" s="110"/>
      <c r="AC660" s="110"/>
      <c r="AD660" s="110">
        <f t="shared" si="426"/>
        <v>8052</v>
      </c>
      <c r="AE660" s="110">
        <f t="shared" si="427"/>
        <v>194504.954287667</v>
      </c>
      <c r="AF660" s="261">
        <f t="shared" si="428"/>
        <v>905124.00000000012</v>
      </c>
      <c r="AG660" s="23"/>
    </row>
    <row r="661" spans="1:33" s="111" customFormat="1" x14ac:dyDescent="0.2">
      <c r="A661" s="150" t="s">
        <v>655</v>
      </c>
      <c r="B661" s="150"/>
      <c r="C661" s="150"/>
      <c r="D661" s="151">
        <v>1</v>
      </c>
      <c r="E661" s="152"/>
      <c r="F661" s="153">
        <v>0.2</v>
      </c>
      <c r="G661" s="153"/>
      <c r="H661" s="152">
        <v>15087</v>
      </c>
      <c r="I661" s="109">
        <f t="shared" si="434"/>
        <v>14739.999</v>
      </c>
      <c r="J661" s="66">
        <f t="shared" si="429"/>
        <v>11791.9992</v>
      </c>
      <c r="K661" s="109"/>
      <c r="L661" s="152">
        <v>21271</v>
      </c>
      <c r="M661" s="109">
        <f t="shared" si="435"/>
        <v>20654.141</v>
      </c>
      <c r="N661" s="109">
        <f t="shared" si="430"/>
        <v>16523.3128</v>
      </c>
      <c r="O661" s="115"/>
      <c r="P661" s="152">
        <v>0</v>
      </c>
      <c r="Q661" s="109">
        <f t="shared" si="436"/>
        <v>0</v>
      </c>
      <c r="R661" s="66">
        <f t="shared" si="431"/>
        <v>0</v>
      </c>
      <c r="S661" s="151">
        <v>15</v>
      </c>
      <c r="T661" s="154" t="s">
        <v>16</v>
      </c>
      <c r="U661" s="108">
        <f>SUMIF('Avoided Costs 2011-2019'!$A:$A,'2011 Actuals'!T661&amp;'2011 Actuals'!S661,'Avoided Costs 2011-2019'!$E:$E)*J661</f>
        <v>23999.629768697167</v>
      </c>
      <c r="V661" s="108">
        <f>SUMIF('Avoided Costs 2011-2019'!$A:$A,'2011 Actuals'!T661&amp;'2011 Actuals'!S661,'Avoided Costs 2011-2019'!$K:$K)*N661</f>
        <v>13926.875578124851</v>
      </c>
      <c r="W661" s="108">
        <f>SUMIF('Avoided Costs 2011-2019'!$A:$A,'2011 Actuals'!T661&amp;'2011 Actuals'!S661,'Avoided Costs 2011-2019'!$M:$M)*R661</f>
        <v>0</v>
      </c>
      <c r="X661" s="108">
        <f t="shared" si="432"/>
        <v>37926.505346822014</v>
      </c>
      <c r="Y661" s="134">
        <v>6795</v>
      </c>
      <c r="Z661" s="110">
        <f t="shared" si="433"/>
        <v>5436</v>
      </c>
      <c r="AA661" s="110"/>
      <c r="AB661" s="110"/>
      <c r="AC661" s="110"/>
      <c r="AD661" s="110">
        <f t="shared" si="426"/>
        <v>5436</v>
      </c>
      <c r="AE661" s="110">
        <f t="shared" si="427"/>
        <v>32490.505346822014</v>
      </c>
      <c r="AF661" s="261">
        <f t="shared" si="428"/>
        <v>176879.98800000001</v>
      </c>
      <c r="AG661" s="23"/>
    </row>
    <row r="662" spans="1:33" s="111" customFormat="1" x14ac:dyDescent="0.2">
      <c r="A662" s="150" t="s">
        <v>656</v>
      </c>
      <c r="B662" s="150"/>
      <c r="C662" s="150"/>
      <c r="D662" s="151">
        <v>0</v>
      </c>
      <c r="E662" s="152"/>
      <c r="F662" s="153">
        <v>0.2</v>
      </c>
      <c r="G662" s="153"/>
      <c r="H662" s="152">
        <v>2484</v>
      </c>
      <c r="I662" s="109">
        <f t="shared" si="434"/>
        <v>2426.8679999999999</v>
      </c>
      <c r="J662" s="66">
        <f t="shared" si="429"/>
        <v>1941.4944</v>
      </c>
      <c r="K662" s="109"/>
      <c r="L662" s="152">
        <v>0</v>
      </c>
      <c r="M662" s="109">
        <f t="shared" si="435"/>
        <v>0</v>
      </c>
      <c r="N662" s="109">
        <f t="shared" si="430"/>
        <v>0</v>
      </c>
      <c r="O662" s="115"/>
      <c r="P662" s="152">
        <v>0</v>
      </c>
      <c r="Q662" s="109">
        <f t="shared" si="436"/>
        <v>0</v>
      </c>
      <c r="R662" s="66">
        <f t="shared" si="431"/>
        <v>0</v>
      </c>
      <c r="S662" s="151">
        <v>15</v>
      </c>
      <c r="T662" s="154" t="s">
        <v>134</v>
      </c>
      <c r="U662" s="108">
        <f>SUMIF('Avoided Costs 2011-2019'!$A:$A,'2011 Actuals'!T662&amp;'2011 Actuals'!S662,'Avoided Costs 2011-2019'!$E:$E)*J662</f>
        <v>3590.0091069580062</v>
      </c>
      <c r="V662" s="108">
        <f>SUMIF('Avoided Costs 2011-2019'!$A:$A,'2011 Actuals'!T662&amp;'2011 Actuals'!S662,'Avoided Costs 2011-2019'!$K:$K)*N662</f>
        <v>0</v>
      </c>
      <c r="W662" s="108">
        <f>SUMIF('Avoided Costs 2011-2019'!$A:$A,'2011 Actuals'!T662&amp;'2011 Actuals'!S662,'Avoided Costs 2011-2019'!$M:$M)*R662</f>
        <v>0</v>
      </c>
      <c r="X662" s="108">
        <f t="shared" si="432"/>
        <v>3590.0091069580062</v>
      </c>
      <c r="Y662" s="134">
        <v>1656</v>
      </c>
      <c r="Z662" s="110">
        <f t="shared" si="433"/>
        <v>1324.8000000000002</v>
      </c>
      <c r="AA662" s="110"/>
      <c r="AB662" s="110"/>
      <c r="AC662" s="110"/>
      <c r="AD662" s="110">
        <f t="shared" si="426"/>
        <v>1324.8000000000002</v>
      </c>
      <c r="AE662" s="110">
        <f t="shared" si="427"/>
        <v>2265.209106958006</v>
      </c>
      <c r="AF662" s="261">
        <f t="shared" si="428"/>
        <v>29122.416000000001</v>
      </c>
      <c r="AG662" s="23"/>
    </row>
    <row r="663" spans="1:33" s="111" customFormat="1" x14ac:dyDescent="0.2">
      <c r="A663" s="150" t="s">
        <v>657</v>
      </c>
      <c r="B663" s="150"/>
      <c r="C663" s="150"/>
      <c r="D663" s="151">
        <v>1</v>
      </c>
      <c r="E663" s="152"/>
      <c r="F663" s="153">
        <v>0.2</v>
      </c>
      <c r="G663" s="153"/>
      <c r="H663" s="152">
        <v>5258</v>
      </c>
      <c r="I663" s="109">
        <f t="shared" si="434"/>
        <v>5137.0659999999998</v>
      </c>
      <c r="J663" s="66">
        <f t="shared" si="429"/>
        <v>4109.6527999999998</v>
      </c>
      <c r="K663" s="109"/>
      <c r="L663" s="152">
        <v>0</v>
      </c>
      <c r="M663" s="109">
        <f t="shared" si="435"/>
        <v>0</v>
      </c>
      <c r="N663" s="109">
        <f t="shared" si="430"/>
        <v>0</v>
      </c>
      <c r="O663" s="115"/>
      <c r="P663" s="152">
        <v>0</v>
      </c>
      <c r="Q663" s="109">
        <f t="shared" si="436"/>
        <v>0</v>
      </c>
      <c r="R663" s="66">
        <f t="shared" si="431"/>
        <v>0</v>
      </c>
      <c r="S663" s="151">
        <v>15</v>
      </c>
      <c r="T663" s="154" t="s">
        <v>16</v>
      </c>
      <c r="U663" s="108">
        <f>SUMIF('Avoided Costs 2011-2019'!$A:$A,'2011 Actuals'!T663&amp;'2011 Actuals'!S663,'Avoided Costs 2011-2019'!$E:$E)*J663</f>
        <v>8364.1581045807434</v>
      </c>
      <c r="V663" s="108">
        <f>SUMIF('Avoided Costs 2011-2019'!$A:$A,'2011 Actuals'!T663&amp;'2011 Actuals'!S663,'Avoided Costs 2011-2019'!$K:$K)*N663</f>
        <v>0</v>
      </c>
      <c r="W663" s="108">
        <f>SUMIF('Avoided Costs 2011-2019'!$A:$A,'2011 Actuals'!T663&amp;'2011 Actuals'!S663,'Avoided Costs 2011-2019'!$M:$M)*R663</f>
        <v>0</v>
      </c>
      <c r="X663" s="108">
        <f t="shared" si="432"/>
        <v>8364.1581045807434</v>
      </c>
      <c r="Y663" s="134">
        <v>3311</v>
      </c>
      <c r="Z663" s="110">
        <f t="shared" si="433"/>
        <v>2648.8</v>
      </c>
      <c r="AA663" s="110"/>
      <c r="AB663" s="110"/>
      <c r="AC663" s="110"/>
      <c r="AD663" s="110">
        <f t="shared" si="426"/>
        <v>2648.8</v>
      </c>
      <c r="AE663" s="110">
        <f t="shared" si="427"/>
        <v>5715.3581045807432</v>
      </c>
      <c r="AF663" s="261">
        <f t="shared" si="428"/>
        <v>61644.792000000001</v>
      </c>
      <c r="AG663" s="23"/>
    </row>
    <row r="664" spans="1:33" s="111" customFormat="1" x14ac:dyDescent="0.2">
      <c r="A664" s="150" t="s">
        <v>658</v>
      </c>
      <c r="B664" s="150"/>
      <c r="C664" s="150"/>
      <c r="D664" s="151">
        <v>1</v>
      </c>
      <c r="E664" s="152"/>
      <c r="F664" s="153">
        <v>0.2</v>
      </c>
      <c r="G664" s="153"/>
      <c r="H664" s="152">
        <v>54443</v>
      </c>
      <c r="I664" s="109">
        <f t="shared" si="434"/>
        <v>53190.811000000002</v>
      </c>
      <c r="J664" s="66">
        <f t="shared" si="429"/>
        <v>42552.648800000003</v>
      </c>
      <c r="K664" s="109"/>
      <c r="L664" s="152">
        <v>0</v>
      </c>
      <c r="M664" s="109">
        <f t="shared" si="435"/>
        <v>0</v>
      </c>
      <c r="N664" s="109">
        <f t="shared" si="430"/>
        <v>0</v>
      </c>
      <c r="O664" s="115"/>
      <c r="P664" s="152">
        <v>0</v>
      </c>
      <c r="Q664" s="109">
        <f t="shared" si="436"/>
        <v>0</v>
      </c>
      <c r="R664" s="66">
        <f t="shared" si="431"/>
        <v>0</v>
      </c>
      <c r="S664" s="151">
        <v>25</v>
      </c>
      <c r="T664" s="154" t="s">
        <v>16</v>
      </c>
      <c r="U664" s="108">
        <f>SUMIF('Avoided Costs 2011-2019'!$A:$A,'2011 Actuals'!T664&amp;'2011 Actuals'!S664,'Avoided Costs 2011-2019'!$E:$E)*J664</f>
        <v>109956.18684821631</v>
      </c>
      <c r="V664" s="108">
        <f>SUMIF('Avoided Costs 2011-2019'!$A:$A,'2011 Actuals'!T664&amp;'2011 Actuals'!S664,'Avoided Costs 2011-2019'!$K:$K)*N664</f>
        <v>0</v>
      </c>
      <c r="W664" s="108">
        <f>SUMIF('Avoided Costs 2011-2019'!$A:$A,'2011 Actuals'!T664&amp;'2011 Actuals'!S664,'Avoided Costs 2011-2019'!$M:$M)*R664</f>
        <v>0</v>
      </c>
      <c r="X664" s="108">
        <f t="shared" si="432"/>
        <v>109956.18684821631</v>
      </c>
      <c r="Y664" s="134">
        <v>10356</v>
      </c>
      <c r="Z664" s="110">
        <f t="shared" si="433"/>
        <v>8284.8000000000011</v>
      </c>
      <c r="AA664" s="110"/>
      <c r="AB664" s="110"/>
      <c r="AC664" s="110"/>
      <c r="AD664" s="110">
        <f t="shared" si="426"/>
        <v>8284.8000000000011</v>
      </c>
      <c r="AE664" s="110">
        <f t="shared" si="427"/>
        <v>101671.38684821631</v>
      </c>
      <c r="AF664" s="261">
        <f t="shared" si="428"/>
        <v>1063816.22</v>
      </c>
      <c r="AG664" s="23"/>
    </row>
    <row r="665" spans="1:33" s="111" customFormat="1" x14ac:dyDescent="0.2">
      <c r="A665" s="150" t="s">
        <v>659</v>
      </c>
      <c r="B665" s="150"/>
      <c r="C665" s="150"/>
      <c r="D665" s="151">
        <v>0</v>
      </c>
      <c r="E665" s="152"/>
      <c r="F665" s="153">
        <v>0.2</v>
      </c>
      <c r="G665" s="153"/>
      <c r="H665" s="152">
        <v>632</v>
      </c>
      <c r="I665" s="109">
        <f t="shared" si="434"/>
        <v>617.46399999999994</v>
      </c>
      <c r="J665" s="66">
        <f t="shared" si="429"/>
        <v>493.97119999999995</v>
      </c>
      <c r="K665" s="109"/>
      <c r="L665" s="152">
        <v>0</v>
      </c>
      <c r="M665" s="109">
        <f t="shared" si="435"/>
        <v>0</v>
      </c>
      <c r="N665" s="109">
        <f t="shared" si="430"/>
        <v>0</v>
      </c>
      <c r="O665" s="115"/>
      <c r="P665" s="152">
        <v>0</v>
      </c>
      <c r="Q665" s="109">
        <f t="shared" si="436"/>
        <v>0</v>
      </c>
      <c r="R665" s="66">
        <f t="shared" si="431"/>
        <v>0</v>
      </c>
      <c r="S665" s="151">
        <v>15</v>
      </c>
      <c r="T665" s="154" t="s">
        <v>134</v>
      </c>
      <c r="U665" s="108">
        <f>SUMIF('Avoided Costs 2011-2019'!$A:$A,'2011 Actuals'!T665&amp;'2011 Actuals'!S665,'Avoided Costs 2011-2019'!$E:$E)*J665</f>
        <v>913.40006263987914</v>
      </c>
      <c r="V665" s="108">
        <f>SUMIF('Avoided Costs 2011-2019'!$A:$A,'2011 Actuals'!T665&amp;'2011 Actuals'!S665,'Avoided Costs 2011-2019'!$K:$K)*N665</f>
        <v>0</v>
      </c>
      <c r="W665" s="108">
        <f>SUMIF('Avoided Costs 2011-2019'!$A:$A,'2011 Actuals'!T665&amp;'2011 Actuals'!S665,'Avoided Costs 2011-2019'!$M:$M)*R665</f>
        <v>0</v>
      </c>
      <c r="X665" s="108">
        <f t="shared" si="432"/>
        <v>913.40006263987914</v>
      </c>
      <c r="Y665" s="134">
        <v>1117</v>
      </c>
      <c r="Z665" s="110">
        <f t="shared" si="433"/>
        <v>893.6</v>
      </c>
      <c r="AA665" s="110"/>
      <c r="AB665" s="110"/>
      <c r="AC665" s="110"/>
      <c r="AD665" s="110">
        <f t="shared" si="426"/>
        <v>893.6</v>
      </c>
      <c r="AE665" s="110">
        <f t="shared" si="427"/>
        <v>19.800062639879116</v>
      </c>
      <c r="AF665" s="261">
        <f t="shared" si="428"/>
        <v>7409.5679999999993</v>
      </c>
      <c r="AG665" s="23"/>
    </row>
    <row r="666" spans="1:33" s="111" customFormat="1" x14ac:dyDescent="0.2">
      <c r="A666" s="150" t="s">
        <v>660</v>
      </c>
      <c r="B666" s="150"/>
      <c r="C666" s="150"/>
      <c r="D666" s="151">
        <v>1</v>
      </c>
      <c r="E666" s="152"/>
      <c r="F666" s="153">
        <v>0.2</v>
      </c>
      <c r="G666" s="153"/>
      <c r="H666" s="152">
        <v>7713</v>
      </c>
      <c r="I666" s="109">
        <f t="shared" si="434"/>
        <v>7535.6009999999997</v>
      </c>
      <c r="J666" s="66">
        <f t="shared" si="429"/>
        <v>6028.4808000000003</v>
      </c>
      <c r="K666" s="109"/>
      <c r="L666" s="152">
        <v>0</v>
      </c>
      <c r="M666" s="109">
        <f t="shared" si="435"/>
        <v>0</v>
      </c>
      <c r="N666" s="109">
        <f t="shared" si="430"/>
        <v>0</v>
      </c>
      <c r="O666" s="115"/>
      <c r="P666" s="152">
        <v>0</v>
      </c>
      <c r="Q666" s="109">
        <f t="shared" si="436"/>
        <v>0</v>
      </c>
      <c r="R666" s="66">
        <f t="shared" si="431"/>
        <v>0</v>
      </c>
      <c r="S666" s="151">
        <v>15</v>
      </c>
      <c r="T666" s="154" t="s">
        <v>16</v>
      </c>
      <c r="U666" s="108">
        <f>SUMIF('Avoided Costs 2011-2019'!$A:$A,'2011 Actuals'!T666&amp;'2011 Actuals'!S666,'Avoided Costs 2011-2019'!$E:$E)*J666</f>
        <v>12269.446835418654</v>
      </c>
      <c r="V666" s="108">
        <f>SUMIF('Avoided Costs 2011-2019'!$A:$A,'2011 Actuals'!T666&amp;'2011 Actuals'!S666,'Avoided Costs 2011-2019'!$K:$K)*N666</f>
        <v>0</v>
      </c>
      <c r="W666" s="108">
        <f>SUMIF('Avoided Costs 2011-2019'!$A:$A,'2011 Actuals'!T666&amp;'2011 Actuals'!S666,'Avoided Costs 2011-2019'!$M:$M)*R666</f>
        <v>0</v>
      </c>
      <c r="X666" s="108">
        <f t="shared" si="432"/>
        <v>12269.446835418654</v>
      </c>
      <c r="Y666" s="134">
        <v>4466</v>
      </c>
      <c r="Z666" s="110">
        <f t="shared" si="433"/>
        <v>3572.8</v>
      </c>
      <c r="AA666" s="110"/>
      <c r="AB666" s="110"/>
      <c r="AC666" s="110"/>
      <c r="AD666" s="110">
        <f t="shared" si="426"/>
        <v>3572.8</v>
      </c>
      <c r="AE666" s="110">
        <f t="shared" si="427"/>
        <v>8696.6468354186545</v>
      </c>
      <c r="AF666" s="261">
        <f t="shared" si="428"/>
        <v>90427.212</v>
      </c>
      <c r="AG666" s="23"/>
    </row>
    <row r="667" spans="1:33" s="111" customFormat="1" x14ac:dyDescent="0.2">
      <c r="A667" s="145" t="s">
        <v>661</v>
      </c>
      <c r="B667" s="145"/>
      <c r="C667" s="145"/>
      <c r="D667" s="146">
        <v>1</v>
      </c>
      <c r="E667" s="147"/>
      <c r="F667" s="148">
        <v>0.2</v>
      </c>
      <c r="G667" s="148"/>
      <c r="H667" s="147">
        <v>54650</v>
      </c>
      <c r="I667" s="109">
        <f t="shared" ref="I667:I670" si="439">H667</f>
        <v>54650</v>
      </c>
      <c r="J667" s="66">
        <f t="shared" si="429"/>
        <v>43720</v>
      </c>
      <c r="K667" s="147"/>
      <c r="L667" s="147">
        <v>0</v>
      </c>
      <c r="M667" s="109">
        <f t="shared" ref="M667:M670" si="440">L667</f>
        <v>0</v>
      </c>
      <c r="N667" s="109">
        <f t="shared" si="430"/>
        <v>0</v>
      </c>
      <c r="O667" s="147"/>
      <c r="P667" s="147">
        <v>0</v>
      </c>
      <c r="Q667" s="109">
        <f t="shared" ref="Q667:Q670" si="441">+P667</f>
        <v>0</v>
      </c>
      <c r="R667" s="66">
        <f t="shared" si="431"/>
        <v>0</v>
      </c>
      <c r="S667" s="146">
        <v>25</v>
      </c>
      <c r="T667" s="149" t="s">
        <v>16</v>
      </c>
      <c r="U667" s="108">
        <f>SUMIF('Avoided Costs 2011-2019'!$A:$A,'2011 Actuals'!T667&amp;'2011 Actuals'!S667,'Avoided Costs 2011-2019'!$E:$E)*J667</f>
        <v>112972.62625409155</v>
      </c>
      <c r="V667" s="108">
        <f>SUMIF('Avoided Costs 2011-2019'!$A:$A,'2011 Actuals'!T667&amp;'2011 Actuals'!S667,'Avoided Costs 2011-2019'!$K:$K)*N667</f>
        <v>0</v>
      </c>
      <c r="W667" s="108">
        <f>SUMIF('Avoided Costs 2011-2019'!$A:$A,'2011 Actuals'!T667&amp;'2011 Actuals'!S667,'Avoided Costs 2011-2019'!$M:$M)*R667</f>
        <v>0</v>
      </c>
      <c r="X667" s="108">
        <f t="shared" si="432"/>
        <v>112972.62625409155</v>
      </c>
      <c r="Y667" s="134">
        <v>14100</v>
      </c>
      <c r="Z667" s="110">
        <f t="shared" si="433"/>
        <v>11280</v>
      </c>
      <c r="AA667" s="110"/>
      <c r="AB667" s="110"/>
      <c r="AC667" s="110"/>
      <c r="AD667" s="110">
        <f t="shared" si="426"/>
        <v>11280</v>
      </c>
      <c r="AE667" s="110">
        <f t="shared" si="427"/>
        <v>101692.62625409155</v>
      </c>
      <c r="AF667" s="261">
        <f t="shared" si="428"/>
        <v>1093000</v>
      </c>
      <c r="AG667" s="23"/>
    </row>
    <row r="668" spans="1:33" s="111" customFormat="1" x14ac:dyDescent="0.2">
      <c r="A668" s="145" t="s">
        <v>662</v>
      </c>
      <c r="B668" s="145"/>
      <c r="C668" s="145"/>
      <c r="D668" s="146">
        <v>0</v>
      </c>
      <c r="E668" s="147"/>
      <c r="F668" s="148">
        <v>0.2</v>
      </c>
      <c r="G668" s="148"/>
      <c r="H668" s="147">
        <v>81975</v>
      </c>
      <c r="I668" s="109">
        <f t="shared" si="439"/>
        <v>81975</v>
      </c>
      <c r="J668" s="66">
        <f t="shared" si="429"/>
        <v>65580</v>
      </c>
      <c r="K668" s="147"/>
      <c r="L668" s="147">
        <v>0</v>
      </c>
      <c r="M668" s="109">
        <f t="shared" si="440"/>
        <v>0</v>
      </c>
      <c r="N668" s="109">
        <f t="shared" si="430"/>
        <v>0</v>
      </c>
      <c r="O668" s="147"/>
      <c r="P668" s="147">
        <v>0</v>
      </c>
      <c r="Q668" s="109">
        <f t="shared" si="441"/>
        <v>0</v>
      </c>
      <c r="R668" s="66">
        <f t="shared" si="431"/>
        <v>0</v>
      </c>
      <c r="S668" s="146">
        <v>25</v>
      </c>
      <c r="T668" s="149" t="s">
        <v>16</v>
      </c>
      <c r="U668" s="108">
        <f>SUMIF('Avoided Costs 2011-2019'!$A:$A,'2011 Actuals'!T668&amp;'2011 Actuals'!S668,'Avoided Costs 2011-2019'!$E:$E)*J668</f>
        <v>169458.93938113732</v>
      </c>
      <c r="V668" s="108">
        <f>SUMIF('Avoided Costs 2011-2019'!$A:$A,'2011 Actuals'!T668&amp;'2011 Actuals'!S668,'Avoided Costs 2011-2019'!$K:$K)*N668</f>
        <v>0</v>
      </c>
      <c r="W668" s="108">
        <f>SUMIF('Avoided Costs 2011-2019'!$A:$A,'2011 Actuals'!T668&amp;'2011 Actuals'!S668,'Avoided Costs 2011-2019'!$M:$M)*R668</f>
        <v>0</v>
      </c>
      <c r="X668" s="108">
        <f t="shared" si="432"/>
        <v>169458.93938113732</v>
      </c>
      <c r="Y668" s="134">
        <v>21150</v>
      </c>
      <c r="Z668" s="110">
        <f t="shared" si="433"/>
        <v>16920</v>
      </c>
      <c r="AA668" s="110"/>
      <c r="AB668" s="110"/>
      <c r="AC668" s="110"/>
      <c r="AD668" s="110">
        <f t="shared" si="426"/>
        <v>16920</v>
      </c>
      <c r="AE668" s="110">
        <f t="shared" si="427"/>
        <v>152538.93938113732</v>
      </c>
      <c r="AF668" s="261">
        <f t="shared" si="428"/>
        <v>1639500</v>
      </c>
      <c r="AG668" s="23"/>
    </row>
    <row r="669" spans="1:33" s="111" customFormat="1" x14ac:dyDescent="0.2">
      <c r="A669" s="145" t="s">
        <v>663</v>
      </c>
      <c r="B669" s="145"/>
      <c r="C669" s="145"/>
      <c r="D669" s="146">
        <v>0</v>
      </c>
      <c r="E669" s="147"/>
      <c r="F669" s="148">
        <v>0.2</v>
      </c>
      <c r="G669" s="148"/>
      <c r="H669" s="147">
        <v>14950</v>
      </c>
      <c r="I669" s="109">
        <f t="shared" si="439"/>
        <v>14950</v>
      </c>
      <c r="J669" s="66">
        <f t="shared" si="429"/>
        <v>11960</v>
      </c>
      <c r="K669" s="147"/>
      <c r="L669" s="147">
        <v>0</v>
      </c>
      <c r="M669" s="109">
        <f t="shared" si="440"/>
        <v>0</v>
      </c>
      <c r="N669" s="109">
        <f t="shared" si="430"/>
        <v>0</v>
      </c>
      <c r="O669" s="147"/>
      <c r="P669" s="147">
        <v>0</v>
      </c>
      <c r="Q669" s="109">
        <f t="shared" si="441"/>
        <v>0</v>
      </c>
      <c r="R669" s="66">
        <f t="shared" si="431"/>
        <v>0</v>
      </c>
      <c r="S669" s="146">
        <v>25</v>
      </c>
      <c r="T669" s="149" t="s">
        <v>134</v>
      </c>
      <c r="U669" s="108">
        <f>SUMIF('Avoided Costs 2011-2019'!$A:$A,'2011 Actuals'!T669&amp;'2011 Actuals'!S669,'Avoided Costs 2011-2019'!$E:$E)*J669</f>
        <v>28068.590468003546</v>
      </c>
      <c r="V669" s="108">
        <f>SUMIF('Avoided Costs 2011-2019'!$A:$A,'2011 Actuals'!T669&amp;'2011 Actuals'!S669,'Avoided Costs 2011-2019'!$K:$K)*N669</f>
        <v>0</v>
      </c>
      <c r="W669" s="108">
        <f>SUMIF('Avoided Costs 2011-2019'!$A:$A,'2011 Actuals'!T669&amp;'2011 Actuals'!S669,'Avoided Costs 2011-2019'!$M:$M)*R669</f>
        <v>0</v>
      </c>
      <c r="X669" s="108">
        <f t="shared" si="432"/>
        <v>28068.590468003546</v>
      </c>
      <c r="Y669" s="134">
        <v>14800</v>
      </c>
      <c r="Z669" s="110">
        <f t="shared" si="433"/>
        <v>11840</v>
      </c>
      <c r="AA669" s="110"/>
      <c r="AB669" s="110"/>
      <c r="AC669" s="110"/>
      <c r="AD669" s="110">
        <f t="shared" si="426"/>
        <v>11840</v>
      </c>
      <c r="AE669" s="110">
        <f t="shared" si="427"/>
        <v>16228.590468003546</v>
      </c>
      <c r="AF669" s="261">
        <f t="shared" si="428"/>
        <v>299000</v>
      </c>
      <c r="AG669" s="23"/>
    </row>
    <row r="670" spans="1:33" s="111" customFormat="1" x14ac:dyDescent="0.2">
      <c r="A670" s="145" t="s">
        <v>664</v>
      </c>
      <c r="B670" s="145"/>
      <c r="C670" s="145"/>
      <c r="D670" s="146">
        <v>1</v>
      </c>
      <c r="E670" s="147"/>
      <c r="F670" s="148">
        <v>0.2</v>
      </c>
      <c r="G670" s="148"/>
      <c r="H670" s="147">
        <v>57567</v>
      </c>
      <c r="I670" s="109">
        <f t="shared" si="439"/>
        <v>57567</v>
      </c>
      <c r="J670" s="66">
        <f t="shared" si="429"/>
        <v>46053.600000000006</v>
      </c>
      <c r="K670" s="147"/>
      <c r="L670" s="147">
        <v>0</v>
      </c>
      <c r="M670" s="109">
        <f t="shared" si="440"/>
        <v>0</v>
      </c>
      <c r="N670" s="109">
        <f t="shared" si="430"/>
        <v>0</v>
      </c>
      <c r="O670" s="147"/>
      <c r="P670" s="147">
        <v>0</v>
      </c>
      <c r="Q670" s="109">
        <f t="shared" si="441"/>
        <v>0</v>
      </c>
      <c r="R670" s="66">
        <f t="shared" si="431"/>
        <v>0</v>
      </c>
      <c r="S670" s="146">
        <v>25</v>
      </c>
      <c r="T670" s="149" t="s">
        <v>16</v>
      </c>
      <c r="U670" s="108">
        <f>SUMIF('Avoided Costs 2011-2019'!$A:$A,'2011 Actuals'!T670&amp;'2011 Actuals'!S670,'Avoided Costs 2011-2019'!$E:$E)*J670</f>
        <v>119002.65646055424</v>
      </c>
      <c r="V670" s="108">
        <f>SUMIF('Avoided Costs 2011-2019'!$A:$A,'2011 Actuals'!T670&amp;'2011 Actuals'!S670,'Avoided Costs 2011-2019'!$K:$K)*N670</f>
        <v>0</v>
      </c>
      <c r="W670" s="108">
        <f>SUMIF('Avoided Costs 2011-2019'!$A:$A,'2011 Actuals'!T670&amp;'2011 Actuals'!S670,'Avoided Costs 2011-2019'!$M:$M)*R670</f>
        <v>0</v>
      </c>
      <c r="X670" s="108">
        <f t="shared" si="432"/>
        <v>119002.65646055424</v>
      </c>
      <c r="Y670" s="134">
        <v>22200</v>
      </c>
      <c r="Z670" s="110">
        <f t="shared" si="433"/>
        <v>17760</v>
      </c>
      <c r="AA670" s="110"/>
      <c r="AB670" s="110"/>
      <c r="AC670" s="110"/>
      <c r="AD670" s="110">
        <f t="shared" si="426"/>
        <v>17760</v>
      </c>
      <c r="AE670" s="110">
        <f t="shared" si="427"/>
        <v>101242.65646055424</v>
      </c>
      <c r="AF670" s="261">
        <f t="shared" si="428"/>
        <v>1151340.0000000002</v>
      </c>
      <c r="AG670" s="23"/>
    </row>
    <row r="671" spans="1:33" s="111" customFormat="1" x14ac:dyDescent="0.2">
      <c r="A671" s="150" t="s">
        <v>665</v>
      </c>
      <c r="B671" s="150"/>
      <c r="C671" s="150"/>
      <c r="D671" s="151">
        <v>1</v>
      </c>
      <c r="E671" s="152"/>
      <c r="F671" s="153">
        <v>0.2</v>
      </c>
      <c r="G671" s="153"/>
      <c r="H671" s="152">
        <v>41068</v>
      </c>
      <c r="I671" s="109">
        <f t="shared" ref="I671:I716" si="442">+$H$68*H671</f>
        <v>40123.436000000002</v>
      </c>
      <c r="J671" s="66">
        <f t="shared" si="429"/>
        <v>32098.748800000001</v>
      </c>
      <c r="K671" s="109"/>
      <c r="L671" s="152">
        <v>0</v>
      </c>
      <c r="M671" s="109">
        <f t="shared" ref="M671:M716" si="443">+$L$68*L671</f>
        <v>0</v>
      </c>
      <c r="N671" s="109">
        <f t="shared" si="430"/>
        <v>0</v>
      </c>
      <c r="O671" s="115"/>
      <c r="P671" s="152">
        <v>0</v>
      </c>
      <c r="Q671" s="109">
        <f t="shared" ref="Q671:Q716" si="444">+P671*$P$68</f>
        <v>0</v>
      </c>
      <c r="R671" s="66">
        <f t="shared" si="431"/>
        <v>0</v>
      </c>
      <c r="S671" s="151">
        <v>25</v>
      </c>
      <c r="T671" s="154" t="s">
        <v>16</v>
      </c>
      <c r="U671" s="108">
        <f>SUMIF('Avoided Costs 2011-2019'!$A:$A,'2011 Actuals'!T671&amp;'2011 Actuals'!S671,'Avoided Costs 2011-2019'!$E:$E)*J671</f>
        <v>82943.274277364355</v>
      </c>
      <c r="V671" s="108">
        <f>SUMIF('Avoided Costs 2011-2019'!$A:$A,'2011 Actuals'!T671&amp;'2011 Actuals'!S671,'Avoided Costs 2011-2019'!$K:$K)*N671</f>
        <v>0</v>
      </c>
      <c r="W671" s="108">
        <f>SUMIF('Avoided Costs 2011-2019'!$A:$A,'2011 Actuals'!T671&amp;'2011 Actuals'!S671,'Avoided Costs 2011-2019'!$M:$M)*R671</f>
        <v>0</v>
      </c>
      <c r="X671" s="108">
        <f t="shared" si="432"/>
        <v>82943.274277364355</v>
      </c>
      <c r="Y671" s="134">
        <v>19196</v>
      </c>
      <c r="Z671" s="110">
        <f t="shared" si="433"/>
        <v>15356.800000000001</v>
      </c>
      <c r="AA671" s="110"/>
      <c r="AB671" s="110"/>
      <c r="AC671" s="110"/>
      <c r="AD671" s="110">
        <f t="shared" si="426"/>
        <v>15356.800000000001</v>
      </c>
      <c r="AE671" s="110">
        <f t="shared" si="427"/>
        <v>67586.474277364352</v>
      </c>
      <c r="AF671" s="261">
        <f t="shared" si="428"/>
        <v>802468.72</v>
      </c>
      <c r="AG671" s="23"/>
    </row>
    <row r="672" spans="1:33" s="111" customFormat="1" x14ac:dyDescent="0.2">
      <c r="A672" s="150" t="s">
        <v>666</v>
      </c>
      <c r="B672" s="150"/>
      <c r="C672" s="150"/>
      <c r="D672" s="151">
        <v>1</v>
      </c>
      <c r="E672" s="152"/>
      <c r="F672" s="153">
        <v>0.2</v>
      </c>
      <c r="G672" s="153"/>
      <c r="H672" s="152">
        <v>44990</v>
      </c>
      <c r="I672" s="109">
        <f t="shared" si="442"/>
        <v>43955.229999999996</v>
      </c>
      <c r="J672" s="66">
        <f t="shared" si="429"/>
        <v>35164.184000000001</v>
      </c>
      <c r="K672" s="109"/>
      <c r="L672" s="152">
        <v>0</v>
      </c>
      <c r="M672" s="109">
        <f t="shared" si="443"/>
        <v>0</v>
      </c>
      <c r="N672" s="109">
        <f t="shared" si="430"/>
        <v>0</v>
      </c>
      <c r="O672" s="115"/>
      <c r="P672" s="152">
        <v>0</v>
      </c>
      <c r="Q672" s="109">
        <f t="shared" si="444"/>
        <v>0</v>
      </c>
      <c r="R672" s="66">
        <f t="shared" si="431"/>
        <v>0</v>
      </c>
      <c r="S672" s="151">
        <v>25</v>
      </c>
      <c r="T672" s="154" t="s">
        <v>16</v>
      </c>
      <c r="U672" s="108">
        <f>SUMIF('Avoided Costs 2011-2019'!$A:$A,'2011 Actuals'!T672&amp;'2011 Actuals'!S672,'Avoided Costs 2011-2019'!$E:$E)*J672</f>
        <v>90864.369088794745</v>
      </c>
      <c r="V672" s="108">
        <f>SUMIF('Avoided Costs 2011-2019'!$A:$A,'2011 Actuals'!T672&amp;'2011 Actuals'!S672,'Avoided Costs 2011-2019'!$K:$K)*N672</f>
        <v>0</v>
      </c>
      <c r="W672" s="108">
        <f>SUMIF('Avoided Costs 2011-2019'!$A:$A,'2011 Actuals'!T672&amp;'2011 Actuals'!S672,'Avoided Costs 2011-2019'!$M:$M)*R672</f>
        <v>0</v>
      </c>
      <c r="X672" s="108">
        <f t="shared" si="432"/>
        <v>90864.369088794745</v>
      </c>
      <c r="Y672" s="134">
        <v>3443</v>
      </c>
      <c r="Z672" s="110">
        <f t="shared" si="433"/>
        <v>2754.4</v>
      </c>
      <c r="AA672" s="110"/>
      <c r="AB672" s="110"/>
      <c r="AC672" s="110"/>
      <c r="AD672" s="110">
        <f t="shared" si="426"/>
        <v>2754.4</v>
      </c>
      <c r="AE672" s="110">
        <f t="shared" si="427"/>
        <v>88109.969088794751</v>
      </c>
      <c r="AF672" s="261">
        <f t="shared" si="428"/>
        <v>879104.6</v>
      </c>
      <c r="AG672" s="23"/>
    </row>
    <row r="673" spans="1:33" s="111" customFormat="1" x14ac:dyDescent="0.2">
      <c r="A673" s="150" t="s">
        <v>667</v>
      </c>
      <c r="B673" s="150"/>
      <c r="C673" s="150"/>
      <c r="D673" s="151">
        <v>1</v>
      </c>
      <c r="E673" s="152"/>
      <c r="F673" s="153">
        <v>0.2</v>
      </c>
      <c r="G673" s="153"/>
      <c r="H673" s="152">
        <v>39136</v>
      </c>
      <c r="I673" s="109">
        <f t="shared" si="442"/>
        <v>38235.871999999996</v>
      </c>
      <c r="J673" s="66">
        <f t="shared" si="429"/>
        <v>30588.6976</v>
      </c>
      <c r="K673" s="109"/>
      <c r="L673" s="152">
        <v>42541</v>
      </c>
      <c r="M673" s="109">
        <f t="shared" si="443"/>
        <v>41307.311000000002</v>
      </c>
      <c r="N673" s="109">
        <f t="shared" si="430"/>
        <v>33045.8488</v>
      </c>
      <c r="O673" s="115"/>
      <c r="P673" s="152">
        <v>0</v>
      </c>
      <c r="Q673" s="109">
        <f t="shared" si="444"/>
        <v>0</v>
      </c>
      <c r="R673" s="66">
        <f t="shared" si="431"/>
        <v>0</v>
      </c>
      <c r="S673" s="151">
        <v>15</v>
      </c>
      <c r="T673" s="154" t="s">
        <v>16</v>
      </c>
      <c r="U673" s="108">
        <f>SUMIF('Avoided Costs 2011-2019'!$A:$A,'2011 Actuals'!T673&amp;'2011 Actuals'!S673,'Avoided Costs 2011-2019'!$E:$E)*J673</f>
        <v>62255.551841170032</v>
      </c>
      <c r="V673" s="108">
        <f>SUMIF('Avoided Costs 2011-2019'!$A:$A,'2011 Actuals'!T673&amp;'2011 Actuals'!S673,'Avoided Costs 2011-2019'!$K:$K)*N673</f>
        <v>27853.096420902133</v>
      </c>
      <c r="W673" s="108">
        <f>SUMIF('Avoided Costs 2011-2019'!$A:$A,'2011 Actuals'!T673&amp;'2011 Actuals'!S673,'Avoided Costs 2011-2019'!$M:$M)*R673</f>
        <v>0</v>
      </c>
      <c r="X673" s="108">
        <f t="shared" si="432"/>
        <v>90108.648262072165</v>
      </c>
      <c r="Y673" s="134">
        <v>11445</v>
      </c>
      <c r="Z673" s="110">
        <f t="shared" si="433"/>
        <v>9156</v>
      </c>
      <c r="AA673" s="110"/>
      <c r="AB673" s="110"/>
      <c r="AC673" s="110"/>
      <c r="AD673" s="110">
        <f t="shared" si="426"/>
        <v>9156</v>
      </c>
      <c r="AE673" s="110">
        <f t="shared" si="427"/>
        <v>80952.648262072165</v>
      </c>
      <c r="AF673" s="261">
        <f t="shared" si="428"/>
        <v>458830.46399999998</v>
      </c>
      <c r="AG673" s="23"/>
    </row>
    <row r="674" spans="1:33" s="111" customFormat="1" x14ac:dyDescent="0.2">
      <c r="A674" s="150" t="s">
        <v>668</v>
      </c>
      <c r="B674" s="150"/>
      <c r="C674" s="150"/>
      <c r="D674" s="151">
        <v>1</v>
      </c>
      <c r="E674" s="152"/>
      <c r="F674" s="153">
        <v>0.2</v>
      </c>
      <c r="G674" s="153"/>
      <c r="H674" s="152">
        <v>26254</v>
      </c>
      <c r="I674" s="109">
        <f t="shared" si="442"/>
        <v>25650.157999999999</v>
      </c>
      <c r="J674" s="66">
        <f t="shared" si="429"/>
        <v>20520.126400000001</v>
      </c>
      <c r="K674" s="109"/>
      <c r="L674" s="152">
        <v>42541</v>
      </c>
      <c r="M674" s="109">
        <f t="shared" si="443"/>
        <v>41307.311000000002</v>
      </c>
      <c r="N674" s="109">
        <f t="shared" si="430"/>
        <v>33045.8488</v>
      </c>
      <c r="O674" s="115"/>
      <c r="P674" s="152">
        <v>0</v>
      </c>
      <c r="Q674" s="109">
        <f t="shared" si="444"/>
        <v>0</v>
      </c>
      <c r="R674" s="66">
        <f t="shared" si="431"/>
        <v>0</v>
      </c>
      <c r="S674" s="151">
        <v>15</v>
      </c>
      <c r="T674" s="154" t="s">
        <v>16</v>
      </c>
      <c r="U674" s="108">
        <f>SUMIF('Avoided Costs 2011-2019'!$A:$A,'2011 Actuals'!T674&amp;'2011 Actuals'!S674,'Avoided Costs 2011-2019'!$E:$E)*J674</f>
        <v>41763.523559844594</v>
      </c>
      <c r="V674" s="108">
        <f>SUMIF('Avoided Costs 2011-2019'!$A:$A,'2011 Actuals'!T674&amp;'2011 Actuals'!S674,'Avoided Costs 2011-2019'!$K:$K)*N674</f>
        <v>27853.096420902133</v>
      </c>
      <c r="W674" s="108">
        <f>SUMIF('Avoided Costs 2011-2019'!$A:$A,'2011 Actuals'!T674&amp;'2011 Actuals'!S674,'Avoided Costs 2011-2019'!$M:$M)*R674</f>
        <v>0</v>
      </c>
      <c r="X674" s="108">
        <f t="shared" si="432"/>
        <v>69616.619980746735</v>
      </c>
      <c r="Y674" s="134">
        <v>9595</v>
      </c>
      <c r="Z674" s="110">
        <f t="shared" si="433"/>
        <v>7676</v>
      </c>
      <c r="AA674" s="110"/>
      <c r="AB674" s="110"/>
      <c r="AC674" s="110"/>
      <c r="AD674" s="110">
        <f t="shared" si="426"/>
        <v>7676</v>
      </c>
      <c r="AE674" s="110">
        <f t="shared" si="427"/>
        <v>61940.619980746735</v>
      </c>
      <c r="AF674" s="261">
        <f t="shared" si="428"/>
        <v>307801.89600000001</v>
      </c>
      <c r="AG674" s="23"/>
    </row>
    <row r="675" spans="1:33" s="111" customFormat="1" x14ac:dyDescent="0.2">
      <c r="A675" s="150" t="s">
        <v>669</v>
      </c>
      <c r="B675" s="150"/>
      <c r="C675" s="150"/>
      <c r="D675" s="151">
        <v>1</v>
      </c>
      <c r="E675" s="152"/>
      <c r="F675" s="153">
        <v>0.2</v>
      </c>
      <c r="G675" s="153"/>
      <c r="H675" s="152">
        <v>24191</v>
      </c>
      <c r="I675" s="109">
        <f t="shared" si="442"/>
        <v>23634.607</v>
      </c>
      <c r="J675" s="66">
        <f t="shared" si="429"/>
        <v>18907.685600000001</v>
      </c>
      <c r="K675" s="109"/>
      <c r="L675" s="152">
        <v>15953</v>
      </c>
      <c r="M675" s="109">
        <f t="shared" si="443"/>
        <v>15490.362999999999</v>
      </c>
      <c r="N675" s="109">
        <f t="shared" si="430"/>
        <v>12392.2904</v>
      </c>
      <c r="O675" s="115"/>
      <c r="P675" s="152">
        <v>0</v>
      </c>
      <c r="Q675" s="109">
        <f t="shared" si="444"/>
        <v>0</v>
      </c>
      <c r="R675" s="66">
        <f t="shared" si="431"/>
        <v>0</v>
      </c>
      <c r="S675" s="151">
        <v>15</v>
      </c>
      <c r="T675" s="154" t="s">
        <v>16</v>
      </c>
      <c r="U675" s="108">
        <f>SUMIF('Avoided Costs 2011-2019'!$A:$A,'2011 Actuals'!T675&amp;'2011 Actuals'!S675,'Avoided Costs 2011-2019'!$E:$E)*J675</f>
        <v>38481.808426761658</v>
      </c>
      <c r="V675" s="108">
        <f>SUMIF('Avoided Costs 2011-2019'!$A:$A,'2011 Actuals'!T675&amp;'2011 Actuals'!S675,'Avoided Costs 2011-2019'!$K:$K)*N675</f>
        <v>10444.992999756745</v>
      </c>
      <c r="W675" s="108">
        <f>SUMIF('Avoided Costs 2011-2019'!$A:$A,'2011 Actuals'!T675&amp;'2011 Actuals'!S675,'Avoided Costs 2011-2019'!$M:$M)*R675</f>
        <v>0</v>
      </c>
      <c r="X675" s="108">
        <f t="shared" si="432"/>
        <v>48926.801426518403</v>
      </c>
      <c r="Y675" s="134">
        <v>5975</v>
      </c>
      <c r="Z675" s="110">
        <f t="shared" si="433"/>
        <v>4780</v>
      </c>
      <c r="AA675" s="110"/>
      <c r="AB675" s="110"/>
      <c r="AC675" s="110"/>
      <c r="AD675" s="110">
        <f t="shared" si="426"/>
        <v>4780</v>
      </c>
      <c r="AE675" s="110">
        <f t="shared" si="427"/>
        <v>44146.801426518403</v>
      </c>
      <c r="AF675" s="261">
        <f t="shared" si="428"/>
        <v>283615.28399999999</v>
      </c>
      <c r="AG675" s="23"/>
    </row>
    <row r="676" spans="1:33" s="111" customFormat="1" x14ac:dyDescent="0.2">
      <c r="A676" s="150" t="s">
        <v>670</v>
      </c>
      <c r="B676" s="150"/>
      <c r="C676" s="150"/>
      <c r="D676" s="151">
        <v>1</v>
      </c>
      <c r="E676" s="152"/>
      <c r="F676" s="153">
        <v>0.2</v>
      </c>
      <c r="G676" s="153"/>
      <c r="H676" s="152">
        <v>18271</v>
      </c>
      <c r="I676" s="109">
        <f t="shared" si="442"/>
        <v>17850.767</v>
      </c>
      <c r="J676" s="66">
        <f t="shared" si="429"/>
        <v>14280.613600000001</v>
      </c>
      <c r="K676" s="109"/>
      <c r="L676" s="152">
        <v>7187</v>
      </c>
      <c r="M676" s="109">
        <f t="shared" si="443"/>
        <v>6978.5770000000002</v>
      </c>
      <c r="N676" s="109">
        <f t="shared" si="430"/>
        <v>5582.8616000000002</v>
      </c>
      <c r="O676" s="115"/>
      <c r="P676" s="152">
        <v>0</v>
      </c>
      <c r="Q676" s="109">
        <f t="shared" si="444"/>
        <v>0</v>
      </c>
      <c r="R676" s="66">
        <f t="shared" si="431"/>
        <v>0</v>
      </c>
      <c r="S676" s="151">
        <v>15</v>
      </c>
      <c r="T676" s="154" t="s">
        <v>16</v>
      </c>
      <c r="U676" s="108">
        <f>SUMIF('Avoided Costs 2011-2019'!$A:$A,'2011 Actuals'!T676&amp;'2011 Actuals'!S676,'Avoided Costs 2011-2019'!$E:$E)*J676</f>
        <v>29064.574501482464</v>
      </c>
      <c r="V676" s="108">
        <f>SUMIF('Avoided Costs 2011-2019'!$A:$A,'2011 Actuals'!T676&amp;'2011 Actuals'!S676,'Avoided Costs 2011-2019'!$K:$K)*N676</f>
        <v>4705.5829429732175</v>
      </c>
      <c r="W676" s="108">
        <f>SUMIF('Avoided Costs 2011-2019'!$A:$A,'2011 Actuals'!T676&amp;'2011 Actuals'!S676,'Avoided Costs 2011-2019'!$M:$M)*R676</f>
        <v>0</v>
      </c>
      <c r="X676" s="108">
        <f t="shared" si="432"/>
        <v>33770.157444455683</v>
      </c>
      <c r="Y676" s="134">
        <v>9975</v>
      </c>
      <c r="Z676" s="110">
        <f t="shared" si="433"/>
        <v>7980</v>
      </c>
      <c r="AA676" s="110"/>
      <c r="AB676" s="110"/>
      <c r="AC676" s="110"/>
      <c r="AD676" s="110">
        <f t="shared" si="426"/>
        <v>7980</v>
      </c>
      <c r="AE676" s="110">
        <f t="shared" si="427"/>
        <v>25790.157444455683</v>
      </c>
      <c r="AF676" s="261">
        <f t="shared" si="428"/>
        <v>214209.204</v>
      </c>
      <c r="AG676" s="23"/>
    </row>
    <row r="677" spans="1:33" s="111" customFormat="1" x14ac:dyDescent="0.2">
      <c r="A677" s="150" t="s">
        <v>671</v>
      </c>
      <c r="B677" s="150"/>
      <c r="C677" s="150"/>
      <c r="D677" s="151">
        <v>1</v>
      </c>
      <c r="E677" s="152"/>
      <c r="F677" s="153">
        <v>0.2</v>
      </c>
      <c r="G677" s="153"/>
      <c r="H677" s="152">
        <v>1728</v>
      </c>
      <c r="I677" s="109">
        <f t="shared" si="442"/>
        <v>1688.2559999999999</v>
      </c>
      <c r="J677" s="66">
        <f t="shared" si="429"/>
        <v>1350.6048000000001</v>
      </c>
      <c r="K677" s="109"/>
      <c r="L677" s="152">
        <v>0</v>
      </c>
      <c r="M677" s="109">
        <f t="shared" si="443"/>
        <v>0</v>
      </c>
      <c r="N677" s="109">
        <f t="shared" si="430"/>
        <v>0</v>
      </c>
      <c r="O677" s="115"/>
      <c r="P677" s="152">
        <v>0</v>
      </c>
      <c r="Q677" s="109">
        <f t="shared" si="444"/>
        <v>0</v>
      </c>
      <c r="R677" s="66">
        <f t="shared" si="431"/>
        <v>0</v>
      </c>
      <c r="S677" s="151">
        <v>15</v>
      </c>
      <c r="T677" s="154" t="s">
        <v>16</v>
      </c>
      <c r="U677" s="108">
        <f>SUMIF('Avoided Costs 2011-2019'!$A:$A,'2011 Actuals'!T677&amp;'2011 Actuals'!S677,'Avoided Costs 2011-2019'!$E:$E)*J677</f>
        <v>2748.8142268382517</v>
      </c>
      <c r="V677" s="108">
        <f>SUMIF('Avoided Costs 2011-2019'!$A:$A,'2011 Actuals'!T677&amp;'2011 Actuals'!S677,'Avoided Costs 2011-2019'!$K:$K)*N677</f>
        <v>0</v>
      </c>
      <c r="W677" s="108">
        <f>SUMIF('Avoided Costs 2011-2019'!$A:$A,'2011 Actuals'!T677&amp;'2011 Actuals'!S677,'Avoided Costs 2011-2019'!$M:$M)*R677</f>
        <v>0</v>
      </c>
      <c r="X677" s="108">
        <f t="shared" si="432"/>
        <v>2748.8142268382517</v>
      </c>
      <c r="Y677" s="134">
        <v>1729.5</v>
      </c>
      <c r="Z677" s="110">
        <f t="shared" si="433"/>
        <v>1383.6000000000001</v>
      </c>
      <c r="AA677" s="110"/>
      <c r="AB677" s="110"/>
      <c r="AC677" s="110"/>
      <c r="AD677" s="110">
        <f t="shared" si="426"/>
        <v>1383.6000000000001</v>
      </c>
      <c r="AE677" s="110">
        <f t="shared" si="427"/>
        <v>1365.2142268382515</v>
      </c>
      <c r="AF677" s="261">
        <f t="shared" si="428"/>
        <v>20259.072</v>
      </c>
      <c r="AG677" s="23"/>
    </row>
    <row r="678" spans="1:33" s="111" customFormat="1" x14ac:dyDescent="0.2">
      <c r="A678" s="150" t="s">
        <v>672</v>
      </c>
      <c r="B678" s="150"/>
      <c r="C678" s="150"/>
      <c r="D678" s="151">
        <v>1</v>
      </c>
      <c r="E678" s="152"/>
      <c r="F678" s="153">
        <v>0.2</v>
      </c>
      <c r="G678" s="153"/>
      <c r="H678" s="152">
        <v>5231</v>
      </c>
      <c r="I678" s="109">
        <f t="shared" si="442"/>
        <v>5110.6869999999999</v>
      </c>
      <c r="J678" s="66">
        <f t="shared" si="429"/>
        <v>4088.5496000000003</v>
      </c>
      <c r="K678" s="109"/>
      <c r="L678" s="152">
        <v>0</v>
      </c>
      <c r="M678" s="109">
        <f t="shared" si="443"/>
        <v>0</v>
      </c>
      <c r="N678" s="109">
        <f t="shared" si="430"/>
        <v>0</v>
      </c>
      <c r="O678" s="115"/>
      <c r="P678" s="152">
        <v>0</v>
      </c>
      <c r="Q678" s="109">
        <f t="shared" si="444"/>
        <v>0</v>
      </c>
      <c r="R678" s="66">
        <f t="shared" si="431"/>
        <v>0</v>
      </c>
      <c r="S678" s="151">
        <v>15</v>
      </c>
      <c r="T678" s="154" t="s">
        <v>16</v>
      </c>
      <c r="U678" s="108">
        <f>SUMIF('Avoided Costs 2011-2019'!$A:$A,'2011 Actuals'!T678&amp;'2011 Actuals'!S678,'Avoided Costs 2011-2019'!$E:$E)*J678</f>
        <v>8321.2078822863969</v>
      </c>
      <c r="V678" s="108">
        <f>SUMIF('Avoided Costs 2011-2019'!$A:$A,'2011 Actuals'!T678&amp;'2011 Actuals'!S678,'Avoided Costs 2011-2019'!$K:$K)*N678</f>
        <v>0</v>
      </c>
      <c r="W678" s="108">
        <f>SUMIF('Avoided Costs 2011-2019'!$A:$A,'2011 Actuals'!T678&amp;'2011 Actuals'!S678,'Avoided Costs 2011-2019'!$M:$M)*R678</f>
        <v>0</v>
      </c>
      <c r="X678" s="108">
        <f t="shared" si="432"/>
        <v>8321.2078822863969</v>
      </c>
      <c r="Y678" s="134">
        <v>5828.4</v>
      </c>
      <c r="Z678" s="110">
        <f t="shared" si="433"/>
        <v>4662.72</v>
      </c>
      <c r="AA678" s="110"/>
      <c r="AB678" s="110"/>
      <c r="AC678" s="110"/>
      <c r="AD678" s="110">
        <f t="shared" si="426"/>
        <v>4662.72</v>
      </c>
      <c r="AE678" s="110">
        <f t="shared" si="427"/>
        <v>3658.4878822863966</v>
      </c>
      <c r="AF678" s="261">
        <f t="shared" si="428"/>
        <v>61328.244000000006</v>
      </c>
      <c r="AG678" s="23"/>
    </row>
    <row r="679" spans="1:33" s="111" customFormat="1" x14ac:dyDescent="0.2">
      <c r="A679" s="150" t="s">
        <v>673</v>
      </c>
      <c r="B679" s="150"/>
      <c r="C679" s="150"/>
      <c r="D679" s="151">
        <v>1</v>
      </c>
      <c r="E679" s="152"/>
      <c r="F679" s="153">
        <v>0.2</v>
      </c>
      <c r="G679" s="153"/>
      <c r="H679" s="152">
        <v>20692</v>
      </c>
      <c r="I679" s="109">
        <f t="shared" si="442"/>
        <v>20216.083999999999</v>
      </c>
      <c r="J679" s="66">
        <f t="shared" si="429"/>
        <v>16172.867200000001</v>
      </c>
      <c r="K679" s="109"/>
      <c r="L679" s="152">
        <v>28343</v>
      </c>
      <c r="M679" s="109">
        <f t="shared" si="443"/>
        <v>27521.053</v>
      </c>
      <c r="N679" s="109">
        <f t="shared" si="430"/>
        <v>22016.842400000001</v>
      </c>
      <c r="O679" s="115"/>
      <c r="P679" s="152">
        <v>0</v>
      </c>
      <c r="Q679" s="109">
        <f t="shared" si="444"/>
        <v>0</v>
      </c>
      <c r="R679" s="66">
        <f t="shared" si="431"/>
        <v>0</v>
      </c>
      <c r="S679" s="151">
        <v>15</v>
      </c>
      <c r="T679" s="154" t="s">
        <v>16</v>
      </c>
      <c r="U679" s="108">
        <f>SUMIF('Avoided Costs 2011-2019'!$A:$A,'2011 Actuals'!T679&amp;'2011 Actuals'!S679,'Avoided Costs 2011-2019'!$E:$E)*J679</f>
        <v>32915.777767208972</v>
      </c>
      <c r="V679" s="108">
        <f>SUMIF('Avoided Costs 2011-2019'!$A:$A,'2011 Actuals'!T679&amp;'2011 Actuals'!S679,'Avoided Costs 2011-2019'!$K:$K)*N679</f>
        <v>18557.163956127715</v>
      </c>
      <c r="W679" s="108">
        <f>SUMIF('Avoided Costs 2011-2019'!$A:$A,'2011 Actuals'!T679&amp;'2011 Actuals'!S679,'Avoided Costs 2011-2019'!$M:$M)*R679</f>
        <v>0</v>
      </c>
      <c r="X679" s="108">
        <f t="shared" si="432"/>
        <v>51472.941723336684</v>
      </c>
      <c r="Y679" s="134">
        <v>7568</v>
      </c>
      <c r="Z679" s="110">
        <f t="shared" si="433"/>
        <v>6054.4000000000005</v>
      </c>
      <c r="AA679" s="110"/>
      <c r="AB679" s="110"/>
      <c r="AC679" s="110"/>
      <c r="AD679" s="110">
        <f t="shared" si="426"/>
        <v>6054.4000000000005</v>
      </c>
      <c r="AE679" s="110">
        <f t="shared" si="427"/>
        <v>45418.541723336682</v>
      </c>
      <c r="AF679" s="261">
        <f t="shared" si="428"/>
        <v>242593.008</v>
      </c>
      <c r="AG679" s="23"/>
    </row>
    <row r="680" spans="1:33" s="111" customFormat="1" x14ac:dyDescent="0.2">
      <c r="A680" s="150" t="s">
        <v>674</v>
      </c>
      <c r="B680" s="150"/>
      <c r="C680" s="150"/>
      <c r="D680" s="151">
        <v>0</v>
      </c>
      <c r="E680" s="152"/>
      <c r="F680" s="153">
        <v>0.2</v>
      </c>
      <c r="G680" s="153"/>
      <c r="H680" s="152">
        <v>3989</v>
      </c>
      <c r="I680" s="109">
        <f t="shared" si="442"/>
        <v>3897.2529999999997</v>
      </c>
      <c r="J680" s="66">
        <f t="shared" si="429"/>
        <v>3117.8024</v>
      </c>
      <c r="K680" s="109"/>
      <c r="L680" s="152">
        <v>0</v>
      </c>
      <c r="M680" s="109">
        <f t="shared" si="443"/>
        <v>0</v>
      </c>
      <c r="N680" s="109">
        <f t="shared" si="430"/>
        <v>0</v>
      </c>
      <c r="O680" s="115"/>
      <c r="P680" s="152">
        <v>0</v>
      </c>
      <c r="Q680" s="109">
        <f t="shared" si="444"/>
        <v>0</v>
      </c>
      <c r="R680" s="66">
        <f t="shared" si="431"/>
        <v>0</v>
      </c>
      <c r="S680" s="151">
        <v>15</v>
      </c>
      <c r="T680" s="154" t="s">
        <v>134</v>
      </c>
      <c r="U680" s="108">
        <f>SUMIF('Avoided Costs 2011-2019'!$A:$A,'2011 Actuals'!T680&amp;'2011 Actuals'!S680,'Avoided Costs 2011-2019'!$E:$E)*J680</f>
        <v>5765.1152687824024</v>
      </c>
      <c r="V680" s="108">
        <f>SUMIF('Avoided Costs 2011-2019'!$A:$A,'2011 Actuals'!T680&amp;'2011 Actuals'!S680,'Avoided Costs 2011-2019'!$K:$K)*N680</f>
        <v>0</v>
      </c>
      <c r="W680" s="108">
        <f>SUMIF('Avoided Costs 2011-2019'!$A:$A,'2011 Actuals'!T680&amp;'2011 Actuals'!S680,'Avoided Costs 2011-2019'!$M:$M)*R680</f>
        <v>0</v>
      </c>
      <c r="X680" s="108">
        <f t="shared" si="432"/>
        <v>5765.1152687824024</v>
      </c>
      <c r="Y680" s="134">
        <v>1582</v>
      </c>
      <c r="Z680" s="110">
        <f t="shared" si="433"/>
        <v>1265.6000000000001</v>
      </c>
      <c r="AA680" s="110"/>
      <c r="AB680" s="110"/>
      <c r="AC680" s="110"/>
      <c r="AD680" s="110">
        <f t="shared" si="426"/>
        <v>1265.6000000000001</v>
      </c>
      <c r="AE680" s="110">
        <f t="shared" si="427"/>
        <v>4499.515268782402</v>
      </c>
      <c r="AF680" s="261">
        <f t="shared" si="428"/>
        <v>46767.036</v>
      </c>
      <c r="AG680" s="23"/>
    </row>
    <row r="681" spans="1:33" s="111" customFormat="1" x14ac:dyDescent="0.2">
      <c r="A681" s="150" t="s">
        <v>675</v>
      </c>
      <c r="B681" s="150"/>
      <c r="C681" s="150"/>
      <c r="D681" s="151">
        <v>1</v>
      </c>
      <c r="E681" s="152"/>
      <c r="F681" s="153">
        <v>0.2</v>
      </c>
      <c r="G681" s="153"/>
      <c r="H681" s="152">
        <v>32351</v>
      </c>
      <c r="I681" s="109">
        <f t="shared" si="442"/>
        <v>31606.927</v>
      </c>
      <c r="J681" s="66">
        <f t="shared" si="429"/>
        <v>25285.5416</v>
      </c>
      <c r="K681" s="109"/>
      <c r="L681" s="152">
        <v>49029</v>
      </c>
      <c r="M681" s="109">
        <f t="shared" si="443"/>
        <v>47607.159</v>
      </c>
      <c r="N681" s="109">
        <f t="shared" si="430"/>
        <v>38085.727200000001</v>
      </c>
      <c r="O681" s="115"/>
      <c r="P681" s="152">
        <v>0</v>
      </c>
      <c r="Q681" s="109">
        <f t="shared" si="444"/>
        <v>0</v>
      </c>
      <c r="R681" s="66">
        <f t="shared" si="431"/>
        <v>0</v>
      </c>
      <c r="S681" s="151">
        <v>15</v>
      </c>
      <c r="T681" s="154" t="s">
        <v>16</v>
      </c>
      <c r="U681" s="108">
        <f>SUMIF('Avoided Costs 2011-2019'!$A:$A,'2011 Actuals'!T681&amp;'2011 Actuals'!S681,'Avoided Costs 2011-2019'!$E:$E)*J681</f>
        <v>51462.320053497846</v>
      </c>
      <c r="V681" s="108">
        <f>SUMIF('Avoided Costs 2011-2019'!$A:$A,'2011 Actuals'!T681&amp;'2011 Actuals'!S681,'Avoided Costs 2011-2019'!$K:$K)*N681</f>
        <v>32101.019355925124</v>
      </c>
      <c r="W681" s="108">
        <f>SUMIF('Avoided Costs 2011-2019'!$A:$A,'2011 Actuals'!T681&amp;'2011 Actuals'!S681,'Avoided Costs 2011-2019'!$M:$M)*R681</f>
        <v>0</v>
      </c>
      <c r="X681" s="108">
        <f t="shared" si="432"/>
        <v>83563.339409422973</v>
      </c>
      <c r="Y681" s="134">
        <v>8538</v>
      </c>
      <c r="Z681" s="110">
        <f t="shared" si="433"/>
        <v>6830.4000000000005</v>
      </c>
      <c r="AA681" s="110"/>
      <c r="AB681" s="110"/>
      <c r="AC681" s="110"/>
      <c r="AD681" s="110">
        <f t="shared" si="426"/>
        <v>6830.4000000000005</v>
      </c>
      <c r="AE681" s="110">
        <f t="shared" si="427"/>
        <v>76732.939409422979</v>
      </c>
      <c r="AF681" s="261">
        <f t="shared" si="428"/>
        <v>379283.12400000001</v>
      </c>
      <c r="AG681" s="23"/>
    </row>
    <row r="682" spans="1:33" s="111" customFormat="1" x14ac:dyDescent="0.2">
      <c r="A682" s="150" t="s">
        <v>676</v>
      </c>
      <c r="B682" s="150"/>
      <c r="C682" s="150"/>
      <c r="D682" s="151">
        <v>0</v>
      </c>
      <c r="E682" s="152"/>
      <c r="F682" s="153">
        <v>0.2</v>
      </c>
      <c r="G682" s="153"/>
      <c r="H682" s="152">
        <v>9166</v>
      </c>
      <c r="I682" s="109">
        <f t="shared" si="442"/>
        <v>8955.1820000000007</v>
      </c>
      <c r="J682" s="66">
        <f t="shared" si="429"/>
        <v>7164.1456000000007</v>
      </c>
      <c r="K682" s="109"/>
      <c r="L682" s="152">
        <v>0</v>
      </c>
      <c r="M682" s="109">
        <f t="shared" si="443"/>
        <v>0</v>
      </c>
      <c r="N682" s="109">
        <f t="shared" si="430"/>
        <v>0</v>
      </c>
      <c r="O682" s="115"/>
      <c r="P682" s="152">
        <v>0</v>
      </c>
      <c r="Q682" s="109">
        <f t="shared" si="444"/>
        <v>0</v>
      </c>
      <c r="R682" s="66">
        <f t="shared" si="431"/>
        <v>0</v>
      </c>
      <c r="S682" s="151">
        <v>25</v>
      </c>
      <c r="T682" s="154" t="s">
        <v>134</v>
      </c>
      <c r="U682" s="108">
        <f>SUMIF('Avoided Costs 2011-2019'!$A:$A,'2011 Actuals'!T682&amp;'2011 Actuals'!S682,'Avoided Costs 2011-2019'!$E:$E)*J682</f>
        <v>16813.333520029228</v>
      </c>
      <c r="V682" s="108">
        <f>SUMIF('Avoided Costs 2011-2019'!$A:$A,'2011 Actuals'!T682&amp;'2011 Actuals'!S682,'Avoided Costs 2011-2019'!$K:$K)*N682</f>
        <v>0</v>
      </c>
      <c r="W682" s="108">
        <f>SUMIF('Avoided Costs 2011-2019'!$A:$A,'2011 Actuals'!T682&amp;'2011 Actuals'!S682,'Avoided Costs 2011-2019'!$M:$M)*R682</f>
        <v>0</v>
      </c>
      <c r="X682" s="108">
        <f t="shared" si="432"/>
        <v>16813.333520029228</v>
      </c>
      <c r="Y682" s="134">
        <v>17194</v>
      </c>
      <c r="Z682" s="110">
        <f t="shared" si="433"/>
        <v>13755.2</v>
      </c>
      <c r="AA682" s="110"/>
      <c r="AB682" s="110"/>
      <c r="AC682" s="110"/>
      <c r="AD682" s="110">
        <f t="shared" si="426"/>
        <v>13755.2</v>
      </c>
      <c r="AE682" s="110">
        <f t="shared" si="427"/>
        <v>3058.1335200292269</v>
      </c>
      <c r="AF682" s="261">
        <f t="shared" si="428"/>
        <v>179103.64</v>
      </c>
      <c r="AG682" s="23"/>
    </row>
    <row r="683" spans="1:33" s="111" customFormat="1" x14ac:dyDescent="0.2">
      <c r="A683" s="150" t="s">
        <v>677</v>
      </c>
      <c r="B683" s="150"/>
      <c r="C683" s="150"/>
      <c r="D683" s="151">
        <v>1</v>
      </c>
      <c r="E683" s="152"/>
      <c r="F683" s="153">
        <v>0.2</v>
      </c>
      <c r="G683" s="153"/>
      <c r="H683" s="152">
        <v>29097</v>
      </c>
      <c r="I683" s="109">
        <f t="shared" si="442"/>
        <v>28427.769</v>
      </c>
      <c r="J683" s="66">
        <f t="shared" si="429"/>
        <v>22742.215200000002</v>
      </c>
      <c r="K683" s="109"/>
      <c r="L683" s="152">
        <v>0</v>
      </c>
      <c r="M683" s="109">
        <f t="shared" si="443"/>
        <v>0</v>
      </c>
      <c r="N683" s="109">
        <f t="shared" si="430"/>
        <v>0</v>
      </c>
      <c r="O683" s="115"/>
      <c r="P683" s="152">
        <v>0</v>
      </c>
      <c r="Q683" s="109">
        <f t="shared" si="444"/>
        <v>0</v>
      </c>
      <c r="R683" s="66">
        <f t="shared" si="431"/>
        <v>0</v>
      </c>
      <c r="S683" s="151">
        <v>25</v>
      </c>
      <c r="T683" s="154" t="s">
        <v>16</v>
      </c>
      <c r="U683" s="108">
        <f>SUMIF('Avoided Costs 2011-2019'!$A:$A,'2011 Actuals'!T683&amp;'2011 Actuals'!S683,'Avoided Costs 2011-2019'!$E:$E)*J683</f>
        <v>58765.960155071363</v>
      </c>
      <c r="V683" s="108">
        <f>SUMIF('Avoided Costs 2011-2019'!$A:$A,'2011 Actuals'!T683&amp;'2011 Actuals'!S683,'Avoided Costs 2011-2019'!$K:$K)*N683</f>
        <v>0</v>
      </c>
      <c r="W683" s="108">
        <f>SUMIF('Avoided Costs 2011-2019'!$A:$A,'2011 Actuals'!T683&amp;'2011 Actuals'!S683,'Avoided Costs 2011-2019'!$M:$M)*R683</f>
        <v>0</v>
      </c>
      <c r="X683" s="108">
        <f t="shared" si="432"/>
        <v>58765.960155071363</v>
      </c>
      <c r="Y683" s="134">
        <v>11959</v>
      </c>
      <c r="Z683" s="110">
        <f t="shared" si="433"/>
        <v>9567.2000000000007</v>
      </c>
      <c r="AA683" s="110"/>
      <c r="AB683" s="110"/>
      <c r="AC683" s="110"/>
      <c r="AD683" s="110">
        <f t="shared" si="426"/>
        <v>9567.2000000000007</v>
      </c>
      <c r="AE683" s="110">
        <f t="shared" si="427"/>
        <v>49198.760155071359</v>
      </c>
      <c r="AF683" s="261">
        <f t="shared" si="428"/>
        <v>568555.38</v>
      </c>
      <c r="AG683" s="23"/>
    </row>
    <row r="684" spans="1:33" s="111" customFormat="1" x14ac:dyDescent="0.2">
      <c r="A684" s="150" t="s">
        <v>678</v>
      </c>
      <c r="B684" s="150"/>
      <c r="C684" s="150"/>
      <c r="D684" s="151">
        <v>0</v>
      </c>
      <c r="E684" s="152"/>
      <c r="F684" s="153">
        <v>0.2</v>
      </c>
      <c r="G684" s="153"/>
      <c r="H684" s="152">
        <v>6330</v>
      </c>
      <c r="I684" s="109">
        <f t="shared" si="442"/>
        <v>6184.41</v>
      </c>
      <c r="J684" s="66">
        <f t="shared" si="429"/>
        <v>4947.5280000000002</v>
      </c>
      <c r="K684" s="109"/>
      <c r="L684" s="152">
        <v>0</v>
      </c>
      <c r="M684" s="109">
        <f t="shared" si="443"/>
        <v>0</v>
      </c>
      <c r="N684" s="109">
        <f t="shared" si="430"/>
        <v>0</v>
      </c>
      <c r="O684" s="115"/>
      <c r="P684" s="152">
        <v>0</v>
      </c>
      <c r="Q684" s="109">
        <f t="shared" si="444"/>
        <v>0</v>
      </c>
      <c r="R684" s="66">
        <f t="shared" si="431"/>
        <v>0</v>
      </c>
      <c r="S684" s="151">
        <v>15</v>
      </c>
      <c r="T684" s="154" t="s">
        <v>16</v>
      </c>
      <c r="U684" s="108">
        <f>SUMIF('Avoided Costs 2011-2019'!$A:$A,'2011 Actuals'!T684&amp;'2011 Actuals'!S684,'Avoided Costs 2011-2019'!$E:$E)*J684</f>
        <v>10069.441004563734</v>
      </c>
      <c r="V684" s="108">
        <f>SUMIF('Avoided Costs 2011-2019'!$A:$A,'2011 Actuals'!T684&amp;'2011 Actuals'!S684,'Avoided Costs 2011-2019'!$K:$K)*N684</f>
        <v>0</v>
      </c>
      <c r="W684" s="108">
        <f>SUMIF('Avoided Costs 2011-2019'!$A:$A,'2011 Actuals'!T684&amp;'2011 Actuals'!S684,'Avoided Costs 2011-2019'!$M:$M)*R684</f>
        <v>0</v>
      </c>
      <c r="X684" s="108">
        <f t="shared" si="432"/>
        <v>10069.441004563734</v>
      </c>
      <c r="Y684" s="134">
        <v>2543.1999999999998</v>
      </c>
      <c r="Z684" s="110">
        <f t="shared" si="433"/>
        <v>2034.56</v>
      </c>
      <c r="AA684" s="110"/>
      <c r="AB684" s="110"/>
      <c r="AC684" s="110"/>
      <c r="AD684" s="110">
        <f t="shared" si="426"/>
        <v>2034.56</v>
      </c>
      <c r="AE684" s="110">
        <f t="shared" si="427"/>
        <v>8034.8810045637347</v>
      </c>
      <c r="AF684" s="261">
        <f t="shared" si="428"/>
        <v>74212.92</v>
      </c>
      <c r="AG684" s="23"/>
    </row>
    <row r="685" spans="1:33" s="111" customFormat="1" x14ac:dyDescent="0.2">
      <c r="A685" s="150" t="s">
        <v>679</v>
      </c>
      <c r="B685" s="150"/>
      <c r="C685" s="150"/>
      <c r="D685" s="151">
        <v>0</v>
      </c>
      <c r="E685" s="152"/>
      <c r="F685" s="153">
        <v>0.2</v>
      </c>
      <c r="G685" s="153"/>
      <c r="H685" s="152">
        <v>689</v>
      </c>
      <c r="I685" s="109">
        <f t="shared" si="442"/>
        <v>673.15300000000002</v>
      </c>
      <c r="J685" s="66">
        <f t="shared" si="429"/>
        <v>538.52240000000006</v>
      </c>
      <c r="K685" s="109"/>
      <c r="L685" s="152">
        <v>0</v>
      </c>
      <c r="M685" s="109">
        <f t="shared" si="443"/>
        <v>0</v>
      </c>
      <c r="N685" s="109">
        <f t="shared" si="430"/>
        <v>0</v>
      </c>
      <c r="O685" s="115"/>
      <c r="P685" s="152">
        <v>0</v>
      </c>
      <c r="Q685" s="109">
        <f t="shared" si="444"/>
        <v>0</v>
      </c>
      <c r="R685" s="66">
        <f t="shared" si="431"/>
        <v>0</v>
      </c>
      <c r="S685" s="151">
        <v>15</v>
      </c>
      <c r="T685" s="154" t="s">
        <v>134</v>
      </c>
      <c r="U685" s="108">
        <f>SUMIF('Avoided Costs 2011-2019'!$A:$A,'2011 Actuals'!T685&amp;'2011 Actuals'!S685,'Avoided Costs 2011-2019'!$E:$E)*J685</f>
        <v>995.77949866910899</v>
      </c>
      <c r="V685" s="108">
        <f>SUMIF('Avoided Costs 2011-2019'!$A:$A,'2011 Actuals'!T685&amp;'2011 Actuals'!S685,'Avoided Costs 2011-2019'!$K:$K)*N685</f>
        <v>0</v>
      </c>
      <c r="W685" s="108">
        <f>SUMIF('Avoided Costs 2011-2019'!$A:$A,'2011 Actuals'!T685&amp;'2011 Actuals'!S685,'Avoided Costs 2011-2019'!$M:$M)*R685</f>
        <v>0</v>
      </c>
      <c r="X685" s="108">
        <f t="shared" si="432"/>
        <v>995.77949866910899</v>
      </c>
      <c r="Y685" s="134">
        <v>276.8</v>
      </c>
      <c r="Z685" s="110">
        <f t="shared" si="433"/>
        <v>221.44000000000003</v>
      </c>
      <c r="AA685" s="110"/>
      <c r="AB685" s="110"/>
      <c r="AC685" s="110"/>
      <c r="AD685" s="110">
        <f t="shared" si="426"/>
        <v>221.44000000000003</v>
      </c>
      <c r="AE685" s="110">
        <f t="shared" si="427"/>
        <v>774.33949866910893</v>
      </c>
      <c r="AF685" s="261">
        <f t="shared" si="428"/>
        <v>8077.8360000000011</v>
      </c>
      <c r="AG685" s="23"/>
    </row>
    <row r="686" spans="1:33" s="111" customFormat="1" x14ac:dyDescent="0.2">
      <c r="A686" s="150" t="s">
        <v>680</v>
      </c>
      <c r="B686" s="150"/>
      <c r="C686" s="150"/>
      <c r="D686" s="151">
        <v>1</v>
      </c>
      <c r="E686" s="152"/>
      <c r="F686" s="153">
        <v>0.2</v>
      </c>
      <c r="G686" s="153"/>
      <c r="H686" s="152">
        <v>45537</v>
      </c>
      <c r="I686" s="109">
        <f t="shared" si="442"/>
        <v>44489.648999999998</v>
      </c>
      <c r="J686" s="66">
        <f t="shared" si="429"/>
        <v>35591.7192</v>
      </c>
      <c r="K686" s="109"/>
      <c r="L686" s="152">
        <v>68025</v>
      </c>
      <c r="M686" s="109">
        <f t="shared" si="443"/>
        <v>66052.274999999994</v>
      </c>
      <c r="N686" s="109">
        <f t="shared" si="430"/>
        <v>52841.82</v>
      </c>
      <c r="O686" s="115"/>
      <c r="P686" s="152">
        <v>0</v>
      </c>
      <c r="Q686" s="109">
        <f t="shared" si="444"/>
        <v>0</v>
      </c>
      <c r="R686" s="66">
        <f t="shared" si="431"/>
        <v>0</v>
      </c>
      <c r="S686" s="151">
        <v>15</v>
      </c>
      <c r="T686" s="154" t="s">
        <v>16</v>
      </c>
      <c r="U686" s="108">
        <f>SUMIF('Avoided Costs 2011-2019'!$A:$A,'2011 Actuals'!T686&amp;'2011 Actuals'!S686,'Avoided Costs 2011-2019'!$E:$E)*J686</f>
        <v>72437.936022878159</v>
      </c>
      <c r="V686" s="108">
        <f>SUMIF('Avoided Costs 2011-2019'!$A:$A,'2011 Actuals'!T686&amp;'2011 Actuals'!S686,'Avoided Costs 2011-2019'!$K:$K)*N686</f>
        <v>44538.372018332142</v>
      </c>
      <c r="W686" s="108">
        <f>SUMIF('Avoided Costs 2011-2019'!$A:$A,'2011 Actuals'!T686&amp;'2011 Actuals'!S686,'Avoided Costs 2011-2019'!$M:$M)*R686</f>
        <v>0</v>
      </c>
      <c r="X686" s="108">
        <f t="shared" si="432"/>
        <v>116976.3080412103</v>
      </c>
      <c r="Y686" s="134">
        <v>18250</v>
      </c>
      <c r="Z686" s="110">
        <f t="shared" si="433"/>
        <v>14600</v>
      </c>
      <c r="AA686" s="110"/>
      <c r="AB686" s="110"/>
      <c r="AC686" s="110"/>
      <c r="AD686" s="110">
        <f t="shared" si="426"/>
        <v>14600</v>
      </c>
      <c r="AE686" s="110">
        <f t="shared" si="427"/>
        <v>102376.3080412103</v>
      </c>
      <c r="AF686" s="261">
        <f t="shared" si="428"/>
        <v>533875.78799999994</v>
      </c>
      <c r="AG686" s="23"/>
    </row>
    <row r="687" spans="1:33" s="111" customFormat="1" x14ac:dyDescent="0.2">
      <c r="A687" s="150" t="s">
        <v>681</v>
      </c>
      <c r="B687" s="150"/>
      <c r="C687" s="150"/>
      <c r="D687" s="151">
        <v>0</v>
      </c>
      <c r="E687" s="152"/>
      <c r="F687" s="153">
        <v>0.2</v>
      </c>
      <c r="G687" s="153"/>
      <c r="H687" s="152">
        <v>4727</v>
      </c>
      <c r="I687" s="109">
        <f t="shared" si="442"/>
        <v>4618.2789999999995</v>
      </c>
      <c r="J687" s="66">
        <f t="shared" si="429"/>
        <v>3694.6232</v>
      </c>
      <c r="K687" s="109"/>
      <c r="L687" s="152">
        <v>0</v>
      </c>
      <c r="M687" s="109">
        <f t="shared" si="443"/>
        <v>0</v>
      </c>
      <c r="N687" s="109">
        <f t="shared" si="430"/>
        <v>0</v>
      </c>
      <c r="O687" s="115"/>
      <c r="P687" s="152">
        <v>0</v>
      </c>
      <c r="Q687" s="109">
        <f t="shared" si="444"/>
        <v>0</v>
      </c>
      <c r="R687" s="66">
        <f t="shared" si="431"/>
        <v>0</v>
      </c>
      <c r="S687" s="151">
        <v>15</v>
      </c>
      <c r="T687" s="154" t="s">
        <v>134</v>
      </c>
      <c r="U687" s="108">
        <f>SUMIF('Avoided Costs 2011-2019'!$A:$A,'2011 Actuals'!T687&amp;'2011 Actuals'!S687,'Avoided Costs 2011-2019'!$E:$E)*J687</f>
        <v>6831.7121773713752</v>
      </c>
      <c r="V687" s="108">
        <f>SUMIF('Avoided Costs 2011-2019'!$A:$A,'2011 Actuals'!T687&amp;'2011 Actuals'!S687,'Avoided Costs 2011-2019'!$K:$K)*N687</f>
        <v>0</v>
      </c>
      <c r="W687" s="108">
        <f>SUMIF('Avoided Costs 2011-2019'!$A:$A,'2011 Actuals'!T687&amp;'2011 Actuals'!S687,'Avoided Costs 2011-2019'!$M:$M)*R687</f>
        <v>0</v>
      </c>
      <c r="X687" s="108">
        <f t="shared" si="432"/>
        <v>6831.7121773713752</v>
      </c>
      <c r="Y687" s="134">
        <v>3051</v>
      </c>
      <c r="Z687" s="110">
        <f t="shared" si="433"/>
        <v>2440.8000000000002</v>
      </c>
      <c r="AA687" s="110"/>
      <c r="AB687" s="110"/>
      <c r="AC687" s="110"/>
      <c r="AD687" s="110">
        <f t="shared" si="426"/>
        <v>2440.8000000000002</v>
      </c>
      <c r="AE687" s="110">
        <f t="shared" si="427"/>
        <v>4390.912177371375</v>
      </c>
      <c r="AF687" s="261">
        <f t="shared" si="428"/>
        <v>55419.347999999998</v>
      </c>
      <c r="AG687" s="23"/>
    </row>
    <row r="688" spans="1:33" s="111" customFormat="1" x14ac:dyDescent="0.2">
      <c r="A688" s="150" t="s">
        <v>682</v>
      </c>
      <c r="B688" s="150"/>
      <c r="C688" s="150"/>
      <c r="D688" s="151">
        <v>1</v>
      </c>
      <c r="E688" s="152"/>
      <c r="F688" s="153">
        <v>0.2</v>
      </c>
      <c r="G688" s="153"/>
      <c r="H688" s="152">
        <v>16872</v>
      </c>
      <c r="I688" s="109">
        <f t="shared" si="442"/>
        <v>16483.944</v>
      </c>
      <c r="J688" s="66">
        <f t="shared" si="429"/>
        <v>13187.155200000001</v>
      </c>
      <c r="K688" s="109"/>
      <c r="L688" s="152">
        <v>31906</v>
      </c>
      <c r="M688" s="109">
        <f t="shared" si="443"/>
        <v>30980.725999999999</v>
      </c>
      <c r="N688" s="109">
        <f t="shared" si="430"/>
        <v>24784.5808</v>
      </c>
      <c r="O688" s="115"/>
      <c r="P688" s="152">
        <v>0</v>
      </c>
      <c r="Q688" s="109">
        <f t="shared" si="444"/>
        <v>0</v>
      </c>
      <c r="R688" s="66">
        <f t="shared" si="431"/>
        <v>0</v>
      </c>
      <c r="S688" s="151">
        <v>15</v>
      </c>
      <c r="T688" s="154" t="s">
        <v>16</v>
      </c>
      <c r="U688" s="108">
        <f>SUMIF('Avoided Costs 2011-2019'!$A:$A,'2011 Actuals'!T688&amp;'2011 Actuals'!S688,'Avoided Costs 2011-2019'!$E:$E)*J688</f>
        <v>26839.116687045709</v>
      </c>
      <c r="V688" s="108">
        <f>SUMIF('Avoided Costs 2011-2019'!$A:$A,'2011 Actuals'!T688&amp;'2011 Actuals'!S688,'Avoided Costs 2011-2019'!$K:$K)*N688</f>
        <v>20889.98599951349</v>
      </c>
      <c r="W688" s="108">
        <f>SUMIF('Avoided Costs 2011-2019'!$A:$A,'2011 Actuals'!T688&amp;'2011 Actuals'!S688,'Avoided Costs 2011-2019'!$M:$M)*R688</f>
        <v>0</v>
      </c>
      <c r="X688" s="108">
        <f t="shared" si="432"/>
        <v>47729.102686559199</v>
      </c>
      <c r="Y688" s="134">
        <v>12395</v>
      </c>
      <c r="Z688" s="110">
        <f t="shared" si="433"/>
        <v>9916</v>
      </c>
      <c r="AA688" s="110"/>
      <c r="AB688" s="110"/>
      <c r="AC688" s="110"/>
      <c r="AD688" s="110">
        <f t="shared" si="426"/>
        <v>9916</v>
      </c>
      <c r="AE688" s="110">
        <f t="shared" si="427"/>
        <v>37813.102686559199</v>
      </c>
      <c r="AF688" s="261">
        <f t="shared" si="428"/>
        <v>197807.32800000001</v>
      </c>
      <c r="AG688" s="23"/>
    </row>
    <row r="689" spans="1:33" s="111" customFormat="1" x14ac:dyDescent="0.2">
      <c r="A689" s="150" t="s">
        <v>683</v>
      </c>
      <c r="B689" s="150"/>
      <c r="C689" s="150"/>
      <c r="D689" s="151">
        <v>1</v>
      </c>
      <c r="E689" s="152"/>
      <c r="F689" s="153">
        <v>0.2</v>
      </c>
      <c r="G689" s="153"/>
      <c r="H689" s="152">
        <v>43842</v>
      </c>
      <c r="I689" s="109">
        <f t="shared" si="442"/>
        <v>42833.633999999998</v>
      </c>
      <c r="J689" s="66">
        <f t="shared" si="429"/>
        <v>34266.907200000001</v>
      </c>
      <c r="K689" s="109"/>
      <c r="L689" s="152">
        <v>62677</v>
      </c>
      <c r="M689" s="109">
        <f t="shared" si="443"/>
        <v>60859.366999999998</v>
      </c>
      <c r="N689" s="109">
        <f t="shared" si="430"/>
        <v>48687.493600000002</v>
      </c>
      <c r="O689" s="115"/>
      <c r="P689" s="152">
        <v>0</v>
      </c>
      <c r="Q689" s="109">
        <f t="shared" si="444"/>
        <v>0</v>
      </c>
      <c r="R689" s="66">
        <f t="shared" si="431"/>
        <v>0</v>
      </c>
      <c r="S689" s="151">
        <v>15</v>
      </c>
      <c r="T689" s="154" t="s">
        <v>16</v>
      </c>
      <c r="U689" s="108">
        <f>SUMIF('Avoided Costs 2011-2019'!$A:$A,'2011 Actuals'!T689&amp;'2011 Actuals'!S689,'Avoided Costs 2011-2019'!$E:$E)*J689</f>
        <v>69741.616512177454</v>
      </c>
      <c r="V689" s="108">
        <f>SUMIF('Avoided Costs 2011-2019'!$A:$A,'2011 Actuals'!T689&amp;'2011 Actuals'!S689,'Avoided Costs 2011-2019'!$K:$K)*N689</f>
        <v>41036.847379536986</v>
      </c>
      <c r="W689" s="108">
        <f>SUMIF('Avoided Costs 2011-2019'!$A:$A,'2011 Actuals'!T689&amp;'2011 Actuals'!S689,'Avoided Costs 2011-2019'!$M:$M)*R689</f>
        <v>0</v>
      </c>
      <c r="X689" s="108">
        <f t="shared" si="432"/>
        <v>110778.46389171443</v>
      </c>
      <c r="Y689" s="134">
        <v>21500</v>
      </c>
      <c r="Z689" s="110">
        <f t="shared" si="433"/>
        <v>17200</v>
      </c>
      <c r="AA689" s="110"/>
      <c r="AB689" s="110"/>
      <c r="AC689" s="110"/>
      <c r="AD689" s="110">
        <f t="shared" si="426"/>
        <v>17200</v>
      </c>
      <c r="AE689" s="110">
        <f t="shared" si="427"/>
        <v>93578.463891714433</v>
      </c>
      <c r="AF689" s="261">
        <f t="shared" si="428"/>
        <v>514003.60800000001</v>
      </c>
      <c r="AG689" s="23"/>
    </row>
    <row r="690" spans="1:33" s="111" customFormat="1" x14ac:dyDescent="0.2">
      <c r="A690" s="150" t="s">
        <v>684</v>
      </c>
      <c r="B690" s="150"/>
      <c r="C690" s="150"/>
      <c r="D690" s="151">
        <v>1</v>
      </c>
      <c r="E690" s="152"/>
      <c r="F690" s="153">
        <v>0.2</v>
      </c>
      <c r="G690" s="153"/>
      <c r="H690" s="152">
        <v>3320</v>
      </c>
      <c r="I690" s="109">
        <f t="shared" si="442"/>
        <v>3243.64</v>
      </c>
      <c r="J690" s="66">
        <f t="shared" si="429"/>
        <v>2594.9120000000003</v>
      </c>
      <c r="K690" s="109"/>
      <c r="L690" s="152">
        <v>0</v>
      </c>
      <c r="M690" s="109">
        <f t="shared" si="443"/>
        <v>0</v>
      </c>
      <c r="N690" s="109">
        <f t="shared" si="430"/>
        <v>0</v>
      </c>
      <c r="O690" s="115"/>
      <c r="P690" s="152">
        <v>0</v>
      </c>
      <c r="Q690" s="109">
        <f t="shared" si="444"/>
        <v>0</v>
      </c>
      <c r="R690" s="66">
        <f t="shared" si="431"/>
        <v>0</v>
      </c>
      <c r="S690" s="151">
        <v>25</v>
      </c>
      <c r="T690" s="154" t="s">
        <v>16</v>
      </c>
      <c r="U690" s="108">
        <f>SUMIF('Avoided Costs 2011-2019'!$A:$A,'2011 Actuals'!T690&amp;'2011 Actuals'!S690,'Avoided Costs 2011-2019'!$E:$E)*J690</f>
        <v>6705.2612886152156</v>
      </c>
      <c r="V690" s="108">
        <f>SUMIF('Avoided Costs 2011-2019'!$A:$A,'2011 Actuals'!T690&amp;'2011 Actuals'!S690,'Avoided Costs 2011-2019'!$K:$K)*N690</f>
        <v>0</v>
      </c>
      <c r="W690" s="108">
        <f>SUMIF('Avoided Costs 2011-2019'!$A:$A,'2011 Actuals'!T690&amp;'2011 Actuals'!S690,'Avoided Costs 2011-2019'!$M:$M)*R690</f>
        <v>0</v>
      </c>
      <c r="X690" s="108">
        <f t="shared" si="432"/>
        <v>6705.2612886152156</v>
      </c>
      <c r="Y690" s="134">
        <v>6893</v>
      </c>
      <c r="Z690" s="110">
        <f t="shared" si="433"/>
        <v>5514.4000000000005</v>
      </c>
      <c r="AA690" s="110"/>
      <c r="AB690" s="110"/>
      <c r="AC690" s="110"/>
      <c r="AD690" s="110">
        <f t="shared" si="426"/>
        <v>5514.4000000000005</v>
      </c>
      <c r="AE690" s="110">
        <f t="shared" si="427"/>
        <v>1190.861288615215</v>
      </c>
      <c r="AF690" s="261">
        <f t="shared" si="428"/>
        <v>64872.800000000003</v>
      </c>
      <c r="AG690" s="23"/>
    </row>
    <row r="691" spans="1:33" s="111" customFormat="1" x14ac:dyDescent="0.2">
      <c r="A691" s="150" t="s">
        <v>685</v>
      </c>
      <c r="B691" s="150"/>
      <c r="C691" s="150"/>
      <c r="D691" s="151">
        <v>1</v>
      </c>
      <c r="E691" s="152"/>
      <c r="F691" s="153">
        <v>0.2</v>
      </c>
      <c r="G691" s="153"/>
      <c r="H691" s="152">
        <v>3699</v>
      </c>
      <c r="I691" s="109">
        <f t="shared" si="442"/>
        <v>3613.9229999999998</v>
      </c>
      <c r="J691" s="66">
        <f t="shared" si="429"/>
        <v>2891.1383999999998</v>
      </c>
      <c r="K691" s="109"/>
      <c r="L691" s="152">
        <v>0</v>
      </c>
      <c r="M691" s="109">
        <f t="shared" si="443"/>
        <v>0</v>
      </c>
      <c r="N691" s="109">
        <f t="shared" si="430"/>
        <v>0</v>
      </c>
      <c r="O691" s="115"/>
      <c r="P691" s="152">
        <v>0</v>
      </c>
      <c r="Q691" s="109">
        <f t="shared" si="444"/>
        <v>0</v>
      </c>
      <c r="R691" s="66">
        <f t="shared" si="431"/>
        <v>0</v>
      </c>
      <c r="S691" s="151">
        <v>25</v>
      </c>
      <c r="T691" s="154" t="s">
        <v>16</v>
      </c>
      <c r="U691" s="108">
        <f>SUMIF('Avoided Costs 2011-2019'!$A:$A,'2011 Actuals'!T691&amp;'2011 Actuals'!S691,'Avoided Costs 2011-2019'!$E:$E)*J691</f>
        <v>7470.711297164964</v>
      </c>
      <c r="V691" s="108">
        <f>SUMIF('Avoided Costs 2011-2019'!$A:$A,'2011 Actuals'!T691&amp;'2011 Actuals'!S691,'Avoided Costs 2011-2019'!$K:$K)*N691</f>
        <v>0</v>
      </c>
      <c r="W691" s="108">
        <f>SUMIF('Avoided Costs 2011-2019'!$A:$A,'2011 Actuals'!T691&amp;'2011 Actuals'!S691,'Avoided Costs 2011-2019'!$M:$M)*R691</f>
        <v>0</v>
      </c>
      <c r="X691" s="108">
        <f t="shared" si="432"/>
        <v>7470.711297164964</v>
      </c>
      <c r="Y691" s="134">
        <v>6893</v>
      </c>
      <c r="Z691" s="110">
        <f t="shared" si="433"/>
        <v>5514.4000000000005</v>
      </c>
      <c r="AA691" s="110"/>
      <c r="AB691" s="110"/>
      <c r="AC691" s="110"/>
      <c r="AD691" s="110">
        <f t="shared" si="426"/>
        <v>5514.4000000000005</v>
      </c>
      <c r="AE691" s="110">
        <f t="shared" si="427"/>
        <v>1956.3112971649634</v>
      </c>
      <c r="AF691" s="261">
        <f t="shared" si="428"/>
        <v>72278.459999999992</v>
      </c>
      <c r="AG691" s="23"/>
    </row>
    <row r="692" spans="1:33" s="111" customFormat="1" x14ac:dyDescent="0.2">
      <c r="A692" s="150" t="s">
        <v>686</v>
      </c>
      <c r="B692" s="150"/>
      <c r="C692" s="150"/>
      <c r="D692" s="151">
        <v>1</v>
      </c>
      <c r="E692" s="152"/>
      <c r="F692" s="153">
        <v>0.2</v>
      </c>
      <c r="G692" s="153"/>
      <c r="H692" s="152">
        <v>41351</v>
      </c>
      <c r="I692" s="109">
        <f t="shared" si="442"/>
        <v>40399.926999999996</v>
      </c>
      <c r="J692" s="66">
        <f t="shared" si="429"/>
        <v>32319.941599999998</v>
      </c>
      <c r="K692" s="109"/>
      <c r="L692" s="152">
        <v>0</v>
      </c>
      <c r="M692" s="109">
        <f t="shared" si="443"/>
        <v>0</v>
      </c>
      <c r="N692" s="109">
        <f t="shared" si="430"/>
        <v>0</v>
      </c>
      <c r="O692" s="115"/>
      <c r="P692" s="152">
        <v>0</v>
      </c>
      <c r="Q692" s="109">
        <f t="shared" si="444"/>
        <v>0</v>
      </c>
      <c r="R692" s="66">
        <f t="shared" si="431"/>
        <v>0</v>
      </c>
      <c r="S692" s="151">
        <v>25</v>
      </c>
      <c r="T692" s="154" t="s">
        <v>16</v>
      </c>
      <c r="U692" s="108">
        <f>SUMIF('Avoided Costs 2011-2019'!$A:$A,'2011 Actuals'!T692&amp;'2011 Actuals'!S692,'Avoided Costs 2011-2019'!$E:$E)*J692</f>
        <v>83514.837212508355</v>
      </c>
      <c r="V692" s="108">
        <f>SUMIF('Avoided Costs 2011-2019'!$A:$A,'2011 Actuals'!T692&amp;'2011 Actuals'!S692,'Avoided Costs 2011-2019'!$K:$K)*N692</f>
        <v>0</v>
      </c>
      <c r="W692" s="108">
        <f>SUMIF('Avoided Costs 2011-2019'!$A:$A,'2011 Actuals'!T692&amp;'2011 Actuals'!S692,'Avoided Costs 2011-2019'!$M:$M)*R692</f>
        <v>0</v>
      </c>
      <c r="X692" s="108">
        <f t="shared" si="432"/>
        <v>83514.837212508355</v>
      </c>
      <c r="Y692" s="134">
        <v>18715</v>
      </c>
      <c r="Z692" s="110">
        <f t="shared" si="433"/>
        <v>14972</v>
      </c>
      <c r="AA692" s="110"/>
      <c r="AB692" s="110"/>
      <c r="AC692" s="110"/>
      <c r="AD692" s="110">
        <f t="shared" si="426"/>
        <v>14972</v>
      </c>
      <c r="AE692" s="110">
        <f t="shared" si="427"/>
        <v>68542.837212508355</v>
      </c>
      <c r="AF692" s="261">
        <f t="shared" si="428"/>
        <v>807998.53999999992</v>
      </c>
      <c r="AG692" s="23"/>
    </row>
    <row r="693" spans="1:33" s="111" customFormat="1" x14ac:dyDescent="0.2">
      <c r="A693" s="150" t="s">
        <v>687</v>
      </c>
      <c r="B693" s="150"/>
      <c r="C693" s="150"/>
      <c r="D693" s="151">
        <v>1</v>
      </c>
      <c r="E693" s="152"/>
      <c r="F693" s="153">
        <v>0.2</v>
      </c>
      <c r="G693" s="153"/>
      <c r="H693" s="152">
        <v>52779</v>
      </c>
      <c r="I693" s="109">
        <f t="shared" si="442"/>
        <v>51565.082999999999</v>
      </c>
      <c r="J693" s="66">
        <f t="shared" si="429"/>
        <v>41252.066400000003</v>
      </c>
      <c r="K693" s="109"/>
      <c r="L693" s="152">
        <v>0</v>
      </c>
      <c r="M693" s="109">
        <f t="shared" si="443"/>
        <v>0</v>
      </c>
      <c r="N693" s="109">
        <f t="shared" si="430"/>
        <v>0</v>
      </c>
      <c r="O693" s="115"/>
      <c r="P693" s="152">
        <v>0</v>
      </c>
      <c r="Q693" s="109">
        <f t="shared" si="444"/>
        <v>0</v>
      </c>
      <c r="R693" s="66">
        <f t="shared" si="431"/>
        <v>0</v>
      </c>
      <c r="S693" s="151">
        <v>25</v>
      </c>
      <c r="T693" s="154" t="s">
        <v>16</v>
      </c>
      <c r="U693" s="108">
        <f>SUMIF('Avoided Costs 2011-2019'!$A:$A,'2011 Actuals'!T693&amp;'2011 Actuals'!S693,'Avoided Costs 2011-2019'!$E:$E)*J693</f>
        <v>106595.47757585013</v>
      </c>
      <c r="V693" s="108">
        <f>SUMIF('Avoided Costs 2011-2019'!$A:$A,'2011 Actuals'!T693&amp;'2011 Actuals'!S693,'Avoided Costs 2011-2019'!$K:$K)*N693</f>
        <v>0</v>
      </c>
      <c r="W693" s="108">
        <f>SUMIF('Avoided Costs 2011-2019'!$A:$A,'2011 Actuals'!T693&amp;'2011 Actuals'!S693,'Avoided Costs 2011-2019'!$M:$M)*R693</f>
        <v>0</v>
      </c>
      <c r="X693" s="108">
        <f t="shared" si="432"/>
        <v>106595.47757585013</v>
      </c>
      <c r="Y693" s="134">
        <v>18715</v>
      </c>
      <c r="Z693" s="110">
        <f t="shared" si="433"/>
        <v>14972</v>
      </c>
      <c r="AA693" s="110"/>
      <c r="AB693" s="110"/>
      <c r="AC693" s="110"/>
      <c r="AD693" s="110">
        <f t="shared" si="426"/>
        <v>14972</v>
      </c>
      <c r="AE693" s="110">
        <f t="shared" si="427"/>
        <v>91623.477575850135</v>
      </c>
      <c r="AF693" s="261">
        <f t="shared" si="428"/>
        <v>1031301.66</v>
      </c>
      <c r="AG693" s="23"/>
    </row>
    <row r="694" spans="1:33" s="111" customFormat="1" x14ac:dyDescent="0.2">
      <c r="A694" s="150" t="s">
        <v>688</v>
      </c>
      <c r="B694" s="150"/>
      <c r="C694" s="150"/>
      <c r="D694" s="151">
        <v>1</v>
      </c>
      <c r="E694" s="152"/>
      <c r="F694" s="153">
        <v>0.2</v>
      </c>
      <c r="G694" s="153"/>
      <c r="H694" s="152">
        <v>150950</v>
      </c>
      <c r="I694" s="109">
        <f t="shared" si="442"/>
        <v>147478.15</v>
      </c>
      <c r="J694" s="66">
        <f t="shared" si="429"/>
        <v>117982.52</v>
      </c>
      <c r="K694" s="109"/>
      <c r="L694" s="152">
        <v>0</v>
      </c>
      <c r="M694" s="109">
        <f t="shared" si="443"/>
        <v>0</v>
      </c>
      <c r="N694" s="109">
        <f t="shared" si="430"/>
        <v>0</v>
      </c>
      <c r="O694" s="115"/>
      <c r="P694" s="152">
        <v>0</v>
      </c>
      <c r="Q694" s="109">
        <f t="shared" si="444"/>
        <v>0</v>
      </c>
      <c r="R694" s="66">
        <f t="shared" si="431"/>
        <v>0</v>
      </c>
      <c r="S694" s="151">
        <v>25</v>
      </c>
      <c r="T694" s="154" t="s">
        <v>16</v>
      </c>
      <c r="U694" s="108">
        <f>SUMIF('Avoided Costs 2011-2019'!$A:$A,'2011 Actuals'!T694&amp;'2011 Actuals'!S694,'Avoided Costs 2011-2019'!$E:$E)*J694</f>
        <v>304867.22636038152</v>
      </c>
      <c r="V694" s="108">
        <f>SUMIF('Avoided Costs 2011-2019'!$A:$A,'2011 Actuals'!T694&amp;'2011 Actuals'!S694,'Avoided Costs 2011-2019'!$K:$K)*N694</f>
        <v>0</v>
      </c>
      <c r="W694" s="108">
        <f>SUMIF('Avoided Costs 2011-2019'!$A:$A,'2011 Actuals'!T694&amp;'2011 Actuals'!S694,'Avoided Costs 2011-2019'!$M:$M)*R694</f>
        <v>0</v>
      </c>
      <c r="X694" s="108">
        <f t="shared" si="432"/>
        <v>304867.22636038152</v>
      </c>
      <c r="Y694" s="134">
        <v>10400</v>
      </c>
      <c r="Z694" s="110">
        <f t="shared" si="433"/>
        <v>8320</v>
      </c>
      <c r="AA694" s="110"/>
      <c r="AB694" s="110"/>
      <c r="AC694" s="110"/>
      <c r="AD694" s="110">
        <f t="shared" si="426"/>
        <v>8320</v>
      </c>
      <c r="AE694" s="110">
        <f t="shared" si="427"/>
        <v>296547.22636038152</v>
      </c>
      <c r="AF694" s="261">
        <f t="shared" si="428"/>
        <v>2949563</v>
      </c>
      <c r="AG694" s="23"/>
    </row>
    <row r="695" spans="1:33" s="111" customFormat="1" x14ac:dyDescent="0.2">
      <c r="A695" s="145" t="s">
        <v>689</v>
      </c>
      <c r="B695" s="145"/>
      <c r="C695" s="145"/>
      <c r="D695" s="146">
        <v>1</v>
      </c>
      <c r="E695" s="147"/>
      <c r="F695" s="148">
        <v>0.2</v>
      </c>
      <c r="G695" s="148"/>
      <c r="H695" s="147">
        <v>10862</v>
      </c>
      <c r="I695" s="109">
        <f>H695</f>
        <v>10862</v>
      </c>
      <c r="J695" s="66">
        <f t="shared" si="429"/>
        <v>8689.6</v>
      </c>
      <c r="K695" s="147"/>
      <c r="L695" s="147">
        <v>0</v>
      </c>
      <c r="M695" s="109">
        <f>L695</f>
        <v>0</v>
      </c>
      <c r="N695" s="109">
        <f t="shared" si="430"/>
        <v>0</v>
      </c>
      <c r="O695" s="147"/>
      <c r="P695" s="147">
        <v>0</v>
      </c>
      <c r="Q695" s="109">
        <f>+P695</f>
        <v>0</v>
      </c>
      <c r="R695" s="66">
        <f t="shared" si="431"/>
        <v>0</v>
      </c>
      <c r="S695" s="146">
        <v>25</v>
      </c>
      <c r="T695" s="149" t="s">
        <v>134</v>
      </c>
      <c r="U695" s="108">
        <f>SUMIF('Avoided Costs 2011-2019'!$A:$A,'2011 Actuals'!T695&amp;'2011 Actuals'!S695,'Avoided Costs 2011-2019'!$E:$E)*J695</f>
        <v>20393.379910598964</v>
      </c>
      <c r="V695" s="108">
        <f>SUMIF('Avoided Costs 2011-2019'!$A:$A,'2011 Actuals'!T695&amp;'2011 Actuals'!S695,'Avoided Costs 2011-2019'!$K:$K)*N695</f>
        <v>0</v>
      </c>
      <c r="W695" s="108">
        <f>SUMIF('Avoided Costs 2011-2019'!$A:$A,'2011 Actuals'!T695&amp;'2011 Actuals'!S695,'Avoided Costs 2011-2019'!$M:$M)*R695</f>
        <v>0</v>
      </c>
      <c r="X695" s="108">
        <f t="shared" si="432"/>
        <v>20393.379910598964</v>
      </c>
      <c r="Y695" s="134">
        <v>20600</v>
      </c>
      <c r="Z695" s="110">
        <f t="shared" si="433"/>
        <v>16480</v>
      </c>
      <c r="AA695" s="110"/>
      <c r="AB695" s="110"/>
      <c r="AC695" s="110"/>
      <c r="AD695" s="110">
        <f t="shared" si="426"/>
        <v>16480</v>
      </c>
      <c r="AE695" s="110">
        <f t="shared" si="427"/>
        <v>3913.3799105989638</v>
      </c>
      <c r="AF695" s="261">
        <f t="shared" si="428"/>
        <v>217240</v>
      </c>
      <c r="AG695" s="23"/>
    </row>
    <row r="696" spans="1:33" s="111" customFormat="1" x14ac:dyDescent="0.2">
      <c r="A696" s="150" t="s">
        <v>690</v>
      </c>
      <c r="B696" s="150"/>
      <c r="C696" s="150"/>
      <c r="D696" s="151">
        <v>0</v>
      </c>
      <c r="E696" s="152"/>
      <c r="F696" s="153">
        <v>0.2</v>
      </c>
      <c r="G696" s="153"/>
      <c r="H696" s="152">
        <v>2823</v>
      </c>
      <c r="I696" s="109">
        <f t="shared" si="442"/>
        <v>2758.0709999999999</v>
      </c>
      <c r="J696" s="66">
        <f t="shared" si="429"/>
        <v>2206.4567999999999</v>
      </c>
      <c r="K696" s="109"/>
      <c r="L696" s="152">
        <v>0</v>
      </c>
      <c r="M696" s="109">
        <f t="shared" si="443"/>
        <v>0</v>
      </c>
      <c r="N696" s="109">
        <f t="shared" si="430"/>
        <v>0</v>
      </c>
      <c r="O696" s="115"/>
      <c r="P696" s="152">
        <v>0</v>
      </c>
      <c r="Q696" s="109">
        <f t="shared" si="444"/>
        <v>0</v>
      </c>
      <c r="R696" s="66">
        <f t="shared" si="431"/>
        <v>0</v>
      </c>
      <c r="S696" s="151">
        <v>15</v>
      </c>
      <c r="T696" s="154" t="s">
        <v>134</v>
      </c>
      <c r="U696" s="108">
        <f>SUMIF('Avoided Costs 2011-2019'!$A:$A,'2011 Actuals'!T696&amp;'2011 Actuals'!S696,'Avoided Costs 2011-2019'!$E:$E)*J696</f>
        <v>4079.949963342372</v>
      </c>
      <c r="V696" s="108">
        <f>SUMIF('Avoided Costs 2011-2019'!$A:$A,'2011 Actuals'!T696&amp;'2011 Actuals'!S696,'Avoided Costs 2011-2019'!$K:$K)*N696</f>
        <v>0</v>
      </c>
      <c r="W696" s="108">
        <f>SUMIF('Avoided Costs 2011-2019'!$A:$A,'2011 Actuals'!T696&amp;'2011 Actuals'!S696,'Avoided Costs 2011-2019'!$M:$M)*R696</f>
        <v>0</v>
      </c>
      <c r="X696" s="108">
        <f t="shared" si="432"/>
        <v>4079.949963342372</v>
      </c>
      <c r="Y696" s="134">
        <v>4630</v>
      </c>
      <c r="Z696" s="110">
        <f t="shared" si="433"/>
        <v>3704</v>
      </c>
      <c r="AA696" s="110"/>
      <c r="AB696" s="110"/>
      <c r="AC696" s="110"/>
      <c r="AD696" s="110">
        <f t="shared" si="426"/>
        <v>3704</v>
      </c>
      <c r="AE696" s="110">
        <f t="shared" si="427"/>
        <v>375.94996334237203</v>
      </c>
      <c r="AF696" s="261">
        <f t="shared" si="428"/>
        <v>33096.851999999999</v>
      </c>
      <c r="AG696" s="23"/>
    </row>
    <row r="697" spans="1:33" s="111" customFormat="1" x14ac:dyDescent="0.2">
      <c r="A697" s="150" t="s">
        <v>691</v>
      </c>
      <c r="B697" s="150"/>
      <c r="C697" s="150"/>
      <c r="D697" s="151">
        <v>1</v>
      </c>
      <c r="E697" s="152"/>
      <c r="F697" s="153">
        <v>0.2</v>
      </c>
      <c r="G697" s="153"/>
      <c r="H697" s="152">
        <v>47825</v>
      </c>
      <c r="I697" s="109">
        <f t="shared" si="442"/>
        <v>46725.025000000001</v>
      </c>
      <c r="J697" s="66">
        <f t="shared" si="429"/>
        <v>37380.020000000004</v>
      </c>
      <c r="K697" s="109"/>
      <c r="L697" s="152">
        <v>0</v>
      </c>
      <c r="M697" s="109">
        <f t="shared" si="443"/>
        <v>0</v>
      </c>
      <c r="N697" s="109">
        <f t="shared" si="430"/>
        <v>0</v>
      </c>
      <c r="O697" s="115"/>
      <c r="P697" s="152">
        <v>0</v>
      </c>
      <c r="Q697" s="109">
        <f t="shared" si="444"/>
        <v>0</v>
      </c>
      <c r="R697" s="66">
        <f t="shared" si="431"/>
        <v>0</v>
      </c>
      <c r="S697" s="151">
        <v>15</v>
      </c>
      <c r="T697" s="154" t="s">
        <v>16</v>
      </c>
      <c r="U697" s="108">
        <f>SUMIF('Avoided Costs 2011-2019'!$A:$A,'2011 Actuals'!T697&amp;'2011 Actuals'!S697,'Avoided Costs 2011-2019'!$E:$E)*J697</f>
        <v>76077.569675080667</v>
      </c>
      <c r="V697" s="108">
        <f>SUMIF('Avoided Costs 2011-2019'!$A:$A,'2011 Actuals'!T697&amp;'2011 Actuals'!S697,'Avoided Costs 2011-2019'!$K:$K)*N697</f>
        <v>0</v>
      </c>
      <c r="W697" s="108">
        <f>SUMIF('Avoided Costs 2011-2019'!$A:$A,'2011 Actuals'!T697&amp;'2011 Actuals'!S697,'Avoided Costs 2011-2019'!$M:$M)*R697</f>
        <v>0</v>
      </c>
      <c r="X697" s="108">
        <f t="shared" si="432"/>
        <v>76077.569675080667</v>
      </c>
      <c r="Y697" s="134">
        <v>10410</v>
      </c>
      <c r="Z697" s="110">
        <f t="shared" si="433"/>
        <v>8328</v>
      </c>
      <c r="AA697" s="110"/>
      <c r="AB697" s="110"/>
      <c r="AC697" s="110"/>
      <c r="AD697" s="110">
        <f t="shared" si="426"/>
        <v>8328</v>
      </c>
      <c r="AE697" s="110">
        <f t="shared" si="427"/>
        <v>67749.569675080667</v>
      </c>
      <c r="AF697" s="261">
        <f t="shared" si="428"/>
        <v>560700.30000000005</v>
      </c>
      <c r="AG697" s="23"/>
    </row>
    <row r="698" spans="1:33" s="111" customFormat="1" x14ac:dyDescent="0.2">
      <c r="A698" s="150" t="s">
        <v>692</v>
      </c>
      <c r="B698" s="150"/>
      <c r="C698" s="150"/>
      <c r="D698" s="151">
        <v>0</v>
      </c>
      <c r="E698" s="152"/>
      <c r="F698" s="153">
        <v>0.2</v>
      </c>
      <c r="G698" s="153"/>
      <c r="H698" s="152">
        <v>5119</v>
      </c>
      <c r="I698" s="109">
        <f t="shared" si="442"/>
        <v>5001.2629999999999</v>
      </c>
      <c r="J698" s="66">
        <f t="shared" si="429"/>
        <v>4001.0104000000001</v>
      </c>
      <c r="K698" s="109"/>
      <c r="L698" s="152">
        <v>0</v>
      </c>
      <c r="M698" s="109">
        <f t="shared" si="443"/>
        <v>0</v>
      </c>
      <c r="N698" s="109">
        <f t="shared" si="430"/>
        <v>0</v>
      </c>
      <c r="O698" s="115"/>
      <c r="P698" s="152">
        <v>0</v>
      </c>
      <c r="Q698" s="109">
        <f t="shared" si="444"/>
        <v>0</v>
      </c>
      <c r="R698" s="66">
        <f t="shared" si="431"/>
        <v>0</v>
      </c>
      <c r="S698" s="151">
        <v>15</v>
      </c>
      <c r="T698" s="154" t="s">
        <v>134</v>
      </c>
      <c r="U698" s="108">
        <f>SUMIF('Avoided Costs 2011-2019'!$A:$A,'2011 Actuals'!T698&amp;'2011 Actuals'!S698,'Avoided Costs 2011-2019'!$E:$E)*J698</f>
        <v>7398.2514567302878</v>
      </c>
      <c r="V698" s="108">
        <f>SUMIF('Avoided Costs 2011-2019'!$A:$A,'2011 Actuals'!T698&amp;'2011 Actuals'!S698,'Avoided Costs 2011-2019'!$K:$K)*N698</f>
        <v>0</v>
      </c>
      <c r="W698" s="108">
        <f>SUMIF('Avoided Costs 2011-2019'!$A:$A,'2011 Actuals'!T698&amp;'2011 Actuals'!S698,'Avoided Costs 2011-2019'!$M:$M)*R698</f>
        <v>0</v>
      </c>
      <c r="X698" s="108">
        <f t="shared" si="432"/>
        <v>7398.2514567302878</v>
      </c>
      <c r="Y698" s="134">
        <v>5269</v>
      </c>
      <c r="Z698" s="110">
        <f t="shared" si="433"/>
        <v>4215.2</v>
      </c>
      <c r="AA698" s="110"/>
      <c r="AB698" s="110"/>
      <c r="AC698" s="110"/>
      <c r="AD698" s="110">
        <f t="shared" si="426"/>
        <v>4215.2</v>
      </c>
      <c r="AE698" s="110">
        <f t="shared" si="427"/>
        <v>3183.051456730288</v>
      </c>
      <c r="AF698" s="261">
        <f t="shared" si="428"/>
        <v>60015.156000000003</v>
      </c>
      <c r="AG698" s="23"/>
    </row>
    <row r="699" spans="1:33" s="111" customFormat="1" x14ac:dyDescent="0.2">
      <c r="A699" s="150" t="s">
        <v>693</v>
      </c>
      <c r="B699" s="150"/>
      <c r="C699" s="150"/>
      <c r="D699" s="151">
        <v>1</v>
      </c>
      <c r="E699" s="152"/>
      <c r="F699" s="153">
        <v>0.2</v>
      </c>
      <c r="G699" s="153"/>
      <c r="H699" s="152">
        <v>49109</v>
      </c>
      <c r="I699" s="109">
        <f t="shared" si="442"/>
        <v>47979.493000000002</v>
      </c>
      <c r="J699" s="66">
        <f t="shared" si="429"/>
        <v>38383.594400000002</v>
      </c>
      <c r="K699" s="109"/>
      <c r="L699" s="152">
        <v>0</v>
      </c>
      <c r="M699" s="109">
        <f t="shared" si="443"/>
        <v>0</v>
      </c>
      <c r="N699" s="109">
        <f t="shared" si="430"/>
        <v>0</v>
      </c>
      <c r="O699" s="115"/>
      <c r="P699" s="152">
        <v>0</v>
      </c>
      <c r="Q699" s="109">
        <f t="shared" si="444"/>
        <v>0</v>
      </c>
      <c r="R699" s="66">
        <f t="shared" si="431"/>
        <v>0</v>
      </c>
      <c r="S699" s="151">
        <v>15</v>
      </c>
      <c r="T699" s="154" t="s">
        <v>16</v>
      </c>
      <c r="U699" s="108">
        <f>SUMIF('Avoided Costs 2011-2019'!$A:$A,'2011 Actuals'!T699&amp;'2011 Actuals'!S699,'Avoided Costs 2011-2019'!$E:$E)*J699</f>
        <v>78120.091357522979</v>
      </c>
      <c r="V699" s="108">
        <f>SUMIF('Avoided Costs 2011-2019'!$A:$A,'2011 Actuals'!T699&amp;'2011 Actuals'!S699,'Avoided Costs 2011-2019'!$K:$K)*N699</f>
        <v>0</v>
      </c>
      <c r="W699" s="108">
        <f>SUMIF('Avoided Costs 2011-2019'!$A:$A,'2011 Actuals'!T699&amp;'2011 Actuals'!S699,'Avoided Costs 2011-2019'!$M:$M)*R699</f>
        <v>0</v>
      </c>
      <c r="X699" s="108">
        <f t="shared" si="432"/>
        <v>78120.091357522979</v>
      </c>
      <c r="Y699" s="134">
        <v>15806</v>
      </c>
      <c r="Z699" s="110">
        <f t="shared" si="433"/>
        <v>12644.800000000001</v>
      </c>
      <c r="AA699" s="110"/>
      <c r="AB699" s="110"/>
      <c r="AC699" s="110"/>
      <c r="AD699" s="110">
        <f t="shared" si="426"/>
        <v>12644.800000000001</v>
      </c>
      <c r="AE699" s="110">
        <f t="shared" si="427"/>
        <v>65475.291357522976</v>
      </c>
      <c r="AF699" s="261">
        <f t="shared" si="428"/>
        <v>575753.91599999997</v>
      </c>
      <c r="AG699" s="23"/>
    </row>
    <row r="700" spans="1:33" s="111" customFormat="1" x14ac:dyDescent="0.2">
      <c r="A700" s="145" t="s">
        <v>694</v>
      </c>
      <c r="B700" s="145"/>
      <c r="C700" s="145"/>
      <c r="D700" s="146">
        <v>1</v>
      </c>
      <c r="E700" s="147"/>
      <c r="F700" s="148">
        <v>0.2</v>
      </c>
      <c r="G700" s="148"/>
      <c r="H700" s="147">
        <v>27325</v>
      </c>
      <c r="I700" s="109">
        <f>H700</f>
        <v>27325</v>
      </c>
      <c r="J700" s="66">
        <f t="shared" si="429"/>
        <v>21860</v>
      </c>
      <c r="K700" s="147"/>
      <c r="L700" s="147">
        <v>0</v>
      </c>
      <c r="M700" s="109">
        <f>L700</f>
        <v>0</v>
      </c>
      <c r="N700" s="109">
        <f t="shared" si="430"/>
        <v>0</v>
      </c>
      <c r="O700" s="147"/>
      <c r="P700" s="147">
        <v>0</v>
      </c>
      <c r="Q700" s="109">
        <f>+P700</f>
        <v>0</v>
      </c>
      <c r="R700" s="66">
        <f t="shared" si="431"/>
        <v>0</v>
      </c>
      <c r="S700" s="146">
        <v>25</v>
      </c>
      <c r="T700" s="149" t="s">
        <v>16</v>
      </c>
      <c r="U700" s="108">
        <f>SUMIF('Avoided Costs 2011-2019'!$A:$A,'2011 Actuals'!T700&amp;'2011 Actuals'!S700,'Avoided Costs 2011-2019'!$E:$E)*J700</f>
        <v>56486.313127045774</v>
      </c>
      <c r="V700" s="108">
        <f>SUMIF('Avoided Costs 2011-2019'!$A:$A,'2011 Actuals'!T700&amp;'2011 Actuals'!S700,'Avoided Costs 2011-2019'!$K:$K)*N700</f>
        <v>0</v>
      </c>
      <c r="W700" s="108">
        <f>SUMIF('Avoided Costs 2011-2019'!$A:$A,'2011 Actuals'!T700&amp;'2011 Actuals'!S700,'Avoided Costs 2011-2019'!$M:$M)*R700</f>
        <v>0</v>
      </c>
      <c r="X700" s="108">
        <f t="shared" si="432"/>
        <v>56486.313127045774</v>
      </c>
      <c r="Y700" s="134">
        <v>7050</v>
      </c>
      <c r="Z700" s="110">
        <f t="shared" si="433"/>
        <v>5640</v>
      </c>
      <c r="AA700" s="110"/>
      <c r="AB700" s="110"/>
      <c r="AC700" s="110"/>
      <c r="AD700" s="110">
        <f t="shared" si="426"/>
        <v>5640</v>
      </c>
      <c r="AE700" s="110">
        <f t="shared" si="427"/>
        <v>50846.313127045774</v>
      </c>
      <c r="AF700" s="261">
        <f t="shared" si="428"/>
        <v>546500</v>
      </c>
      <c r="AG700" s="23"/>
    </row>
    <row r="701" spans="1:33" s="111" customFormat="1" x14ac:dyDescent="0.2">
      <c r="A701" s="150" t="s">
        <v>695</v>
      </c>
      <c r="B701" s="150"/>
      <c r="C701" s="150"/>
      <c r="D701" s="151">
        <v>1</v>
      </c>
      <c r="E701" s="152"/>
      <c r="F701" s="153">
        <v>0.2</v>
      </c>
      <c r="G701" s="153"/>
      <c r="H701" s="152">
        <v>90047</v>
      </c>
      <c r="I701" s="109">
        <f t="shared" si="442"/>
        <v>87975.918999999994</v>
      </c>
      <c r="J701" s="66">
        <f t="shared" si="429"/>
        <v>70380.735199999996</v>
      </c>
      <c r="K701" s="109"/>
      <c r="L701" s="152">
        <v>0</v>
      </c>
      <c r="M701" s="109">
        <f t="shared" si="443"/>
        <v>0</v>
      </c>
      <c r="N701" s="109">
        <f t="shared" si="430"/>
        <v>0</v>
      </c>
      <c r="O701" s="115"/>
      <c r="P701" s="152">
        <v>0</v>
      </c>
      <c r="Q701" s="109">
        <f t="shared" si="444"/>
        <v>0</v>
      </c>
      <c r="R701" s="66">
        <f t="shared" si="431"/>
        <v>0</v>
      </c>
      <c r="S701" s="151">
        <v>25</v>
      </c>
      <c r="T701" s="154" t="s">
        <v>16</v>
      </c>
      <c r="U701" s="108">
        <f>SUMIF('Avoided Costs 2011-2019'!$A:$A,'2011 Actuals'!T701&amp;'2011 Actuals'!S701,'Avoided Costs 2011-2019'!$E:$E)*J701</f>
        <v>181864.05519757056</v>
      </c>
      <c r="V701" s="108">
        <f>SUMIF('Avoided Costs 2011-2019'!$A:$A,'2011 Actuals'!T701&amp;'2011 Actuals'!S701,'Avoided Costs 2011-2019'!$K:$K)*N701</f>
        <v>0</v>
      </c>
      <c r="W701" s="108">
        <f>SUMIF('Avoided Costs 2011-2019'!$A:$A,'2011 Actuals'!T701&amp;'2011 Actuals'!S701,'Avoided Costs 2011-2019'!$M:$M)*R701</f>
        <v>0</v>
      </c>
      <c r="X701" s="108">
        <f t="shared" si="432"/>
        <v>181864.05519757056</v>
      </c>
      <c r="Y701" s="134">
        <v>32723</v>
      </c>
      <c r="Z701" s="110">
        <f t="shared" si="433"/>
        <v>26178.400000000001</v>
      </c>
      <c r="AA701" s="110"/>
      <c r="AB701" s="110"/>
      <c r="AC701" s="110"/>
      <c r="AD701" s="110">
        <f t="shared" si="426"/>
        <v>26178.400000000001</v>
      </c>
      <c r="AE701" s="110">
        <f t="shared" si="427"/>
        <v>155685.65519757057</v>
      </c>
      <c r="AF701" s="261">
        <f t="shared" si="428"/>
        <v>1759518.38</v>
      </c>
      <c r="AG701" s="23"/>
    </row>
    <row r="702" spans="1:33" s="111" customFormat="1" x14ac:dyDescent="0.2">
      <c r="A702" s="150" t="s">
        <v>696</v>
      </c>
      <c r="B702" s="150"/>
      <c r="C702" s="150"/>
      <c r="D702" s="151">
        <v>1</v>
      </c>
      <c r="E702" s="152"/>
      <c r="F702" s="153">
        <v>0.2</v>
      </c>
      <c r="G702" s="153"/>
      <c r="H702" s="152">
        <v>99145</v>
      </c>
      <c r="I702" s="109">
        <f t="shared" si="442"/>
        <v>96864.664999999994</v>
      </c>
      <c r="J702" s="66">
        <f t="shared" si="429"/>
        <v>77491.732000000004</v>
      </c>
      <c r="K702" s="109"/>
      <c r="L702" s="152">
        <v>0</v>
      </c>
      <c r="M702" s="109">
        <f t="shared" si="443"/>
        <v>0</v>
      </c>
      <c r="N702" s="109">
        <f t="shared" si="430"/>
        <v>0</v>
      </c>
      <c r="O702" s="115"/>
      <c r="P702" s="152">
        <v>0</v>
      </c>
      <c r="Q702" s="109">
        <f t="shared" si="444"/>
        <v>0</v>
      </c>
      <c r="R702" s="66">
        <f t="shared" si="431"/>
        <v>0</v>
      </c>
      <c r="S702" s="151">
        <v>25</v>
      </c>
      <c r="T702" s="154" t="s">
        <v>16</v>
      </c>
      <c r="U702" s="108">
        <f>SUMIF('Avoided Costs 2011-2019'!$A:$A,'2011 Actuals'!T702&amp;'2011 Actuals'!S702,'Avoided Costs 2011-2019'!$E:$E)*J702</f>
        <v>200238.89471679385</v>
      </c>
      <c r="V702" s="108">
        <f>SUMIF('Avoided Costs 2011-2019'!$A:$A,'2011 Actuals'!T702&amp;'2011 Actuals'!S702,'Avoided Costs 2011-2019'!$K:$K)*N702</f>
        <v>0</v>
      </c>
      <c r="W702" s="108">
        <f>SUMIF('Avoided Costs 2011-2019'!$A:$A,'2011 Actuals'!T702&amp;'2011 Actuals'!S702,'Avoided Costs 2011-2019'!$M:$M)*R702</f>
        <v>0</v>
      </c>
      <c r="X702" s="108">
        <f t="shared" si="432"/>
        <v>200238.89471679385</v>
      </c>
      <c r="Y702" s="134">
        <v>22366</v>
      </c>
      <c r="Z702" s="110">
        <f t="shared" si="433"/>
        <v>17892.8</v>
      </c>
      <c r="AA702" s="110"/>
      <c r="AB702" s="110"/>
      <c r="AC702" s="110"/>
      <c r="AD702" s="110">
        <f t="shared" si="426"/>
        <v>17892.8</v>
      </c>
      <c r="AE702" s="110">
        <f t="shared" si="427"/>
        <v>182346.09471679386</v>
      </c>
      <c r="AF702" s="261">
        <f t="shared" si="428"/>
        <v>1937293.3</v>
      </c>
      <c r="AG702" s="23"/>
    </row>
    <row r="703" spans="1:33" s="111" customFormat="1" x14ac:dyDescent="0.2">
      <c r="A703" s="150" t="s">
        <v>697</v>
      </c>
      <c r="B703" s="150"/>
      <c r="C703" s="150"/>
      <c r="D703" s="151">
        <v>0</v>
      </c>
      <c r="E703" s="152"/>
      <c r="F703" s="153">
        <v>0.2</v>
      </c>
      <c r="G703" s="153"/>
      <c r="H703" s="152">
        <v>25998</v>
      </c>
      <c r="I703" s="109">
        <f t="shared" si="442"/>
        <v>25400.045999999998</v>
      </c>
      <c r="J703" s="66">
        <f t="shared" si="429"/>
        <v>20320.036800000002</v>
      </c>
      <c r="K703" s="109"/>
      <c r="L703" s="152">
        <v>19250</v>
      </c>
      <c r="M703" s="109">
        <f t="shared" si="443"/>
        <v>18691.75</v>
      </c>
      <c r="N703" s="109">
        <f t="shared" si="430"/>
        <v>14953.400000000001</v>
      </c>
      <c r="O703" s="115"/>
      <c r="P703" s="152">
        <v>0</v>
      </c>
      <c r="Q703" s="109">
        <f t="shared" si="444"/>
        <v>0</v>
      </c>
      <c r="R703" s="66">
        <f t="shared" si="431"/>
        <v>0</v>
      </c>
      <c r="S703" s="151">
        <v>15</v>
      </c>
      <c r="T703" s="154" t="s">
        <v>16</v>
      </c>
      <c r="U703" s="108">
        <f>SUMIF('Avoided Costs 2011-2019'!$A:$A,'2011 Actuals'!T703&amp;'2011 Actuals'!S703,'Avoided Costs 2011-2019'!$E:$E)*J703</f>
        <v>41356.291822535226</v>
      </c>
      <c r="V703" s="108">
        <f>SUMIF('Avoided Costs 2011-2019'!$A:$A,'2011 Actuals'!T703&amp;'2011 Actuals'!S703,'Avoided Costs 2011-2019'!$K:$K)*N703</f>
        <v>12603.655440689361</v>
      </c>
      <c r="W703" s="108">
        <f>SUMIF('Avoided Costs 2011-2019'!$A:$A,'2011 Actuals'!T703&amp;'2011 Actuals'!S703,'Avoided Costs 2011-2019'!$M:$M)*R703</f>
        <v>0</v>
      </c>
      <c r="X703" s="108">
        <f t="shared" si="432"/>
        <v>53959.947263224589</v>
      </c>
      <c r="Y703" s="134">
        <v>10400</v>
      </c>
      <c r="Z703" s="110">
        <f t="shared" si="433"/>
        <v>8320</v>
      </c>
      <c r="AA703" s="110"/>
      <c r="AB703" s="110"/>
      <c r="AC703" s="110"/>
      <c r="AD703" s="110">
        <f t="shared" si="426"/>
        <v>8320</v>
      </c>
      <c r="AE703" s="110">
        <f t="shared" si="427"/>
        <v>45639.947263224589</v>
      </c>
      <c r="AF703" s="261">
        <f t="shared" si="428"/>
        <v>304800.55200000003</v>
      </c>
      <c r="AG703" s="23"/>
    </row>
    <row r="704" spans="1:33" s="111" customFormat="1" x14ac:dyDescent="0.2">
      <c r="A704" s="150" t="s">
        <v>698</v>
      </c>
      <c r="B704" s="150"/>
      <c r="C704" s="150"/>
      <c r="D704" s="151">
        <v>1</v>
      </c>
      <c r="E704" s="152"/>
      <c r="F704" s="153">
        <v>0.2</v>
      </c>
      <c r="G704" s="153"/>
      <c r="H704" s="152">
        <v>40931</v>
      </c>
      <c r="I704" s="109">
        <f t="shared" si="442"/>
        <v>39989.587</v>
      </c>
      <c r="J704" s="66">
        <f t="shared" si="429"/>
        <v>31991.669600000001</v>
      </c>
      <c r="K704" s="109"/>
      <c r="L704" s="152">
        <v>0</v>
      </c>
      <c r="M704" s="109">
        <f t="shared" si="443"/>
        <v>0</v>
      </c>
      <c r="N704" s="109">
        <f t="shared" si="430"/>
        <v>0</v>
      </c>
      <c r="O704" s="115"/>
      <c r="P704" s="152">
        <v>0</v>
      </c>
      <c r="Q704" s="109">
        <f t="shared" si="444"/>
        <v>0</v>
      </c>
      <c r="R704" s="66">
        <f t="shared" si="431"/>
        <v>0</v>
      </c>
      <c r="S704" s="151">
        <v>25</v>
      </c>
      <c r="T704" s="154" t="s">
        <v>16</v>
      </c>
      <c r="U704" s="108">
        <f>SUMIF('Avoided Costs 2011-2019'!$A:$A,'2011 Actuals'!T704&amp;'2011 Actuals'!S704,'Avoided Costs 2011-2019'!$E:$E)*J704</f>
        <v>82666.581266358247</v>
      </c>
      <c r="V704" s="108">
        <f>SUMIF('Avoided Costs 2011-2019'!$A:$A,'2011 Actuals'!T704&amp;'2011 Actuals'!S704,'Avoided Costs 2011-2019'!$K:$K)*N704</f>
        <v>0</v>
      </c>
      <c r="W704" s="108">
        <f>SUMIF('Avoided Costs 2011-2019'!$A:$A,'2011 Actuals'!T704&amp;'2011 Actuals'!S704,'Avoided Costs 2011-2019'!$M:$M)*R704</f>
        <v>0</v>
      </c>
      <c r="X704" s="108">
        <f t="shared" si="432"/>
        <v>82666.581266358247</v>
      </c>
      <c r="Y704" s="134">
        <v>37760</v>
      </c>
      <c r="Z704" s="110">
        <f t="shared" si="433"/>
        <v>30208</v>
      </c>
      <c r="AA704" s="110"/>
      <c r="AB704" s="110"/>
      <c r="AC704" s="110"/>
      <c r="AD704" s="110">
        <f t="shared" si="426"/>
        <v>30208</v>
      </c>
      <c r="AE704" s="110">
        <f t="shared" si="427"/>
        <v>52458.581266358247</v>
      </c>
      <c r="AF704" s="261">
        <f t="shared" si="428"/>
        <v>799791.74</v>
      </c>
      <c r="AG704" s="23"/>
    </row>
    <row r="705" spans="1:33" s="111" customFormat="1" x14ac:dyDescent="0.2">
      <c r="A705" s="150" t="s">
        <v>699</v>
      </c>
      <c r="B705" s="150"/>
      <c r="C705" s="150"/>
      <c r="D705" s="151">
        <v>1</v>
      </c>
      <c r="E705" s="152"/>
      <c r="F705" s="153">
        <v>0.2</v>
      </c>
      <c r="G705" s="153"/>
      <c r="H705" s="152">
        <v>113288</v>
      </c>
      <c r="I705" s="109">
        <f t="shared" si="442"/>
        <v>110682.376</v>
      </c>
      <c r="J705" s="66">
        <f t="shared" si="429"/>
        <v>88545.900800000003</v>
      </c>
      <c r="K705" s="109"/>
      <c r="L705" s="152">
        <v>0</v>
      </c>
      <c r="M705" s="109">
        <f t="shared" si="443"/>
        <v>0</v>
      </c>
      <c r="N705" s="109">
        <f t="shared" si="430"/>
        <v>0</v>
      </c>
      <c r="O705" s="115"/>
      <c r="P705" s="152">
        <v>0</v>
      </c>
      <c r="Q705" s="109">
        <f t="shared" si="444"/>
        <v>0</v>
      </c>
      <c r="R705" s="66">
        <f t="shared" si="431"/>
        <v>0</v>
      </c>
      <c r="S705" s="151">
        <v>25</v>
      </c>
      <c r="T705" s="154" t="s">
        <v>16</v>
      </c>
      <c r="U705" s="108">
        <f>SUMIF('Avoided Costs 2011-2019'!$A:$A,'2011 Actuals'!T705&amp;'2011 Actuals'!S705,'Avoided Costs 2011-2019'!$E:$E)*J705</f>
        <v>228802.90387489172</v>
      </c>
      <c r="V705" s="108">
        <f>SUMIF('Avoided Costs 2011-2019'!$A:$A,'2011 Actuals'!T705&amp;'2011 Actuals'!S705,'Avoided Costs 2011-2019'!$K:$K)*N705</f>
        <v>0</v>
      </c>
      <c r="W705" s="108">
        <f>SUMIF('Avoided Costs 2011-2019'!$A:$A,'2011 Actuals'!T705&amp;'2011 Actuals'!S705,'Avoided Costs 2011-2019'!$M:$M)*R705</f>
        <v>0</v>
      </c>
      <c r="X705" s="108">
        <f t="shared" si="432"/>
        <v>228802.90387489172</v>
      </c>
      <c r="Y705" s="134">
        <v>32376</v>
      </c>
      <c r="Z705" s="110">
        <f t="shared" si="433"/>
        <v>25900.800000000003</v>
      </c>
      <c r="AA705" s="110"/>
      <c r="AB705" s="110"/>
      <c r="AC705" s="110"/>
      <c r="AD705" s="110">
        <f t="shared" si="426"/>
        <v>25900.800000000003</v>
      </c>
      <c r="AE705" s="110">
        <f t="shared" si="427"/>
        <v>202902.10387489171</v>
      </c>
      <c r="AF705" s="261">
        <f t="shared" si="428"/>
        <v>2213647.52</v>
      </c>
      <c r="AG705" s="23"/>
    </row>
    <row r="706" spans="1:33" s="111" customFormat="1" x14ac:dyDescent="0.2">
      <c r="A706" s="150" t="s">
        <v>700</v>
      </c>
      <c r="B706" s="150"/>
      <c r="C706" s="150"/>
      <c r="D706" s="151">
        <v>1</v>
      </c>
      <c r="E706" s="152"/>
      <c r="F706" s="153">
        <v>0.2</v>
      </c>
      <c r="G706" s="153"/>
      <c r="H706" s="152">
        <v>19898</v>
      </c>
      <c r="I706" s="109">
        <f t="shared" si="442"/>
        <v>19440.346000000001</v>
      </c>
      <c r="J706" s="66">
        <f t="shared" si="429"/>
        <v>15552.276800000001</v>
      </c>
      <c r="K706" s="109"/>
      <c r="L706" s="152">
        <v>0</v>
      </c>
      <c r="M706" s="109">
        <f t="shared" si="443"/>
        <v>0</v>
      </c>
      <c r="N706" s="109">
        <f t="shared" si="430"/>
        <v>0</v>
      </c>
      <c r="O706" s="115"/>
      <c r="P706" s="152">
        <v>0</v>
      </c>
      <c r="Q706" s="109">
        <f t="shared" si="444"/>
        <v>0</v>
      </c>
      <c r="R706" s="66">
        <f t="shared" si="431"/>
        <v>0</v>
      </c>
      <c r="S706" s="151">
        <v>25</v>
      </c>
      <c r="T706" s="154" t="s">
        <v>16</v>
      </c>
      <c r="U706" s="108">
        <f>SUMIF('Avoided Costs 2011-2019'!$A:$A,'2011 Actuals'!T706&amp;'2011 Actuals'!S706,'Avoided Costs 2011-2019'!$E:$E)*J706</f>
        <v>40187.135277369147</v>
      </c>
      <c r="V706" s="108">
        <f>SUMIF('Avoided Costs 2011-2019'!$A:$A,'2011 Actuals'!T706&amp;'2011 Actuals'!S706,'Avoided Costs 2011-2019'!$K:$K)*N706</f>
        <v>0</v>
      </c>
      <c r="W706" s="108">
        <f>SUMIF('Avoided Costs 2011-2019'!$A:$A,'2011 Actuals'!T706&amp;'2011 Actuals'!S706,'Avoided Costs 2011-2019'!$M:$M)*R706</f>
        <v>0</v>
      </c>
      <c r="X706" s="108">
        <f t="shared" si="432"/>
        <v>40187.135277369147</v>
      </c>
      <c r="Y706" s="134">
        <v>8031</v>
      </c>
      <c r="Z706" s="110">
        <f t="shared" si="433"/>
        <v>6424.8</v>
      </c>
      <c r="AA706" s="110"/>
      <c r="AB706" s="110"/>
      <c r="AC706" s="110"/>
      <c r="AD706" s="110">
        <f t="shared" si="426"/>
        <v>6424.8</v>
      </c>
      <c r="AE706" s="110">
        <f t="shared" si="427"/>
        <v>33762.335277369144</v>
      </c>
      <c r="AF706" s="261">
        <f t="shared" si="428"/>
        <v>388806.92000000004</v>
      </c>
      <c r="AG706" s="23"/>
    </row>
    <row r="707" spans="1:33" s="111" customFormat="1" x14ac:dyDescent="0.2">
      <c r="A707" s="150" t="s">
        <v>701</v>
      </c>
      <c r="B707" s="150"/>
      <c r="C707" s="150"/>
      <c r="D707" s="151">
        <v>0</v>
      </c>
      <c r="E707" s="152"/>
      <c r="F707" s="153">
        <v>0.2</v>
      </c>
      <c r="G707" s="153"/>
      <c r="H707" s="152">
        <v>4926</v>
      </c>
      <c r="I707" s="109">
        <f t="shared" si="442"/>
        <v>4812.7020000000002</v>
      </c>
      <c r="J707" s="66">
        <f t="shared" si="429"/>
        <v>3850.1616000000004</v>
      </c>
      <c r="K707" s="109"/>
      <c r="L707" s="152">
        <v>0</v>
      </c>
      <c r="M707" s="109">
        <f t="shared" si="443"/>
        <v>0</v>
      </c>
      <c r="N707" s="109">
        <f t="shared" si="430"/>
        <v>0</v>
      </c>
      <c r="O707" s="115"/>
      <c r="P707" s="152">
        <v>0</v>
      </c>
      <c r="Q707" s="109">
        <f t="shared" si="444"/>
        <v>0</v>
      </c>
      <c r="R707" s="66">
        <f t="shared" si="431"/>
        <v>0</v>
      </c>
      <c r="S707" s="151">
        <v>15</v>
      </c>
      <c r="T707" s="154" t="s">
        <v>134</v>
      </c>
      <c r="U707" s="108">
        <f>SUMIF('Avoided Costs 2011-2019'!$A:$A,'2011 Actuals'!T707&amp;'2011 Actuals'!S707,'Avoided Costs 2011-2019'!$E:$E)*J707</f>
        <v>7119.3175768418441</v>
      </c>
      <c r="V707" s="108">
        <f>SUMIF('Avoided Costs 2011-2019'!$A:$A,'2011 Actuals'!T707&amp;'2011 Actuals'!S707,'Avoided Costs 2011-2019'!$K:$K)*N707</f>
        <v>0</v>
      </c>
      <c r="W707" s="108">
        <f>SUMIF('Avoided Costs 2011-2019'!$A:$A,'2011 Actuals'!T707&amp;'2011 Actuals'!S707,'Avoided Costs 2011-2019'!$M:$M)*R707</f>
        <v>0</v>
      </c>
      <c r="X707" s="108">
        <f t="shared" si="432"/>
        <v>7119.3175768418441</v>
      </c>
      <c r="Y707" s="134">
        <v>8920</v>
      </c>
      <c r="Z707" s="110">
        <f t="shared" si="433"/>
        <v>7136</v>
      </c>
      <c r="AA707" s="110"/>
      <c r="AB707" s="110"/>
      <c r="AC707" s="110"/>
      <c r="AD707" s="110">
        <f t="shared" si="426"/>
        <v>7136</v>
      </c>
      <c r="AE707" s="110">
        <f t="shared" si="427"/>
        <v>-16.682423158155871</v>
      </c>
      <c r="AF707" s="261">
        <f t="shared" si="428"/>
        <v>57752.424000000006</v>
      </c>
      <c r="AG707" s="23"/>
    </row>
    <row r="708" spans="1:33" s="111" customFormat="1" x14ac:dyDescent="0.2">
      <c r="A708" s="150" t="s">
        <v>702</v>
      </c>
      <c r="B708" s="150"/>
      <c r="C708" s="150"/>
      <c r="D708" s="151">
        <v>1</v>
      </c>
      <c r="E708" s="152"/>
      <c r="F708" s="153">
        <v>0.2</v>
      </c>
      <c r="G708" s="153"/>
      <c r="H708" s="152">
        <v>27886</v>
      </c>
      <c r="I708" s="109">
        <f t="shared" si="442"/>
        <v>27244.621999999999</v>
      </c>
      <c r="J708" s="66">
        <f t="shared" si="429"/>
        <v>21795.6976</v>
      </c>
      <c r="K708" s="109"/>
      <c r="L708" s="152">
        <v>0</v>
      </c>
      <c r="M708" s="109">
        <f t="shared" si="443"/>
        <v>0</v>
      </c>
      <c r="N708" s="109">
        <f t="shared" si="430"/>
        <v>0</v>
      </c>
      <c r="O708" s="115"/>
      <c r="P708" s="152">
        <v>0</v>
      </c>
      <c r="Q708" s="109">
        <f t="shared" si="444"/>
        <v>0</v>
      </c>
      <c r="R708" s="66">
        <f t="shared" si="431"/>
        <v>0</v>
      </c>
      <c r="S708" s="151">
        <v>15</v>
      </c>
      <c r="T708" s="154" t="s">
        <v>16</v>
      </c>
      <c r="U708" s="108">
        <f>SUMIF('Avoided Costs 2011-2019'!$A:$A,'2011 Actuals'!T708&amp;'2011 Actuals'!S708,'Avoided Costs 2011-2019'!$E:$E)*J708</f>
        <v>44359.625885191832</v>
      </c>
      <c r="V708" s="108">
        <f>SUMIF('Avoided Costs 2011-2019'!$A:$A,'2011 Actuals'!T708&amp;'2011 Actuals'!S708,'Avoided Costs 2011-2019'!$K:$K)*N708</f>
        <v>0</v>
      </c>
      <c r="W708" s="108">
        <f>SUMIF('Avoided Costs 2011-2019'!$A:$A,'2011 Actuals'!T708&amp;'2011 Actuals'!S708,'Avoided Costs 2011-2019'!$M:$M)*R708</f>
        <v>0</v>
      </c>
      <c r="X708" s="108">
        <f t="shared" si="432"/>
        <v>44359.625885191832</v>
      </c>
      <c r="Y708" s="134">
        <v>13380</v>
      </c>
      <c r="Z708" s="110">
        <f t="shared" si="433"/>
        <v>10704</v>
      </c>
      <c r="AA708" s="110"/>
      <c r="AB708" s="110"/>
      <c r="AC708" s="110"/>
      <c r="AD708" s="110">
        <f t="shared" si="426"/>
        <v>10704</v>
      </c>
      <c r="AE708" s="110">
        <f t="shared" si="427"/>
        <v>33655.625885191832</v>
      </c>
      <c r="AF708" s="261">
        <f t="shared" si="428"/>
        <v>326935.46399999998</v>
      </c>
      <c r="AG708" s="23"/>
    </row>
    <row r="709" spans="1:33" s="111" customFormat="1" x14ac:dyDescent="0.2">
      <c r="A709" s="150" t="s">
        <v>703</v>
      </c>
      <c r="B709" s="150"/>
      <c r="C709" s="150"/>
      <c r="D709" s="151">
        <v>0</v>
      </c>
      <c r="E709" s="152"/>
      <c r="F709" s="153">
        <v>0.2</v>
      </c>
      <c r="G709" s="153"/>
      <c r="H709" s="152">
        <v>11706</v>
      </c>
      <c r="I709" s="109">
        <f t="shared" si="442"/>
        <v>11436.762000000001</v>
      </c>
      <c r="J709" s="66">
        <f t="shared" si="429"/>
        <v>9149.4096000000009</v>
      </c>
      <c r="K709" s="109"/>
      <c r="L709" s="152">
        <v>0</v>
      </c>
      <c r="M709" s="109">
        <f t="shared" si="443"/>
        <v>0</v>
      </c>
      <c r="N709" s="109">
        <f t="shared" si="430"/>
        <v>0</v>
      </c>
      <c r="O709" s="115"/>
      <c r="P709" s="152">
        <v>0</v>
      </c>
      <c r="Q709" s="109">
        <f t="shared" si="444"/>
        <v>0</v>
      </c>
      <c r="R709" s="66">
        <f t="shared" si="431"/>
        <v>0</v>
      </c>
      <c r="S709" s="151">
        <v>15</v>
      </c>
      <c r="T709" s="154" t="s">
        <v>134</v>
      </c>
      <c r="U709" s="108">
        <f>SUMIF('Avoided Costs 2011-2019'!$A:$A,'2011 Actuals'!T709&amp;'2011 Actuals'!S709,'Avoided Costs 2011-2019'!$E:$E)*J709</f>
        <v>16918.134704529159</v>
      </c>
      <c r="V709" s="108">
        <f>SUMIF('Avoided Costs 2011-2019'!$A:$A,'2011 Actuals'!T709&amp;'2011 Actuals'!S709,'Avoided Costs 2011-2019'!$K:$K)*N709</f>
        <v>0</v>
      </c>
      <c r="W709" s="108">
        <f>SUMIF('Avoided Costs 2011-2019'!$A:$A,'2011 Actuals'!T709&amp;'2011 Actuals'!S709,'Avoided Costs 2011-2019'!$M:$M)*R709</f>
        <v>0</v>
      </c>
      <c r="X709" s="108">
        <f t="shared" si="432"/>
        <v>16918.134704529159</v>
      </c>
      <c r="Y709" s="134">
        <v>6200</v>
      </c>
      <c r="Z709" s="110">
        <f t="shared" si="433"/>
        <v>4960</v>
      </c>
      <c r="AA709" s="110"/>
      <c r="AB709" s="110"/>
      <c r="AC709" s="110"/>
      <c r="AD709" s="110">
        <f t="shared" si="426"/>
        <v>4960</v>
      </c>
      <c r="AE709" s="110">
        <f t="shared" si="427"/>
        <v>11958.134704529159</v>
      </c>
      <c r="AF709" s="261">
        <f t="shared" si="428"/>
        <v>137241.144</v>
      </c>
      <c r="AG709" s="23"/>
    </row>
    <row r="710" spans="1:33" s="111" customFormat="1" x14ac:dyDescent="0.2">
      <c r="A710" s="150" t="s">
        <v>704</v>
      </c>
      <c r="B710" s="150"/>
      <c r="C710" s="150"/>
      <c r="D710" s="151">
        <v>1</v>
      </c>
      <c r="E710" s="152"/>
      <c r="F710" s="153">
        <v>0.2</v>
      </c>
      <c r="G710" s="153"/>
      <c r="H710" s="152">
        <v>26335</v>
      </c>
      <c r="I710" s="109">
        <f t="shared" si="442"/>
        <v>25729.294999999998</v>
      </c>
      <c r="J710" s="66">
        <f t="shared" si="429"/>
        <v>20583.436000000002</v>
      </c>
      <c r="K710" s="109"/>
      <c r="L710" s="152">
        <v>0</v>
      </c>
      <c r="M710" s="109">
        <f t="shared" si="443"/>
        <v>0</v>
      </c>
      <c r="N710" s="109">
        <f t="shared" si="430"/>
        <v>0</v>
      </c>
      <c r="O710" s="115"/>
      <c r="P710" s="152">
        <v>0</v>
      </c>
      <c r="Q710" s="109">
        <f t="shared" si="444"/>
        <v>0</v>
      </c>
      <c r="R710" s="66">
        <f t="shared" si="431"/>
        <v>0</v>
      </c>
      <c r="S710" s="151">
        <v>15</v>
      </c>
      <c r="T710" s="154" t="s">
        <v>16</v>
      </c>
      <c r="U710" s="108">
        <f>SUMIF('Avoided Costs 2011-2019'!$A:$A,'2011 Actuals'!T710&amp;'2011 Actuals'!S710,'Avoided Costs 2011-2019'!$E:$E)*J710</f>
        <v>41892.374226727639</v>
      </c>
      <c r="V710" s="108">
        <f>SUMIF('Avoided Costs 2011-2019'!$A:$A,'2011 Actuals'!T710&amp;'2011 Actuals'!S710,'Avoided Costs 2011-2019'!$K:$K)*N710</f>
        <v>0</v>
      </c>
      <c r="W710" s="108">
        <f>SUMIF('Avoided Costs 2011-2019'!$A:$A,'2011 Actuals'!T710&amp;'2011 Actuals'!S710,'Avoided Costs 2011-2019'!$M:$M)*R710</f>
        <v>0</v>
      </c>
      <c r="X710" s="108">
        <f t="shared" si="432"/>
        <v>41892.374226727639</v>
      </c>
      <c r="Y710" s="134">
        <v>9300</v>
      </c>
      <c r="Z710" s="110">
        <f t="shared" si="433"/>
        <v>7440</v>
      </c>
      <c r="AA710" s="110"/>
      <c r="AB710" s="110"/>
      <c r="AC710" s="110"/>
      <c r="AD710" s="110">
        <f t="shared" si="426"/>
        <v>7440</v>
      </c>
      <c r="AE710" s="110">
        <f t="shared" si="427"/>
        <v>34452.374226727639</v>
      </c>
      <c r="AF710" s="261">
        <f t="shared" si="428"/>
        <v>308751.54000000004</v>
      </c>
      <c r="AG710" s="23"/>
    </row>
    <row r="711" spans="1:33" s="111" customFormat="1" x14ac:dyDescent="0.2">
      <c r="A711" s="150" t="s">
        <v>705</v>
      </c>
      <c r="B711" s="150"/>
      <c r="C711" s="150"/>
      <c r="D711" s="151">
        <v>0</v>
      </c>
      <c r="E711" s="152"/>
      <c r="F711" s="153">
        <v>0.2</v>
      </c>
      <c r="G711" s="153"/>
      <c r="H711" s="152">
        <v>6077</v>
      </c>
      <c r="I711" s="109">
        <f t="shared" si="442"/>
        <v>5937.2290000000003</v>
      </c>
      <c r="J711" s="66">
        <f t="shared" si="429"/>
        <v>4749.7832000000008</v>
      </c>
      <c r="K711" s="109"/>
      <c r="L711" s="152">
        <v>0</v>
      </c>
      <c r="M711" s="109">
        <f t="shared" si="443"/>
        <v>0</v>
      </c>
      <c r="N711" s="109">
        <f t="shared" si="430"/>
        <v>0</v>
      </c>
      <c r="O711" s="115"/>
      <c r="P711" s="152">
        <v>0</v>
      </c>
      <c r="Q711" s="109">
        <f t="shared" si="444"/>
        <v>0</v>
      </c>
      <c r="R711" s="66">
        <f t="shared" si="431"/>
        <v>0</v>
      </c>
      <c r="S711" s="151">
        <v>15</v>
      </c>
      <c r="T711" s="154" t="s">
        <v>134</v>
      </c>
      <c r="U711" s="108">
        <f>SUMIF('Avoided Costs 2011-2019'!$A:$A,'2011 Actuals'!T711&amp;'2011 Actuals'!S711,'Avoided Costs 2011-2019'!$E:$E)*J711</f>
        <v>8782.8040833268151</v>
      </c>
      <c r="V711" s="108">
        <f>SUMIF('Avoided Costs 2011-2019'!$A:$A,'2011 Actuals'!T711&amp;'2011 Actuals'!S711,'Avoided Costs 2011-2019'!$K:$K)*N711</f>
        <v>0</v>
      </c>
      <c r="W711" s="108">
        <f>SUMIF('Avoided Costs 2011-2019'!$A:$A,'2011 Actuals'!T711&amp;'2011 Actuals'!S711,'Avoided Costs 2011-2019'!$M:$M)*R711</f>
        <v>0</v>
      </c>
      <c r="X711" s="108">
        <f t="shared" si="432"/>
        <v>8782.8040833268151</v>
      </c>
      <c r="Y711" s="134">
        <v>7210</v>
      </c>
      <c r="Z711" s="110">
        <f t="shared" si="433"/>
        <v>5768</v>
      </c>
      <c r="AA711" s="110"/>
      <c r="AB711" s="110"/>
      <c r="AC711" s="110"/>
      <c r="AD711" s="110">
        <f t="shared" si="426"/>
        <v>5768</v>
      </c>
      <c r="AE711" s="110">
        <f t="shared" si="427"/>
        <v>3014.8040833268151</v>
      </c>
      <c r="AF711" s="261">
        <f t="shared" si="428"/>
        <v>71246.748000000007</v>
      </c>
      <c r="AG711" s="23"/>
    </row>
    <row r="712" spans="1:33" s="111" customFormat="1" x14ac:dyDescent="0.2">
      <c r="A712" s="150" t="s">
        <v>706</v>
      </c>
      <c r="B712" s="150"/>
      <c r="C712" s="150"/>
      <c r="D712" s="151">
        <v>1</v>
      </c>
      <c r="E712" s="152"/>
      <c r="F712" s="153">
        <v>0.2</v>
      </c>
      <c r="G712" s="153"/>
      <c r="H712" s="152">
        <v>75294</v>
      </c>
      <c r="I712" s="109">
        <f t="shared" si="442"/>
        <v>73562.237999999998</v>
      </c>
      <c r="J712" s="66">
        <f t="shared" si="429"/>
        <v>58849.790399999998</v>
      </c>
      <c r="K712" s="109"/>
      <c r="L712" s="152">
        <v>0</v>
      </c>
      <c r="M712" s="109">
        <f t="shared" si="443"/>
        <v>0</v>
      </c>
      <c r="N712" s="109">
        <f t="shared" si="430"/>
        <v>0</v>
      </c>
      <c r="O712" s="115"/>
      <c r="P712" s="152">
        <v>0</v>
      </c>
      <c r="Q712" s="109">
        <f t="shared" si="444"/>
        <v>0</v>
      </c>
      <c r="R712" s="66">
        <f t="shared" si="431"/>
        <v>0</v>
      </c>
      <c r="S712" s="151">
        <v>15</v>
      </c>
      <c r="T712" s="154" t="s">
        <v>16</v>
      </c>
      <c r="U712" s="108">
        <f>SUMIF('Avoided Costs 2011-2019'!$A:$A,'2011 Actuals'!T712&amp;'2011 Actuals'!S712,'Avoided Costs 2011-2019'!$E:$E)*J712</f>
        <v>119773.85323817089</v>
      </c>
      <c r="V712" s="108">
        <f>SUMIF('Avoided Costs 2011-2019'!$A:$A,'2011 Actuals'!T712&amp;'2011 Actuals'!S712,'Avoided Costs 2011-2019'!$K:$K)*N712</f>
        <v>0</v>
      </c>
      <c r="W712" s="108">
        <f>SUMIF('Avoided Costs 2011-2019'!$A:$A,'2011 Actuals'!T712&amp;'2011 Actuals'!S712,'Avoided Costs 2011-2019'!$M:$M)*R712</f>
        <v>0</v>
      </c>
      <c r="X712" s="108">
        <f t="shared" si="432"/>
        <v>119773.85323817089</v>
      </c>
      <c r="Y712" s="134">
        <v>14420</v>
      </c>
      <c r="Z712" s="110">
        <f t="shared" si="433"/>
        <v>11536</v>
      </c>
      <c r="AA712" s="110"/>
      <c r="AB712" s="110"/>
      <c r="AC712" s="110"/>
      <c r="AD712" s="110">
        <f t="shared" si="426"/>
        <v>11536</v>
      </c>
      <c r="AE712" s="110">
        <f t="shared" si="427"/>
        <v>108237.85323817089</v>
      </c>
      <c r="AF712" s="261">
        <f t="shared" si="428"/>
        <v>882746.85599999991</v>
      </c>
      <c r="AG712" s="23"/>
    </row>
    <row r="713" spans="1:33" s="111" customFormat="1" x14ac:dyDescent="0.2">
      <c r="A713" s="150" t="s">
        <v>707</v>
      </c>
      <c r="B713" s="150"/>
      <c r="C713" s="150"/>
      <c r="D713" s="151">
        <v>1</v>
      </c>
      <c r="E713" s="152"/>
      <c r="F713" s="153">
        <v>0.2</v>
      </c>
      <c r="G713" s="153"/>
      <c r="H713" s="152">
        <v>25239</v>
      </c>
      <c r="I713" s="109">
        <f t="shared" si="442"/>
        <v>24658.503000000001</v>
      </c>
      <c r="J713" s="66">
        <f t="shared" si="429"/>
        <v>19726.8024</v>
      </c>
      <c r="K713" s="109"/>
      <c r="L713" s="152">
        <v>0</v>
      </c>
      <c r="M713" s="109">
        <f t="shared" si="443"/>
        <v>0</v>
      </c>
      <c r="N713" s="109">
        <f t="shared" si="430"/>
        <v>0</v>
      </c>
      <c r="O713" s="115"/>
      <c r="P713" s="152">
        <v>0</v>
      </c>
      <c r="Q713" s="109">
        <f t="shared" si="444"/>
        <v>0</v>
      </c>
      <c r="R713" s="66">
        <f t="shared" si="431"/>
        <v>0</v>
      </c>
      <c r="S713" s="151">
        <v>25</v>
      </c>
      <c r="T713" s="154" t="s">
        <v>16</v>
      </c>
      <c r="U713" s="108">
        <f>SUMIF('Avoided Costs 2011-2019'!$A:$A,'2011 Actuals'!T713&amp;'2011 Actuals'!S713,'Avoided Costs 2011-2019'!$E:$E)*J713</f>
        <v>50974.123392578134</v>
      </c>
      <c r="V713" s="108">
        <f>SUMIF('Avoided Costs 2011-2019'!$A:$A,'2011 Actuals'!T713&amp;'2011 Actuals'!S713,'Avoided Costs 2011-2019'!$K:$K)*N713</f>
        <v>0</v>
      </c>
      <c r="W713" s="108">
        <f>SUMIF('Avoided Costs 2011-2019'!$A:$A,'2011 Actuals'!T713&amp;'2011 Actuals'!S713,'Avoided Costs 2011-2019'!$M:$M)*R713</f>
        <v>0</v>
      </c>
      <c r="X713" s="108">
        <f t="shared" si="432"/>
        <v>50974.123392578134</v>
      </c>
      <c r="Y713" s="134">
        <v>7566</v>
      </c>
      <c r="Z713" s="110">
        <f t="shared" si="433"/>
        <v>6052.8</v>
      </c>
      <c r="AA713" s="110"/>
      <c r="AB713" s="110"/>
      <c r="AC713" s="110"/>
      <c r="AD713" s="110">
        <f t="shared" si="426"/>
        <v>6052.8</v>
      </c>
      <c r="AE713" s="110">
        <f t="shared" si="427"/>
        <v>44921.323392578131</v>
      </c>
      <c r="AF713" s="261">
        <f t="shared" si="428"/>
        <v>493170.06</v>
      </c>
      <c r="AG713" s="23"/>
    </row>
    <row r="714" spans="1:33" s="111" customFormat="1" x14ac:dyDescent="0.2">
      <c r="A714" s="150" t="s">
        <v>708</v>
      </c>
      <c r="B714" s="150"/>
      <c r="C714" s="150"/>
      <c r="D714" s="151">
        <v>1</v>
      </c>
      <c r="E714" s="152"/>
      <c r="F714" s="153">
        <v>0.2</v>
      </c>
      <c r="G714" s="153"/>
      <c r="H714" s="152">
        <v>39205</v>
      </c>
      <c r="I714" s="109">
        <f t="shared" si="442"/>
        <v>38303.284999999996</v>
      </c>
      <c r="J714" s="66">
        <f t="shared" si="429"/>
        <v>30642.627999999997</v>
      </c>
      <c r="K714" s="109"/>
      <c r="L714" s="152">
        <v>0</v>
      </c>
      <c r="M714" s="109">
        <f t="shared" si="443"/>
        <v>0</v>
      </c>
      <c r="N714" s="109">
        <f t="shared" si="430"/>
        <v>0</v>
      </c>
      <c r="O714" s="115"/>
      <c r="P714" s="152">
        <v>0</v>
      </c>
      <c r="Q714" s="109">
        <f t="shared" si="444"/>
        <v>0</v>
      </c>
      <c r="R714" s="66">
        <f t="shared" si="431"/>
        <v>0</v>
      </c>
      <c r="S714" s="151">
        <v>25</v>
      </c>
      <c r="T714" s="154" t="s">
        <v>134</v>
      </c>
      <c r="U714" s="108">
        <f>SUMIF('Avoided Costs 2011-2019'!$A:$A,'2011 Actuals'!T714&amp;'2011 Actuals'!S714,'Avoided Costs 2011-2019'!$E:$E)*J714</f>
        <v>71914.329113325963</v>
      </c>
      <c r="V714" s="108">
        <f>SUMIF('Avoided Costs 2011-2019'!$A:$A,'2011 Actuals'!T714&amp;'2011 Actuals'!S714,'Avoided Costs 2011-2019'!$K:$K)*N714</f>
        <v>0</v>
      </c>
      <c r="W714" s="108">
        <f>SUMIF('Avoided Costs 2011-2019'!$A:$A,'2011 Actuals'!T714&amp;'2011 Actuals'!S714,'Avoided Costs 2011-2019'!$M:$M)*R714</f>
        <v>0</v>
      </c>
      <c r="X714" s="108">
        <f t="shared" si="432"/>
        <v>71914.329113325963</v>
      </c>
      <c r="Y714" s="134">
        <v>21410</v>
      </c>
      <c r="Z714" s="110">
        <f t="shared" si="433"/>
        <v>17128</v>
      </c>
      <c r="AA714" s="110"/>
      <c r="AB714" s="110"/>
      <c r="AC714" s="110"/>
      <c r="AD714" s="110">
        <f t="shared" si="426"/>
        <v>17128</v>
      </c>
      <c r="AE714" s="110">
        <f t="shared" si="427"/>
        <v>54786.329113325963</v>
      </c>
      <c r="AF714" s="261">
        <f t="shared" si="428"/>
        <v>766065.7</v>
      </c>
      <c r="AG714" s="23"/>
    </row>
    <row r="715" spans="1:33" s="111" customFormat="1" x14ac:dyDescent="0.2">
      <c r="A715" s="150" t="s">
        <v>709</v>
      </c>
      <c r="B715" s="150"/>
      <c r="C715" s="150"/>
      <c r="D715" s="151">
        <v>0</v>
      </c>
      <c r="E715" s="152"/>
      <c r="F715" s="153">
        <v>0.2</v>
      </c>
      <c r="G715" s="153"/>
      <c r="H715" s="152">
        <v>12674</v>
      </c>
      <c r="I715" s="109">
        <f t="shared" si="442"/>
        <v>12382.498</v>
      </c>
      <c r="J715" s="66">
        <f t="shared" si="429"/>
        <v>9905.9984000000004</v>
      </c>
      <c r="K715" s="109"/>
      <c r="L715" s="152">
        <v>0</v>
      </c>
      <c r="M715" s="109">
        <f t="shared" si="443"/>
        <v>0</v>
      </c>
      <c r="N715" s="109">
        <f t="shared" si="430"/>
        <v>0</v>
      </c>
      <c r="O715" s="115"/>
      <c r="P715" s="152">
        <v>0</v>
      </c>
      <c r="Q715" s="109">
        <f t="shared" si="444"/>
        <v>0</v>
      </c>
      <c r="R715" s="66">
        <f t="shared" si="431"/>
        <v>0</v>
      </c>
      <c r="S715" s="151">
        <v>15</v>
      </c>
      <c r="T715" s="154" t="s">
        <v>134</v>
      </c>
      <c r="U715" s="108">
        <f>SUMIF('Avoided Costs 2011-2019'!$A:$A,'2011 Actuals'!T715&amp;'2011 Actuals'!S715,'Avoided Costs 2011-2019'!$E:$E)*J715</f>
        <v>18317.13986376239</v>
      </c>
      <c r="V715" s="108">
        <f>SUMIF('Avoided Costs 2011-2019'!$A:$A,'2011 Actuals'!T715&amp;'2011 Actuals'!S715,'Avoided Costs 2011-2019'!$K:$K)*N715</f>
        <v>0</v>
      </c>
      <c r="W715" s="108">
        <f>SUMIF('Avoided Costs 2011-2019'!$A:$A,'2011 Actuals'!T715&amp;'2011 Actuals'!S715,'Avoided Costs 2011-2019'!$M:$M)*R715</f>
        <v>0</v>
      </c>
      <c r="X715" s="108">
        <f t="shared" si="432"/>
        <v>18317.13986376239</v>
      </c>
      <c r="Y715" s="134">
        <v>9878</v>
      </c>
      <c r="Z715" s="110">
        <f t="shared" si="433"/>
        <v>7902.4000000000005</v>
      </c>
      <c r="AA715" s="110"/>
      <c r="AB715" s="110"/>
      <c r="AC715" s="110"/>
      <c r="AD715" s="110">
        <f t="shared" si="426"/>
        <v>7902.4000000000005</v>
      </c>
      <c r="AE715" s="110">
        <f t="shared" si="427"/>
        <v>10414.739863762388</v>
      </c>
      <c r="AF715" s="261">
        <f t="shared" si="428"/>
        <v>148589.976</v>
      </c>
      <c r="AG715" s="23"/>
    </row>
    <row r="716" spans="1:33" s="111" customFormat="1" x14ac:dyDescent="0.2">
      <c r="A716" s="150" t="s">
        <v>710</v>
      </c>
      <c r="B716" s="150"/>
      <c r="C716" s="150"/>
      <c r="D716" s="151">
        <v>1</v>
      </c>
      <c r="E716" s="152"/>
      <c r="F716" s="153">
        <v>0.2</v>
      </c>
      <c r="G716" s="153"/>
      <c r="H716" s="152">
        <v>61287</v>
      </c>
      <c r="I716" s="109">
        <f t="shared" si="442"/>
        <v>59877.398999999998</v>
      </c>
      <c r="J716" s="66">
        <f t="shared" si="429"/>
        <v>47901.919200000004</v>
      </c>
      <c r="K716" s="109"/>
      <c r="L716" s="152">
        <v>0</v>
      </c>
      <c r="M716" s="109">
        <f t="shared" si="443"/>
        <v>0</v>
      </c>
      <c r="N716" s="109">
        <f t="shared" si="430"/>
        <v>0</v>
      </c>
      <c r="O716" s="115"/>
      <c r="P716" s="152">
        <v>0</v>
      </c>
      <c r="Q716" s="109">
        <f t="shared" si="444"/>
        <v>0</v>
      </c>
      <c r="R716" s="66">
        <f t="shared" si="431"/>
        <v>0</v>
      </c>
      <c r="S716" s="151">
        <v>15</v>
      </c>
      <c r="T716" s="154" t="s">
        <v>16</v>
      </c>
      <c r="U716" s="108">
        <f>SUMIF('Avoided Costs 2011-2019'!$A:$A,'2011 Actuals'!T716&amp;'2011 Actuals'!S716,'Avoided Costs 2011-2019'!$E:$E)*J716</f>
        <v>97492.232361247647</v>
      </c>
      <c r="V716" s="108">
        <f>SUMIF('Avoided Costs 2011-2019'!$A:$A,'2011 Actuals'!T716&amp;'2011 Actuals'!S716,'Avoided Costs 2011-2019'!$K:$K)*N716</f>
        <v>0</v>
      </c>
      <c r="W716" s="108">
        <f>SUMIF('Avoided Costs 2011-2019'!$A:$A,'2011 Actuals'!T716&amp;'2011 Actuals'!S716,'Avoided Costs 2011-2019'!$M:$M)*R716</f>
        <v>0</v>
      </c>
      <c r="X716" s="108">
        <f t="shared" si="432"/>
        <v>97492.232361247647</v>
      </c>
      <c r="Y716" s="134">
        <v>9878</v>
      </c>
      <c r="Z716" s="110">
        <f t="shared" si="433"/>
        <v>7902.4000000000005</v>
      </c>
      <c r="AA716" s="110"/>
      <c r="AB716" s="110"/>
      <c r="AC716" s="110"/>
      <c r="AD716" s="110">
        <f t="shared" si="426"/>
        <v>7902.4000000000005</v>
      </c>
      <c r="AE716" s="110">
        <f t="shared" si="427"/>
        <v>89589.832361247652</v>
      </c>
      <c r="AF716" s="261">
        <f t="shared" si="428"/>
        <v>718528.78800000006</v>
      </c>
      <c r="AG716" s="23"/>
    </row>
    <row r="717" spans="1:33" s="111" customFormat="1" x14ac:dyDescent="0.2">
      <c r="A717" s="150" t="s">
        <v>711</v>
      </c>
      <c r="B717" s="150"/>
      <c r="C717" s="150"/>
      <c r="D717" s="151">
        <v>0</v>
      </c>
      <c r="E717" s="152"/>
      <c r="F717" s="153">
        <v>0.2</v>
      </c>
      <c r="G717" s="153"/>
      <c r="H717" s="152">
        <v>23365</v>
      </c>
      <c r="I717" s="141">
        <v>43623</v>
      </c>
      <c r="J717" s="66">
        <f t="shared" si="429"/>
        <v>34898.400000000001</v>
      </c>
      <c r="K717" s="109"/>
      <c r="L717" s="152">
        <v>47283</v>
      </c>
      <c r="M717" s="141">
        <v>61117</v>
      </c>
      <c r="N717" s="109">
        <f t="shared" si="430"/>
        <v>48893.600000000006</v>
      </c>
      <c r="O717" s="115"/>
      <c r="P717" s="152">
        <v>0</v>
      </c>
      <c r="Q717" s="109">
        <f t="shared" ref="Q717:Q719" si="445">+P717</f>
        <v>0</v>
      </c>
      <c r="R717" s="66">
        <f t="shared" si="431"/>
        <v>0</v>
      </c>
      <c r="S717" s="151">
        <v>15</v>
      </c>
      <c r="T717" s="154" t="s">
        <v>16</v>
      </c>
      <c r="U717" s="108">
        <f>SUMIF('Avoided Costs 2011-2019'!$A:$A,'2011 Actuals'!T717&amp;'2011 Actuals'!S717,'Avoided Costs 2011-2019'!$E:$E)*J717</f>
        <v>71026.860273184313</v>
      </c>
      <c r="V717" s="108">
        <f>SUMIF('Avoided Costs 2011-2019'!$A:$A,'2011 Actuals'!T717&amp;'2011 Actuals'!S717,'Avoided Costs 2011-2019'!$K:$K)*N717</f>
        <v>41210.566670783192</v>
      </c>
      <c r="W717" s="108">
        <f>SUMIF('Avoided Costs 2011-2019'!$A:$A,'2011 Actuals'!T717&amp;'2011 Actuals'!S717,'Avoided Costs 2011-2019'!$M:$M)*R717</f>
        <v>0</v>
      </c>
      <c r="X717" s="108">
        <f t="shared" si="432"/>
        <v>112237.4269439675</v>
      </c>
      <c r="Y717" s="134">
        <v>12950</v>
      </c>
      <c r="Z717" s="110">
        <f t="shared" si="433"/>
        <v>10360</v>
      </c>
      <c r="AA717" s="110"/>
      <c r="AB717" s="110"/>
      <c r="AC717" s="110"/>
      <c r="AD717" s="110">
        <f t="shared" si="426"/>
        <v>10360</v>
      </c>
      <c r="AE717" s="110">
        <f t="shared" si="427"/>
        <v>101877.4269439675</v>
      </c>
      <c r="AF717" s="261">
        <f t="shared" si="428"/>
        <v>523476</v>
      </c>
      <c r="AG717" s="23"/>
    </row>
    <row r="718" spans="1:33" s="111" customFormat="1" x14ac:dyDescent="0.2">
      <c r="A718" s="150" t="s">
        <v>712</v>
      </c>
      <c r="B718" s="150"/>
      <c r="C718" s="150"/>
      <c r="D718" s="151">
        <v>0</v>
      </c>
      <c r="E718" s="152"/>
      <c r="F718" s="153">
        <v>0.2</v>
      </c>
      <c r="G718" s="153"/>
      <c r="H718" s="152">
        <v>4064</v>
      </c>
      <c r="I718" s="109">
        <f t="shared" ref="I718:I719" si="446">H718</f>
        <v>4064</v>
      </c>
      <c r="J718" s="66">
        <f t="shared" si="429"/>
        <v>3251.2000000000003</v>
      </c>
      <c r="K718" s="109"/>
      <c r="L718" s="152">
        <v>0</v>
      </c>
      <c r="M718" s="109">
        <f t="shared" ref="M718:M719" si="447">L718</f>
        <v>0</v>
      </c>
      <c r="N718" s="109">
        <f t="shared" si="430"/>
        <v>0</v>
      </c>
      <c r="O718" s="115"/>
      <c r="P718" s="152">
        <v>0</v>
      </c>
      <c r="Q718" s="109">
        <f t="shared" si="445"/>
        <v>0</v>
      </c>
      <c r="R718" s="66">
        <f t="shared" si="431"/>
        <v>0</v>
      </c>
      <c r="S718" s="151">
        <v>15</v>
      </c>
      <c r="T718" s="154" t="s">
        <v>16</v>
      </c>
      <c r="U718" s="108">
        <f>SUMIF('Avoided Costs 2011-2019'!$A:$A,'2011 Actuals'!T718&amp;'2011 Actuals'!S718,'Avoided Costs 2011-2019'!$E:$E)*J718</f>
        <v>6616.994708071913</v>
      </c>
      <c r="V718" s="108">
        <f>SUMIF('Avoided Costs 2011-2019'!$A:$A,'2011 Actuals'!T718&amp;'2011 Actuals'!S718,'Avoided Costs 2011-2019'!$K:$K)*N718</f>
        <v>0</v>
      </c>
      <c r="W718" s="108">
        <f>SUMIF('Avoided Costs 2011-2019'!$A:$A,'2011 Actuals'!T718&amp;'2011 Actuals'!S718,'Avoided Costs 2011-2019'!$M:$M)*R718</f>
        <v>0</v>
      </c>
      <c r="X718" s="108">
        <f t="shared" si="432"/>
        <v>6616.994708071913</v>
      </c>
      <c r="Y718" s="134">
        <v>3395</v>
      </c>
      <c r="Z718" s="110">
        <f t="shared" si="433"/>
        <v>2716</v>
      </c>
      <c r="AA718" s="110"/>
      <c r="AB718" s="110"/>
      <c r="AC718" s="110"/>
      <c r="AD718" s="110">
        <f t="shared" si="426"/>
        <v>2716</v>
      </c>
      <c r="AE718" s="110">
        <f t="shared" si="427"/>
        <v>3900.994708071913</v>
      </c>
      <c r="AF718" s="261">
        <f t="shared" si="428"/>
        <v>48768.000000000007</v>
      </c>
      <c r="AG718" s="23"/>
    </row>
    <row r="719" spans="1:33" s="111" customFormat="1" x14ac:dyDescent="0.2">
      <c r="A719" s="150" t="s">
        <v>713</v>
      </c>
      <c r="B719" s="150"/>
      <c r="C719" s="150"/>
      <c r="D719" s="151">
        <v>1</v>
      </c>
      <c r="E719" s="152"/>
      <c r="F719" s="153">
        <v>0.2</v>
      </c>
      <c r="G719" s="153"/>
      <c r="H719" s="152">
        <v>2448</v>
      </c>
      <c r="I719" s="109">
        <f t="shared" si="446"/>
        <v>2448</v>
      </c>
      <c r="J719" s="66">
        <f t="shared" si="429"/>
        <v>1958.4</v>
      </c>
      <c r="K719" s="109"/>
      <c r="L719" s="152">
        <v>0</v>
      </c>
      <c r="M719" s="109">
        <f t="shared" si="447"/>
        <v>0</v>
      </c>
      <c r="N719" s="109">
        <f t="shared" si="430"/>
        <v>0</v>
      </c>
      <c r="O719" s="115"/>
      <c r="P719" s="152">
        <v>0</v>
      </c>
      <c r="Q719" s="109">
        <f t="shared" si="445"/>
        <v>0</v>
      </c>
      <c r="R719" s="66">
        <f t="shared" si="431"/>
        <v>0</v>
      </c>
      <c r="S719" s="151">
        <v>15</v>
      </c>
      <c r="T719" s="154" t="s">
        <v>134</v>
      </c>
      <c r="U719" s="108">
        <f>SUMIF('Avoided Costs 2011-2019'!$A:$A,'2011 Actuals'!T719&amp;'2011 Actuals'!S719,'Avoided Costs 2011-2019'!$E:$E)*J719</f>
        <v>3621.2691806201242</v>
      </c>
      <c r="V719" s="108">
        <f>SUMIF('Avoided Costs 2011-2019'!$A:$A,'2011 Actuals'!T719&amp;'2011 Actuals'!S719,'Avoided Costs 2011-2019'!$K:$K)*N719</f>
        <v>0</v>
      </c>
      <c r="W719" s="108">
        <f>SUMIF('Avoided Costs 2011-2019'!$A:$A,'2011 Actuals'!T719&amp;'2011 Actuals'!S719,'Avoided Costs 2011-2019'!$M:$M)*R719</f>
        <v>0</v>
      </c>
      <c r="X719" s="108">
        <f t="shared" si="432"/>
        <v>3621.2691806201242</v>
      </c>
      <c r="Y719" s="134">
        <v>3395</v>
      </c>
      <c r="Z719" s="110">
        <f t="shared" si="433"/>
        <v>2716</v>
      </c>
      <c r="AA719" s="110"/>
      <c r="AB719" s="110"/>
      <c r="AC719" s="110"/>
      <c r="AD719" s="110">
        <f t="shared" ref="AD719:AD782" si="448">Z719+AB719</f>
        <v>2716</v>
      </c>
      <c r="AE719" s="110">
        <f t="shared" ref="AE719:AE782" si="449">X719-AD719</f>
        <v>905.26918062012419</v>
      </c>
      <c r="AF719" s="261">
        <f t="shared" ref="AF719:AF782" si="450">J719*S719</f>
        <v>29376</v>
      </c>
      <c r="AG719" s="23"/>
    </row>
    <row r="720" spans="1:33" s="111" customFormat="1" x14ac:dyDescent="0.2">
      <c r="A720" s="150" t="s">
        <v>714</v>
      </c>
      <c r="B720" s="150"/>
      <c r="C720" s="150"/>
      <c r="D720" s="151">
        <v>1</v>
      </c>
      <c r="E720" s="152"/>
      <c r="F720" s="153">
        <v>0.2</v>
      </c>
      <c r="G720" s="153"/>
      <c r="H720" s="152">
        <v>6064</v>
      </c>
      <c r="I720" s="109">
        <f t="shared" ref="I720:I731" si="451">+$H$68*H720</f>
        <v>5924.5280000000002</v>
      </c>
      <c r="J720" s="66">
        <f t="shared" ref="J720:J780" si="452">I720*(1-F720)</f>
        <v>4739.6224000000002</v>
      </c>
      <c r="K720" s="109"/>
      <c r="L720" s="152">
        <v>0</v>
      </c>
      <c r="M720" s="109">
        <f t="shared" ref="M720:M731" si="453">+$L$68*L720</f>
        <v>0</v>
      </c>
      <c r="N720" s="109">
        <f t="shared" ref="N720:N780" si="454">M720*(1-F720)</f>
        <v>0</v>
      </c>
      <c r="O720" s="115"/>
      <c r="P720" s="152">
        <v>0</v>
      </c>
      <c r="Q720" s="109">
        <f t="shared" ref="Q720:Q731" si="455">+P720*$P$68</f>
        <v>0</v>
      </c>
      <c r="R720" s="66">
        <f t="shared" ref="R720:R780" si="456">Q720*(1-F720)</f>
        <v>0</v>
      </c>
      <c r="S720" s="151">
        <v>15</v>
      </c>
      <c r="T720" s="154" t="s">
        <v>134</v>
      </c>
      <c r="U720" s="108">
        <f>SUMIF('Avoided Costs 2011-2019'!$A:$A,'2011 Actuals'!T720&amp;'2011 Actuals'!S720,'Avoided Costs 2011-2019'!$E:$E)*J720</f>
        <v>8764.015790899095</v>
      </c>
      <c r="V720" s="108">
        <f>SUMIF('Avoided Costs 2011-2019'!$A:$A,'2011 Actuals'!T720&amp;'2011 Actuals'!S720,'Avoided Costs 2011-2019'!$K:$K)*N720</f>
        <v>0</v>
      </c>
      <c r="W720" s="108">
        <f>SUMIF('Avoided Costs 2011-2019'!$A:$A,'2011 Actuals'!T720&amp;'2011 Actuals'!S720,'Avoided Costs 2011-2019'!$M:$M)*R720</f>
        <v>0</v>
      </c>
      <c r="X720" s="108">
        <f t="shared" ref="X720:X780" si="457">SUM(U720:W720)</f>
        <v>8764.015790899095</v>
      </c>
      <c r="Y720" s="134">
        <v>2825</v>
      </c>
      <c r="Z720" s="110">
        <f t="shared" ref="Z720:Z780" si="458">Y720*(1-F720)</f>
        <v>2260</v>
      </c>
      <c r="AA720" s="110"/>
      <c r="AB720" s="110"/>
      <c r="AC720" s="110"/>
      <c r="AD720" s="110">
        <f t="shared" si="448"/>
        <v>2260</v>
      </c>
      <c r="AE720" s="110">
        <f t="shared" si="449"/>
        <v>6504.015790899095</v>
      </c>
      <c r="AF720" s="261">
        <f t="shared" si="450"/>
        <v>71094.33600000001</v>
      </c>
      <c r="AG720" s="23"/>
    </row>
    <row r="721" spans="1:33" s="111" customFormat="1" x14ac:dyDescent="0.2">
      <c r="A721" s="150" t="s">
        <v>715</v>
      </c>
      <c r="B721" s="150"/>
      <c r="C721" s="150"/>
      <c r="D721" s="151">
        <v>0</v>
      </c>
      <c r="E721" s="152"/>
      <c r="F721" s="153">
        <v>0.2</v>
      </c>
      <c r="G721" s="153"/>
      <c r="H721" s="152">
        <v>29960</v>
      </c>
      <c r="I721" s="109">
        <f t="shared" si="451"/>
        <v>29270.92</v>
      </c>
      <c r="J721" s="66">
        <f t="shared" si="452"/>
        <v>23416.736000000001</v>
      </c>
      <c r="K721" s="109"/>
      <c r="L721" s="152">
        <v>42541</v>
      </c>
      <c r="M721" s="109">
        <f t="shared" si="453"/>
        <v>41307.311000000002</v>
      </c>
      <c r="N721" s="109">
        <f t="shared" si="454"/>
        <v>33045.8488</v>
      </c>
      <c r="O721" s="115"/>
      <c r="P721" s="152">
        <v>0</v>
      </c>
      <c r="Q721" s="109">
        <f t="shared" si="455"/>
        <v>0</v>
      </c>
      <c r="R721" s="66">
        <f t="shared" si="456"/>
        <v>0</v>
      </c>
      <c r="S721" s="151">
        <v>15</v>
      </c>
      <c r="T721" s="154" t="s">
        <v>16</v>
      </c>
      <c r="U721" s="108">
        <f>SUMIF('Avoided Costs 2011-2019'!$A:$A,'2011 Actuals'!T721&amp;'2011 Actuals'!S721,'Avoided Costs 2011-2019'!$E:$E)*J721</f>
        <v>47658.839256987281</v>
      </c>
      <c r="V721" s="108">
        <f>SUMIF('Avoided Costs 2011-2019'!$A:$A,'2011 Actuals'!T721&amp;'2011 Actuals'!S721,'Avoided Costs 2011-2019'!$K:$K)*N721</f>
        <v>27853.096420902133</v>
      </c>
      <c r="W721" s="108">
        <f>SUMIF('Avoided Costs 2011-2019'!$A:$A,'2011 Actuals'!T721&amp;'2011 Actuals'!S721,'Avoided Costs 2011-2019'!$M:$M)*R721</f>
        <v>0</v>
      </c>
      <c r="X721" s="108">
        <f t="shared" si="457"/>
        <v>75511.935677889414</v>
      </c>
      <c r="Y721" s="134">
        <v>9795</v>
      </c>
      <c r="Z721" s="110">
        <f t="shared" si="458"/>
        <v>7836</v>
      </c>
      <c r="AA721" s="110"/>
      <c r="AB721" s="110"/>
      <c r="AC721" s="110"/>
      <c r="AD721" s="110">
        <f t="shared" si="448"/>
        <v>7836</v>
      </c>
      <c r="AE721" s="110">
        <f t="shared" si="449"/>
        <v>67675.935677889414</v>
      </c>
      <c r="AF721" s="261">
        <f t="shared" si="450"/>
        <v>351251.04000000004</v>
      </c>
      <c r="AG721" s="23"/>
    </row>
    <row r="722" spans="1:33" s="111" customFormat="1" x14ac:dyDescent="0.2">
      <c r="A722" s="150" t="s">
        <v>716</v>
      </c>
      <c r="B722" s="150"/>
      <c r="C722" s="150"/>
      <c r="D722" s="151">
        <v>0</v>
      </c>
      <c r="E722" s="152"/>
      <c r="F722" s="153">
        <v>0.2</v>
      </c>
      <c r="G722" s="153"/>
      <c r="H722" s="152">
        <v>16406</v>
      </c>
      <c r="I722" s="109">
        <f t="shared" si="451"/>
        <v>16028.662</v>
      </c>
      <c r="J722" s="66">
        <f t="shared" si="452"/>
        <v>12822.929600000001</v>
      </c>
      <c r="K722" s="109"/>
      <c r="L722" s="152">
        <v>35236</v>
      </c>
      <c r="M722" s="109">
        <f t="shared" si="453"/>
        <v>34214.156000000003</v>
      </c>
      <c r="N722" s="109">
        <f t="shared" si="454"/>
        <v>27371.324800000002</v>
      </c>
      <c r="O722" s="115"/>
      <c r="P722" s="152">
        <v>0</v>
      </c>
      <c r="Q722" s="109">
        <f t="shared" si="455"/>
        <v>0</v>
      </c>
      <c r="R722" s="66">
        <f t="shared" si="456"/>
        <v>0</v>
      </c>
      <c r="S722" s="151">
        <v>15</v>
      </c>
      <c r="T722" s="154" t="s">
        <v>16</v>
      </c>
      <c r="U722" s="108">
        <f>SUMIF('Avoided Costs 2011-2019'!$A:$A,'2011 Actuals'!T722&amp;'2011 Actuals'!S722,'Avoided Costs 2011-2019'!$E:$E)*J722</f>
        <v>26097.827665224744</v>
      </c>
      <c r="V722" s="108">
        <f>SUMIF('Avoided Costs 2011-2019'!$A:$A,'2011 Actuals'!T722&amp;'2011 Actuals'!S722,'Avoided Costs 2011-2019'!$K:$K)*N722</f>
        <v>23070.254706915861</v>
      </c>
      <c r="W722" s="108">
        <f>SUMIF('Avoided Costs 2011-2019'!$A:$A,'2011 Actuals'!T722&amp;'2011 Actuals'!S722,'Avoided Costs 2011-2019'!$M:$M)*R722</f>
        <v>0</v>
      </c>
      <c r="X722" s="108">
        <f t="shared" si="457"/>
        <v>49168.082372140605</v>
      </c>
      <c r="Y722" s="134">
        <v>15950</v>
      </c>
      <c r="Z722" s="110">
        <f t="shared" si="458"/>
        <v>12760</v>
      </c>
      <c r="AA722" s="110"/>
      <c r="AB722" s="110"/>
      <c r="AC722" s="110"/>
      <c r="AD722" s="110">
        <f t="shared" si="448"/>
        <v>12760</v>
      </c>
      <c r="AE722" s="110">
        <f t="shared" si="449"/>
        <v>36408.082372140605</v>
      </c>
      <c r="AF722" s="261">
        <f t="shared" si="450"/>
        <v>192343.94400000002</v>
      </c>
      <c r="AG722" s="23"/>
    </row>
    <row r="723" spans="1:33" s="111" customFormat="1" x14ac:dyDescent="0.2">
      <c r="A723" s="150" t="s">
        <v>717</v>
      </c>
      <c r="B723" s="150"/>
      <c r="C723" s="150"/>
      <c r="D723" s="151">
        <v>1</v>
      </c>
      <c r="E723" s="152"/>
      <c r="F723" s="153">
        <v>0.2</v>
      </c>
      <c r="G723" s="153"/>
      <c r="H723" s="152">
        <v>3658</v>
      </c>
      <c r="I723" s="109">
        <f t="shared" si="451"/>
        <v>3573.866</v>
      </c>
      <c r="J723" s="66">
        <f t="shared" si="452"/>
        <v>2859.0928000000004</v>
      </c>
      <c r="K723" s="109"/>
      <c r="L723" s="152">
        <v>0</v>
      </c>
      <c r="M723" s="109">
        <f t="shared" si="453"/>
        <v>0</v>
      </c>
      <c r="N723" s="109">
        <f t="shared" si="454"/>
        <v>0</v>
      </c>
      <c r="O723" s="115"/>
      <c r="P723" s="152">
        <v>0</v>
      </c>
      <c r="Q723" s="109">
        <f t="shared" si="455"/>
        <v>0</v>
      </c>
      <c r="R723" s="66">
        <f t="shared" si="456"/>
        <v>0</v>
      </c>
      <c r="S723" s="151">
        <v>15</v>
      </c>
      <c r="T723" s="154" t="s">
        <v>134</v>
      </c>
      <c r="U723" s="108">
        <f>SUMIF('Avoided Costs 2011-2019'!$A:$A,'2011 Actuals'!T723&amp;'2011 Actuals'!S723,'Avoided Costs 2011-2019'!$E:$E)*J723</f>
        <v>5286.7364385074025</v>
      </c>
      <c r="V723" s="108">
        <f>SUMIF('Avoided Costs 2011-2019'!$A:$A,'2011 Actuals'!T723&amp;'2011 Actuals'!S723,'Avoided Costs 2011-2019'!$K:$K)*N723</f>
        <v>0</v>
      </c>
      <c r="W723" s="108">
        <f>SUMIF('Avoided Costs 2011-2019'!$A:$A,'2011 Actuals'!T723&amp;'2011 Actuals'!S723,'Avoided Costs 2011-2019'!$M:$M)*R723</f>
        <v>0</v>
      </c>
      <c r="X723" s="108">
        <f t="shared" si="457"/>
        <v>5286.7364385074025</v>
      </c>
      <c r="Y723" s="134">
        <v>2486</v>
      </c>
      <c r="Z723" s="110">
        <f t="shared" si="458"/>
        <v>1988.8000000000002</v>
      </c>
      <c r="AA723" s="110"/>
      <c r="AB723" s="110"/>
      <c r="AC723" s="110"/>
      <c r="AD723" s="110">
        <f t="shared" si="448"/>
        <v>1988.8000000000002</v>
      </c>
      <c r="AE723" s="110">
        <f t="shared" si="449"/>
        <v>3297.9364385074023</v>
      </c>
      <c r="AF723" s="261">
        <f t="shared" si="450"/>
        <v>42886.392000000007</v>
      </c>
      <c r="AG723" s="23"/>
    </row>
    <row r="724" spans="1:33" s="111" customFormat="1" x14ac:dyDescent="0.2">
      <c r="A724" s="150" t="s">
        <v>718</v>
      </c>
      <c r="B724" s="150"/>
      <c r="C724" s="150"/>
      <c r="D724" s="151">
        <v>0</v>
      </c>
      <c r="E724" s="152"/>
      <c r="F724" s="153">
        <v>0.2</v>
      </c>
      <c r="G724" s="153"/>
      <c r="H724" s="152">
        <v>8374</v>
      </c>
      <c r="I724" s="109">
        <f t="shared" si="451"/>
        <v>8181.3980000000001</v>
      </c>
      <c r="J724" s="66">
        <f t="shared" si="452"/>
        <v>6545.1184000000003</v>
      </c>
      <c r="K724" s="109"/>
      <c r="L724" s="152">
        <v>3594</v>
      </c>
      <c r="M724" s="109">
        <f t="shared" si="453"/>
        <v>3489.7739999999999</v>
      </c>
      <c r="N724" s="109">
        <f t="shared" si="454"/>
        <v>2791.8191999999999</v>
      </c>
      <c r="O724" s="115"/>
      <c r="P724" s="152">
        <v>0</v>
      </c>
      <c r="Q724" s="109">
        <f t="shared" si="455"/>
        <v>0</v>
      </c>
      <c r="R724" s="66">
        <f t="shared" si="456"/>
        <v>0</v>
      </c>
      <c r="S724" s="151">
        <v>15</v>
      </c>
      <c r="T724" s="154" t="s">
        <v>16</v>
      </c>
      <c r="U724" s="108">
        <f>SUMIF('Avoided Costs 2011-2019'!$A:$A,'2011 Actuals'!T724&amp;'2011 Actuals'!S724,'Avoided Costs 2011-2019'!$E:$E)*J724</f>
        <v>13320.93190714324</v>
      </c>
      <c r="V724" s="108">
        <f>SUMIF('Avoided Costs 2011-2019'!$A:$A,'2011 Actuals'!T724&amp;'2011 Actuals'!S724,'Avoided Costs 2011-2019'!$K:$K)*N724</f>
        <v>2353.1188391603928</v>
      </c>
      <c r="W724" s="108">
        <f>SUMIF('Avoided Costs 2011-2019'!$A:$A,'2011 Actuals'!T724&amp;'2011 Actuals'!S724,'Avoided Costs 2011-2019'!$M:$M)*R724</f>
        <v>0</v>
      </c>
      <c r="X724" s="108">
        <f t="shared" si="457"/>
        <v>15674.050746303634</v>
      </c>
      <c r="Y724" s="134">
        <v>4950</v>
      </c>
      <c r="Z724" s="110">
        <f t="shared" si="458"/>
        <v>3960</v>
      </c>
      <c r="AA724" s="110"/>
      <c r="AB724" s="110"/>
      <c r="AC724" s="110"/>
      <c r="AD724" s="110">
        <f t="shared" si="448"/>
        <v>3960</v>
      </c>
      <c r="AE724" s="110">
        <f t="shared" si="449"/>
        <v>11714.050746303634</v>
      </c>
      <c r="AF724" s="261">
        <f t="shared" si="450"/>
        <v>98176.775999999998</v>
      </c>
      <c r="AG724" s="23"/>
    </row>
    <row r="725" spans="1:33" s="111" customFormat="1" x14ac:dyDescent="0.2">
      <c r="A725" s="150" t="s">
        <v>719</v>
      </c>
      <c r="B725" s="150"/>
      <c r="C725" s="150"/>
      <c r="D725" s="151">
        <v>1</v>
      </c>
      <c r="E725" s="152"/>
      <c r="F725" s="153">
        <v>0.2</v>
      </c>
      <c r="G725" s="153"/>
      <c r="H725" s="152">
        <v>3338</v>
      </c>
      <c r="I725" s="109">
        <f t="shared" si="451"/>
        <v>3261.2260000000001</v>
      </c>
      <c r="J725" s="66">
        <f t="shared" si="452"/>
        <v>2608.9808000000003</v>
      </c>
      <c r="K725" s="109"/>
      <c r="L725" s="152">
        <v>0</v>
      </c>
      <c r="M725" s="109">
        <f t="shared" si="453"/>
        <v>0</v>
      </c>
      <c r="N725" s="109">
        <f t="shared" si="454"/>
        <v>0</v>
      </c>
      <c r="O725" s="115"/>
      <c r="P725" s="152">
        <v>0</v>
      </c>
      <c r="Q725" s="109">
        <f t="shared" si="455"/>
        <v>0</v>
      </c>
      <c r="R725" s="66">
        <f t="shared" si="456"/>
        <v>0</v>
      </c>
      <c r="S725" s="151">
        <v>15</v>
      </c>
      <c r="T725" s="154" t="s">
        <v>134</v>
      </c>
      <c r="U725" s="108">
        <f>SUMIF('Avoided Costs 2011-2019'!$A:$A,'2011 Actuals'!T725&amp;'2011 Actuals'!S725,'Avoided Costs 2011-2019'!$E:$E)*J725</f>
        <v>4824.2553941327806</v>
      </c>
      <c r="V725" s="108">
        <f>SUMIF('Avoided Costs 2011-2019'!$A:$A,'2011 Actuals'!T725&amp;'2011 Actuals'!S725,'Avoided Costs 2011-2019'!$K:$K)*N725</f>
        <v>0</v>
      </c>
      <c r="W725" s="108">
        <f>SUMIF('Avoided Costs 2011-2019'!$A:$A,'2011 Actuals'!T725&amp;'2011 Actuals'!S725,'Avoided Costs 2011-2019'!$M:$M)*R725</f>
        <v>0</v>
      </c>
      <c r="X725" s="108">
        <f t="shared" si="457"/>
        <v>4824.2553941327806</v>
      </c>
      <c r="Y725" s="134">
        <v>1445</v>
      </c>
      <c r="Z725" s="110">
        <f t="shared" si="458"/>
        <v>1156</v>
      </c>
      <c r="AA725" s="110"/>
      <c r="AB725" s="110"/>
      <c r="AC725" s="110"/>
      <c r="AD725" s="110">
        <f t="shared" si="448"/>
        <v>1156</v>
      </c>
      <c r="AE725" s="110">
        <f t="shared" si="449"/>
        <v>3668.2553941327806</v>
      </c>
      <c r="AF725" s="261">
        <f t="shared" si="450"/>
        <v>39134.712000000007</v>
      </c>
      <c r="AG725" s="23"/>
    </row>
    <row r="726" spans="1:33" s="111" customFormat="1" x14ac:dyDescent="0.2">
      <c r="A726" s="150" t="s">
        <v>720</v>
      </c>
      <c r="B726" s="150"/>
      <c r="C726" s="150"/>
      <c r="D726" s="151">
        <v>0</v>
      </c>
      <c r="E726" s="152"/>
      <c r="F726" s="153">
        <v>0.2</v>
      </c>
      <c r="G726" s="153"/>
      <c r="H726" s="152">
        <v>19047</v>
      </c>
      <c r="I726" s="109">
        <f t="shared" si="451"/>
        <v>18608.918999999998</v>
      </c>
      <c r="J726" s="66">
        <f t="shared" si="452"/>
        <v>14887.135199999999</v>
      </c>
      <c r="K726" s="109"/>
      <c r="L726" s="152">
        <v>0</v>
      </c>
      <c r="M726" s="109">
        <f t="shared" si="453"/>
        <v>0</v>
      </c>
      <c r="N726" s="109">
        <f t="shared" si="454"/>
        <v>0</v>
      </c>
      <c r="O726" s="115"/>
      <c r="P726" s="152">
        <v>0</v>
      </c>
      <c r="Q726" s="109">
        <f t="shared" si="455"/>
        <v>0</v>
      </c>
      <c r="R726" s="66">
        <f t="shared" si="456"/>
        <v>0</v>
      </c>
      <c r="S726" s="151">
        <v>25</v>
      </c>
      <c r="T726" s="154" t="s">
        <v>134</v>
      </c>
      <c r="U726" s="108">
        <f>SUMIF('Avoided Costs 2011-2019'!$A:$A,'2011 Actuals'!T726&amp;'2011 Actuals'!S726,'Avoided Costs 2011-2019'!$E:$E)*J726</f>
        <v>34938.202439013381</v>
      </c>
      <c r="V726" s="108">
        <f>SUMIF('Avoided Costs 2011-2019'!$A:$A,'2011 Actuals'!T726&amp;'2011 Actuals'!S726,'Avoided Costs 2011-2019'!$K:$K)*N726</f>
        <v>0</v>
      </c>
      <c r="W726" s="108">
        <f>SUMIF('Avoided Costs 2011-2019'!$A:$A,'2011 Actuals'!T726&amp;'2011 Actuals'!S726,'Avoided Costs 2011-2019'!$M:$M)*R726</f>
        <v>0</v>
      </c>
      <c r="X726" s="108">
        <f t="shared" si="457"/>
        <v>34938.202439013381</v>
      </c>
      <c r="Y726" s="134">
        <v>15381</v>
      </c>
      <c r="Z726" s="110">
        <f t="shared" si="458"/>
        <v>12304.800000000001</v>
      </c>
      <c r="AA726" s="110"/>
      <c r="AB726" s="110"/>
      <c r="AC726" s="110"/>
      <c r="AD726" s="110">
        <f t="shared" si="448"/>
        <v>12304.800000000001</v>
      </c>
      <c r="AE726" s="110">
        <f t="shared" si="449"/>
        <v>22633.402439013378</v>
      </c>
      <c r="AF726" s="261">
        <f t="shared" si="450"/>
        <v>372178.37999999995</v>
      </c>
      <c r="AG726" s="23"/>
    </row>
    <row r="727" spans="1:33" s="111" customFormat="1" x14ac:dyDescent="0.2">
      <c r="A727" s="150" t="s">
        <v>721</v>
      </c>
      <c r="B727" s="150"/>
      <c r="C727" s="150"/>
      <c r="D727" s="151">
        <v>0</v>
      </c>
      <c r="E727" s="152"/>
      <c r="F727" s="153">
        <v>0.2</v>
      </c>
      <c r="G727" s="153"/>
      <c r="H727" s="152">
        <v>26278</v>
      </c>
      <c r="I727" s="109">
        <f t="shared" si="451"/>
        <v>25673.606</v>
      </c>
      <c r="J727" s="66">
        <f t="shared" si="452"/>
        <v>20538.8848</v>
      </c>
      <c r="K727" s="109"/>
      <c r="L727" s="152">
        <v>35108</v>
      </c>
      <c r="M727" s="109">
        <f t="shared" si="453"/>
        <v>34089.868000000002</v>
      </c>
      <c r="N727" s="109">
        <f t="shared" si="454"/>
        <v>27271.894400000005</v>
      </c>
      <c r="O727" s="115"/>
      <c r="P727" s="152">
        <v>0</v>
      </c>
      <c r="Q727" s="109">
        <f t="shared" si="455"/>
        <v>0</v>
      </c>
      <c r="R727" s="66">
        <f t="shared" si="456"/>
        <v>0</v>
      </c>
      <c r="S727" s="151">
        <v>15</v>
      </c>
      <c r="T727" s="154" t="s">
        <v>16</v>
      </c>
      <c r="U727" s="108">
        <f>SUMIF('Avoided Costs 2011-2019'!$A:$A,'2011 Actuals'!T727&amp;'2011 Actuals'!S727,'Avoided Costs 2011-2019'!$E:$E)*J727</f>
        <v>41801.701535217348</v>
      </c>
      <c r="V727" s="108">
        <f>SUMIF('Avoided Costs 2011-2019'!$A:$A,'2011 Actuals'!T727&amp;'2011 Actuals'!S727,'Avoided Costs 2011-2019'!$K:$K)*N727</f>
        <v>22986.448582427121</v>
      </c>
      <c r="W727" s="108">
        <f>SUMIF('Avoided Costs 2011-2019'!$A:$A,'2011 Actuals'!T727&amp;'2011 Actuals'!S727,'Avoided Costs 2011-2019'!$M:$M)*R727</f>
        <v>0</v>
      </c>
      <c r="X727" s="108">
        <f t="shared" si="457"/>
        <v>64788.150117644473</v>
      </c>
      <c r="Y727" s="134">
        <v>10000</v>
      </c>
      <c r="Z727" s="110">
        <f t="shared" si="458"/>
        <v>8000</v>
      </c>
      <c r="AA727" s="110"/>
      <c r="AB727" s="110"/>
      <c r="AC727" s="110"/>
      <c r="AD727" s="110">
        <f t="shared" si="448"/>
        <v>8000</v>
      </c>
      <c r="AE727" s="110">
        <f t="shared" si="449"/>
        <v>56788.150117644473</v>
      </c>
      <c r="AF727" s="261">
        <f t="shared" si="450"/>
        <v>308083.272</v>
      </c>
      <c r="AG727" s="23"/>
    </row>
    <row r="728" spans="1:33" s="111" customFormat="1" x14ac:dyDescent="0.2">
      <c r="A728" s="150" t="s">
        <v>722</v>
      </c>
      <c r="B728" s="150"/>
      <c r="C728" s="150"/>
      <c r="D728" s="151">
        <v>0</v>
      </c>
      <c r="E728" s="152"/>
      <c r="F728" s="153">
        <v>0.2</v>
      </c>
      <c r="G728" s="153"/>
      <c r="H728" s="152">
        <v>39974</v>
      </c>
      <c r="I728" s="109">
        <f t="shared" si="451"/>
        <v>39054.597999999998</v>
      </c>
      <c r="J728" s="66">
        <f t="shared" si="452"/>
        <v>31243.678400000001</v>
      </c>
      <c r="K728" s="109"/>
      <c r="L728" s="152">
        <v>58513</v>
      </c>
      <c r="M728" s="109">
        <f t="shared" si="453"/>
        <v>56816.123</v>
      </c>
      <c r="N728" s="109">
        <f t="shared" si="454"/>
        <v>45452.898400000005</v>
      </c>
      <c r="O728" s="115"/>
      <c r="P728" s="152">
        <v>0</v>
      </c>
      <c r="Q728" s="109">
        <f t="shared" si="455"/>
        <v>0</v>
      </c>
      <c r="R728" s="66">
        <f t="shared" si="456"/>
        <v>0</v>
      </c>
      <c r="S728" s="151">
        <v>15</v>
      </c>
      <c r="T728" s="154" t="s">
        <v>16</v>
      </c>
      <c r="U728" s="108">
        <f>SUMIF('Avoided Costs 2011-2019'!$A:$A,'2011 Actuals'!T728&amp;'2011 Actuals'!S728,'Avoided Costs 2011-2019'!$E:$E)*J728</f>
        <v>63588.599481268677</v>
      </c>
      <c r="V728" s="108">
        <f>SUMIF('Avoided Costs 2011-2019'!$A:$A,'2011 Actuals'!T728&amp;'2011 Actuals'!S728,'Avoided Costs 2011-2019'!$K:$K)*N728</f>
        <v>38310.529392262681</v>
      </c>
      <c r="W728" s="108">
        <f>SUMIF('Avoided Costs 2011-2019'!$A:$A,'2011 Actuals'!T728&amp;'2011 Actuals'!S728,'Avoided Costs 2011-2019'!$M:$M)*R728</f>
        <v>0</v>
      </c>
      <c r="X728" s="108">
        <f t="shared" si="457"/>
        <v>101899.12887353136</v>
      </c>
      <c r="Y728" s="134">
        <v>20000</v>
      </c>
      <c r="Z728" s="110">
        <f t="shared" si="458"/>
        <v>16000</v>
      </c>
      <c r="AA728" s="110"/>
      <c r="AB728" s="110"/>
      <c r="AC728" s="110"/>
      <c r="AD728" s="110">
        <f t="shared" si="448"/>
        <v>16000</v>
      </c>
      <c r="AE728" s="110">
        <f t="shared" si="449"/>
        <v>85899.128873531357</v>
      </c>
      <c r="AF728" s="261">
        <f t="shared" si="450"/>
        <v>468655.17600000004</v>
      </c>
      <c r="AG728" s="23"/>
    </row>
    <row r="729" spans="1:33" s="111" customFormat="1" x14ac:dyDescent="0.2">
      <c r="A729" s="150" t="s">
        <v>723</v>
      </c>
      <c r="B729" s="150"/>
      <c r="C729" s="150"/>
      <c r="D729" s="151">
        <v>1</v>
      </c>
      <c r="E729" s="152"/>
      <c r="F729" s="153">
        <v>0.2</v>
      </c>
      <c r="G729" s="153"/>
      <c r="H729" s="152">
        <v>62095</v>
      </c>
      <c r="I729" s="109">
        <f t="shared" si="451"/>
        <v>60666.815000000002</v>
      </c>
      <c r="J729" s="66">
        <f t="shared" si="452"/>
        <v>48533.452000000005</v>
      </c>
      <c r="K729" s="109"/>
      <c r="L729" s="152">
        <v>0</v>
      </c>
      <c r="M729" s="109">
        <f t="shared" si="453"/>
        <v>0</v>
      </c>
      <c r="N729" s="109">
        <f t="shared" si="454"/>
        <v>0</v>
      </c>
      <c r="O729" s="115"/>
      <c r="P729" s="152">
        <v>0</v>
      </c>
      <c r="Q729" s="109">
        <f t="shared" si="455"/>
        <v>0</v>
      </c>
      <c r="R729" s="66">
        <f t="shared" si="456"/>
        <v>0</v>
      </c>
      <c r="S729" s="151">
        <v>25</v>
      </c>
      <c r="T729" s="154" t="s">
        <v>16</v>
      </c>
      <c r="U729" s="108">
        <f>SUMIF('Avoided Costs 2011-2019'!$A:$A,'2011 Actuals'!T729&amp;'2011 Actuals'!S729,'Avoided Costs 2011-2019'!$E:$E)*J729</f>
        <v>125410.60232426561</v>
      </c>
      <c r="V729" s="108">
        <f>SUMIF('Avoided Costs 2011-2019'!$A:$A,'2011 Actuals'!T729&amp;'2011 Actuals'!S729,'Avoided Costs 2011-2019'!$K:$K)*N729</f>
        <v>0</v>
      </c>
      <c r="W729" s="108">
        <f>SUMIF('Avoided Costs 2011-2019'!$A:$A,'2011 Actuals'!T729&amp;'2011 Actuals'!S729,'Avoided Costs 2011-2019'!$M:$M)*R729</f>
        <v>0</v>
      </c>
      <c r="X729" s="108">
        <f t="shared" si="457"/>
        <v>125410.60232426561</v>
      </c>
      <c r="Y729" s="134">
        <v>22910</v>
      </c>
      <c r="Z729" s="110">
        <f t="shared" si="458"/>
        <v>18328</v>
      </c>
      <c r="AA729" s="110"/>
      <c r="AB729" s="110"/>
      <c r="AC729" s="110"/>
      <c r="AD729" s="110">
        <f t="shared" si="448"/>
        <v>18328</v>
      </c>
      <c r="AE729" s="110">
        <f t="shared" si="449"/>
        <v>107082.60232426561</v>
      </c>
      <c r="AF729" s="261">
        <f t="shared" si="450"/>
        <v>1213336.3</v>
      </c>
      <c r="AG729" s="23"/>
    </row>
    <row r="730" spans="1:33" s="111" customFormat="1" x14ac:dyDescent="0.2">
      <c r="A730" s="150" t="s">
        <v>724</v>
      </c>
      <c r="B730" s="150"/>
      <c r="C730" s="150"/>
      <c r="D730" s="151">
        <v>1</v>
      </c>
      <c r="E730" s="152"/>
      <c r="F730" s="153">
        <v>0.2</v>
      </c>
      <c r="G730" s="153"/>
      <c r="H730" s="152">
        <v>6361</v>
      </c>
      <c r="I730" s="109">
        <f t="shared" si="451"/>
        <v>6214.6970000000001</v>
      </c>
      <c r="J730" s="66">
        <f t="shared" si="452"/>
        <v>4971.7576000000008</v>
      </c>
      <c r="K730" s="109"/>
      <c r="L730" s="152">
        <v>0</v>
      </c>
      <c r="M730" s="109">
        <f t="shared" si="453"/>
        <v>0</v>
      </c>
      <c r="N730" s="109">
        <f t="shared" si="454"/>
        <v>0</v>
      </c>
      <c r="O730" s="115"/>
      <c r="P730" s="152">
        <v>0</v>
      </c>
      <c r="Q730" s="109">
        <f t="shared" si="455"/>
        <v>0</v>
      </c>
      <c r="R730" s="66">
        <f t="shared" si="456"/>
        <v>0</v>
      </c>
      <c r="S730" s="151">
        <v>25</v>
      </c>
      <c r="T730" s="154" t="s">
        <v>16</v>
      </c>
      <c r="U730" s="108">
        <f>SUMIF('Avoided Costs 2011-2019'!$A:$A,'2011 Actuals'!T730&amp;'2011 Actuals'!S730,'Avoided Costs 2011-2019'!$E:$E)*J730</f>
        <v>12847.038270144996</v>
      </c>
      <c r="V730" s="108">
        <f>SUMIF('Avoided Costs 2011-2019'!$A:$A,'2011 Actuals'!T730&amp;'2011 Actuals'!S730,'Avoided Costs 2011-2019'!$K:$K)*N730</f>
        <v>0</v>
      </c>
      <c r="W730" s="108">
        <f>SUMIF('Avoided Costs 2011-2019'!$A:$A,'2011 Actuals'!T730&amp;'2011 Actuals'!S730,'Avoided Costs 2011-2019'!$M:$M)*R730</f>
        <v>0</v>
      </c>
      <c r="X730" s="108">
        <f t="shared" si="457"/>
        <v>12847.038270144996</v>
      </c>
      <c r="Y730" s="134">
        <v>7810</v>
      </c>
      <c r="Z730" s="110">
        <f t="shared" si="458"/>
        <v>6248</v>
      </c>
      <c r="AA730" s="110"/>
      <c r="AB730" s="110"/>
      <c r="AC730" s="110"/>
      <c r="AD730" s="110">
        <f t="shared" si="448"/>
        <v>6248</v>
      </c>
      <c r="AE730" s="110">
        <f t="shared" si="449"/>
        <v>6599.0382701449962</v>
      </c>
      <c r="AF730" s="261">
        <f t="shared" si="450"/>
        <v>124293.94000000002</v>
      </c>
      <c r="AG730" s="23"/>
    </row>
    <row r="731" spans="1:33" s="111" customFormat="1" x14ac:dyDescent="0.2">
      <c r="A731" s="150" t="s">
        <v>725</v>
      </c>
      <c r="B731" s="150"/>
      <c r="C731" s="150"/>
      <c r="D731" s="151">
        <v>1</v>
      </c>
      <c r="E731" s="152"/>
      <c r="F731" s="153">
        <v>0.2</v>
      </c>
      <c r="G731" s="153"/>
      <c r="H731" s="152">
        <v>31229</v>
      </c>
      <c r="I731" s="109">
        <f t="shared" si="451"/>
        <v>30510.733</v>
      </c>
      <c r="J731" s="66">
        <f t="shared" si="452"/>
        <v>24408.5864</v>
      </c>
      <c r="K731" s="109"/>
      <c r="L731" s="152">
        <v>0</v>
      </c>
      <c r="M731" s="109">
        <f t="shared" si="453"/>
        <v>0</v>
      </c>
      <c r="N731" s="109">
        <f t="shared" si="454"/>
        <v>0</v>
      </c>
      <c r="O731" s="115"/>
      <c r="P731" s="152">
        <v>0</v>
      </c>
      <c r="Q731" s="109">
        <f t="shared" si="455"/>
        <v>0</v>
      </c>
      <c r="R731" s="66">
        <f t="shared" si="456"/>
        <v>0</v>
      </c>
      <c r="S731" s="151">
        <v>25</v>
      </c>
      <c r="T731" s="154" t="s">
        <v>16</v>
      </c>
      <c r="U731" s="108">
        <f>SUMIF('Avoided Costs 2011-2019'!$A:$A,'2011 Actuals'!T731&amp;'2011 Actuals'!S731,'Avoided Costs 2011-2019'!$E:$E)*J731</f>
        <v>63071.868910290526</v>
      </c>
      <c r="V731" s="108">
        <f>SUMIF('Avoided Costs 2011-2019'!$A:$A,'2011 Actuals'!T731&amp;'2011 Actuals'!S731,'Avoided Costs 2011-2019'!$K:$K)*N731</f>
        <v>0</v>
      </c>
      <c r="W731" s="108">
        <f>SUMIF('Avoided Costs 2011-2019'!$A:$A,'2011 Actuals'!T731&amp;'2011 Actuals'!S731,'Avoided Costs 2011-2019'!$M:$M)*R731</f>
        <v>0</v>
      </c>
      <c r="X731" s="108">
        <f t="shared" si="457"/>
        <v>63071.868910290526</v>
      </c>
      <c r="Y731" s="134">
        <v>28508</v>
      </c>
      <c r="Z731" s="110">
        <f t="shared" si="458"/>
        <v>22806.400000000001</v>
      </c>
      <c r="AA731" s="110"/>
      <c r="AB731" s="110"/>
      <c r="AC731" s="110"/>
      <c r="AD731" s="110">
        <f t="shared" si="448"/>
        <v>22806.400000000001</v>
      </c>
      <c r="AE731" s="110">
        <f t="shared" si="449"/>
        <v>40265.468910290525</v>
      </c>
      <c r="AF731" s="261">
        <f t="shared" si="450"/>
        <v>610214.66</v>
      </c>
      <c r="AG731" s="23"/>
    </row>
    <row r="732" spans="1:33" s="111" customFormat="1" x14ac:dyDescent="0.2">
      <c r="A732" s="145" t="s">
        <v>726</v>
      </c>
      <c r="B732" s="145"/>
      <c r="C732" s="145"/>
      <c r="D732" s="146">
        <v>1</v>
      </c>
      <c r="E732" s="147"/>
      <c r="F732" s="148">
        <v>0.2</v>
      </c>
      <c r="G732" s="148"/>
      <c r="H732" s="147">
        <v>6992</v>
      </c>
      <c r="I732" s="109">
        <f>H732</f>
        <v>6992</v>
      </c>
      <c r="J732" s="66">
        <f t="shared" si="452"/>
        <v>5593.6</v>
      </c>
      <c r="K732" s="147"/>
      <c r="L732" s="147">
        <v>0</v>
      </c>
      <c r="M732" s="109">
        <f>L732</f>
        <v>0</v>
      </c>
      <c r="N732" s="109">
        <f t="shared" si="454"/>
        <v>0</v>
      </c>
      <c r="O732" s="147"/>
      <c r="P732" s="147">
        <v>0</v>
      </c>
      <c r="Q732" s="109">
        <f>+P732</f>
        <v>0</v>
      </c>
      <c r="R732" s="66">
        <f t="shared" si="456"/>
        <v>0</v>
      </c>
      <c r="S732" s="146">
        <v>25</v>
      </c>
      <c r="T732" s="149" t="s">
        <v>16</v>
      </c>
      <c r="U732" s="108">
        <f>SUMIF('Avoided Costs 2011-2019'!$A:$A,'2011 Actuals'!T732&amp;'2011 Actuals'!S732,'Avoided Costs 2011-2019'!$E:$E)*J732</f>
        <v>14453.881111959892</v>
      </c>
      <c r="V732" s="108">
        <f>SUMIF('Avoided Costs 2011-2019'!$A:$A,'2011 Actuals'!T732&amp;'2011 Actuals'!S732,'Avoided Costs 2011-2019'!$K:$K)*N732</f>
        <v>0</v>
      </c>
      <c r="W732" s="108">
        <f>SUMIF('Avoided Costs 2011-2019'!$A:$A,'2011 Actuals'!T732&amp;'2011 Actuals'!S732,'Avoided Costs 2011-2019'!$M:$M)*R732</f>
        <v>0</v>
      </c>
      <c r="X732" s="108">
        <f t="shared" si="457"/>
        <v>14453.881111959892</v>
      </c>
      <c r="Y732" s="134">
        <v>9000</v>
      </c>
      <c r="Z732" s="110">
        <f t="shared" si="458"/>
        <v>7200</v>
      </c>
      <c r="AA732" s="110"/>
      <c r="AB732" s="110"/>
      <c r="AC732" s="110"/>
      <c r="AD732" s="110">
        <f t="shared" si="448"/>
        <v>7200</v>
      </c>
      <c r="AE732" s="110">
        <f t="shared" si="449"/>
        <v>7253.8811119598922</v>
      </c>
      <c r="AF732" s="261">
        <f t="shared" si="450"/>
        <v>139840</v>
      </c>
      <c r="AG732" s="23"/>
    </row>
    <row r="733" spans="1:33" s="111" customFormat="1" x14ac:dyDescent="0.2">
      <c r="A733" s="150" t="s">
        <v>727</v>
      </c>
      <c r="B733" s="150"/>
      <c r="C733" s="150"/>
      <c r="D733" s="151">
        <v>1</v>
      </c>
      <c r="E733" s="152"/>
      <c r="F733" s="153">
        <v>0.2</v>
      </c>
      <c r="G733" s="153"/>
      <c r="H733" s="152">
        <v>12548</v>
      </c>
      <c r="I733" s="109">
        <f t="shared" ref="I733:I783" si="459">+$H$68*H733</f>
        <v>12259.396000000001</v>
      </c>
      <c r="J733" s="66">
        <f t="shared" si="452"/>
        <v>9807.5168000000012</v>
      </c>
      <c r="K733" s="109"/>
      <c r="L733" s="152">
        <v>12160</v>
      </c>
      <c r="M733" s="109">
        <f t="shared" ref="M733:M783" si="460">+$L$68*L733</f>
        <v>11807.36</v>
      </c>
      <c r="N733" s="109">
        <f t="shared" si="454"/>
        <v>9445.8880000000008</v>
      </c>
      <c r="O733" s="115"/>
      <c r="P733" s="152">
        <v>0</v>
      </c>
      <c r="Q733" s="109">
        <f t="shared" ref="Q733:Q783" si="461">+P733*$P$68</f>
        <v>0</v>
      </c>
      <c r="R733" s="66">
        <f t="shared" si="456"/>
        <v>0</v>
      </c>
      <c r="S733" s="151">
        <v>15</v>
      </c>
      <c r="T733" s="154" t="s">
        <v>16</v>
      </c>
      <c r="U733" s="108">
        <f>SUMIF('Avoided Costs 2011-2019'!$A:$A,'2011 Actuals'!T733&amp;'2011 Actuals'!S733,'Avoided Costs 2011-2019'!$E:$E)*J733</f>
        <v>19960.71812405462</v>
      </c>
      <c r="V733" s="108">
        <f>SUMIF('Avoided Costs 2011-2019'!$A:$A,'2011 Actuals'!T733&amp;'2011 Actuals'!S733,'Avoided Costs 2011-2019'!$K:$K)*N733</f>
        <v>7961.5818264302661</v>
      </c>
      <c r="W733" s="108">
        <f>SUMIF('Avoided Costs 2011-2019'!$A:$A,'2011 Actuals'!T733&amp;'2011 Actuals'!S733,'Avoided Costs 2011-2019'!$M:$M)*R733</f>
        <v>0</v>
      </c>
      <c r="X733" s="108">
        <f t="shared" si="457"/>
        <v>27922.299950484885</v>
      </c>
      <c r="Y733" s="134">
        <v>4490</v>
      </c>
      <c r="Z733" s="110">
        <f t="shared" si="458"/>
        <v>3592</v>
      </c>
      <c r="AA733" s="110"/>
      <c r="AB733" s="110"/>
      <c r="AC733" s="110"/>
      <c r="AD733" s="110">
        <f t="shared" si="448"/>
        <v>3592</v>
      </c>
      <c r="AE733" s="110">
        <f t="shared" si="449"/>
        <v>24330.299950484885</v>
      </c>
      <c r="AF733" s="261">
        <f t="shared" si="450"/>
        <v>147112.75200000001</v>
      </c>
      <c r="AG733" s="23"/>
    </row>
    <row r="734" spans="1:33" s="111" customFormat="1" x14ac:dyDescent="0.2">
      <c r="A734" s="150" t="s">
        <v>728</v>
      </c>
      <c r="B734" s="150"/>
      <c r="C734" s="150"/>
      <c r="D734" s="151">
        <v>0</v>
      </c>
      <c r="E734" s="152"/>
      <c r="F734" s="153">
        <v>0.2</v>
      </c>
      <c r="G734" s="153"/>
      <c r="H734" s="152">
        <v>41272</v>
      </c>
      <c r="I734" s="109">
        <f t="shared" si="459"/>
        <v>40322.743999999999</v>
      </c>
      <c r="J734" s="66">
        <f t="shared" si="452"/>
        <v>32258.195200000002</v>
      </c>
      <c r="K734" s="109"/>
      <c r="L734" s="152">
        <v>0</v>
      </c>
      <c r="M734" s="109">
        <f t="shared" si="460"/>
        <v>0</v>
      </c>
      <c r="N734" s="109">
        <f t="shared" si="454"/>
        <v>0</v>
      </c>
      <c r="O734" s="115"/>
      <c r="P734" s="152">
        <v>0</v>
      </c>
      <c r="Q734" s="109">
        <f t="shared" si="461"/>
        <v>0</v>
      </c>
      <c r="R734" s="66">
        <f t="shared" si="456"/>
        <v>0</v>
      </c>
      <c r="S734" s="151">
        <v>25</v>
      </c>
      <c r="T734" s="154" t="s">
        <v>134</v>
      </c>
      <c r="U734" s="108">
        <f>SUMIF('Avoided Costs 2011-2019'!$A:$A,'2011 Actuals'!T734&amp;'2011 Actuals'!S734,'Avoided Costs 2011-2019'!$E:$E)*J734</f>
        <v>75705.858721213866</v>
      </c>
      <c r="V734" s="108">
        <f>SUMIF('Avoided Costs 2011-2019'!$A:$A,'2011 Actuals'!T734&amp;'2011 Actuals'!S734,'Avoided Costs 2011-2019'!$K:$K)*N734</f>
        <v>0</v>
      </c>
      <c r="W734" s="108">
        <f>SUMIF('Avoided Costs 2011-2019'!$A:$A,'2011 Actuals'!T734&amp;'2011 Actuals'!S734,'Avoided Costs 2011-2019'!$M:$M)*R734</f>
        <v>0</v>
      </c>
      <c r="X734" s="108">
        <f t="shared" si="457"/>
        <v>75705.858721213866</v>
      </c>
      <c r="Y734" s="134">
        <v>2826</v>
      </c>
      <c r="Z734" s="110">
        <f t="shared" si="458"/>
        <v>2260.8000000000002</v>
      </c>
      <c r="AA734" s="110"/>
      <c r="AB734" s="110"/>
      <c r="AC734" s="110"/>
      <c r="AD734" s="110">
        <f t="shared" si="448"/>
        <v>2260.8000000000002</v>
      </c>
      <c r="AE734" s="110">
        <f t="shared" si="449"/>
        <v>73445.058721213863</v>
      </c>
      <c r="AF734" s="261">
        <f t="shared" si="450"/>
        <v>806454.88</v>
      </c>
      <c r="AG734" s="23"/>
    </row>
    <row r="735" spans="1:33" s="111" customFormat="1" x14ac:dyDescent="0.2">
      <c r="A735" s="150" t="s">
        <v>729</v>
      </c>
      <c r="B735" s="150"/>
      <c r="C735" s="150"/>
      <c r="D735" s="151">
        <v>1</v>
      </c>
      <c r="E735" s="152"/>
      <c r="F735" s="153">
        <v>0.2</v>
      </c>
      <c r="G735" s="153"/>
      <c r="H735" s="152">
        <v>68569</v>
      </c>
      <c r="I735" s="109">
        <f t="shared" si="459"/>
        <v>66991.913</v>
      </c>
      <c r="J735" s="66">
        <f t="shared" si="452"/>
        <v>53593.530400000003</v>
      </c>
      <c r="K735" s="109"/>
      <c r="L735" s="152">
        <v>0</v>
      </c>
      <c r="M735" s="109">
        <f t="shared" si="460"/>
        <v>0</v>
      </c>
      <c r="N735" s="109">
        <f t="shared" si="454"/>
        <v>0</v>
      </c>
      <c r="O735" s="115"/>
      <c r="P735" s="152">
        <v>0</v>
      </c>
      <c r="Q735" s="109">
        <f t="shared" si="461"/>
        <v>0</v>
      </c>
      <c r="R735" s="66">
        <f t="shared" si="456"/>
        <v>0</v>
      </c>
      <c r="S735" s="151">
        <v>25</v>
      </c>
      <c r="T735" s="154" t="s">
        <v>16</v>
      </c>
      <c r="U735" s="108">
        <f>SUMIF('Avoided Costs 2011-2019'!$A:$A,'2011 Actuals'!T735&amp;'2011 Actuals'!S735,'Avoided Costs 2011-2019'!$E:$E)*J735</f>
        <v>138485.86183706528</v>
      </c>
      <c r="V735" s="108">
        <f>SUMIF('Avoided Costs 2011-2019'!$A:$A,'2011 Actuals'!T735&amp;'2011 Actuals'!S735,'Avoided Costs 2011-2019'!$K:$K)*N735</f>
        <v>0</v>
      </c>
      <c r="W735" s="108">
        <f>SUMIF('Avoided Costs 2011-2019'!$A:$A,'2011 Actuals'!T735&amp;'2011 Actuals'!S735,'Avoided Costs 2011-2019'!$M:$M)*R735</f>
        <v>0</v>
      </c>
      <c r="X735" s="108">
        <f t="shared" si="457"/>
        <v>138485.86183706528</v>
      </c>
      <c r="Y735" s="134">
        <v>14764</v>
      </c>
      <c r="Z735" s="110">
        <f t="shared" si="458"/>
        <v>11811.2</v>
      </c>
      <c r="AA735" s="110"/>
      <c r="AB735" s="110"/>
      <c r="AC735" s="110"/>
      <c r="AD735" s="110">
        <f t="shared" si="448"/>
        <v>11811.2</v>
      </c>
      <c r="AE735" s="110">
        <f t="shared" si="449"/>
        <v>126674.66183706529</v>
      </c>
      <c r="AF735" s="261">
        <f t="shared" si="450"/>
        <v>1339838.26</v>
      </c>
      <c r="AG735" s="23"/>
    </row>
    <row r="736" spans="1:33" s="111" customFormat="1" x14ac:dyDescent="0.2">
      <c r="A736" s="150" t="s">
        <v>730</v>
      </c>
      <c r="B736" s="150"/>
      <c r="C736" s="150"/>
      <c r="D736" s="151">
        <v>0</v>
      </c>
      <c r="E736" s="152"/>
      <c r="F736" s="153">
        <v>0.2</v>
      </c>
      <c r="G736" s="153"/>
      <c r="H736" s="152">
        <v>4903</v>
      </c>
      <c r="I736" s="109">
        <f t="shared" si="459"/>
        <v>4790.2309999999998</v>
      </c>
      <c r="J736" s="66">
        <f t="shared" si="452"/>
        <v>3832.1848</v>
      </c>
      <c r="K736" s="109"/>
      <c r="L736" s="152">
        <v>0</v>
      </c>
      <c r="M736" s="109">
        <f t="shared" si="460"/>
        <v>0</v>
      </c>
      <c r="N736" s="109">
        <f t="shared" si="454"/>
        <v>0</v>
      </c>
      <c r="O736" s="115"/>
      <c r="P736" s="152">
        <v>0</v>
      </c>
      <c r="Q736" s="109">
        <f t="shared" si="461"/>
        <v>0</v>
      </c>
      <c r="R736" s="66">
        <f t="shared" si="456"/>
        <v>0</v>
      </c>
      <c r="S736" s="151">
        <v>15</v>
      </c>
      <c r="T736" s="154" t="s">
        <v>134</v>
      </c>
      <c r="U736" s="108">
        <f>SUMIF('Avoided Costs 2011-2019'!$A:$A,'2011 Actuals'!T736&amp;'2011 Actuals'!S736,'Avoided Costs 2011-2019'!$E:$E)*J736</f>
        <v>7086.0767517774175</v>
      </c>
      <c r="V736" s="108">
        <f>SUMIF('Avoided Costs 2011-2019'!$A:$A,'2011 Actuals'!T736&amp;'2011 Actuals'!S736,'Avoided Costs 2011-2019'!$K:$K)*N736</f>
        <v>0</v>
      </c>
      <c r="W736" s="108">
        <f>SUMIF('Avoided Costs 2011-2019'!$A:$A,'2011 Actuals'!T736&amp;'2011 Actuals'!S736,'Avoided Costs 2011-2019'!$M:$M)*R736</f>
        <v>0</v>
      </c>
      <c r="X736" s="108">
        <f t="shared" si="457"/>
        <v>7086.0767517774175</v>
      </c>
      <c r="Y736" s="134">
        <v>1450</v>
      </c>
      <c r="Z736" s="110">
        <f t="shared" si="458"/>
        <v>1160</v>
      </c>
      <c r="AA736" s="110"/>
      <c r="AB736" s="110"/>
      <c r="AC736" s="110"/>
      <c r="AD736" s="110">
        <f t="shared" si="448"/>
        <v>1160</v>
      </c>
      <c r="AE736" s="110">
        <f t="shared" si="449"/>
        <v>5926.0767517774175</v>
      </c>
      <c r="AF736" s="261">
        <f t="shared" si="450"/>
        <v>57482.771999999997</v>
      </c>
      <c r="AG736" s="23"/>
    </row>
    <row r="737" spans="1:33" s="111" customFormat="1" x14ac:dyDescent="0.2">
      <c r="A737" s="150" t="s">
        <v>731</v>
      </c>
      <c r="B737" s="150"/>
      <c r="C737" s="150"/>
      <c r="D737" s="151">
        <v>1</v>
      </c>
      <c r="E737" s="152"/>
      <c r="F737" s="153">
        <v>0.2</v>
      </c>
      <c r="G737" s="153"/>
      <c r="H737" s="152">
        <v>16214</v>
      </c>
      <c r="I737" s="109">
        <f t="shared" si="459"/>
        <v>15841.078</v>
      </c>
      <c r="J737" s="66">
        <f t="shared" si="452"/>
        <v>12672.8624</v>
      </c>
      <c r="K737" s="109"/>
      <c r="L737" s="152">
        <v>0</v>
      </c>
      <c r="M737" s="109">
        <f t="shared" si="460"/>
        <v>0</v>
      </c>
      <c r="N737" s="109">
        <f t="shared" si="454"/>
        <v>0</v>
      </c>
      <c r="O737" s="115"/>
      <c r="P737" s="152">
        <v>0</v>
      </c>
      <c r="Q737" s="109">
        <f t="shared" si="461"/>
        <v>0</v>
      </c>
      <c r="R737" s="66">
        <f t="shared" si="456"/>
        <v>0</v>
      </c>
      <c r="S737" s="151">
        <v>15</v>
      </c>
      <c r="T737" s="154" t="s">
        <v>16</v>
      </c>
      <c r="U737" s="108">
        <f>SUMIF('Avoided Costs 2011-2019'!$A:$A,'2011 Actuals'!T737&amp;'2011 Actuals'!S737,'Avoided Costs 2011-2019'!$E:$E)*J737</f>
        <v>25792.403862242714</v>
      </c>
      <c r="V737" s="108">
        <f>SUMIF('Avoided Costs 2011-2019'!$A:$A,'2011 Actuals'!T737&amp;'2011 Actuals'!S737,'Avoided Costs 2011-2019'!$K:$K)*N737</f>
        <v>0</v>
      </c>
      <c r="W737" s="108">
        <f>SUMIF('Avoided Costs 2011-2019'!$A:$A,'2011 Actuals'!T737&amp;'2011 Actuals'!S737,'Avoided Costs 2011-2019'!$M:$M)*R737</f>
        <v>0</v>
      </c>
      <c r="X737" s="108">
        <f t="shared" si="457"/>
        <v>25792.403862242714</v>
      </c>
      <c r="Y737" s="134">
        <v>2900</v>
      </c>
      <c r="Z737" s="110">
        <f t="shared" si="458"/>
        <v>2320</v>
      </c>
      <c r="AA737" s="110"/>
      <c r="AB737" s="110"/>
      <c r="AC737" s="110"/>
      <c r="AD737" s="110">
        <f t="shared" si="448"/>
        <v>2320</v>
      </c>
      <c r="AE737" s="110">
        <f t="shared" si="449"/>
        <v>23472.403862242714</v>
      </c>
      <c r="AF737" s="261">
        <f t="shared" si="450"/>
        <v>190092.93599999999</v>
      </c>
      <c r="AG737" s="23"/>
    </row>
    <row r="738" spans="1:33" s="111" customFormat="1" x14ac:dyDescent="0.2">
      <c r="A738" s="145" t="s">
        <v>732</v>
      </c>
      <c r="B738" s="145"/>
      <c r="C738" s="145"/>
      <c r="D738" s="146">
        <v>1</v>
      </c>
      <c r="E738" s="147"/>
      <c r="F738" s="148">
        <v>0.2</v>
      </c>
      <c r="G738" s="148"/>
      <c r="H738" s="147">
        <v>6152</v>
      </c>
      <c r="I738" s="109">
        <f>H738</f>
        <v>6152</v>
      </c>
      <c r="J738" s="66">
        <f t="shared" si="452"/>
        <v>4921.6000000000004</v>
      </c>
      <c r="K738" s="147"/>
      <c r="L738" s="147">
        <v>0</v>
      </c>
      <c r="M738" s="109">
        <f>L738</f>
        <v>0</v>
      </c>
      <c r="N738" s="109">
        <f t="shared" si="454"/>
        <v>0</v>
      </c>
      <c r="O738" s="147"/>
      <c r="P738" s="147">
        <v>0</v>
      </c>
      <c r="Q738" s="109">
        <f>+P738</f>
        <v>0</v>
      </c>
      <c r="R738" s="66">
        <f t="shared" si="456"/>
        <v>0</v>
      </c>
      <c r="S738" s="146">
        <v>25</v>
      </c>
      <c r="T738" s="149" t="s">
        <v>134</v>
      </c>
      <c r="U738" s="108">
        <f>SUMIF('Avoided Costs 2011-2019'!$A:$A,'2011 Actuals'!T738&amp;'2011 Actuals'!S738,'Avoided Costs 2011-2019'!$E:$E)*J738</f>
        <v>11550.365789910222</v>
      </c>
      <c r="V738" s="108">
        <f>SUMIF('Avoided Costs 2011-2019'!$A:$A,'2011 Actuals'!T738&amp;'2011 Actuals'!S738,'Avoided Costs 2011-2019'!$K:$K)*N738</f>
        <v>0</v>
      </c>
      <c r="W738" s="108">
        <f>SUMIF('Avoided Costs 2011-2019'!$A:$A,'2011 Actuals'!T738&amp;'2011 Actuals'!S738,'Avoided Costs 2011-2019'!$M:$M)*R738</f>
        <v>0</v>
      </c>
      <c r="X738" s="108">
        <f t="shared" si="457"/>
        <v>11550.365789910222</v>
      </c>
      <c r="Y738" s="134">
        <v>12000</v>
      </c>
      <c r="Z738" s="110">
        <f t="shared" si="458"/>
        <v>9600</v>
      </c>
      <c r="AA738" s="110"/>
      <c r="AB738" s="110"/>
      <c r="AC738" s="110"/>
      <c r="AD738" s="110">
        <f t="shared" si="448"/>
        <v>9600</v>
      </c>
      <c r="AE738" s="110">
        <f t="shared" si="449"/>
        <v>1950.3657899102218</v>
      </c>
      <c r="AF738" s="261">
        <f t="shared" si="450"/>
        <v>123040.00000000001</v>
      </c>
      <c r="AG738" s="23"/>
    </row>
    <row r="739" spans="1:33" s="111" customFormat="1" x14ac:dyDescent="0.2">
      <c r="A739" s="150" t="s">
        <v>733</v>
      </c>
      <c r="B739" s="150"/>
      <c r="C739" s="150"/>
      <c r="D739" s="151">
        <v>1</v>
      </c>
      <c r="E739" s="152"/>
      <c r="F739" s="153">
        <v>0.2</v>
      </c>
      <c r="G739" s="153"/>
      <c r="H739" s="152">
        <v>18299</v>
      </c>
      <c r="I739" s="109">
        <f t="shared" si="459"/>
        <v>17878.123</v>
      </c>
      <c r="J739" s="66">
        <f t="shared" si="452"/>
        <v>14302.4984</v>
      </c>
      <c r="K739" s="109"/>
      <c r="L739" s="152">
        <v>0</v>
      </c>
      <c r="M739" s="109">
        <f t="shared" si="460"/>
        <v>0</v>
      </c>
      <c r="N739" s="109">
        <f t="shared" si="454"/>
        <v>0</v>
      </c>
      <c r="O739" s="115"/>
      <c r="P739" s="152">
        <v>0</v>
      </c>
      <c r="Q739" s="109">
        <f t="shared" si="461"/>
        <v>0</v>
      </c>
      <c r="R739" s="66">
        <f t="shared" si="456"/>
        <v>0</v>
      </c>
      <c r="S739" s="151">
        <v>25</v>
      </c>
      <c r="T739" s="154" t="s">
        <v>16</v>
      </c>
      <c r="U739" s="108">
        <f>SUMIF('Avoided Costs 2011-2019'!$A:$A,'2011 Actuals'!T739&amp;'2011 Actuals'!S739,'Avoided Costs 2011-2019'!$E:$E)*J739</f>
        <v>36957.703710954767</v>
      </c>
      <c r="V739" s="108">
        <f>SUMIF('Avoided Costs 2011-2019'!$A:$A,'2011 Actuals'!T739&amp;'2011 Actuals'!S739,'Avoided Costs 2011-2019'!$K:$K)*N739</f>
        <v>0</v>
      </c>
      <c r="W739" s="108">
        <f>SUMIF('Avoided Costs 2011-2019'!$A:$A,'2011 Actuals'!T739&amp;'2011 Actuals'!S739,'Avoided Costs 2011-2019'!$M:$M)*R739</f>
        <v>0</v>
      </c>
      <c r="X739" s="108">
        <f t="shared" si="457"/>
        <v>36957.703710954767</v>
      </c>
      <c r="Y739" s="134">
        <v>13817</v>
      </c>
      <c r="Z739" s="110">
        <f t="shared" si="458"/>
        <v>11053.6</v>
      </c>
      <c r="AA739" s="110"/>
      <c r="AB739" s="110"/>
      <c r="AC739" s="110"/>
      <c r="AD739" s="110">
        <f t="shared" si="448"/>
        <v>11053.6</v>
      </c>
      <c r="AE739" s="110">
        <f t="shared" si="449"/>
        <v>25904.103710954769</v>
      </c>
      <c r="AF739" s="261">
        <f t="shared" si="450"/>
        <v>357562.46</v>
      </c>
      <c r="AG739" s="23"/>
    </row>
    <row r="740" spans="1:33" s="111" customFormat="1" x14ac:dyDescent="0.2">
      <c r="A740" s="150" t="s">
        <v>734</v>
      </c>
      <c r="B740" s="150"/>
      <c r="C740" s="150"/>
      <c r="D740" s="151">
        <v>1</v>
      </c>
      <c r="E740" s="152"/>
      <c r="F740" s="153">
        <v>0.2</v>
      </c>
      <c r="G740" s="153"/>
      <c r="H740" s="152">
        <v>3277</v>
      </c>
      <c r="I740" s="109">
        <f t="shared" si="459"/>
        <v>3201.6289999999999</v>
      </c>
      <c r="J740" s="66">
        <f t="shared" si="452"/>
        <v>2561.3032000000003</v>
      </c>
      <c r="K740" s="109"/>
      <c r="L740" s="152">
        <v>0</v>
      </c>
      <c r="M740" s="109">
        <f t="shared" si="460"/>
        <v>0</v>
      </c>
      <c r="N740" s="109">
        <f t="shared" si="454"/>
        <v>0</v>
      </c>
      <c r="O740" s="115"/>
      <c r="P740" s="152">
        <v>0</v>
      </c>
      <c r="Q740" s="109">
        <f t="shared" si="461"/>
        <v>0</v>
      </c>
      <c r="R740" s="66">
        <f t="shared" si="456"/>
        <v>0</v>
      </c>
      <c r="S740" s="151">
        <v>15</v>
      </c>
      <c r="T740" s="154" t="s">
        <v>134</v>
      </c>
      <c r="U740" s="108">
        <f>SUMIF('Avoided Costs 2011-2019'!$A:$A,'2011 Actuals'!T740&amp;'2011 Actuals'!S740,'Avoided Costs 2011-2019'!$E:$E)*J740</f>
        <v>4736.0949450488679</v>
      </c>
      <c r="V740" s="108">
        <f>SUMIF('Avoided Costs 2011-2019'!$A:$A,'2011 Actuals'!T740&amp;'2011 Actuals'!S740,'Avoided Costs 2011-2019'!$K:$K)*N740</f>
        <v>0</v>
      </c>
      <c r="W740" s="108">
        <f>SUMIF('Avoided Costs 2011-2019'!$A:$A,'2011 Actuals'!T740&amp;'2011 Actuals'!S740,'Avoided Costs 2011-2019'!$M:$M)*R740</f>
        <v>0</v>
      </c>
      <c r="X740" s="108">
        <f t="shared" si="457"/>
        <v>4736.0949450488679</v>
      </c>
      <c r="Y740" s="134">
        <v>2760</v>
      </c>
      <c r="Z740" s="110">
        <f t="shared" si="458"/>
        <v>2208</v>
      </c>
      <c r="AA740" s="110"/>
      <c r="AB740" s="110"/>
      <c r="AC740" s="110"/>
      <c r="AD740" s="110">
        <f t="shared" si="448"/>
        <v>2208</v>
      </c>
      <c r="AE740" s="110">
        <f t="shared" si="449"/>
        <v>2528.0949450488679</v>
      </c>
      <c r="AF740" s="261">
        <f t="shared" si="450"/>
        <v>38419.548000000003</v>
      </c>
      <c r="AG740" s="23"/>
    </row>
    <row r="741" spans="1:33" s="111" customFormat="1" x14ac:dyDescent="0.2">
      <c r="A741" s="150" t="s">
        <v>735</v>
      </c>
      <c r="B741" s="150"/>
      <c r="C741" s="150"/>
      <c r="D741" s="151">
        <v>0</v>
      </c>
      <c r="E741" s="152"/>
      <c r="F741" s="153">
        <v>0.2</v>
      </c>
      <c r="G741" s="153"/>
      <c r="H741" s="152">
        <v>14057</v>
      </c>
      <c r="I741" s="109">
        <f t="shared" si="459"/>
        <v>13733.689</v>
      </c>
      <c r="J741" s="66">
        <f t="shared" si="452"/>
        <v>10986.951200000001</v>
      </c>
      <c r="K741" s="109"/>
      <c r="L741" s="152">
        <v>0</v>
      </c>
      <c r="M741" s="109">
        <f t="shared" si="460"/>
        <v>0</v>
      </c>
      <c r="N741" s="109">
        <f t="shared" si="454"/>
        <v>0</v>
      </c>
      <c r="O741" s="115"/>
      <c r="P741" s="152">
        <v>0</v>
      </c>
      <c r="Q741" s="109">
        <f t="shared" si="461"/>
        <v>0</v>
      </c>
      <c r="R741" s="66">
        <f t="shared" si="456"/>
        <v>0</v>
      </c>
      <c r="S741" s="151">
        <v>15</v>
      </c>
      <c r="T741" s="154" t="s">
        <v>16</v>
      </c>
      <c r="U741" s="108">
        <f>SUMIF('Avoided Costs 2011-2019'!$A:$A,'2011 Actuals'!T741&amp;'2011 Actuals'!S741,'Avoided Costs 2011-2019'!$E:$E)*J741</f>
        <v>22361.158325616496</v>
      </c>
      <c r="V741" s="108">
        <f>SUMIF('Avoided Costs 2011-2019'!$A:$A,'2011 Actuals'!T741&amp;'2011 Actuals'!S741,'Avoided Costs 2011-2019'!$K:$K)*N741</f>
        <v>0</v>
      </c>
      <c r="W741" s="108">
        <f>SUMIF('Avoided Costs 2011-2019'!$A:$A,'2011 Actuals'!T741&amp;'2011 Actuals'!S741,'Avoided Costs 2011-2019'!$M:$M)*R741</f>
        <v>0</v>
      </c>
      <c r="X741" s="108">
        <f t="shared" si="457"/>
        <v>22361.158325616496</v>
      </c>
      <c r="Y741" s="134">
        <v>3955</v>
      </c>
      <c r="Z741" s="110">
        <f t="shared" si="458"/>
        <v>3164</v>
      </c>
      <c r="AA741" s="110"/>
      <c r="AB741" s="110"/>
      <c r="AC741" s="110"/>
      <c r="AD741" s="110">
        <f t="shared" si="448"/>
        <v>3164</v>
      </c>
      <c r="AE741" s="110">
        <f t="shared" si="449"/>
        <v>19197.158325616496</v>
      </c>
      <c r="AF741" s="261">
        <f t="shared" si="450"/>
        <v>164804.26800000001</v>
      </c>
      <c r="AG741" s="23"/>
    </row>
    <row r="742" spans="1:33" s="111" customFormat="1" x14ac:dyDescent="0.2">
      <c r="A742" s="150" t="s">
        <v>736</v>
      </c>
      <c r="B742" s="150"/>
      <c r="C742" s="150"/>
      <c r="D742" s="151">
        <v>0</v>
      </c>
      <c r="E742" s="152"/>
      <c r="F742" s="153">
        <v>0.2</v>
      </c>
      <c r="G742" s="153"/>
      <c r="H742" s="152">
        <v>38749</v>
      </c>
      <c r="I742" s="109">
        <f t="shared" si="459"/>
        <v>37857.773000000001</v>
      </c>
      <c r="J742" s="66">
        <f t="shared" si="452"/>
        <v>30286.218400000002</v>
      </c>
      <c r="K742" s="109"/>
      <c r="L742" s="152">
        <v>40794</v>
      </c>
      <c r="M742" s="109">
        <f t="shared" si="460"/>
        <v>39610.974000000002</v>
      </c>
      <c r="N742" s="109">
        <f t="shared" si="454"/>
        <v>31688.779200000004</v>
      </c>
      <c r="O742" s="115"/>
      <c r="P742" s="152">
        <v>0</v>
      </c>
      <c r="Q742" s="109">
        <f t="shared" si="461"/>
        <v>0</v>
      </c>
      <c r="R742" s="66">
        <f t="shared" si="456"/>
        <v>0</v>
      </c>
      <c r="S742" s="151">
        <v>15</v>
      </c>
      <c r="T742" s="154" t="s">
        <v>16</v>
      </c>
      <c r="U742" s="108">
        <f>SUMIF('Avoided Costs 2011-2019'!$A:$A,'2011 Actuals'!T742&amp;'2011 Actuals'!S742,'Avoided Costs 2011-2019'!$E:$E)*J742</f>
        <v>61639.931988284385</v>
      </c>
      <c r="V742" s="108">
        <f>SUMIF('Avoided Costs 2011-2019'!$A:$A,'2011 Actuals'!T742&amp;'2011 Actuals'!S742,'Avoided Costs 2011-2019'!$K:$K)*N742</f>
        <v>26709.273768700354</v>
      </c>
      <c r="W742" s="108">
        <f>SUMIF('Avoided Costs 2011-2019'!$A:$A,'2011 Actuals'!T742&amp;'2011 Actuals'!S742,'Avoided Costs 2011-2019'!$M:$M)*R742</f>
        <v>0</v>
      </c>
      <c r="X742" s="108">
        <f t="shared" si="457"/>
        <v>88349.205756984738</v>
      </c>
      <c r="Y742" s="134">
        <v>9345</v>
      </c>
      <c r="Z742" s="110">
        <f t="shared" si="458"/>
        <v>7476</v>
      </c>
      <c r="AA742" s="110"/>
      <c r="AB742" s="110"/>
      <c r="AC742" s="110"/>
      <c r="AD742" s="110">
        <f t="shared" si="448"/>
        <v>7476</v>
      </c>
      <c r="AE742" s="110">
        <f t="shared" si="449"/>
        <v>80873.205756984738</v>
      </c>
      <c r="AF742" s="261">
        <f t="shared" si="450"/>
        <v>454293.27600000001</v>
      </c>
      <c r="AG742" s="23"/>
    </row>
    <row r="743" spans="1:33" s="111" customFormat="1" x14ac:dyDescent="0.2">
      <c r="A743" s="150" t="s">
        <v>737</v>
      </c>
      <c r="B743" s="150"/>
      <c r="C743" s="150"/>
      <c r="D743" s="151">
        <v>1</v>
      </c>
      <c r="E743" s="152"/>
      <c r="F743" s="153">
        <v>0.2</v>
      </c>
      <c r="G743" s="153"/>
      <c r="H743" s="152">
        <v>23038</v>
      </c>
      <c r="I743" s="109">
        <f t="shared" si="459"/>
        <v>22508.126</v>
      </c>
      <c r="J743" s="66">
        <f t="shared" si="452"/>
        <v>18006.500800000002</v>
      </c>
      <c r="K743" s="109"/>
      <c r="L743" s="152">
        <v>36338</v>
      </c>
      <c r="M743" s="109">
        <f t="shared" si="460"/>
        <v>35284.197999999997</v>
      </c>
      <c r="N743" s="109">
        <f t="shared" si="454"/>
        <v>28227.358399999997</v>
      </c>
      <c r="O743" s="115"/>
      <c r="P743" s="152">
        <v>0</v>
      </c>
      <c r="Q743" s="109">
        <f t="shared" si="461"/>
        <v>0</v>
      </c>
      <c r="R743" s="66">
        <f t="shared" si="456"/>
        <v>0</v>
      </c>
      <c r="S743" s="151">
        <v>15</v>
      </c>
      <c r="T743" s="154" t="s">
        <v>16</v>
      </c>
      <c r="U743" s="108">
        <f>SUMIF('Avoided Costs 2011-2019'!$A:$A,'2011 Actuals'!T743&amp;'2011 Actuals'!S743,'Avoided Costs 2011-2019'!$E:$E)*J743</f>
        <v>36647.674859895626</v>
      </c>
      <c r="V743" s="108">
        <f>SUMIF('Avoided Costs 2011-2019'!$A:$A,'2011 Actuals'!T743&amp;'2011 Actuals'!S743,'Avoided Costs 2011-2019'!$K:$K)*N743</f>
        <v>23791.773059936098</v>
      </c>
      <c r="W743" s="108">
        <f>SUMIF('Avoided Costs 2011-2019'!$A:$A,'2011 Actuals'!T743&amp;'2011 Actuals'!S743,'Avoided Costs 2011-2019'!$M:$M)*R743</f>
        <v>0</v>
      </c>
      <c r="X743" s="108">
        <f t="shared" si="457"/>
        <v>60439.447919831728</v>
      </c>
      <c r="Y743" s="134">
        <v>7850</v>
      </c>
      <c r="Z743" s="110">
        <f t="shared" si="458"/>
        <v>6280</v>
      </c>
      <c r="AA743" s="110"/>
      <c r="AB743" s="110"/>
      <c r="AC743" s="110"/>
      <c r="AD743" s="110">
        <f t="shared" si="448"/>
        <v>6280</v>
      </c>
      <c r="AE743" s="110">
        <f t="shared" si="449"/>
        <v>54159.447919831728</v>
      </c>
      <c r="AF743" s="261">
        <f t="shared" si="450"/>
        <v>270097.51200000005</v>
      </c>
      <c r="AG743" s="23"/>
    </row>
    <row r="744" spans="1:33" s="111" customFormat="1" x14ac:dyDescent="0.2">
      <c r="A744" s="150" t="s">
        <v>738</v>
      </c>
      <c r="B744" s="150"/>
      <c r="C744" s="150"/>
      <c r="D744" s="151">
        <v>1</v>
      </c>
      <c r="E744" s="152"/>
      <c r="F744" s="153">
        <v>0.2</v>
      </c>
      <c r="G744" s="153"/>
      <c r="H744" s="152">
        <v>47833</v>
      </c>
      <c r="I744" s="109">
        <f t="shared" si="459"/>
        <v>46732.841</v>
      </c>
      <c r="J744" s="66">
        <f t="shared" si="452"/>
        <v>37386.272799999999</v>
      </c>
      <c r="K744" s="109"/>
      <c r="L744" s="152">
        <v>0</v>
      </c>
      <c r="M744" s="109">
        <f t="shared" si="460"/>
        <v>0</v>
      </c>
      <c r="N744" s="109">
        <f t="shared" si="454"/>
        <v>0</v>
      </c>
      <c r="O744" s="115"/>
      <c r="P744" s="152">
        <v>0</v>
      </c>
      <c r="Q744" s="109">
        <f t="shared" si="461"/>
        <v>0</v>
      </c>
      <c r="R744" s="66">
        <f t="shared" si="456"/>
        <v>0</v>
      </c>
      <c r="S744" s="151">
        <v>25</v>
      </c>
      <c r="T744" s="154" t="s">
        <v>16</v>
      </c>
      <c r="U744" s="108">
        <f>SUMIF('Avoided Costs 2011-2019'!$A:$A,'2011 Actuals'!T744&amp;'2011 Actuals'!S744,'Avoided Costs 2011-2019'!$E:$E)*J744</f>
        <v>96606.25398142518</v>
      </c>
      <c r="V744" s="108">
        <f>SUMIF('Avoided Costs 2011-2019'!$A:$A,'2011 Actuals'!T744&amp;'2011 Actuals'!S744,'Avoided Costs 2011-2019'!$K:$K)*N744</f>
        <v>0</v>
      </c>
      <c r="W744" s="108">
        <f>SUMIF('Avoided Costs 2011-2019'!$A:$A,'2011 Actuals'!T744&amp;'2011 Actuals'!S744,'Avoided Costs 2011-2019'!$M:$M)*R744</f>
        <v>0</v>
      </c>
      <c r="X744" s="108">
        <f t="shared" si="457"/>
        <v>96606.25398142518</v>
      </c>
      <c r="Y744" s="134">
        <v>11058</v>
      </c>
      <c r="Z744" s="110">
        <f t="shared" si="458"/>
        <v>8846.4</v>
      </c>
      <c r="AA744" s="110"/>
      <c r="AB744" s="110"/>
      <c r="AC744" s="110"/>
      <c r="AD744" s="110">
        <f t="shared" si="448"/>
        <v>8846.4</v>
      </c>
      <c r="AE744" s="110">
        <f t="shared" si="449"/>
        <v>87759.853981425185</v>
      </c>
      <c r="AF744" s="261">
        <f t="shared" si="450"/>
        <v>934656.82</v>
      </c>
      <c r="AG744" s="23"/>
    </row>
    <row r="745" spans="1:33" s="111" customFormat="1" x14ac:dyDescent="0.2">
      <c r="A745" s="150" t="s">
        <v>739</v>
      </c>
      <c r="B745" s="150"/>
      <c r="C745" s="150"/>
      <c r="D745" s="151">
        <v>1</v>
      </c>
      <c r="E745" s="152"/>
      <c r="F745" s="153">
        <v>0.2</v>
      </c>
      <c r="G745" s="153"/>
      <c r="H745" s="152">
        <v>57075</v>
      </c>
      <c r="I745" s="109">
        <f t="shared" si="459"/>
        <v>55762.275000000001</v>
      </c>
      <c r="J745" s="66">
        <f t="shared" si="452"/>
        <v>44609.820000000007</v>
      </c>
      <c r="K745" s="109"/>
      <c r="L745" s="152">
        <v>47191</v>
      </c>
      <c r="M745" s="109">
        <f t="shared" si="460"/>
        <v>45822.460999999996</v>
      </c>
      <c r="N745" s="109">
        <f t="shared" si="454"/>
        <v>36657.968799999995</v>
      </c>
      <c r="O745" s="115"/>
      <c r="P745" s="152">
        <v>0</v>
      </c>
      <c r="Q745" s="109">
        <f t="shared" si="461"/>
        <v>0</v>
      </c>
      <c r="R745" s="66">
        <f t="shared" si="456"/>
        <v>0</v>
      </c>
      <c r="S745" s="151">
        <v>15</v>
      </c>
      <c r="T745" s="154" t="s">
        <v>16</v>
      </c>
      <c r="U745" s="108">
        <f>SUMIF('Avoided Costs 2011-2019'!$A:$A,'2011 Actuals'!T745&amp;'2011 Actuals'!S745,'Avoided Costs 2011-2019'!$E:$E)*J745</f>
        <v>90791.99768332942</v>
      </c>
      <c r="V745" s="108">
        <f>SUMIF('Avoided Costs 2011-2019'!$A:$A,'2011 Actuals'!T745&amp;'2011 Actuals'!S745,'Avoided Costs 2011-2019'!$K:$K)*N745</f>
        <v>30897.615787094623</v>
      </c>
      <c r="W745" s="108">
        <f>SUMIF('Avoided Costs 2011-2019'!$A:$A,'2011 Actuals'!T745&amp;'2011 Actuals'!S745,'Avoided Costs 2011-2019'!$M:$M)*R745</f>
        <v>0</v>
      </c>
      <c r="X745" s="108">
        <f t="shared" si="457"/>
        <v>121689.61347042404</v>
      </c>
      <c r="Y745" s="134">
        <v>22850</v>
      </c>
      <c r="Z745" s="110">
        <f t="shared" si="458"/>
        <v>18280</v>
      </c>
      <c r="AA745" s="110"/>
      <c r="AB745" s="110"/>
      <c r="AC745" s="110"/>
      <c r="AD745" s="110">
        <f t="shared" si="448"/>
        <v>18280</v>
      </c>
      <c r="AE745" s="110">
        <f t="shared" si="449"/>
        <v>103409.61347042404</v>
      </c>
      <c r="AF745" s="261">
        <f t="shared" si="450"/>
        <v>669147.30000000005</v>
      </c>
      <c r="AG745" s="23"/>
    </row>
    <row r="746" spans="1:33" s="111" customFormat="1" x14ac:dyDescent="0.2">
      <c r="A746" s="150" t="s">
        <v>740</v>
      </c>
      <c r="B746" s="150"/>
      <c r="C746" s="150"/>
      <c r="D746" s="151">
        <v>0</v>
      </c>
      <c r="E746" s="152"/>
      <c r="F746" s="153">
        <v>0.2</v>
      </c>
      <c r="G746" s="153"/>
      <c r="H746" s="152">
        <v>6484</v>
      </c>
      <c r="I746" s="109">
        <f t="shared" si="459"/>
        <v>6334.8679999999995</v>
      </c>
      <c r="J746" s="66">
        <f t="shared" si="452"/>
        <v>5067.8944000000001</v>
      </c>
      <c r="K746" s="109"/>
      <c r="L746" s="152">
        <v>0</v>
      </c>
      <c r="M746" s="109">
        <f t="shared" si="460"/>
        <v>0</v>
      </c>
      <c r="N746" s="109">
        <f t="shared" si="454"/>
        <v>0</v>
      </c>
      <c r="O746" s="115"/>
      <c r="P746" s="152">
        <v>0</v>
      </c>
      <c r="Q746" s="109">
        <f t="shared" si="461"/>
        <v>0</v>
      </c>
      <c r="R746" s="66">
        <f t="shared" si="456"/>
        <v>0</v>
      </c>
      <c r="S746" s="151">
        <v>15</v>
      </c>
      <c r="T746" s="154" t="s">
        <v>134</v>
      </c>
      <c r="U746" s="108">
        <f>SUMIF('Avoided Costs 2011-2019'!$A:$A,'2011 Actuals'!T746&amp;'2011 Actuals'!S746,'Avoided Costs 2011-2019'!$E:$E)*J746</f>
        <v>9371.0221616407871</v>
      </c>
      <c r="V746" s="108">
        <f>SUMIF('Avoided Costs 2011-2019'!$A:$A,'2011 Actuals'!T746&amp;'2011 Actuals'!S746,'Avoided Costs 2011-2019'!$K:$K)*N746</f>
        <v>0</v>
      </c>
      <c r="W746" s="108">
        <f>SUMIF('Avoided Costs 2011-2019'!$A:$A,'2011 Actuals'!T746&amp;'2011 Actuals'!S746,'Avoided Costs 2011-2019'!$M:$M)*R746</f>
        <v>0</v>
      </c>
      <c r="X746" s="108">
        <f t="shared" si="457"/>
        <v>9371.0221616407871</v>
      </c>
      <c r="Y746" s="134">
        <v>4590</v>
      </c>
      <c r="Z746" s="110">
        <f t="shared" si="458"/>
        <v>3672</v>
      </c>
      <c r="AA746" s="110"/>
      <c r="AB746" s="110"/>
      <c r="AC746" s="110"/>
      <c r="AD746" s="110">
        <f t="shared" si="448"/>
        <v>3672</v>
      </c>
      <c r="AE746" s="110">
        <f t="shared" si="449"/>
        <v>5699.0221616407871</v>
      </c>
      <c r="AF746" s="261">
        <f t="shared" si="450"/>
        <v>76018.415999999997</v>
      </c>
      <c r="AG746" s="23"/>
    </row>
    <row r="747" spans="1:33" s="111" customFormat="1" x14ac:dyDescent="0.2">
      <c r="A747" s="150" t="s">
        <v>741</v>
      </c>
      <c r="B747" s="150"/>
      <c r="C747" s="150"/>
      <c r="D747" s="151">
        <v>0</v>
      </c>
      <c r="E747" s="152"/>
      <c r="F747" s="153">
        <v>0.2</v>
      </c>
      <c r="G747" s="153"/>
      <c r="H747" s="152">
        <v>17386</v>
      </c>
      <c r="I747" s="109">
        <f t="shared" si="459"/>
        <v>16986.121999999999</v>
      </c>
      <c r="J747" s="66">
        <f t="shared" si="452"/>
        <v>13588.8976</v>
      </c>
      <c r="K747" s="109"/>
      <c r="L747" s="152">
        <v>0</v>
      </c>
      <c r="M747" s="109">
        <f t="shared" si="460"/>
        <v>0</v>
      </c>
      <c r="N747" s="109">
        <f t="shared" si="454"/>
        <v>0</v>
      </c>
      <c r="O747" s="115"/>
      <c r="P747" s="152">
        <v>0</v>
      </c>
      <c r="Q747" s="109">
        <f t="shared" si="461"/>
        <v>0</v>
      </c>
      <c r="R747" s="66">
        <f t="shared" si="456"/>
        <v>0</v>
      </c>
      <c r="S747" s="151">
        <v>15</v>
      </c>
      <c r="T747" s="154" t="s">
        <v>16</v>
      </c>
      <c r="U747" s="108">
        <f>SUMIF('Avoided Costs 2011-2019'!$A:$A,'2011 Actuals'!T747&amp;'2011 Actuals'!S747,'Avoided Costs 2011-2019'!$E:$E)*J747</f>
        <v>27656.761659612177</v>
      </c>
      <c r="V747" s="108">
        <f>SUMIF('Avoided Costs 2011-2019'!$A:$A,'2011 Actuals'!T747&amp;'2011 Actuals'!S747,'Avoided Costs 2011-2019'!$K:$K)*N747</f>
        <v>0</v>
      </c>
      <c r="W747" s="108">
        <f>SUMIF('Avoided Costs 2011-2019'!$A:$A,'2011 Actuals'!T747&amp;'2011 Actuals'!S747,'Avoided Costs 2011-2019'!$M:$M)*R747</f>
        <v>0</v>
      </c>
      <c r="X747" s="108">
        <f t="shared" si="457"/>
        <v>27656.761659612177</v>
      </c>
      <c r="Y747" s="134">
        <v>12690</v>
      </c>
      <c r="Z747" s="110">
        <f t="shared" si="458"/>
        <v>10152</v>
      </c>
      <c r="AA747" s="110"/>
      <c r="AB747" s="110"/>
      <c r="AC747" s="110"/>
      <c r="AD747" s="110">
        <f t="shared" si="448"/>
        <v>10152</v>
      </c>
      <c r="AE747" s="110">
        <f t="shared" si="449"/>
        <v>17504.761659612177</v>
      </c>
      <c r="AF747" s="261">
        <f t="shared" si="450"/>
        <v>203833.46400000001</v>
      </c>
      <c r="AG747" s="23"/>
    </row>
    <row r="748" spans="1:33" s="111" customFormat="1" x14ac:dyDescent="0.2">
      <c r="A748" s="150" t="s">
        <v>742</v>
      </c>
      <c r="B748" s="150"/>
      <c r="C748" s="150"/>
      <c r="D748" s="151">
        <v>1</v>
      </c>
      <c r="E748" s="152"/>
      <c r="F748" s="153">
        <v>0.2</v>
      </c>
      <c r="G748" s="153"/>
      <c r="H748" s="152">
        <v>13289</v>
      </c>
      <c r="I748" s="109">
        <f t="shared" si="459"/>
        <v>12983.352999999999</v>
      </c>
      <c r="J748" s="66">
        <f t="shared" si="452"/>
        <v>10386.6824</v>
      </c>
      <c r="K748" s="109"/>
      <c r="L748" s="152">
        <v>0</v>
      </c>
      <c r="M748" s="109">
        <f t="shared" si="460"/>
        <v>0</v>
      </c>
      <c r="N748" s="109">
        <f t="shared" si="454"/>
        <v>0</v>
      </c>
      <c r="O748" s="115"/>
      <c r="P748" s="152">
        <v>0</v>
      </c>
      <c r="Q748" s="109">
        <f t="shared" si="461"/>
        <v>0</v>
      </c>
      <c r="R748" s="66">
        <f t="shared" si="456"/>
        <v>0</v>
      </c>
      <c r="S748" s="151">
        <v>15</v>
      </c>
      <c r="T748" s="154" t="s">
        <v>16</v>
      </c>
      <c r="U748" s="108">
        <f>SUMIF('Avoided Costs 2011-2019'!$A:$A,'2011 Actuals'!T748&amp;'2011 Actuals'!S748,'Avoided Costs 2011-2019'!$E:$E)*J748</f>
        <v>21139.46311368838</v>
      </c>
      <c r="V748" s="108">
        <f>SUMIF('Avoided Costs 2011-2019'!$A:$A,'2011 Actuals'!T748&amp;'2011 Actuals'!S748,'Avoided Costs 2011-2019'!$K:$K)*N748</f>
        <v>0</v>
      </c>
      <c r="W748" s="108">
        <f>SUMIF('Avoided Costs 2011-2019'!$A:$A,'2011 Actuals'!T748&amp;'2011 Actuals'!S748,'Avoided Costs 2011-2019'!$M:$M)*R748</f>
        <v>0</v>
      </c>
      <c r="X748" s="108">
        <f t="shared" si="457"/>
        <v>21139.46311368838</v>
      </c>
      <c r="Y748" s="134">
        <v>9720</v>
      </c>
      <c r="Z748" s="110">
        <f t="shared" si="458"/>
        <v>7776</v>
      </c>
      <c r="AA748" s="110"/>
      <c r="AB748" s="110"/>
      <c r="AC748" s="110"/>
      <c r="AD748" s="110">
        <f t="shared" si="448"/>
        <v>7776</v>
      </c>
      <c r="AE748" s="110">
        <f t="shared" si="449"/>
        <v>13363.46311368838</v>
      </c>
      <c r="AF748" s="261">
        <f t="shared" si="450"/>
        <v>155800.236</v>
      </c>
      <c r="AG748" s="23"/>
    </row>
    <row r="749" spans="1:33" s="111" customFormat="1" x14ac:dyDescent="0.2">
      <c r="A749" s="150" t="s">
        <v>743</v>
      </c>
      <c r="B749" s="150"/>
      <c r="C749" s="150"/>
      <c r="D749" s="151">
        <v>1</v>
      </c>
      <c r="E749" s="152"/>
      <c r="F749" s="153">
        <v>0.2</v>
      </c>
      <c r="G749" s="153"/>
      <c r="H749" s="152">
        <v>16869</v>
      </c>
      <c r="I749" s="109">
        <f t="shared" si="459"/>
        <v>16481.012999999999</v>
      </c>
      <c r="J749" s="66">
        <f t="shared" si="452"/>
        <v>13184.8104</v>
      </c>
      <c r="K749" s="109"/>
      <c r="L749" s="152">
        <v>12885</v>
      </c>
      <c r="M749" s="109">
        <f t="shared" si="460"/>
        <v>12511.334999999999</v>
      </c>
      <c r="N749" s="109">
        <f t="shared" si="454"/>
        <v>10009.067999999999</v>
      </c>
      <c r="O749" s="115"/>
      <c r="P749" s="152">
        <v>0</v>
      </c>
      <c r="Q749" s="109">
        <f t="shared" si="461"/>
        <v>0</v>
      </c>
      <c r="R749" s="66">
        <f t="shared" si="456"/>
        <v>0</v>
      </c>
      <c r="S749" s="151">
        <v>15</v>
      </c>
      <c r="T749" s="154" t="s">
        <v>16</v>
      </c>
      <c r="U749" s="108">
        <f>SUMIF('Avoided Costs 2011-2019'!$A:$A,'2011 Actuals'!T749&amp;'2011 Actuals'!S749,'Avoided Costs 2011-2019'!$E:$E)*J749</f>
        <v>26834.34444012411</v>
      </c>
      <c r="V749" s="108">
        <f>SUMIF('Avoided Costs 2011-2019'!$A:$A,'2011 Actuals'!T749&amp;'2011 Actuals'!S749,'Avoided Costs 2011-2019'!$K:$K)*N749</f>
        <v>8436.264953417267</v>
      </c>
      <c r="W749" s="108">
        <f>SUMIF('Avoided Costs 2011-2019'!$A:$A,'2011 Actuals'!T749&amp;'2011 Actuals'!S749,'Avoided Costs 2011-2019'!$M:$M)*R749</f>
        <v>0</v>
      </c>
      <c r="X749" s="108">
        <f t="shared" si="457"/>
        <v>35270.609393541381</v>
      </c>
      <c r="Y749" s="134">
        <v>9675</v>
      </c>
      <c r="Z749" s="110">
        <f t="shared" si="458"/>
        <v>7740</v>
      </c>
      <c r="AA749" s="110"/>
      <c r="AB749" s="110"/>
      <c r="AC749" s="110"/>
      <c r="AD749" s="110">
        <f t="shared" si="448"/>
        <v>7740</v>
      </c>
      <c r="AE749" s="110">
        <f t="shared" si="449"/>
        <v>27530.609393541381</v>
      </c>
      <c r="AF749" s="261">
        <f t="shared" si="450"/>
        <v>197772.15600000002</v>
      </c>
      <c r="AG749" s="23"/>
    </row>
    <row r="750" spans="1:33" s="111" customFormat="1" x14ac:dyDescent="0.2">
      <c r="A750" s="150" t="s">
        <v>744</v>
      </c>
      <c r="B750" s="150"/>
      <c r="C750" s="150"/>
      <c r="D750" s="151">
        <v>1</v>
      </c>
      <c r="E750" s="152"/>
      <c r="F750" s="153">
        <v>0.2</v>
      </c>
      <c r="G750" s="153"/>
      <c r="H750" s="152">
        <v>18664</v>
      </c>
      <c r="I750" s="109">
        <f t="shared" si="459"/>
        <v>18234.727999999999</v>
      </c>
      <c r="J750" s="66">
        <f t="shared" si="452"/>
        <v>14587.7824</v>
      </c>
      <c r="K750" s="109"/>
      <c r="L750" s="152">
        <v>31906</v>
      </c>
      <c r="M750" s="109">
        <f t="shared" si="460"/>
        <v>30980.725999999999</v>
      </c>
      <c r="N750" s="109">
        <f t="shared" si="454"/>
        <v>24784.5808</v>
      </c>
      <c r="O750" s="115"/>
      <c r="P750" s="152">
        <v>0</v>
      </c>
      <c r="Q750" s="109">
        <f t="shared" si="461"/>
        <v>0</v>
      </c>
      <c r="R750" s="66">
        <f t="shared" si="456"/>
        <v>0</v>
      </c>
      <c r="S750" s="151">
        <v>15</v>
      </c>
      <c r="T750" s="154" t="s">
        <v>16</v>
      </c>
      <c r="U750" s="108">
        <f>SUMIF('Avoided Costs 2011-2019'!$A:$A,'2011 Actuals'!T750&amp;'2011 Actuals'!S750,'Avoided Costs 2011-2019'!$E:$E)*J750</f>
        <v>29689.738848211298</v>
      </c>
      <c r="V750" s="108">
        <f>SUMIF('Avoided Costs 2011-2019'!$A:$A,'2011 Actuals'!T750&amp;'2011 Actuals'!S750,'Avoided Costs 2011-2019'!$K:$K)*N750</f>
        <v>20889.98599951349</v>
      </c>
      <c r="W750" s="108">
        <f>SUMIF('Avoided Costs 2011-2019'!$A:$A,'2011 Actuals'!T750&amp;'2011 Actuals'!S750,'Avoided Costs 2011-2019'!$M:$M)*R750</f>
        <v>0</v>
      </c>
      <c r="X750" s="108">
        <f t="shared" si="457"/>
        <v>50579.724847724792</v>
      </c>
      <c r="Y750" s="134">
        <v>9495</v>
      </c>
      <c r="Z750" s="110">
        <f t="shared" si="458"/>
        <v>7596</v>
      </c>
      <c r="AA750" s="110"/>
      <c r="AB750" s="110"/>
      <c r="AC750" s="110"/>
      <c r="AD750" s="110">
        <f t="shared" si="448"/>
        <v>7596</v>
      </c>
      <c r="AE750" s="110">
        <f t="shared" si="449"/>
        <v>42983.724847724792</v>
      </c>
      <c r="AF750" s="261">
        <f t="shared" si="450"/>
        <v>218816.736</v>
      </c>
      <c r="AG750" s="23"/>
    </row>
    <row r="751" spans="1:33" s="111" customFormat="1" x14ac:dyDescent="0.2">
      <c r="A751" s="150" t="s">
        <v>745</v>
      </c>
      <c r="B751" s="150"/>
      <c r="C751" s="150"/>
      <c r="D751" s="151">
        <v>1</v>
      </c>
      <c r="E751" s="152"/>
      <c r="F751" s="153">
        <v>0.2</v>
      </c>
      <c r="G751" s="153"/>
      <c r="H751" s="152">
        <v>6526</v>
      </c>
      <c r="I751" s="109">
        <f t="shared" si="459"/>
        <v>6375.902</v>
      </c>
      <c r="J751" s="66">
        <f t="shared" si="452"/>
        <v>5100.7216000000008</v>
      </c>
      <c r="K751" s="109"/>
      <c r="L751" s="152">
        <v>11818</v>
      </c>
      <c r="M751" s="109">
        <f t="shared" si="460"/>
        <v>11475.278</v>
      </c>
      <c r="N751" s="109">
        <f t="shared" si="454"/>
        <v>9180.2224000000006</v>
      </c>
      <c r="O751" s="115"/>
      <c r="P751" s="152">
        <v>0</v>
      </c>
      <c r="Q751" s="109">
        <f t="shared" si="461"/>
        <v>0</v>
      </c>
      <c r="R751" s="66">
        <f t="shared" si="456"/>
        <v>0</v>
      </c>
      <c r="S751" s="151">
        <v>15</v>
      </c>
      <c r="T751" s="154" t="s">
        <v>16</v>
      </c>
      <c r="U751" s="108">
        <f>SUMIF('Avoided Costs 2011-2019'!$A:$A,'2011 Actuals'!T751&amp;'2011 Actuals'!S751,'Avoided Costs 2011-2019'!$E:$E)*J751</f>
        <v>10381.227803441223</v>
      </c>
      <c r="V751" s="108">
        <f>SUMIF('Avoided Costs 2011-2019'!$A:$A,'2011 Actuals'!T751&amp;'2011 Actuals'!S751,'Avoided Costs 2011-2019'!$K:$K)*N751</f>
        <v>7737.6623375619147</v>
      </c>
      <c r="W751" s="108">
        <f>SUMIF('Avoided Costs 2011-2019'!$A:$A,'2011 Actuals'!T751&amp;'2011 Actuals'!S751,'Avoided Costs 2011-2019'!$M:$M)*R751</f>
        <v>0</v>
      </c>
      <c r="X751" s="108">
        <f t="shared" si="457"/>
        <v>18118.890141003139</v>
      </c>
      <c r="Y751" s="134">
        <v>4785</v>
      </c>
      <c r="Z751" s="110">
        <f t="shared" si="458"/>
        <v>3828</v>
      </c>
      <c r="AA751" s="110"/>
      <c r="AB751" s="110"/>
      <c r="AC751" s="110"/>
      <c r="AD751" s="110">
        <f t="shared" si="448"/>
        <v>3828</v>
      </c>
      <c r="AE751" s="110">
        <f t="shared" si="449"/>
        <v>14290.890141003139</v>
      </c>
      <c r="AF751" s="261">
        <f t="shared" si="450"/>
        <v>76510.824000000008</v>
      </c>
      <c r="AG751" s="23"/>
    </row>
    <row r="752" spans="1:33" s="111" customFormat="1" x14ac:dyDescent="0.2">
      <c r="A752" s="150" t="s">
        <v>746</v>
      </c>
      <c r="B752" s="150"/>
      <c r="C752" s="150"/>
      <c r="D752" s="151">
        <v>0</v>
      </c>
      <c r="E752" s="152"/>
      <c r="F752" s="153">
        <v>0.2</v>
      </c>
      <c r="G752" s="153"/>
      <c r="H752" s="152">
        <v>8534</v>
      </c>
      <c r="I752" s="109">
        <f t="shared" si="459"/>
        <v>8337.7179999999989</v>
      </c>
      <c r="J752" s="66">
        <f t="shared" si="452"/>
        <v>6670.1743999999999</v>
      </c>
      <c r="K752" s="109"/>
      <c r="L752" s="152">
        <v>0</v>
      </c>
      <c r="M752" s="109">
        <f t="shared" si="460"/>
        <v>0</v>
      </c>
      <c r="N752" s="109">
        <f t="shared" si="454"/>
        <v>0</v>
      </c>
      <c r="O752" s="115"/>
      <c r="P752" s="152">
        <v>0</v>
      </c>
      <c r="Q752" s="109">
        <f t="shared" si="461"/>
        <v>0</v>
      </c>
      <c r="R752" s="66">
        <f t="shared" si="456"/>
        <v>0</v>
      </c>
      <c r="S752" s="151">
        <v>25</v>
      </c>
      <c r="T752" s="154" t="s">
        <v>134</v>
      </c>
      <c r="U752" s="108">
        <f>SUMIF('Avoided Costs 2011-2019'!$A:$A,'2011 Actuals'!T752&amp;'2011 Actuals'!S752,'Avoided Costs 2011-2019'!$E:$E)*J752</f>
        <v>15654.046286267665</v>
      </c>
      <c r="V752" s="108">
        <f>SUMIF('Avoided Costs 2011-2019'!$A:$A,'2011 Actuals'!T752&amp;'2011 Actuals'!S752,'Avoided Costs 2011-2019'!$K:$K)*N752</f>
        <v>0</v>
      </c>
      <c r="W752" s="108">
        <f>SUMIF('Avoided Costs 2011-2019'!$A:$A,'2011 Actuals'!T752&amp;'2011 Actuals'!S752,'Avoided Costs 2011-2019'!$M:$M)*R752</f>
        <v>0</v>
      </c>
      <c r="X752" s="108">
        <f t="shared" si="457"/>
        <v>15654.046286267665</v>
      </c>
      <c r="Y752" s="134">
        <v>5625</v>
      </c>
      <c r="Z752" s="110">
        <f t="shared" si="458"/>
        <v>4500</v>
      </c>
      <c r="AA752" s="110"/>
      <c r="AB752" s="110"/>
      <c r="AC752" s="110"/>
      <c r="AD752" s="110">
        <f t="shared" si="448"/>
        <v>4500</v>
      </c>
      <c r="AE752" s="110">
        <f t="shared" si="449"/>
        <v>11154.046286267665</v>
      </c>
      <c r="AF752" s="261">
        <f t="shared" si="450"/>
        <v>166754.35999999999</v>
      </c>
      <c r="AG752" s="23"/>
    </row>
    <row r="753" spans="1:33" s="111" customFormat="1" x14ac:dyDescent="0.2">
      <c r="A753" s="150" t="s">
        <v>747</v>
      </c>
      <c r="B753" s="150"/>
      <c r="C753" s="150"/>
      <c r="D753" s="151">
        <v>1</v>
      </c>
      <c r="E753" s="152"/>
      <c r="F753" s="153">
        <v>0.2</v>
      </c>
      <c r="G753" s="153"/>
      <c r="H753" s="152">
        <v>33122</v>
      </c>
      <c r="I753" s="109">
        <f t="shared" si="459"/>
        <v>32360.194</v>
      </c>
      <c r="J753" s="66">
        <f t="shared" si="452"/>
        <v>25888.155200000001</v>
      </c>
      <c r="K753" s="109"/>
      <c r="L753" s="152">
        <v>0</v>
      </c>
      <c r="M753" s="109">
        <f t="shared" si="460"/>
        <v>0</v>
      </c>
      <c r="N753" s="109">
        <f t="shared" si="454"/>
        <v>0</v>
      </c>
      <c r="O753" s="115"/>
      <c r="P753" s="152">
        <v>0</v>
      </c>
      <c r="Q753" s="109">
        <f t="shared" si="461"/>
        <v>0</v>
      </c>
      <c r="R753" s="66">
        <f t="shared" si="456"/>
        <v>0</v>
      </c>
      <c r="S753" s="151">
        <v>25</v>
      </c>
      <c r="T753" s="154" t="s">
        <v>16</v>
      </c>
      <c r="U753" s="108">
        <f>SUMIF('Avoided Costs 2011-2019'!$A:$A,'2011 Actuals'!T753&amp;'2011 Actuals'!S753,'Avoided Costs 2011-2019'!$E:$E)*J753</f>
        <v>66895.079639009986</v>
      </c>
      <c r="V753" s="108">
        <f>SUMIF('Avoided Costs 2011-2019'!$A:$A,'2011 Actuals'!T753&amp;'2011 Actuals'!S753,'Avoided Costs 2011-2019'!$K:$K)*N753</f>
        <v>0</v>
      </c>
      <c r="W753" s="108">
        <f>SUMIF('Avoided Costs 2011-2019'!$A:$A,'2011 Actuals'!T753&amp;'2011 Actuals'!S753,'Avoided Costs 2011-2019'!$M:$M)*R753</f>
        <v>0</v>
      </c>
      <c r="X753" s="108">
        <f t="shared" si="457"/>
        <v>66895.079639009986</v>
      </c>
      <c r="Y753" s="134">
        <v>9676</v>
      </c>
      <c r="Z753" s="110">
        <f t="shared" si="458"/>
        <v>7740.8</v>
      </c>
      <c r="AA753" s="110"/>
      <c r="AB753" s="110"/>
      <c r="AC753" s="110"/>
      <c r="AD753" s="110">
        <f t="shared" si="448"/>
        <v>7740.8</v>
      </c>
      <c r="AE753" s="110">
        <f t="shared" si="449"/>
        <v>59154.279639009983</v>
      </c>
      <c r="AF753" s="261">
        <f t="shared" si="450"/>
        <v>647203.88</v>
      </c>
      <c r="AG753" s="23"/>
    </row>
    <row r="754" spans="1:33" s="111" customFormat="1" x14ac:dyDescent="0.2">
      <c r="A754" s="150" t="s">
        <v>748</v>
      </c>
      <c r="B754" s="150"/>
      <c r="C754" s="150"/>
      <c r="D754" s="151">
        <v>0</v>
      </c>
      <c r="E754" s="152"/>
      <c r="F754" s="153">
        <v>0.2</v>
      </c>
      <c r="G754" s="153"/>
      <c r="H754" s="152">
        <v>61990</v>
      </c>
      <c r="I754" s="109">
        <f t="shared" si="459"/>
        <v>60564.229999999996</v>
      </c>
      <c r="J754" s="66">
        <f t="shared" si="452"/>
        <v>48451.383999999998</v>
      </c>
      <c r="K754" s="109"/>
      <c r="L754" s="152">
        <v>59091</v>
      </c>
      <c r="M754" s="109">
        <f t="shared" si="460"/>
        <v>57377.360999999997</v>
      </c>
      <c r="N754" s="109">
        <f t="shared" si="454"/>
        <v>45901.888800000001</v>
      </c>
      <c r="O754" s="115"/>
      <c r="P754" s="152">
        <v>0</v>
      </c>
      <c r="Q754" s="109">
        <f t="shared" si="461"/>
        <v>0</v>
      </c>
      <c r="R754" s="66">
        <f t="shared" si="456"/>
        <v>0</v>
      </c>
      <c r="S754" s="151">
        <v>15</v>
      </c>
      <c r="T754" s="154" t="s">
        <v>16</v>
      </c>
      <c r="U754" s="108">
        <f>SUMIF('Avoided Costs 2011-2019'!$A:$A,'2011 Actuals'!T754&amp;'2011 Actuals'!S754,'Avoided Costs 2011-2019'!$E:$E)*J754</f>
        <v>98610.528889874535</v>
      </c>
      <c r="V754" s="108">
        <f>SUMIF('Avoided Costs 2011-2019'!$A:$A,'2011 Actuals'!T754&amp;'2011 Actuals'!S754,'Avoided Costs 2011-2019'!$K:$K)*N754</f>
        <v>38688.966423157144</v>
      </c>
      <c r="W754" s="108">
        <f>SUMIF('Avoided Costs 2011-2019'!$A:$A,'2011 Actuals'!T754&amp;'2011 Actuals'!S754,'Avoided Costs 2011-2019'!$M:$M)*R754</f>
        <v>0</v>
      </c>
      <c r="X754" s="108">
        <f t="shared" si="457"/>
        <v>137299.49531303169</v>
      </c>
      <c r="Y754" s="134">
        <v>5000</v>
      </c>
      <c r="Z754" s="110">
        <f t="shared" si="458"/>
        <v>4000</v>
      </c>
      <c r="AA754" s="110"/>
      <c r="AB754" s="110"/>
      <c r="AC754" s="110"/>
      <c r="AD754" s="110">
        <f t="shared" si="448"/>
        <v>4000</v>
      </c>
      <c r="AE754" s="110">
        <f t="shared" si="449"/>
        <v>133299.49531303169</v>
      </c>
      <c r="AF754" s="261">
        <f t="shared" si="450"/>
        <v>726770.76</v>
      </c>
      <c r="AG754" s="23"/>
    </row>
    <row r="755" spans="1:33" s="111" customFormat="1" x14ac:dyDescent="0.2">
      <c r="A755" s="150" t="s">
        <v>749</v>
      </c>
      <c r="B755" s="150"/>
      <c r="C755" s="150"/>
      <c r="D755" s="151">
        <v>1</v>
      </c>
      <c r="E755" s="152"/>
      <c r="F755" s="153">
        <v>0.2</v>
      </c>
      <c r="G755" s="153"/>
      <c r="H755" s="152">
        <v>5848</v>
      </c>
      <c r="I755" s="109">
        <f t="shared" si="459"/>
        <v>5713.4960000000001</v>
      </c>
      <c r="J755" s="66">
        <f t="shared" si="452"/>
        <v>4570.7968000000001</v>
      </c>
      <c r="K755" s="109"/>
      <c r="L755" s="152">
        <v>11818</v>
      </c>
      <c r="M755" s="109">
        <f t="shared" si="460"/>
        <v>11475.278</v>
      </c>
      <c r="N755" s="109">
        <f t="shared" si="454"/>
        <v>9180.2224000000006</v>
      </c>
      <c r="O755" s="115"/>
      <c r="P755" s="152">
        <v>0</v>
      </c>
      <c r="Q755" s="109">
        <f t="shared" si="461"/>
        <v>0</v>
      </c>
      <c r="R755" s="66">
        <f t="shared" si="456"/>
        <v>0</v>
      </c>
      <c r="S755" s="151">
        <v>15</v>
      </c>
      <c r="T755" s="154" t="s">
        <v>16</v>
      </c>
      <c r="U755" s="108">
        <f>SUMIF('Avoided Costs 2011-2019'!$A:$A,'2011 Actuals'!T755&amp;'2011 Actuals'!S755,'Avoided Costs 2011-2019'!$E:$E)*J755</f>
        <v>9302.6999991609355</v>
      </c>
      <c r="V755" s="108">
        <f>SUMIF('Avoided Costs 2011-2019'!$A:$A,'2011 Actuals'!T755&amp;'2011 Actuals'!S755,'Avoided Costs 2011-2019'!$K:$K)*N755</f>
        <v>7737.6623375619147</v>
      </c>
      <c r="W755" s="108">
        <f>SUMIF('Avoided Costs 2011-2019'!$A:$A,'2011 Actuals'!T755&amp;'2011 Actuals'!S755,'Avoided Costs 2011-2019'!$M:$M)*R755</f>
        <v>0</v>
      </c>
      <c r="X755" s="108">
        <f t="shared" si="457"/>
        <v>17040.36233672285</v>
      </c>
      <c r="Y755" s="134">
        <v>4785</v>
      </c>
      <c r="Z755" s="110">
        <f t="shared" si="458"/>
        <v>3828</v>
      </c>
      <c r="AA755" s="110"/>
      <c r="AB755" s="110"/>
      <c r="AC755" s="110"/>
      <c r="AD755" s="110">
        <f t="shared" si="448"/>
        <v>3828</v>
      </c>
      <c r="AE755" s="110">
        <f t="shared" si="449"/>
        <v>13212.36233672285</v>
      </c>
      <c r="AF755" s="261">
        <f t="shared" si="450"/>
        <v>68561.952000000005</v>
      </c>
      <c r="AG755" s="23"/>
    </row>
    <row r="756" spans="1:33" s="111" customFormat="1" x14ac:dyDescent="0.2">
      <c r="A756" s="150" t="s">
        <v>750</v>
      </c>
      <c r="B756" s="150"/>
      <c r="C756" s="150"/>
      <c r="D756" s="151">
        <v>1</v>
      </c>
      <c r="E756" s="152"/>
      <c r="F756" s="153">
        <v>0.2</v>
      </c>
      <c r="G756" s="153"/>
      <c r="H756" s="152">
        <v>6085</v>
      </c>
      <c r="I756" s="109">
        <f t="shared" si="459"/>
        <v>5945.0450000000001</v>
      </c>
      <c r="J756" s="66">
        <f t="shared" si="452"/>
        <v>4756.0360000000001</v>
      </c>
      <c r="K756" s="109"/>
      <c r="L756" s="152">
        <v>11818</v>
      </c>
      <c r="M756" s="109">
        <f t="shared" si="460"/>
        <v>11475.278</v>
      </c>
      <c r="N756" s="109">
        <f t="shared" si="454"/>
        <v>9180.2224000000006</v>
      </c>
      <c r="O756" s="115"/>
      <c r="P756" s="152">
        <v>0</v>
      </c>
      <c r="Q756" s="109">
        <f t="shared" si="461"/>
        <v>0</v>
      </c>
      <c r="R756" s="66">
        <f t="shared" si="456"/>
        <v>0</v>
      </c>
      <c r="S756" s="151">
        <v>15</v>
      </c>
      <c r="T756" s="154" t="s">
        <v>16</v>
      </c>
      <c r="U756" s="108">
        <f>SUMIF('Avoided Costs 2011-2019'!$A:$A,'2011 Actuals'!T756&amp;'2011 Actuals'!S756,'Avoided Costs 2011-2019'!$E:$E)*J756</f>
        <v>9679.707505966875</v>
      </c>
      <c r="V756" s="108">
        <f>SUMIF('Avoided Costs 2011-2019'!$A:$A,'2011 Actuals'!T756&amp;'2011 Actuals'!S756,'Avoided Costs 2011-2019'!$K:$K)*N756</f>
        <v>7737.6623375619147</v>
      </c>
      <c r="W756" s="108">
        <f>SUMIF('Avoided Costs 2011-2019'!$A:$A,'2011 Actuals'!T756&amp;'2011 Actuals'!S756,'Avoided Costs 2011-2019'!$M:$M)*R756</f>
        <v>0</v>
      </c>
      <c r="X756" s="108">
        <f t="shared" si="457"/>
        <v>17417.369843528788</v>
      </c>
      <c r="Y756" s="134">
        <v>4785</v>
      </c>
      <c r="Z756" s="110">
        <f t="shared" si="458"/>
        <v>3828</v>
      </c>
      <c r="AA756" s="110"/>
      <c r="AB756" s="110"/>
      <c r="AC756" s="110"/>
      <c r="AD756" s="110">
        <f t="shared" si="448"/>
        <v>3828</v>
      </c>
      <c r="AE756" s="110">
        <f t="shared" si="449"/>
        <v>13589.369843528788</v>
      </c>
      <c r="AF756" s="261">
        <f t="shared" si="450"/>
        <v>71340.540000000008</v>
      </c>
      <c r="AG756" s="23"/>
    </row>
    <row r="757" spans="1:33" s="111" customFormat="1" x14ac:dyDescent="0.2">
      <c r="A757" s="150" t="s">
        <v>751</v>
      </c>
      <c r="B757" s="150"/>
      <c r="C757" s="150"/>
      <c r="D757" s="151">
        <v>1</v>
      </c>
      <c r="E757" s="152"/>
      <c r="F757" s="153">
        <v>0.2</v>
      </c>
      <c r="G757" s="153"/>
      <c r="H757" s="152">
        <v>9371</v>
      </c>
      <c r="I757" s="109">
        <f t="shared" si="459"/>
        <v>9155.4670000000006</v>
      </c>
      <c r="J757" s="66">
        <f t="shared" si="452"/>
        <v>7324.3736000000008</v>
      </c>
      <c r="K757" s="109"/>
      <c r="L757" s="152">
        <v>17727</v>
      </c>
      <c r="M757" s="109">
        <f t="shared" si="460"/>
        <v>17212.917000000001</v>
      </c>
      <c r="N757" s="109">
        <f t="shared" si="454"/>
        <v>13770.333600000002</v>
      </c>
      <c r="O757" s="115"/>
      <c r="P757" s="152">
        <v>0</v>
      </c>
      <c r="Q757" s="109">
        <f t="shared" si="461"/>
        <v>0</v>
      </c>
      <c r="R757" s="66">
        <f t="shared" si="456"/>
        <v>0</v>
      </c>
      <c r="S757" s="151">
        <v>15</v>
      </c>
      <c r="T757" s="154" t="s">
        <v>16</v>
      </c>
      <c r="U757" s="108">
        <f>SUMIF('Avoided Costs 2011-2019'!$A:$A,'2011 Actuals'!T757&amp;'2011 Actuals'!S757,'Avoided Costs 2011-2019'!$E:$E)*J757</f>
        <v>14906.908634086376</v>
      </c>
      <c r="V757" s="108">
        <f>SUMIF('Avoided Costs 2011-2019'!$A:$A,'2011 Actuals'!T757&amp;'2011 Actuals'!S757,'Avoided Costs 2011-2019'!$K:$K)*N757</f>
        <v>11606.493506342873</v>
      </c>
      <c r="W757" s="108">
        <f>SUMIF('Avoided Costs 2011-2019'!$A:$A,'2011 Actuals'!T757&amp;'2011 Actuals'!S757,'Avoided Costs 2011-2019'!$M:$M)*R757</f>
        <v>0</v>
      </c>
      <c r="X757" s="108">
        <f t="shared" si="457"/>
        <v>26513.402140429251</v>
      </c>
      <c r="Y757" s="134">
        <v>5065</v>
      </c>
      <c r="Z757" s="110">
        <f t="shared" si="458"/>
        <v>4052</v>
      </c>
      <c r="AA757" s="110"/>
      <c r="AB757" s="110"/>
      <c r="AC757" s="110"/>
      <c r="AD757" s="110">
        <f t="shared" si="448"/>
        <v>4052</v>
      </c>
      <c r="AE757" s="110">
        <f t="shared" si="449"/>
        <v>22461.402140429251</v>
      </c>
      <c r="AF757" s="261">
        <f t="shared" si="450"/>
        <v>109865.60400000001</v>
      </c>
      <c r="AG757" s="23"/>
    </row>
    <row r="758" spans="1:33" s="111" customFormat="1" x14ac:dyDescent="0.2">
      <c r="A758" s="150" t="s">
        <v>752</v>
      </c>
      <c r="B758" s="150"/>
      <c r="C758" s="150"/>
      <c r="D758" s="151">
        <v>1</v>
      </c>
      <c r="E758" s="152"/>
      <c r="F758" s="153">
        <v>0.2</v>
      </c>
      <c r="G758" s="153"/>
      <c r="H758" s="152">
        <v>56151</v>
      </c>
      <c r="I758" s="109">
        <f t="shared" si="459"/>
        <v>54859.527000000002</v>
      </c>
      <c r="J758" s="66">
        <f t="shared" si="452"/>
        <v>43887.621600000006</v>
      </c>
      <c r="K758" s="109"/>
      <c r="L758" s="152">
        <v>114038</v>
      </c>
      <c r="M758" s="109">
        <f t="shared" si="460"/>
        <v>110730.898</v>
      </c>
      <c r="N758" s="109">
        <f t="shared" si="454"/>
        <v>88584.718400000012</v>
      </c>
      <c r="O758" s="115"/>
      <c r="P758" s="152">
        <v>0</v>
      </c>
      <c r="Q758" s="109">
        <f t="shared" si="461"/>
        <v>0</v>
      </c>
      <c r="R758" s="66">
        <f t="shared" si="456"/>
        <v>0</v>
      </c>
      <c r="S758" s="151">
        <v>15</v>
      </c>
      <c r="T758" s="154" t="s">
        <v>16</v>
      </c>
      <c r="U758" s="108">
        <f>SUMIF('Avoided Costs 2011-2019'!$A:$A,'2011 Actuals'!T758&amp;'2011 Actuals'!S758,'Avoided Costs 2011-2019'!$E:$E)*J758</f>
        <v>89322.145631478401</v>
      </c>
      <c r="V758" s="108">
        <f>SUMIF('Avoided Costs 2011-2019'!$A:$A,'2011 Actuals'!T758&amp;'2011 Actuals'!S758,'Avoided Costs 2011-2019'!$K:$K)*N758</f>
        <v>74664.709565991347</v>
      </c>
      <c r="W758" s="108">
        <f>SUMIF('Avoided Costs 2011-2019'!$A:$A,'2011 Actuals'!T758&amp;'2011 Actuals'!S758,'Avoided Costs 2011-2019'!$M:$M)*R758</f>
        <v>0</v>
      </c>
      <c r="X758" s="108">
        <f t="shared" si="457"/>
        <v>163986.85519746976</v>
      </c>
      <c r="Y758" s="134">
        <v>18995</v>
      </c>
      <c r="Z758" s="110">
        <f t="shared" si="458"/>
        <v>15196</v>
      </c>
      <c r="AA758" s="110"/>
      <c r="AB758" s="110"/>
      <c r="AC758" s="110"/>
      <c r="AD758" s="110">
        <f t="shared" si="448"/>
        <v>15196</v>
      </c>
      <c r="AE758" s="110">
        <f t="shared" si="449"/>
        <v>148790.85519746976</v>
      </c>
      <c r="AF758" s="261">
        <f t="shared" si="450"/>
        <v>658314.32400000014</v>
      </c>
      <c r="AG758" s="23"/>
    </row>
    <row r="759" spans="1:33" s="111" customFormat="1" x14ac:dyDescent="0.2">
      <c r="A759" s="150" t="s">
        <v>753</v>
      </c>
      <c r="B759" s="150"/>
      <c r="C759" s="150"/>
      <c r="D759" s="151">
        <v>0</v>
      </c>
      <c r="E759" s="152"/>
      <c r="F759" s="153">
        <v>0.2</v>
      </c>
      <c r="G759" s="153"/>
      <c r="H759" s="152">
        <v>86300</v>
      </c>
      <c r="I759" s="109">
        <f t="shared" si="459"/>
        <v>84315.099999999991</v>
      </c>
      <c r="J759" s="66">
        <f t="shared" si="452"/>
        <v>67452.08</v>
      </c>
      <c r="K759" s="109"/>
      <c r="L759" s="152">
        <v>0</v>
      </c>
      <c r="M759" s="109">
        <f t="shared" si="460"/>
        <v>0</v>
      </c>
      <c r="N759" s="109">
        <f t="shared" si="454"/>
        <v>0</v>
      </c>
      <c r="O759" s="115"/>
      <c r="P759" s="152">
        <v>0</v>
      </c>
      <c r="Q759" s="109">
        <f t="shared" si="461"/>
        <v>0</v>
      </c>
      <c r="R759" s="66">
        <f t="shared" si="456"/>
        <v>0</v>
      </c>
      <c r="S759" s="151">
        <v>25</v>
      </c>
      <c r="T759" s="154" t="s">
        <v>16</v>
      </c>
      <c r="U759" s="108">
        <f>SUMIF('Avoided Costs 2011-2019'!$A:$A,'2011 Actuals'!T759&amp;'2011 Actuals'!S759,'Avoided Costs 2011-2019'!$E:$E)*J759</f>
        <v>174296.40036370273</v>
      </c>
      <c r="V759" s="108">
        <f>SUMIF('Avoided Costs 2011-2019'!$A:$A,'2011 Actuals'!T759&amp;'2011 Actuals'!S759,'Avoided Costs 2011-2019'!$K:$K)*N759</f>
        <v>0</v>
      </c>
      <c r="W759" s="108">
        <f>SUMIF('Avoided Costs 2011-2019'!$A:$A,'2011 Actuals'!T759&amp;'2011 Actuals'!S759,'Avoided Costs 2011-2019'!$M:$M)*R759</f>
        <v>0</v>
      </c>
      <c r="X759" s="108">
        <f t="shared" si="457"/>
        <v>174296.40036370273</v>
      </c>
      <c r="Y759" s="134">
        <v>13996</v>
      </c>
      <c r="Z759" s="110">
        <f t="shared" si="458"/>
        <v>11196.800000000001</v>
      </c>
      <c r="AA759" s="110"/>
      <c r="AB759" s="110"/>
      <c r="AC759" s="110"/>
      <c r="AD759" s="110">
        <f t="shared" si="448"/>
        <v>11196.800000000001</v>
      </c>
      <c r="AE759" s="110">
        <f t="shared" si="449"/>
        <v>163099.60036370275</v>
      </c>
      <c r="AF759" s="261">
        <f t="shared" si="450"/>
        <v>1686302</v>
      </c>
      <c r="AG759" s="23"/>
    </row>
    <row r="760" spans="1:33" s="111" customFormat="1" x14ac:dyDescent="0.2">
      <c r="A760" s="150" t="s">
        <v>754</v>
      </c>
      <c r="B760" s="150"/>
      <c r="C760" s="150"/>
      <c r="D760" s="151">
        <v>0</v>
      </c>
      <c r="E760" s="152"/>
      <c r="F760" s="153">
        <v>0.2</v>
      </c>
      <c r="G760" s="153"/>
      <c r="H760" s="152">
        <v>12227</v>
      </c>
      <c r="I760" s="109">
        <f t="shared" si="459"/>
        <v>11945.779</v>
      </c>
      <c r="J760" s="66">
        <f t="shared" si="452"/>
        <v>9556.6232</v>
      </c>
      <c r="K760" s="109"/>
      <c r="L760" s="152">
        <v>0</v>
      </c>
      <c r="M760" s="109">
        <f t="shared" si="460"/>
        <v>0</v>
      </c>
      <c r="N760" s="109">
        <f t="shared" si="454"/>
        <v>0</v>
      </c>
      <c r="O760" s="115"/>
      <c r="P760" s="152">
        <v>0</v>
      </c>
      <c r="Q760" s="109">
        <f t="shared" si="461"/>
        <v>0</v>
      </c>
      <c r="R760" s="66">
        <f t="shared" si="456"/>
        <v>0</v>
      </c>
      <c r="S760" s="151">
        <v>25</v>
      </c>
      <c r="T760" s="154" t="s">
        <v>134</v>
      </c>
      <c r="U760" s="108">
        <f>SUMIF('Avoided Costs 2011-2019'!$A:$A,'2011 Actuals'!T760&amp;'2011 Actuals'!S760,'Avoided Costs 2011-2019'!$E:$E)*J760</f>
        <v>22428.172479750967</v>
      </c>
      <c r="V760" s="108">
        <f>SUMIF('Avoided Costs 2011-2019'!$A:$A,'2011 Actuals'!T760&amp;'2011 Actuals'!S760,'Avoided Costs 2011-2019'!$K:$K)*N760</f>
        <v>0</v>
      </c>
      <c r="W760" s="108">
        <f>SUMIF('Avoided Costs 2011-2019'!$A:$A,'2011 Actuals'!T760&amp;'2011 Actuals'!S760,'Avoided Costs 2011-2019'!$M:$M)*R760</f>
        <v>0</v>
      </c>
      <c r="X760" s="108">
        <f t="shared" si="457"/>
        <v>22428.172479750967</v>
      </c>
      <c r="Y760" s="134">
        <v>1854</v>
      </c>
      <c r="Z760" s="110">
        <f t="shared" si="458"/>
        <v>1483.2</v>
      </c>
      <c r="AA760" s="110"/>
      <c r="AB760" s="110"/>
      <c r="AC760" s="110"/>
      <c r="AD760" s="110">
        <f t="shared" si="448"/>
        <v>1483.2</v>
      </c>
      <c r="AE760" s="110">
        <f t="shared" si="449"/>
        <v>20944.972479750966</v>
      </c>
      <c r="AF760" s="261">
        <f t="shared" si="450"/>
        <v>238915.58</v>
      </c>
      <c r="AG760" s="23"/>
    </row>
    <row r="761" spans="1:33" s="111" customFormat="1" x14ac:dyDescent="0.2">
      <c r="A761" s="150" t="s">
        <v>755</v>
      </c>
      <c r="B761" s="150"/>
      <c r="C761" s="150"/>
      <c r="D761" s="151">
        <v>1</v>
      </c>
      <c r="E761" s="152"/>
      <c r="F761" s="153">
        <v>0.2</v>
      </c>
      <c r="G761" s="153"/>
      <c r="H761" s="152">
        <v>53079</v>
      </c>
      <c r="I761" s="109">
        <f t="shared" si="459"/>
        <v>51858.182999999997</v>
      </c>
      <c r="J761" s="66">
        <f t="shared" si="452"/>
        <v>41486.546399999999</v>
      </c>
      <c r="K761" s="109"/>
      <c r="L761" s="152">
        <v>78011</v>
      </c>
      <c r="M761" s="109">
        <f t="shared" si="460"/>
        <v>75748.680999999997</v>
      </c>
      <c r="N761" s="109">
        <f t="shared" si="454"/>
        <v>60598.944799999997</v>
      </c>
      <c r="O761" s="115"/>
      <c r="P761" s="152">
        <v>0</v>
      </c>
      <c r="Q761" s="109">
        <f t="shared" si="461"/>
        <v>0</v>
      </c>
      <c r="R761" s="66">
        <f t="shared" si="456"/>
        <v>0</v>
      </c>
      <c r="S761" s="151">
        <v>15</v>
      </c>
      <c r="T761" s="154" t="s">
        <v>16</v>
      </c>
      <c r="U761" s="108">
        <f>SUMIF('Avoided Costs 2011-2019'!$A:$A,'2011 Actuals'!T761&amp;'2011 Actuals'!S761,'Avoided Costs 2011-2019'!$E:$E)*J761</f>
        <v>84435.364783765937</v>
      </c>
      <c r="V761" s="108">
        <f>SUMIF('Avoided Costs 2011-2019'!$A:$A,'2011 Actuals'!T761&amp;'2011 Actuals'!S761,'Avoided Costs 2011-2019'!$K:$K)*N761</f>
        <v>51076.559199148964</v>
      </c>
      <c r="W761" s="108">
        <f>SUMIF('Avoided Costs 2011-2019'!$A:$A,'2011 Actuals'!T761&amp;'2011 Actuals'!S761,'Avoided Costs 2011-2019'!$M:$M)*R761</f>
        <v>0</v>
      </c>
      <c r="X761" s="108">
        <f t="shared" si="457"/>
        <v>135511.92398291489</v>
      </c>
      <c r="Y761" s="134">
        <v>16270</v>
      </c>
      <c r="Z761" s="110">
        <f t="shared" si="458"/>
        <v>13016</v>
      </c>
      <c r="AA761" s="110"/>
      <c r="AB761" s="110"/>
      <c r="AC761" s="110"/>
      <c r="AD761" s="110">
        <f t="shared" si="448"/>
        <v>13016</v>
      </c>
      <c r="AE761" s="110">
        <f t="shared" si="449"/>
        <v>122495.92398291489</v>
      </c>
      <c r="AF761" s="261">
        <f t="shared" si="450"/>
        <v>622298.196</v>
      </c>
      <c r="AG761" s="23"/>
    </row>
    <row r="762" spans="1:33" s="111" customFormat="1" x14ac:dyDescent="0.2">
      <c r="A762" s="145" t="s">
        <v>756</v>
      </c>
      <c r="B762" s="145"/>
      <c r="C762" s="145"/>
      <c r="D762" s="146">
        <v>0</v>
      </c>
      <c r="E762" s="147"/>
      <c r="F762" s="148">
        <v>0.2</v>
      </c>
      <c r="G762" s="148"/>
      <c r="H762" s="147">
        <v>38378</v>
      </c>
      <c r="I762" s="109">
        <f t="shared" ref="I762:I769" si="462">H762</f>
        <v>38378</v>
      </c>
      <c r="J762" s="66">
        <f t="shared" si="452"/>
        <v>30702.400000000001</v>
      </c>
      <c r="K762" s="147"/>
      <c r="L762" s="147">
        <v>0</v>
      </c>
      <c r="M762" s="109">
        <f t="shared" ref="M762:M769" si="463">L762</f>
        <v>0</v>
      </c>
      <c r="N762" s="109">
        <f t="shared" si="454"/>
        <v>0</v>
      </c>
      <c r="O762" s="147"/>
      <c r="P762" s="147">
        <v>0</v>
      </c>
      <c r="Q762" s="109">
        <f t="shared" ref="Q762:Q769" si="464">+P762</f>
        <v>0</v>
      </c>
      <c r="R762" s="66">
        <f t="shared" si="456"/>
        <v>0</v>
      </c>
      <c r="S762" s="146">
        <v>25</v>
      </c>
      <c r="T762" s="149" t="s">
        <v>16</v>
      </c>
      <c r="U762" s="108">
        <f>SUMIF('Avoided Costs 2011-2019'!$A:$A,'2011 Actuals'!T762&amp;'2011 Actuals'!S762,'Avoided Costs 2011-2019'!$E:$E)*J762</f>
        <v>79335.104307036148</v>
      </c>
      <c r="V762" s="108">
        <f>SUMIF('Avoided Costs 2011-2019'!$A:$A,'2011 Actuals'!T762&amp;'2011 Actuals'!S762,'Avoided Costs 2011-2019'!$K:$K)*N762</f>
        <v>0</v>
      </c>
      <c r="W762" s="108">
        <f>SUMIF('Avoided Costs 2011-2019'!$A:$A,'2011 Actuals'!T762&amp;'2011 Actuals'!S762,'Avoided Costs 2011-2019'!$M:$M)*R762</f>
        <v>0</v>
      </c>
      <c r="X762" s="108">
        <f t="shared" si="457"/>
        <v>79335.104307036148</v>
      </c>
      <c r="Y762" s="134">
        <v>14800</v>
      </c>
      <c r="Z762" s="110">
        <f t="shared" si="458"/>
        <v>11840</v>
      </c>
      <c r="AA762" s="110"/>
      <c r="AB762" s="110"/>
      <c r="AC762" s="110"/>
      <c r="AD762" s="110">
        <f t="shared" si="448"/>
        <v>11840</v>
      </c>
      <c r="AE762" s="110">
        <f t="shared" si="449"/>
        <v>67495.104307036148</v>
      </c>
      <c r="AF762" s="261">
        <f t="shared" si="450"/>
        <v>767560</v>
      </c>
      <c r="AG762" s="23"/>
    </row>
    <row r="763" spans="1:33" s="111" customFormat="1" x14ac:dyDescent="0.2">
      <c r="A763" s="145" t="s">
        <v>757</v>
      </c>
      <c r="B763" s="145"/>
      <c r="C763" s="145"/>
      <c r="D763" s="146">
        <v>1</v>
      </c>
      <c r="E763" s="147"/>
      <c r="F763" s="148">
        <v>0.2</v>
      </c>
      <c r="G763" s="148"/>
      <c r="H763" s="147">
        <v>10862</v>
      </c>
      <c r="I763" s="109">
        <f t="shared" si="462"/>
        <v>10862</v>
      </c>
      <c r="J763" s="66">
        <f t="shared" si="452"/>
        <v>8689.6</v>
      </c>
      <c r="K763" s="147"/>
      <c r="L763" s="147">
        <v>0</v>
      </c>
      <c r="M763" s="109">
        <f t="shared" si="463"/>
        <v>0</v>
      </c>
      <c r="N763" s="109">
        <f t="shared" si="454"/>
        <v>0</v>
      </c>
      <c r="O763" s="147"/>
      <c r="P763" s="147">
        <v>0</v>
      </c>
      <c r="Q763" s="109">
        <f t="shared" si="464"/>
        <v>0</v>
      </c>
      <c r="R763" s="66">
        <f t="shared" si="456"/>
        <v>0</v>
      </c>
      <c r="S763" s="146">
        <v>25</v>
      </c>
      <c r="T763" s="149" t="s">
        <v>134</v>
      </c>
      <c r="U763" s="108">
        <f>SUMIF('Avoided Costs 2011-2019'!$A:$A,'2011 Actuals'!T763&amp;'2011 Actuals'!S763,'Avoided Costs 2011-2019'!$E:$E)*J763</f>
        <v>20393.379910598964</v>
      </c>
      <c r="V763" s="108">
        <f>SUMIF('Avoided Costs 2011-2019'!$A:$A,'2011 Actuals'!T763&amp;'2011 Actuals'!S763,'Avoided Costs 2011-2019'!$K:$K)*N763</f>
        <v>0</v>
      </c>
      <c r="W763" s="108">
        <f>SUMIF('Avoided Costs 2011-2019'!$A:$A,'2011 Actuals'!T763&amp;'2011 Actuals'!S763,'Avoided Costs 2011-2019'!$M:$M)*R763</f>
        <v>0</v>
      </c>
      <c r="X763" s="108">
        <f t="shared" si="457"/>
        <v>20393.379910598964</v>
      </c>
      <c r="Y763" s="134">
        <v>20600</v>
      </c>
      <c r="Z763" s="110">
        <f t="shared" si="458"/>
        <v>16480</v>
      </c>
      <c r="AA763" s="110"/>
      <c r="AB763" s="110"/>
      <c r="AC763" s="110"/>
      <c r="AD763" s="110">
        <f t="shared" si="448"/>
        <v>16480</v>
      </c>
      <c r="AE763" s="110">
        <f t="shared" si="449"/>
        <v>3913.3799105989638</v>
      </c>
      <c r="AF763" s="261">
        <f t="shared" si="450"/>
        <v>217240</v>
      </c>
      <c r="AG763" s="23"/>
    </row>
    <row r="764" spans="1:33" s="111" customFormat="1" x14ac:dyDescent="0.2">
      <c r="A764" s="145" t="s">
        <v>758</v>
      </c>
      <c r="B764" s="145"/>
      <c r="C764" s="145"/>
      <c r="D764" s="146">
        <v>0</v>
      </c>
      <c r="E764" s="147"/>
      <c r="F764" s="148">
        <v>0.2</v>
      </c>
      <c r="G764" s="148"/>
      <c r="H764" s="147">
        <v>6152</v>
      </c>
      <c r="I764" s="109">
        <f t="shared" si="462"/>
        <v>6152</v>
      </c>
      <c r="J764" s="66">
        <f t="shared" si="452"/>
        <v>4921.6000000000004</v>
      </c>
      <c r="K764" s="147"/>
      <c r="L764" s="147">
        <v>0</v>
      </c>
      <c r="M764" s="109">
        <f t="shared" si="463"/>
        <v>0</v>
      </c>
      <c r="N764" s="109">
        <f t="shared" si="454"/>
        <v>0</v>
      </c>
      <c r="O764" s="147"/>
      <c r="P764" s="147">
        <v>0</v>
      </c>
      <c r="Q764" s="109">
        <f t="shared" si="464"/>
        <v>0</v>
      </c>
      <c r="R764" s="66">
        <f t="shared" si="456"/>
        <v>0</v>
      </c>
      <c r="S764" s="146">
        <v>25</v>
      </c>
      <c r="T764" s="149" t="s">
        <v>134</v>
      </c>
      <c r="U764" s="108">
        <f>SUMIF('Avoided Costs 2011-2019'!$A:$A,'2011 Actuals'!T764&amp;'2011 Actuals'!S764,'Avoided Costs 2011-2019'!$E:$E)*J764</f>
        <v>11550.365789910222</v>
      </c>
      <c r="V764" s="108">
        <f>SUMIF('Avoided Costs 2011-2019'!$A:$A,'2011 Actuals'!T764&amp;'2011 Actuals'!S764,'Avoided Costs 2011-2019'!$K:$K)*N764</f>
        <v>0</v>
      </c>
      <c r="W764" s="108">
        <f>SUMIF('Avoided Costs 2011-2019'!$A:$A,'2011 Actuals'!T764&amp;'2011 Actuals'!S764,'Avoided Costs 2011-2019'!$M:$M)*R764</f>
        <v>0</v>
      </c>
      <c r="X764" s="108">
        <f t="shared" si="457"/>
        <v>11550.365789910222</v>
      </c>
      <c r="Y764" s="134">
        <v>12000</v>
      </c>
      <c r="Z764" s="110">
        <f t="shared" si="458"/>
        <v>9600</v>
      </c>
      <c r="AA764" s="110"/>
      <c r="AB764" s="110"/>
      <c r="AC764" s="110"/>
      <c r="AD764" s="110">
        <f t="shared" si="448"/>
        <v>9600</v>
      </c>
      <c r="AE764" s="110">
        <f t="shared" si="449"/>
        <v>1950.3657899102218</v>
      </c>
      <c r="AF764" s="261">
        <f t="shared" si="450"/>
        <v>123040.00000000001</v>
      </c>
      <c r="AG764" s="23"/>
    </row>
    <row r="765" spans="1:33" s="111" customFormat="1" x14ac:dyDescent="0.2">
      <c r="A765" s="145" t="s">
        <v>759</v>
      </c>
      <c r="B765" s="145"/>
      <c r="C765" s="145"/>
      <c r="D765" s="146">
        <v>1</v>
      </c>
      <c r="E765" s="147"/>
      <c r="F765" s="148">
        <v>0.2</v>
      </c>
      <c r="G765" s="148"/>
      <c r="H765" s="147">
        <v>81849</v>
      </c>
      <c r="I765" s="109">
        <f t="shared" si="462"/>
        <v>81849</v>
      </c>
      <c r="J765" s="66">
        <f t="shared" si="452"/>
        <v>65479.200000000004</v>
      </c>
      <c r="K765" s="147"/>
      <c r="L765" s="147">
        <v>0</v>
      </c>
      <c r="M765" s="109">
        <f t="shared" si="463"/>
        <v>0</v>
      </c>
      <c r="N765" s="109">
        <f t="shared" si="454"/>
        <v>0</v>
      </c>
      <c r="O765" s="147"/>
      <c r="P765" s="147">
        <v>0</v>
      </c>
      <c r="Q765" s="109">
        <f t="shared" si="464"/>
        <v>0</v>
      </c>
      <c r="R765" s="66">
        <f t="shared" si="456"/>
        <v>0</v>
      </c>
      <c r="S765" s="146">
        <v>25</v>
      </c>
      <c r="T765" s="149" t="s">
        <v>16</v>
      </c>
      <c r="U765" s="108">
        <f>SUMIF('Avoided Costs 2011-2019'!$A:$A,'2011 Actuals'!T765&amp;'2011 Actuals'!S765,'Avoided Costs 2011-2019'!$E:$E)*J765</f>
        <v>169198.47184393668</v>
      </c>
      <c r="V765" s="108">
        <f>SUMIF('Avoided Costs 2011-2019'!$A:$A,'2011 Actuals'!T765&amp;'2011 Actuals'!S765,'Avoided Costs 2011-2019'!$K:$K)*N765</f>
        <v>0</v>
      </c>
      <c r="W765" s="108">
        <f>SUMIF('Avoided Costs 2011-2019'!$A:$A,'2011 Actuals'!T765&amp;'2011 Actuals'!S765,'Avoided Costs 2011-2019'!$M:$M)*R765</f>
        <v>0</v>
      </c>
      <c r="X765" s="108">
        <f t="shared" si="457"/>
        <v>169198.47184393668</v>
      </c>
      <c r="Y765" s="134">
        <v>42800</v>
      </c>
      <c r="Z765" s="110">
        <f t="shared" si="458"/>
        <v>34240</v>
      </c>
      <c r="AA765" s="110"/>
      <c r="AB765" s="110"/>
      <c r="AC765" s="110"/>
      <c r="AD765" s="110">
        <f t="shared" si="448"/>
        <v>34240</v>
      </c>
      <c r="AE765" s="110">
        <f t="shared" si="449"/>
        <v>134958.47184393668</v>
      </c>
      <c r="AF765" s="261">
        <f t="shared" si="450"/>
        <v>1636980</v>
      </c>
      <c r="AG765" s="23"/>
    </row>
    <row r="766" spans="1:33" s="111" customFormat="1" x14ac:dyDescent="0.2">
      <c r="A766" s="145" t="s">
        <v>760</v>
      </c>
      <c r="B766" s="145"/>
      <c r="C766" s="145"/>
      <c r="D766" s="146">
        <v>0</v>
      </c>
      <c r="E766" s="147"/>
      <c r="F766" s="148">
        <v>0.2</v>
      </c>
      <c r="G766" s="148"/>
      <c r="H766" s="147">
        <v>54650</v>
      </c>
      <c r="I766" s="109">
        <f t="shared" si="462"/>
        <v>54650</v>
      </c>
      <c r="J766" s="66">
        <f t="shared" si="452"/>
        <v>43720</v>
      </c>
      <c r="K766" s="147"/>
      <c r="L766" s="147">
        <v>0</v>
      </c>
      <c r="M766" s="109">
        <f t="shared" si="463"/>
        <v>0</v>
      </c>
      <c r="N766" s="109">
        <f t="shared" si="454"/>
        <v>0</v>
      </c>
      <c r="O766" s="147"/>
      <c r="P766" s="147">
        <v>0</v>
      </c>
      <c r="Q766" s="109">
        <f t="shared" si="464"/>
        <v>0</v>
      </c>
      <c r="R766" s="66">
        <f t="shared" si="456"/>
        <v>0</v>
      </c>
      <c r="S766" s="146">
        <v>25</v>
      </c>
      <c r="T766" s="149" t="s">
        <v>16</v>
      </c>
      <c r="U766" s="108">
        <f>SUMIF('Avoided Costs 2011-2019'!$A:$A,'2011 Actuals'!T766&amp;'2011 Actuals'!S766,'Avoided Costs 2011-2019'!$E:$E)*J766</f>
        <v>112972.62625409155</v>
      </c>
      <c r="V766" s="108">
        <f>SUMIF('Avoided Costs 2011-2019'!$A:$A,'2011 Actuals'!T766&amp;'2011 Actuals'!S766,'Avoided Costs 2011-2019'!$K:$K)*N766</f>
        <v>0</v>
      </c>
      <c r="W766" s="108">
        <f>SUMIF('Avoided Costs 2011-2019'!$A:$A,'2011 Actuals'!T766&amp;'2011 Actuals'!S766,'Avoided Costs 2011-2019'!$M:$M)*R766</f>
        <v>0</v>
      </c>
      <c r="X766" s="108">
        <f t="shared" si="457"/>
        <v>112972.62625409155</v>
      </c>
      <c r="Y766" s="134">
        <v>14100</v>
      </c>
      <c r="Z766" s="110">
        <f t="shared" si="458"/>
        <v>11280</v>
      </c>
      <c r="AA766" s="110"/>
      <c r="AB766" s="110"/>
      <c r="AC766" s="110"/>
      <c r="AD766" s="110">
        <f t="shared" si="448"/>
        <v>11280</v>
      </c>
      <c r="AE766" s="110">
        <f t="shared" si="449"/>
        <v>101692.62625409155</v>
      </c>
      <c r="AF766" s="261">
        <f t="shared" si="450"/>
        <v>1093000</v>
      </c>
      <c r="AG766" s="23"/>
    </row>
    <row r="767" spans="1:33" s="111" customFormat="1" x14ac:dyDescent="0.2">
      <c r="A767" s="145" t="s">
        <v>761</v>
      </c>
      <c r="B767" s="145"/>
      <c r="C767" s="145"/>
      <c r="D767" s="146">
        <v>1</v>
      </c>
      <c r="E767" s="147"/>
      <c r="F767" s="148">
        <v>0.2</v>
      </c>
      <c r="G767" s="148"/>
      <c r="H767" s="147">
        <v>14950</v>
      </c>
      <c r="I767" s="109">
        <f t="shared" si="462"/>
        <v>14950</v>
      </c>
      <c r="J767" s="66">
        <f t="shared" si="452"/>
        <v>11960</v>
      </c>
      <c r="K767" s="147"/>
      <c r="L767" s="147">
        <v>0</v>
      </c>
      <c r="M767" s="109">
        <f t="shared" si="463"/>
        <v>0</v>
      </c>
      <c r="N767" s="109">
        <f t="shared" si="454"/>
        <v>0</v>
      </c>
      <c r="O767" s="147"/>
      <c r="P767" s="147">
        <v>0</v>
      </c>
      <c r="Q767" s="109">
        <f t="shared" si="464"/>
        <v>0</v>
      </c>
      <c r="R767" s="66">
        <f t="shared" si="456"/>
        <v>0</v>
      </c>
      <c r="S767" s="146">
        <v>25</v>
      </c>
      <c r="T767" s="149" t="s">
        <v>134</v>
      </c>
      <c r="U767" s="108">
        <f>SUMIF('Avoided Costs 2011-2019'!$A:$A,'2011 Actuals'!T767&amp;'2011 Actuals'!S767,'Avoided Costs 2011-2019'!$E:$E)*J767</f>
        <v>28068.590468003546</v>
      </c>
      <c r="V767" s="108">
        <f>SUMIF('Avoided Costs 2011-2019'!$A:$A,'2011 Actuals'!T767&amp;'2011 Actuals'!S767,'Avoided Costs 2011-2019'!$K:$K)*N767</f>
        <v>0</v>
      </c>
      <c r="W767" s="108">
        <f>SUMIF('Avoided Costs 2011-2019'!$A:$A,'2011 Actuals'!T767&amp;'2011 Actuals'!S767,'Avoided Costs 2011-2019'!$M:$M)*R767</f>
        <v>0</v>
      </c>
      <c r="X767" s="108">
        <f t="shared" si="457"/>
        <v>28068.590468003546</v>
      </c>
      <c r="Y767" s="134">
        <v>14800</v>
      </c>
      <c r="Z767" s="110">
        <f t="shared" si="458"/>
        <v>11840</v>
      </c>
      <c r="AA767" s="110"/>
      <c r="AB767" s="110"/>
      <c r="AC767" s="110"/>
      <c r="AD767" s="110">
        <f t="shared" si="448"/>
        <v>11840</v>
      </c>
      <c r="AE767" s="110">
        <f t="shared" si="449"/>
        <v>16228.590468003546</v>
      </c>
      <c r="AF767" s="261">
        <f t="shared" si="450"/>
        <v>299000</v>
      </c>
      <c r="AG767" s="23"/>
    </row>
    <row r="768" spans="1:33" s="111" customFormat="1" x14ac:dyDescent="0.2">
      <c r="A768" s="145" t="s">
        <v>762</v>
      </c>
      <c r="B768" s="145"/>
      <c r="C768" s="145"/>
      <c r="D768" s="146">
        <v>0</v>
      </c>
      <c r="E768" s="147"/>
      <c r="F768" s="148">
        <v>0.2</v>
      </c>
      <c r="G768" s="148"/>
      <c r="H768" s="147">
        <v>5431</v>
      </c>
      <c r="I768" s="109">
        <f t="shared" si="462"/>
        <v>5431</v>
      </c>
      <c r="J768" s="66">
        <f t="shared" si="452"/>
        <v>4344.8</v>
      </c>
      <c r="K768" s="147"/>
      <c r="L768" s="147">
        <v>0</v>
      </c>
      <c r="M768" s="109">
        <f t="shared" si="463"/>
        <v>0</v>
      </c>
      <c r="N768" s="109">
        <f t="shared" si="454"/>
        <v>0</v>
      </c>
      <c r="O768" s="147"/>
      <c r="P768" s="147">
        <v>0</v>
      </c>
      <c r="Q768" s="109">
        <f t="shared" si="464"/>
        <v>0</v>
      </c>
      <c r="R768" s="66">
        <f t="shared" si="456"/>
        <v>0</v>
      </c>
      <c r="S768" s="146">
        <v>25</v>
      </c>
      <c r="T768" s="149" t="s">
        <v>134</v>
      </c>
      <c r="U768" s="108">
        <f>SUMIF('Avoided Costs 2011-2019'!$A:$A,'2011 Actuals'!T768&amp;'2011 Actuals'!S768,'Avoided Costs 2011-2019'!$E:$E)*J768</f>
        <v>10196.689955299482</v>
      </c>
      <c r="V768" s="108">
        <f>SUMIF('Avoided Costs 2011-2019'!$A:$A,'2011 Actuals'!T768&amp;'2011 Actuals'!S768,'Avoided Costs 2011-2019'!$K:$K)*N768</f>
        <v>0</v>
      </c>
      <c r="W768" s="108">
        <f>SUMIF('Avoided Costs 2011-2019'!$A:$A,'2011 Actuals'!T768&amp;'2011 Actuals'!S768,'Avoided Costs 2011-2019'!$M:$M)*R768</f>
        <v>0</v>
      </c>
      <c r="X768" s="108">
        <f t="shared" si="457"/>
        <v>10196.689955299482</v>
      </c>
      <c r="Y768" s="134">
        <v>10300</v>
      </c>
      <c r="Z768" s="110">
        <f t="shared" si="458"/>
        <v>8240</v>
      </c>
      <c r="AA768" s="110"/>
      <c r="AB768" s="110"/>
      <c r="AC768" s="110"/>
      <c r="AD768" s="110">
        <f t="shared" si="448"/>
        <v>8240</v>
      </c>
      <c r="AE768" s="110">
        <f t="shared" si="449"/>
        <v>1956.6899552994819</v>
      </c>
      <c r="AF768" s="261">
        <f t="shared" si="450"/>
        <v>108620</v>
      </c>
      <c r="AG768" s="23"/>
    </row>
    <row r="769" spans="1:33" s="111" customFormat="1" x14ac:dyDescent="0.2">
      <c r="A769" s="145" t="s">
        <v>763</v>
      </c>
      <c r="B769" s="145"/>
      <c r="C769" s="145"/>
      <c r="D769" s="146">
        <v>1</v>
      </c>
      <c r="E769" s="147"/>
      <c r="F769" s="148">
        <v>0.2</v>
      </c>
      <c r="G769" s="148"/>
      <c r="H769" s="147">
        <v>36423</v>
      </c>
      <c r="I769" s="109">
        <f t="shared" si="462"/>
        <v>36423</v>
      </c>
      <c r="J769" s="66">
        <f t="shared" si="452"/>
        <v>29138.400000000001</v>
      </c>
      <c r="K769" s="147"/>
      <c r="L769" s="147">
        <v>0</v>
      </c>
      <c r="M769" s="109">
        <f t="shared" si="463"/>
        <v>0</v>
      </c>
      <c r="N769" s="109">
        <f t="shared" si="454"/>
        <v>0</v>
      </c>
      <c r="O769" s="147"/>
      <c r="P769" s="147">
        <v>0</v>
      </c>
      <c r="Q769" s="109">
        <f t="shared" si="464"/>
        <v>0</v>
      </c>
      <c r="R769" s="66">
        <f t="shared" si="456"/>
        <v>0</v>
      </c>
      <c r="S769" s="146">
        <v>25</v>
      </c>
      <c r="T769" s="149" t="s">
        <v>16</v>
      </c>
      <c r="U769" s="108">
        <f>SUMIF('Avoided Costs 2011-2019'!$A:$A,'2011 Actuals'!T769&amp;'2011 Actuals'!S769,'Avoided Costs 2011-2019'!$E:$E)*J769</f>
        <v>75293.723075073678</v>
      </c>
      <c r="V769" s="108">
        <f>SUMIF('Avoided Costs 2011-2019'!$A:$A,'2011 Actuals'!T769&amp;'2011 Actuals'!S769,'Avoided Costs 2011-2019'!$K:$K)*N769</f>
        <v>0</v>
      </c>
      <c r="W769" s="108">
        <f>SUMIF('Avoided Costs 2011-2019'!$A:$A,'2011 Actuals'!T769&amp;'2011 Actuals'!S769,'Avoided Costs 2011-2019'!$M:$M)*R769</f>
        <v>0</v>
      </c>
      <c r="X769" s="108">
        <f t="shared" si="457"/>
        <v>75293.723075073678</v>
      </c>
      <c r="Y769" s="134">
        <v>30900</v>
      </c>
      <c r="Z769" s="110">
        <f t="shared" si="458"/>
        <v>24720</v>
      </c>
      <c r="AA769" s="110"/>
      <c r="AB769" s="110"/>
      <c r="AC769" s="110"/>
      <c r="AD769" s="110">
        <f t="shared" si="448"/>
        <v>24720</v>
      </c>
      <c r="AE769" s="110">
        <f t="shared" si="449"/>
        <v>50573.723075073678</v>
      </c>
      <c r="AF769" s="261">
        <f t="shared" si="450"/>
        <v>728460</v>
      </c>
      <c r="AG769" s="23"/>
    </row>
    <row r="770" spans="1:33" s="111" customFormat="1" x14ac:dyDescent="0.2">
      <c r="A770" s="150" t="s">
        <v>764</v>
      </c>
      <c r="B770" s="150"/>
      <c r="C770" s="150"/>
      <c r="D770" s="151">
        <v>0</v>
      </c>
      <c r="E770" s="152"/>
      <c r="F770" s="153">
        <v>0.2</v>
      </c>
      <c r="G770" s="153"/>
      <c r="H770" s="152">
        <v>80928</v>
      </c>
      <c r="I770" s="109">
        <f t="shared" si="459"/>
        <v>79066.656000000003</v>
      </c>
      <c r="J770" s="66">
        <f t="shared" si="452"/>
        <v>63253.324800000002</v>
      </c>
      <c r="K770" s="109"/>
      <c r="L770" s="152">
        <v>0</v>
      </c>
      <c r="M770" s="109">
        <f t="shared" si="460"/>
        <v>0</v>
      </c>
      <c r="N770" s="109">
        <f t="shared" si="454"/>
        <v>0</v>
      </c>
      <c r="O770" s="115"/>
      <c r="P770" s="152">
        <v>0</v>
      </c>
      <c r="Q770" s="109">
        <f t="shared" si="461"/>
        <v>0</v>
      </c>
      <c r="R770" s="66">
        <f t="shared" si="456"/>
        <v>0</v>
      </c>
      <c r="S770" s="151">
        <v>15</v>
      </c>
      <c r="T770" s="154" t="s">
        <v>16</v>
      </c>
      <c r="U770" s="108">
        <f>SUMIF('Avoided Costs 2011-2019'!$A:$A,'2011 Actuals'!T770&amp;'2011 Actuals'!S770,'Avoided Costs 2011-2019'!$E:$E)*J770</f>
        <v>128736.13295692479</v>
      </c>
      <c r="V770" s="108">
        <f>SUMIF('Avoided Costs 2011-2019'!$A:$A,'2011 Actuals'!T770&amp;'2011 Actuals'!S770,'Avoided Costs 2011-2019'!$K:$K)*N770</f>
        <v>0</v>
      </c>
      <c r="W770" s="108">
        <f>SUMIF('Avoided Costs 2011-2019'!$A:$A,'2011 Actuals'!T770&amp;'2011 Actuals'!S770,'Avoided Costs 2011-2019'!$M:$M)*R770</f>
        <v>0</v>
      </c>
      <c r="X770" s="108">
        <f t="shared" si="457"/>
        <v>128736.13295692479</v>
      </c>
      <c r="Y770" s="134">
        <v>25000</v>
      </c>
      <c r="Z770" s="110">
        <f t="shared" si="458"/>
        <v>20000</v>
      </c>
      <c r="AA770" s="110"/>
      <c r="AB770" s="110"/>
      <c r="AC770" s="110"/>
      <c r="AD770" s="110">
        <f t="shared" si="448"/>
        <v>20000</v>
      </c>
      <c r="AE770" s="110">
        <f t="shared" si="449"/>
        <v>108736.13295692479</v>
      </c>
      <c r="AF770" s="261">
        <f t="shared" si="450"/>
        <v>948799.87199999997</v>
      </c>
      <c r="AG770" s="23"/>
    </row>
    <row r="771" spans="1:33" s="111" customFormat="1" x14ac:dyDescent="0.2">
      <c r="A771" s="150" t="s">
        <v>765</v>
      </c>
      <c r="B771" s="150"/>
      <c r="C771" s="150"/>
      <c r="D771" s="151">
        <v>1</v>
      </c>
      <c r="E771" s="152"/>
      <c r="F771" s="153">
        <v>0.2</v>
      </c>
      <c r="G771" s="153"/>
      <c r="H771" s="152">
        <v>66518</v>
      </c>
      <c r="I771" s="109">
        <f t="shared" si="459"/>
        <v>64988.085999999996</v>
      </c>
      <c r="J771" s="66">
        <f t="shared" si="452"/>
        <v>51990.468800000002</v>
      </c>
      <c r="K771" s="109"/>
      <c r="L771" s="152">
        <v>0</v>
      </c>
      <c r="M771" s="109">
        <f t="shared" si="460"/>
        <v>0</v>
      </c>
      <c r="N771" s="109">
        <f t="shared" si="454"/>
        <v>0</v>
      </c>
      <c r="O771" s="115"/>
      <c r="P771" s="152">
        <v>0</v>
      </c>
      <c r="Q771" s="109">
        <f t="shared" si="461"/>
        <v>0</v>
      </c>
      <c r="R771" s="66">
        <f t="shared" si="456"/>
        <v>0</v>
      </c>
      <c r="S771" s="151">
        <v>25</v>
      </c>
      <c r="T771" s="154" t="s">
        <v>16</v>
      </c>
      <c r="U771" s="108">
        <f>SUMIF('Avoided Costs 2011-2019'!$A:$A,'2011 Actuals'!T771&amp;'2011 Actuals'!S771,'Avoided Costs 2011-2019'!$E:$E)*J771</f>
        <v>134343.54530003219</v>
      </c>
      <c r="V771" s="108">
        <f>SUMIF('Avoided Costs 2011-2019'!$A:$A,'2011 Actuals'!T771&amp;'2011 Actuals'!S771,'Avoided Costs 2011-2019'!$K:$K)*N771</f>
        <v>0</v>
      </c>
      <c r="W771" s="108">
        <f>SUMIF('Avoided Costs 2011-2019'!$A:$A,'2011 Actuals'!T771&amp;'2011 Actuals'!S771,'Avoided Costs 2011-2019'!$M:$M)*R771</f>
        <v>0</v>
      </c>
      <c r="X771" s="108">
        <f t="shared" si="457"/>
        <v>134343.54530003219</v>
      </c>
      <c r="Y771" s="134">
        <v>24680</v>
      </c>
      <c r="Z771" s="110">
        <f t="shared" si="458"/>
        <v>19744</v>
      </c>
      <c r="AA771" s="110"/>
      <c r="AB771" s="110"/>
      <c r="AC771" s="110"/>
      <c r="AD771" s="110">
        <f t="shared" si="448"/>
        <v>19744</v>
      </c>
      <c r="AE771" s="110">
        <f t="shared" si="449"/>
        <v>114599.54530003219</v>
      </c>
      <c r="AF771" s="261">
        <f t="shared" si="450"/>
        <v>1299761.72</v>
      </c>
      <c r="AG771" s="23"/>
    </row>
    <row r="772" spans="1:33" s="111" customFormat="1" x14ac:dyDescent="0.2">
      <c r="A772" s="150" t="s">
        <v>766</v>
      </c>
      <c r="B772" s="150"/>
      <c r="C772" s="150"/>
      <c r="D772" s="151">
        <v>0</v>
      </c>
      <c r="E772" s="152"/>
      <c r="F772" s="153">
        <v>0.2</v>
      </c>
      <c r="G772" s="153"/>
      <c r="H772" s="152">
        <v>20172</v>
      </c>
      <c r="I772" s="109">
        <f t="shared" si="459"/>
        <v>19708.043999999998</v>
      </c>
      <c r="J772" s="66">
        <f t="shared" si="452"/>
        <v>15766.4352</v>
      </c>
      <c r="K772" s="109"/>
      <c r="L772" s="152">
        <v>13714</v>
      </c>
      <c r="M772" s="109">
        <f t="shared" si="460"/>
        <v>13316.294</v>
      </c>
      <c r="N772" s="109">
        <f t="shared" si="454"/>
        <v>10653.0352</v>
      </c>
      <c r="O772" s="115"/>
      <c r="P772" s="152">
        <v>0</v>
      </c>
      <c r="Q772" s="109">
        <f t="shared" si="461"/>
        <v>0</v>
      </c>
      <c r="R772" s="66">
        <f t="shared" si="456"/>
        <v>0</v>
      </c>
      <c r="S772" s="151">
        <v>15</v>
      </c>
      <c r="T772" s="154" t="s">
        <v>16</v>
      </c>
      <c r="U772" s="108">
        <f>SUMIF('Avoided Costs 2011-2019'!$A:$A,'2011 Actuals'!T772&amp;'2011 Actuals'!S772,'Avoided Costs 2011-2019'!$E:$E)*J772</f>
        <v>32088.588300799311</v>
      </c>
      <c r="V772" s="108">
        <f>SUMIF('Avoided Costs 2011-2019'!$A:$A,'2011 Actuals'!T772&amp;'2011 Actuals'!S772,'Avoided Costs 2011-2019'!$K:$K)*N772</f>
        <v>8979.0405565513702</v>
      </c>
      <c r="W772" s="108">
        <f>SUMIF('Avoided Costs 2011-2019'!$A:$A,'2011 Actuals'!T772&amp;'2011 Actuals'!S772,'Avoided Costs 2011-2019'!$M:$M)*R772</f>
        <v>0</v>
      </c>
      <c r="X772" s="108">
        <f t="shared" si="457"/>
        <v>41067.628857350683</v>
      </c>
      <c r="Y772" s="134">
        <v>3300</v>
      </c>
      <c r="Z772" s="110">
        <f t="shared" si="458"/>
        <v>2640</v>
      </c>
      <c r="AA772" s="110"/>
      <c r="AB772" s="110"/>
      <c r="AC772" s="110"/>
      <c r="AD772" s="110">
        <f t="shared" si="448"/>
        <v>2640</v>
      </c>
      <c r="AE772" s="110">
        <f t="shared" si="449"/>
        <v>38427.628857350683</v>
      </c>
      <c r="AF772" s="261">
        <f t="shared" si="450"/>
        <v>236496.52799999999</v>
      </c>
      <c r="AG772" s="23"/>
    </row>
    <row r="773" spans="1:33" s="111" customFormat="1" x14ac:dyDescent="0.2">
      <c r="A773" s="150" t="s">
        <v>767</v>
      </c>
      <c r="B773" s="150"/>
      <c r="C773" s="150"/>
      <c r="D773" s="151">
        <v>0</v>
      </c>
      <c r="E773" s="152"/>
      <c r="F773" s="153">
        <v>0.2</v>
      </c>
      <c r="G773" s="153"/>
      <c r="H773" s="152">
        <v>57274</v>
      </c>
      <c r="I773" s="109">
        <f t="shared" si="459"/>
        <v>55956.697999999997</v>
      </c>
      <c r="J773" s="66">
        <f t="shared" si="452"/>
        <v>44765.358399999997</v>
      </c>
      <c r="K773" s="109"/>
      <c r="L773" s="152">
        <v>0</v>
      </c>
      <c r="M773" s="109">
        <f t="shared" si="460"/>
        <v>0</v>
      </c>
      <c r="N773" s="109">
        <f t="shared" si="454"/>
        <v>0</v>
      </c>
      <c r="O773" s="115"/>
      <c r="P773" s="152">
        <v>0</v>
      </c>
      <c r="Q773" s="109">
        <f t="shared" si="461"/>
        <v>0</v>
      </c>
      <c r="R773" s="66">
        <f t="shared" si="456"/>
        <v>0</v>
      </c>
      <c r="S773" s="151">
        <v>15</v>
      </c>
      <c r="T773" s="154" t="s">
        <v>16</v>
      </c>
      <c r="U773" s="108">
        <f>SUMIF('Avoided Costs 2011-2019'!$A:$A,'2011 Actuals'!T773&amp;'2011 Actuals'!S773,'Avoided Costs 2011-2019'!$E:$E)*J773</f>
        <v>91108.556729128482</v>
      </c>
      <c r="V773" s="108">
        <f>SUMIF('Avoided Costs 2011-2019'!$A:$A,'2011 Actuals'!T773&amp;'2011 Actuals'!S773,'Avoided Costs 2011-2019'!$K:$K)*N773</f>
        <v>0</v>
      </c>
      <c r="W773" s="108">
        <f>SUMIF('Avoided Costs 2011-2019'!$A:$A,'2011 Actuals'!T773&amp;'2011 Actuals'!S773,'Avoided Costs 2011-2019'!$M:$M)*R773</f>
        <v>0</v>
      </c>
      <c r="X773" s="108">
        <f t="shared" si="457"/>
        <v>91108.556729128482</v>
      </c>
      <c r="Y773" s="134">
        <v>0</v>
      </c>
      <c r="Z773" s="110">
        <f t="shared" si="458"/>
        <v>0</v>
      </c>
      <c r="AA773" s="110"/>
      <c r="AB773" s="110"/>
      <c r="AC773" s="110"/>
      <c r="AD773" s="110">
        <f t="shared" si="448"/>
        <v>0</v>
      </c>
      <c r="AE773" s="110">
        <f t="shared" si="449"/>
        <v>91108.556729128482</v>
      </c>
      <c r="AF773" s="261">
        <f t="shared" si="450"/>
        <v>671480.37599999993</v>
      </c>
      <c r="AG773" s="23"/>
    </row>
    <row r="774" spans="1:33" s="111" customFormat="1" x14ac:dyDescent="0.2">
      <c r="A774" s="150" t="s">
        <v>768</v>
      </c>
      <c r="B774" s="150"/>
      <c r="C774" s="150"/>
      <c r="D774" s="151">
        <v>1</v>
      </c>
      <c r="E774" s="152"/>
      <c r="F774" s="153">
        <v>0.2</v>
      </c>
      <c r="G774" s="153"/>
      <c r="H774" s="152">
        <v>73252</v>
      </c>
      <c r="I774" s="109">
        <f t="shared" si="459"/>
        <v>71567.203999999998</v>
      </c>
      <c r="J774" s="66">
        <f t="shared" si="452"/>
        <v>57253.763200000001</v>
      </c>
      <c r="K774" s="109"/>
      <c r="L774" s="152">
        <v>0</v>
      </c>
      <c r="M774" s="109">
        <f t="shared" si="460"/>
        <v>0</v>
      </c>
      <c r="N774" s="109">
        <f t="shared" si="454"/>
        <v>0</v>
      </c>
      <c r="O774" s="115"/>
      <c r="P774" s="152">
        <v>0</v>
      </c>
      <c r="Q774" s="109">
        <f t="shared" si="461"/>
        <v>0</v>
      </c>
      <c r="R774" s="66">
        <f t="shared" si="456"/>
        <v>0</v>
      </c>
      <c r="S774" s="151">
        <v>25</v>
      </c>
      <c r="T774" s="154" t="s">
        <v>16</v>
      </c>
      <c r="U774" s="108">
        <f>SUMIF('Avoided Costs 2011-2019'!$A:$A,'2011 Actuals'!T774&amp;'2011 Actuals'!S774,'Avoided Costs 2011-2019'!$E:$E)*J774</f>
        <v>147943.91563663908</v>
      </c>
      <c r="V774" s="108">
        <f>SUMIF('Avoided Costs 2011-2019'!$A:$A,'2011 Actuals'!T774&amp;'2011 Actuals'!S774,'Avoided Costs 2011-2019'!$K:$K)*N774</f>
        <v>0</v>
      </c>
      <c r="W774" s="108">
        <f>SUMIF('Avoided Costs 2011-2019'!$A:$A,'2011 Actuals'!T774&amp;'2011 Actuals'!S774,'Avoided Costs 2011-2019'!$M:$M)*R774</f>
        <v>0</v>
      </c>
      <c r="X774" s="108">
        <f t="shared" si="457"/>
        <v>147943.91563663908</v>
      </c>
      <c r="Y774" s="134">
        <v>30632</v>
      </c>
      <c r="Z774" s="110">
        <f t="shared" si="458"/>
        <v>24505.600000000002</v>
      </c>
      <c r="AA774" s="110"/>
      <c r="AB774" s="110"/>
      <c r="AC774" s="110"/>
      <c r="AD774" s="110">
        <f t="shared" si="448"/>
        <v>24505.600000000002</v>
      </c>
      <c r="AE774" s="110">
        <f t="shared" si="449"/>
        <v>123438.31563663908</v>
      </c>
      <c r="AF774" s="261">
        <f t="shared" si="450"/>
        <v>1431344.08</v>
      </c>
      <c r="AG774" s="23"/>
    </row>
    <row r="775" spans="1:33" s="111" customFormat="1" x14ac:dyDescent="0.2">
      <c r="A775" s="150" t="s">
        <v>769</v>
      </c>
      <c r="B775" s="150"/>
      <c r="C775" s="150"/>
      <c r="D775" s="151">
        <v>0</v>
      </c>
      <c r="E775" s="152"/>
      <c r="F775" s="153">
        <v>0.2</v>
      </c>
      <c r="G775" s="153"/>
      <c r="H775" s="152">
        <v>12588</v>
      </c>
      <c r="I775" s="109">
        <f t="shared" si="459"/>
        <v>12298.476000000001</v>
      </c>
      <c r="J775" s="66">
        <f t="shared" si="452"/>
        <v>9838.7808000000005</v>
      </c>
      <c r="K775" s="109"/>
      <c r="L775" s="152">
        <v>24191</v>
      </c>
      <c r="M775" s="109">
        <f t="shared" si="460"/>
        <v>23489.460999999999</v>
      </c>
      <c r="N775" s="109">
        <f t="shared" si="454"/>
        <v>18791.568800000001</v>
      </c>
      <c r="O775" s="115"/>
      <c r="P775" s="152">
        <v>0</v>
      </c>
      <c r="Q775" s="109">
        <f t="shared" si="461"/>
        <v>0</v>
      </c>
      <c r="R775" s="66">
        <f t="shared" si="456"/>
        <v>0</v>
      </c>
      <c r="S775" s="151">
        <v>15</v>
      </c>
      <c r="T775" s="154" t="s">
        <v>16</v>
      </c>
      <c r="U775" s="108">
        <f>SUMIF('Avoided Costs 2011-2019'!$A:$A,'2011 Actuals'!T775&amp;'2011 Actuals'!S775,'Avoided Costs 2011-2019'!$E:$E)*J775</f>
        <v>20024.348083009208</v>
      </c>
      <c r="V775" s="108">
        <f>SUMIF('Avoided Costs 2011-2019'!$A:$A,'2011 Actuals'!T775&amp;'2011 Actuals'!S775,'Avoided Costs 2011-2019'!$K:$K)*N775</f>
        <v>15838.702793024224</v>
      </c>
      <c r="W775" s="108">
        <f>SUMIF('Avoided Costs 2011-2019'!$A:$A,'2011 Actuals'!T775&amp;'2011 Actuals'!S775,'Avoided Costs 2011-2019'!$M:$M)*R775</f>
        <v>0</v>
      </c>
      <c r="X775" s="108">
        <f t="shared" si="457"/>
        <v>35863.050876033434</v>
      </c>
      <c r="Y775" s="134">
        <v>4000</v>
      </c>
      <c r="Z775" s="110">
        <f t="shared" si="458"/>
        <v>3200</v>
      </c>
      <c r="AA775" s="110"/>
      <c r="AB775" s="110"/>
      <c r="AC775" s="110"/>
      <c r="AD775" s="110">
        <f t="shared" si="448"/>
        <v>3200</v>
      </c>
      <c r="AE775" s="110">
        <f t="shared" si="449"/>
        <v>32663.050876033434</v>
      </c>
      <c r="AF775" s="261">
        <f t="shared" si="450"/>
        <v>147581.712</v>
      </c>
      <c r="AG775" s="23"/>
    </row>
    <row r="776" spans="1:33" s="111" customFormat="1" x14ac:dyDescent="0.2">
      <c r="A776" s="150" t="s">
        <v>770</v>
      </c>
      <c r="B776" s="150"/>
      <c r="C776" s="150"/>
      <c r="D776" s="151">
        <v>0</v>
      </c>
      <c r="E776" s="152"/>
      <c r="F776" s="153">
        <v>0.2</v>
      </c>
      <c r="G776" s="153"/>
      <c r="H776" s="152">
        <v>91369</v>
      </c>
      <c r="I776" s="109">
        <f t="shared" si="459"/>
        <v>89267.512999999992</v>
      </c>
      <c r="J776" s="66">
        <f t="shared" si="452"/>
        <v>71414.010399999999</v>
      </c>
      <c r="K776" s="109"/>
      <c r="L776" s="152">
        <v>82241</v>
      </c>
      <c r="M776" s="109">
        <f t="shared" si="460"/>
        <v>79856.010999999999</v>
      </c>
      <c r="N776" s="109">
        <f t="shared" si="454"/>
        <v>63884.808799999999</v>
      </c>
      <c r="O776" s="115"/>
      <c r="P776" s="152">
        <v>0</v>
      </c>
      <c r="Q776" s="109">
        <f t="shared" si="461"/>
        <v>0</v>
      </c>
      <c r="R776" s="66">
        <f t="shared" si="456"/>
        <v>0</v>
      </c>
      <c r="S776" s="151">
        <v>15</v>
      </c>
      <c r="T776" s="154" t="s">
        <v>16</v>
      </c>
      <c r="U776" s="108">
        <f>SUMIF('Avoided Costs 2011-2019'!$A:$A,'2011 Actuals'!T776&amp;'2011 Actuals'!S776,'Avoided Costs 2011-2019'!$E:$E)*J776</f>
        <v>145345.14299304641</v>
      </c>
      <c r="V776" s="108">
        <f>SUMIF('Avoided Costs 2011-2019'!$A:$A,'2011 Actuals'!T776&amp;'2011 Actuals'!S776,'Avoided Costs 2011-2019'!$K:$K)*N776</f>
        <v>53846.089719362782</v>
      </c>
      <c r="W776" s="108">
        <f>SUMIF('Avoided Costs 2011-2019'!$A:$A,'2011 Actuals'!T776&amp;'2011 Actuals'!S776,'Avoided Costs 2011-2019'!$M:$M)*R776</f>
        <v>0</v>
      </c>
      <c r="X776" s="108">
        <f t="shared" si="457"/>
        <v>199191.2327124092</v>
      </c>
      <c r="Y776" s="134">
        <v>5000</v>
      </c>
      <c r="Z776" s="110">
        <f t="shared" si="458"/>
        <v>4000</v>
      </c>
      <c r="AA776" s="110"/>
      <c r="AB776" s="110"/>
      <c r="AC776" s="110"/>
      <c r="AD776" s="110">
        <f t="shared" si="448"/>
        <v>4000</v>
      </c>
      <c r="AE776" s="110">
        <f t="shared" si="449"/>
        <v>195191.2327124092</v>
      </c>
      <c r="AF776" s="261">
        <f t="shared" si="450"/>
        <v>1071210.156</v>
      </c>
      <c r="AG776" s="23"/>
    </row>
    <row r="777" spans="1:33" s="111" customFormat="1" x14ac:dyDescent="0.2">
      <c r="A777" s="150" t="s">
        <v>771</v>
      </c>
      <c r="B777" s="150"/>
      <c r="C777" s="150"/>
      <c r="D777" s="151">
        <v>1</v>
      </c>
      <c r="E777" s="152"/>
      <c r="F777" s="153">
        <v>0.2</v>
      </c>
      <c r="G777" s="153"/>
      <c r="H777" s="152">
        <v>160263</v>
      </c>
      <c r="I777" s="109">
        <f t="shared" si="459"/>
        <v>156576.951</v>
      </c>
      <c r="J777" s="66">
        <f t="shared" si="452"/>
        <v>125261.56080000001</v>
      </c>
      <c r="K777" s="109"/>
      <c r="L777" s="152">
        <v>0</v>
      </c>
      <c r="M777" s="109">
        <f t="shared" si="460"/>
        <v>0</v>
      </c>
      <c r="N777" s="109">
        <f t="shared" si="454"/>
        <v>0</v>
      </c>
      <c r="O777" s="115"/>
      <c r="P777" s="152">
        <v>0</v>
      </c>
      <c r="Q777" s="109">
        <f t="shared" si="461"/>
        <v>0</v>
      </c>
      <c r="R777" s="66">
        <f t="shared" si="456"/>
        <v>0</v>
      </c>
      <c r="S777" s="151">
        <v>25</v>
      </c>
      <c r="T777" s="154" t="s">
        <v>16</v>
      </c>
      <c r="U777" s="108">
        <f>SUMIF('Avoided Costs 2011-2019'!$A:$A,'2011 Actuals'!T777&amp;'2011 Actuals'!S777,'Avoided Costs 2011-2019'!$E:$E)*J777</f>
        <v>323676.2921377531</v>
      </c>
      <c r="V777" s="108">
        <f>SUMIF('Avoided Costs 2011-2019'!$A:$A,'2011 Actuals'!T777&amp;'2011 Actuals'!S777,'Avoided Costs 2011-2019'!$K:$K)*N777</f>
        <v>0</v>
      </c>
      <c r="W777" s="108">
        <f>SUMIF('Avoided Costs 2011-2019'!$A:$A,'2011 Actuals'!T777&amp;'2011 Actuals'!S777,'Avoided Costs 2011-2019'!$M:$M)*R777</f>
        <v>0</v>
      </c>
      <c r="X777" s="108">
        <f t="shared" si="457"/>
        <v>323676.2921377531</v>
      </c>
      <c r="Y777" s="134">
        <v>90000</v>
      </c>
      <c r="Z777" s="110">
        <f t="shared" si="458"/>
        <v>72000</v>
      </c>
      <c r="AA777" s="110"/>
      <c r="AB777" s="110"/>
      <c r="AC777" s="110"/>
      <c r="AD777" s="110">
        <f t="shared" si="448"/>
        <v>72000</v>
      </c>
      <c r="AE777" s="110">
        <f t="shared" si="449"/>
        <v>251676.2921377531</v>
      </c>
      <c r="AF777" s="261">
        <f t="shared" si="450"/>
        <v>3131539.02</v>
      </c>
      <c r="AG777" s="23"/>
    </row>
    <row r="778" spans="1:33" s="111" customFormat="1" x14ac:dyDescent="0.2">
      <c r="A778" s="150" t="s">
        <v>772</v>
      </c>
      <c r="B778" s="150"/>
      <c r="C778" s="150"/>
      <c r="D778" s="151">
        <v>1</v>
      </c>
      <c r="E778" s="152"/>
      <c r="F778" s="153">
        <v>0.2</v>
      </c>
      <c r="G778" s="153"/>
      <c r="H778" s="152">
        <v>8132</v>
      </c>
      <c r="I778" s="109">
        <f t="shared" si="459"/>
        <v>7944.9639999999999</v>
      </c>
      <c r="J778" s="66">
        <f t="shared" si="452"/>
        <v>6355.9712</v>
      </c>
      <c r="K778" s="109"/>
      <c r="L778" s="152">
        <v>75456</v>
      </c>
      <c r="M778" s="109">
        <f t="shared" si="460"/>
        <v>73267.775999999998</v>
      </c>
      <c r="N778" s="109">
        <f t="shared" si="454"/>
        <v>58614.220800000003</v>
      </c>
      <c r="O778" s="115"/>
      <c r="P778" s="152">
        <v>0</v>
      </c>
      <c r="Q778" s="109">
        <f t="shared" si="461"/>
        <v>0</v>
      </c>
      <c r="R778" s="66">
        <f t="shared" si="456"/>
        <v>0</v>
      </c>
      <c r="S778" s="151">
        <v>15</v>
      </c>
      <c r="T778" s="154" t="s">
        <v>16</v>
      </c>
      <c r="U778" s="108">
        <f>SUMIF('Avoided Costs 2011-2019'!$A:$A,'2011 Actuals'!T778&amp;'2011 Actuals'!S778,'Avoided Costs 2011-2019'!$E:$E)*J778</f>
        <v>12935.970655467976</v>
      </c>
      <c r="V778" s="108">
        <f>SUMIF('Avoided Costs 2011-2019'!$A:$A,'2011 Actuals'!T778&amp;'2011 Actuals'!S778,'Avoided Costs 2011-2019'!$K:$K)*N778</f>
        <v>49403.710386112019</v>
      </c>
      <c r="W778" s="108">
        <f>SUMIF('Avoided Costs 2011-2019'!$A:$A,'2011 Actuals'!T778&amp;'2011 Actuals'!S778,'Avoided Costs 2011-2019'!$M:$M)*R778</f>
        <v>0</v>
      </c>
      <c r="X778" s="108">
        <f t="shared" si="457"/>
        <v>62339.681041579999</v>
      </c>
      <c r="Y778" s="134">
        <v>10000</v>
      </c>
      <c r="Z778" s="110">
        <f t="shared" si="458"/>
        <v>8000</v>
      </c>
      <c r="AA778" s="110"/>
      <c r="AB778" s="110"/>
      <c r="AC778" s="110"/>
      <c r="AD778" s="110">
        <f t="shared" si="448"/>
        <v>8000</v>
      </c>
      <c r="AE778" s="110">
        <f t="shared" si="449"/>
        <v>54339.681041579999</v>
      </c>
      <c r="AF778" s="261">
        <f t="shared" si="450"/>
        <v>95339.567999999999</v>
      </c>
      <c r="AG778" s="23"/>
    </row>
    <row r="779" spans="1:33" s="111" customFormat="1" x14ac:dyDescent="0.2">
      <c r="A779" s="150" t="s">
        <v>773</v>
      </c>
      <c r="B779" s="150"/>
      <c r="C779" s="150"/>
      <c r="D779" s="151">
        <v>1</v>
      </c>
      <c r="E779" s="152"/>
      <c r="F779" s="153">
        <v>0.2</v>
      </c>
      <c r="G779" s="153"/>
      <c r="H779" s="152">
        <v>110414</v>
      </c>
      <c r="I779" s="109">
        <f>H779</f>
        <v>110414</v>
      </c>
      <c r="J779" s="66">
        <f t="shared" si="452"/>
        <v>88331.200000000012</v>
      </c>
      <c r="K779" s="109"/>
      <c r="L779" s="152">
        <v>197663</v>
      </c>
      <c r="M779" s="109">
        <f>L779</f>
        <v>197663</v>
      </c>
      <c r="N779" s="109">
        <f t="shared" si="454"/>
        <v>158130.40000000002</v>
      </c>
      <c r="O779" s="115"/>
      <c r="P779" s="152">
        <v>0</v>
      </c>
      <c r="Q779" s="109">
        <f t="shared" si="461"/>
        <v>0</v>
      </c>
      <c r="R779" s="66">
        <f t="shared" si="456"/>
        <v>0</v>
      </c>
      <c r="S779" s="151">
        <v>15</v>
      </c>
      <c r="T779" s="154" t="s">
        <v>16</v>
      </c>
      <c r="U779" s="108">
        <f>SUMIF('Avoided Costs 2011-2019'!$A:$A,'2011 Actuals'!T779&amp;'2011 Actuals'!S779,'Avoided Costs 2011-2019'!$E:$E)*J779</f>
        <v>179775.80061443214</v>
      </c>
      <c r="V779" s="108">
        <f>SUMIF('Avoided Costs 2011-2019'!$A:$A,'2011 Actuals'!T779&amp;'2011 Actuals'!S779,'Avoided Costs 2011-2019'!$K:$K)*N779</f>
        <v>133282.13491904084</v>
      </c>
      <c r="W779" s="108">
        <f>SUMIF('Avoided Costs 2011-2019'!$A:$A,'2011 Actuals'!T779&amp;'2011 Actuals'!S779,'Avoided Costs 2011-2019'!$M:$M)*R779</f>
        <v>0</v>
      </c>
      <c r="X779" s="108">
        <f t="shared" si="457"/>
        <v>313057.93553347298</v>
      </c>
      <c r="Y779" s="134">
        <v>25000</v>
      </c>
      <c r="Z779" s="110">
        <f t="shared" si="458"/>
        <v>20000</v>
      </c>
      <c r="AA779" s="110"/>
      <c r="AB779" s="110"/>
      <c r="AC779" s="110"/>
      <c r="AD779" s="110">
        <f t="shared" si="448"/>
        <v>20000</v>
      </c>
      <c r="AE779" s="110">
        <f t="shared" si="449"/>
        <v>293057.93553347298</v>
      </c>
      <c r="AF779" s="261">
        <f t="shared" si="450"/>
        <v>1324968.0000000002</v>
      </c>
      <c r="AG779" s="23"/>
    </row>
    <row r="780" spans="1:33" s="111" customFormat="1" x14ac:dyDescent="0.2">
      <c r="A780" s="150" t="s">
        <v>774</v>
      </c>
      <c r="B780" s="150"/>
      <c r="C780" s="150"/>
      <c r="D780" s="151">
        <v>1</v>
      </c>
      <c r="E780" s="152"/>
      <c r="F780" s="153">
        <v>0.2</v>
      </c>
      <c r="G780" s="153"/>
      <c r="H780" s="152">
        <v>84975</v>
      </c>
      <c r="I780" s="109">
        <f t="shared" si="459"/>
        <v>83020.574999999997</v>
      </c>
      <c r="J780" s="66">
        <f t="shared" si="452"/>
        <v>66416.460000000006</v>
      </c>
      <c r="K780" s="109"/>
      <c r="L780" s="152">
        <v>0</v>
      </c>
      <c r="M780" s="109">
        <f t="shared" si="460"/>
        <v>0</v>
      </c>
      <c r="N780" s="109">
        <f t="shared" si="454"/>
        <v>0</v>
      </c>
      <c r="O780" s="115"/>
      <c r="P780" s="152">
        <v>0</v>
      </c>
      <c r="Q780" s="109">
        <f t="shared" si="461"/>
        <v>0</v>
      </c>
      <c r="R780" s="66">
        <f t="shared" si="456"/>
        <v>0</v>
      </c>
      <c r="S780" s="151">
        <v>25</v>
      </c>
      <c r="T780" s="154" t="s">
        <v>16</v>
      </c>
      <c r="U780" s="108">
        <f>SUMIF('Avoided Costs 2011-2019'!$A:$A,'2011 Actuals'!T780&amp;'2011 Actuals'!S780,'Avoided Costs 2011-2019'!$E:$E)*J780</f>
        <v>171620.35481930058</v>
      </c>
      <c r="V780" s="108">
        <f>SUMIF('Avoided Costs 2011-2019'!$A:$A,'2011 Actuals'!T780&amp;'2011 Actuals'!S780,'Avoided Costs 2011-2019'!$K:$K)*N780</f>
        <v>0</v>
      </c>
      <c r="W780" s="108">
        <f>SUMIF('Avoided Costs 2011-2019'!$A:$A,'2011 Actuals'!T780&amp;'2011 Actuals'!S780,'Avoided Costs 2011-2019'!$M:$M)*R780</f>
        <v>0</v>
      </c>
      <c r="X780" s="108">
        <f t="shared" si="457"/>
        <v>171620.35481930058</v>
      </c>
      <c r="Y780" s="134">
        <v>66455</v>
      </c>
      <c r="Z780" s="110">
        <f t="shared" si="458"/>
        <v>53164</v>
      </c>
      <c r="AA780" s="110"/>
      <c r="AB780" s="110"/>
      <c r="AC780" s="110"/>
      <c r="AD780" s="110">
        <f t="shared" si="448"/>
        <v>53164</v>
      </c>
      <c r="AE780" s="110">
        <f t="shared" si="449"/>
        <v>118456.35481930058</v>
      </c>
      <c r="AF780" s="261">
        <f t="shared" si="450"/>
        <v>1660411.5000000002</v>
      </c>
      <c r="AG780" s="23"/>
    </row>
    <row r="781" spans="1:33" s="111" customFormat="1" x14ac:dyDescent="0.2">
      <c r="A781" s="150" t="s">
        <v>775</v>
      </c>
      <c r="B781" s="150"/>
      <c r="C781" s="150"/>
      <c r="D781" s="151">
        <v>0</v>
      </c>
      <c r="E781" s="152"/>
      <c r="F781" s="153">
        <v>0.2</v>
      </c>
      <c r="G781" s="153"/>
      <c r="H781" s="152">
        <v>91737</v>
      </c>
      <c r="I781" s="109">
        <f t="shared" si="459"/>
        <v>89627.048999999999</v>
      </c>
      <c r="J781" s="66">
        <f t="shared" ref="J781:J844" si="465">I781*(1-F781)</f>
        <v>71701.639200000005</v>
      </c>
      <c r="K781" s="109"/>
      <c r="L781" s="152">
        <v>82241</v>
      </c>
      <c r="M781" s="109">
        <f t="shared" si="460"/>
        <v>79856.010999999999</v>
      </c>
      <c r="N781" s="109">
        <f t="shared" ref="N781:N844" si="466">M781*(1-F781)</f>
        <v>63884.808799999999</v>
      </c>
      <c r="O781" s="115"/>
      <c r="P781" s="152">
        <v>0</v>
      </c>
      <c r="Q781" s="109">
        <f t="shared" si="461"/>
        <v>0</v>
      </c>
      <c r="R781" s="66">
        <f t="shared" ref="R781:R844" si="467">Q781*(1-F781)</f>
        <v>0</v>
      </c>
      <c r="S781" s="151">
        <v>15</v>
      </c>
      <c r="T781" s="154" t="s">
        <v>16</v>
      </c>
      <c r="U781" s="108">
        <f>SUMIF('Avoided Costs 2011-2019'!$A:$A,'2011 Actuals'!T781&amp;'2011 Actuals'!S781,'Avoided Costs 2011-2019'!$E:$E)*J781</f>
        <v>145930.53861542864</v>
      </c>
      <c r="V781" s="108">
        <f>SUMIF('Avoided Costs 2011-2019'!$A:$A,'2011 Actuals'!T781&amp;'2011 Actuals'!S781,'Avoided Costs 2011-2019'!$K:$K)*N781</f>
        <v>53846.089719362782</v>
      </c>
      <c r="W781" s="108">
        <f>SUMIF('Avoided Costs 2011-2019'!$A:$A,'2011 Actuals'!T781&amp;'2011 Actuals'!S781,'Avoided Costs 2011-2019'!$M:$M)*R781</f>
        <v>0</v>
      </c>
      <c r="X781" s="108">
        <f t="shared" ref="X781:X844" si="468">SUM(U781:W781)</f>
        <v>199776.62833479143</v>
      </c>
      <c r="Y781" s="134">
        <v>5000</v>
      </c>
      <c r="Z781" s="110">
        <f t="shared" ref="Z781:Z844" si="469">Y781*(1-F781)</f>
        <v>4000</v>
      </c>
      <c r="AA781" s="110"/>
      <c r="AB781" s="110"/>
      <c r="AC781" s="110"/>
      <c r="AD781" s="110">
        <f t="shared" si="448"/>
        <v>4000</v>
      </c>
      <c r="AE781" s="110">
        <f t="shared" si="449"/>
        <v>195776.62833479143</v>
      </c>
      <c r="AF781" s="261">
        <f t="shared" si="450"/>
        <v>1075524.588</v>
      </c>
      <c r="AG781" s="23"/>
    </row>
    <row r="782" spans="1:33" s="111" customFormat="1" x14ac:dyDescent="0.2">
      <c r="A782" s="150" t="s">
        <v>776</v>
      </c>
      <c r="B782" s="150"/>
      <c r="C782" s="150"/>
      <c r="D782" s="151">
        <v>1</v>
      </c>
      <c r="E782" s="152"/>
      <c r="F782" s="153">
        <v>0.2</v>
      </c>
      <c r="G782" s="153"/>
      <c r="H782" s="152">
        <v>38561</v>
      </c>
      <c r="I782" s="109">
        <f t="shared" si="459"/>
        <v>37674.097000000002</v>
      </c>
      <c r="J782" s="66">
        <f t="shared" si="465"/>
        <v>30139.277600000001</v>
      </c>
      <c r="K782" s="109"/>
      <c r="L782" s="152">
        <v>0</v>
      </c>
      <c r="M782" s="109">
        <f t="shared" si="460"/>
        <v>0</v>
      </c>
      <c r="N782" s="109">
        <f t="shared" si="466"/>
        <v>0</v>
      </c>
      <c r="O782" s="115"/>
      <c r="P782" s="152">
        <v>0</v>
      </c>
      <c r="Q782" s="109">
        <f t="shared" si="461"/>
        <v>0</v>
      </c>
      <c r="R782" s="66">
        <f t="shared" si="467"/>
        <v>0</v>
      </c>
      <c r="S782" s="151">
        <v>25</v>
      </c>
      <c r="T782" s="154" t="s">
        <v>16</v>
      </c>
      <c r="U782" s="108">
        <f>SUMIF('Avoided Costs 2011-2019'!$A:$A,'2011 Actuals'!T782&amp;'2011 Actuals'!S782,'Avoided Costs 2011-2019'!$E:$E)*J782</f>
        <v>77879.99414165401</v>
      </c>
      <c r="V782" s="108">
        <f>SUMIF('Avoided Costs 2011-2019'!$A:$A,'2011 Actuals'!T782&amp;'2011 Actuals'!S782,'Avoided Costs 2011-2019'!$K:$K)*N782</f>
        <v>0</v>
      </c>
      <c r="W782" s="108">
        <f>SUMIF('Avoided Costs 2011-2019'!$A:$A,'2011 Actuals'!T782&amp;'2011 Actuals'!S782,'Avoided Costs 2011-2019'!$M:$M)*R782</f>
        <v>0</v>
      </c>
      <c r="X782" s="108">
        <f t="shared" si="468"/>
        <v>77879.99414165401</v>
      </c>
      <c r="Y782" s="134">
        <v>5436</v>
      </c>
      <c r="Z782" s="110">
        <f t="shared" si="469"/>
        <v>4348.8</v>
      </c>
      <c r="AA782" s="110"/>
      <c r="AB782" s="110"/>
      <c r="AC782" s="110"/>
      <c r="AD782" s="110">
        <f t="shared" si="448"/>
        <v>4348.8</v>
      </c>
      <c r="AE782" s="110">
        <f t="shared" si="449"/>
        <v>73531.194141654007</v>
      </c>
      <c r="AF782" s="261">
        <f t="shared" si="450"/>
        <v>753481.94000000006</v>
      </c>
      <c r="AG782" s="23"/>
    </row>
    <row r="783" spans="1:33" s="111" customFormat="1" x14ac:dyDescent="0.2">
      <c r="A783" s="150" t="s">
        <v>777</v>
      </c>
      <c r="B783" s="150"/>
      <c r="C783" s="150"/>
      <c r="D783" s="151">
        <v>0</v>
      </c>
      <c r="E783" s="152"/>
      <c r="F783" s="153">
        <v>0.2</v>
      </c>
      <c r="G783" s="153"/>
      <c r="H783" s="152">
        <v>41697</v>
      </c>
      <c r="I783" s="109">
        <f t="shared" si="459"/>
        <v>40737.968999999997</v>
      </c>
      <c r="J783" s="66">
        <f t="shared" si="465"/>
        <v>32590.375199999999</v>
      </c>
      <c r="K783" s="109"/>
      <c r="L783" s="152">
        <v>42541</v>
      </c>
      <c r="M783" s="109">
        <f t="shared" si="460"/>
        <v>41307.311000000002</v>
      </c>
      <c r="N783" s="109">
        <f t="shared" si="466"/>
        <v>33045.8488</v>
      </c>
      <c r="O783" s="115"/>
      <c r="P783" s="152">
        <v>0</v>
      </c>
      <c r="Q783" s="109">
        <f t="shared" si="461"/>
        <v>0</v>
      </c>
      <c r="R783" s="66">
        <f t="shared" si="467"/>
        <v>0</v>
      </c>
      <c r="S783" s="151">
        <v>15</v>
      </c>
      <c r="T783" s="154" t="s">
        <v>16</v>
      </c>
      <c r="U783" s="108">
        <f>SUMIF('Avoided Costs 2011-2019'!$A:$A,'2011 Actuals'!T783&amp;'2011 Actuals'!S783,'Avoided Costs 2011-2019'!$E:$E)*J783</f>
        <v>66329.459963237605</v>
      </c>
      <c r="V783" s="108">
        <f>SUMIF('Avoided Costs 2011-2019'!$A:$A,'2011 Actuals'!T783&amp;'2011 Actuals'!S783,'Avoided Costs 2011-2019'!$K:$K)*N783</f>
        <v>27853.096420902133</v>
      </c>
      <c r="W783" s="108">
        <f>SUMIF('Avoided Costs 2011-2019'!$A:$A,'2011 Actuals'!T783&amp;'2011 Actuals'!S783,'Avoided Costs 2011-2019'!$M:$M)*R783</f>
        <v>0</v>
      </c>
      <c r="X783" s="108">
        <f t="shared" si="468"/>
        <v>94182.556384139738</v>
      </c>
      <c r="Y783" s="134">
        <v>5985</v>
      </c>
      <c r="Z783" s="110">
        <f t="shared" si="469"/>
        <v>4788</v>
      </c>
      <c r="AA783" s="110"/>
      <c r="AB783" s="110"/>
      <c r="AC783" s="110"/>
      <c r="AD783" s="110">
        <f t="shared" ref="AD783:AD846" si="470">Z783+AB783</f>
        <v>4788</v>
      </c>
      <c r="AE783" s="110">
        <f t="shared" ref="AE783:AE846" si="471">X783-AD783</f>
        <v>89394.556384139738</v>
      </c>
      <c r="AF783" s="261">
        <f t="shared" ref="AF783:AF846" si="472">J783*S783</f>
        <v>488855.62799999997</v>
      </c>
      <c r="AG783" s="23"/>
    </row>
    <row r="784" spans="1:33" s="111" customFormat="1" x14ac:dyDescent="0.2">
      <c r="A784" s="150" t="s">
        <v>778</v>
      </c>
      <c r="B784" s="150"/>
      <c r="C784" s="150"/>
      <c r="D784" s="151">
        <v>0</v>
      </c>
      <c r="E784" s="152"/>
      <c r="F784" s="153">
        <v>0.2</v>
      </c>
      <c r="G784" s="153"/>
      <c r="H784" s="152">
        <v>61745</v>
      </c>
      <c r="I784" s="109">
        <f t="shared" ref="I784:I791" si="473">+$H$68*H784</f>
        <v>60324.864999999998</v>
      </c>
      <c r="J784" s="66">
        <f t="shared" si="465"/>
        <v>48259.892</v>
      </c>
      <c r="K784" s="109"/>
      <c r="L784" s="152">
        <v>0</v>
      </c>
      <c r="M784" s="109">
        <f t="shared" ref="M784:M791" si="474">+$L$68*L784</f>
        <v>0</v>
      </c>
      <c r="N784" s="109">
        <f t="shared" si="466"/>
        <v>0</v>
      </c>
      <c r="O784" s="115"/>
      <c r="P784" s="152">
        <v>0</v>
      </c>
      <c r="Q784" s="109">
        <f t="shared" ref="Q784:Q791" si="475">+P784*$P$68</f>
        <v>0</v>
      </c>
      <c r="R784" s="66">
        <f t="shared" si="467"/>
        <v>0</v>
      </c>
      <c r="S784" s="151">
        <v>25</v>
      </c>
      <c r="T784" s="154" t="s">
        <v>16</v>
      </c>
      <c r="U784" s="108">
        <f>SUMIF('Avoided Costs 2011-2019'!$A:$A,'2011 Actuals'!T784&amp;'2011 Actuals'!S784,'Avoided Costs 2011-2019'!$E:$E)*J784</f>
        <v>124703.72236914049</v>
      </c>
      <c r="V784" s="108">
        <f>SUMIF('Avoided Costs 2011-2019'!$A:$A,'2011 Actuals'!T784&amp;'2011 Actuals'!S784,'Avoided Costs 2011-2019'!$K:$K)*N784</f>
        <v>0</v>
      </c>
      <c r="W784" s="108">
        <f>SUMIF('Avoided Costs 2011-2019'!$A:$A,'2011 Actuals'!T784&amp;'2011 Actuals'!S784,'Avoided Costs 2011-2019'!$M:$M)*R784</f>
        <v>0</v>
      </c>
      <c r="X784" s="108">
        <f t="shared" si="468"/>
        <v>124703.72236914049</v>
      </c>
      <c r="Y784" s="134">
        <v>13996</v>
      </c>
      <c r="Z784" s="110">
        <f t="shared" si="469"/>
        <v>11196.800000000001</v>
      </c>
      <c r="AA784" s="110"/>
      <c r="AB784" s="110"/>
      <c r="AC784" s="110"/>
      <c r="AD784" s="110">
        <f t="shared" si="470"/>
        <v>11196.800000000001</v>
      </c>
      <c r="AE784" s="110">
        <f t="shared" si="471"/>
        <v>113506.92236914049</v>
      </c>
      <c r="AF784" s="261">
        <f t="shared" si="472"/>
        <v>1206497.3</v>
      </c>
      <c r="AG784" s="23"/>
    </row>
    <row r="785" spans="1:33" s="111" customFormat="1" x14ac:dyDescent="0.2">
      <c r="A785" s="150" t="s">
        <v>779</v>
      </c>
      <c r="B785" s="150"/>
      <c r="C785" s="150"/>
      <c r="D785" s="151">
        <v>0</v>
      </c>
      <c r="E785" s="152"/>
      <c r="F785" s="153">
        <v>0.2</v>
      </c>
      <c r="G785" s="153"/>
      <c r="H785" s="152">
        <v>22582</v>
      </c>
      <c r="I785" s="109">
        <f t="shared" si="473"/>
        <v>22062.613999999998</v>
      </c>
      <c r="J785" s="66">
        <f t="shared" si="465"/>
        <v>17650.091199999999</v>
      </c>
      <c r="K785" s="109"/>
      <c r="L785" s="152">
        <v>0</v>
      </c>
      <c r="M785" s="109">
        <f t="shared" si="474"/>
        <v>0</v>
      </c>
      <c r="N785" s="109">
        <f t="shared" si="466"/>
        <v>0</v>
      </c>
      <c r="O785" s="115"/>
      <c r="P785" s="152">
        <v>0</v>
      </c>
      <c r="Q785" s="109">
        <f t="shared" si="475"/>
        <v>0</v>
      </c>
      <c r="R785" s="66">
        <f t="shared" si="467"/>
        <v>0</v>
      </c>
      <c r="S785" s="151">
        <v>25</v>
      </c>
      <c r="T785" s="154" t="s">
        <v>134</v>
      </c>
      <c r="U785" s="108">
        <f>SUMIF('Avoided Costs 2011-2019'!$A:$A,'2011 Actuals'!T785&amp;'2011 Actuals'!S785,'Avoided Costs 2011-2019'!$E:$E)*J785</f>
        <v>41422.50682405629</v>
      </c>
      <c r="V785" s="108">
        <f>SUMIF('Avoided Costs 2011-2019'!$A:$A,'2011 Actuals'!T785&amp;'2011 Actuals'!S785,'Avoided Costs 2011-2019'!$K:$K)*N785</f>
        <v>0</v>
      </c>
      <c r="W785" s="108">
        <f>SUMIF('Avoided Costs 2011-2019'!$A:$A,'2011 Actuals'!T785&amp;'2011 Actuals'!S785,'Avoided Costs 2011-2019'!$M:$M)*R785</f>
        <v>0</v>
      </c>
      <c r="X785" s="108">
        <f t="shared" si="468"/>
        <v>41422.50682405629</v>
      </c>
      <c r="Y785" s="134">
        <v>18788</v>
      </c>
      <c r="Z785" s="110">
        <f t="shared" si="469"/>
        <v>15030.400000000001</v>
      </c>
      <c r="AA785" s="110"/>
      <c r="AB785" s="110"/>
      <c r="AC785" s="110"/>
      <c r="AD785" s="110">
        <f t="shared" si="470"/>
        <v>15030.400000000001</v>
      </c>
      <c r="AE785" s="110">
        <f t="shared" si="471"/>
        <v>26392.106824056289</v>
      </c>
      <c r="AF785" s="261">
        <f t="shared" si="472"/>
        <v>441252.27999999997</v>
      </c>
      <c r="AG785" s="23"/>
    </row>
    <row r="786" spans="1:33" s="111" customFormat="1" x14ac:dyDescent="0.2">
      <c r="A786" s="150" t="s">
        <v>780</v>
      </c>
      <c r="B786" s="150"/>
      <c r="C786" s="150"/>
      <c r="D786" s="151">
        <v>1</v>
      </c>
      <c r="E786" s="152"/>
      <c r="F786" s="153">
        <v>0.2</v>
      </c>
      <c r="G786" s="153"/>
      <c r="H786" s="152">
        <v>48657</v>
      </c>
      <c r="I786" s="109">
        <f t="shared" si="473"/>
        <v>47537.888999999996</v>
      </c>
      <c r="J786" s="66">
        <f t="shared" si="465"/>
        <v>38030.311199999996</v>
      </c>
      <c r="K786" s="109"/>
      <c r="L786" s="152">
        <v>67515</v>
      </c>
      <c r="M786" s="109">
        <f t="shared" si="474"/>
        <v>65557.065000000002</v>
      </c>
      <c r="N786" s="109">
        <f t="shared" si="466"/>
        <v>52445.652000000002</v>
      </c>
      <c r="O786" s="115"/>
      <c r="P786" s="152">
        <v>0</v>
      </c>
      <c r="Q786" s="109">
        <f t="shared" si="475"/>
        <v>0</v>
      </c>
      <c r="R786" s="66">
        <f t="shared" si="467"/>
        <v>0</v>
      </c>
      <c r="S786" s="151">
        <v>15</v>
      </c>
      <c r="T786" s="154" t="s">
        <v>16</v>
      </c>
      <c r="U786" s="108">
        <f>SUMIF('Avoided Costs 2011-2019'!$A:$A,'2011 Actuals'!T786&amp;'2011 Actuals'!S786,'Avoided Costs 2011-2019'!$E:$E)*J786</f>
        <v>77401.0728213361</v>
      </c>
      <c r="V786" s="108">
        <f>SUMIF('Avoided Costs 2011-2019'!$A:$A,'2011 Actuals'!T786&amp;'2011 Actuals'!S786,'Avoided Costs 2011-2019'!$K:$K)*N786</f>
        <v>44204.456991072322</v>
      </c>
      <c r="W786" s="108">
        <f>SUMIF('Avoided Costs 2011-2019'!$A:$A,'2011 Actuals'!T786&amp;'2011 Actuals'!S786,'Avoided Costs 2011-2019'!$M:$M)*R786</f>
        <v>0</v>
      </c>
      <c r="X786" s="108">
        <f t="shared" si="468"/>
        <v>121605.52981240842</v>
      </c>
      <c r="Y786" s="134">
        <v>16240</v>
      </c>
      <c r="Z786" s="110">
        <f t="shared" si="469"/>
        <v>12992</v>
      </c>
      <c r="AA786" s="110"/>
      <c r="AB786" s="110"/>
      <c r="AC786" s="110"/>
      <c r="AD786" s="110">
        <f t="shared" si="470"/>
        <v>12992</v>
      </c>
      <c r="AE786" s="110">
        <f t="shared" si="471"/>
        <v>108613.52981240842</v>
      </c>
      <c r="AF786" s="261">
        <f t="shared" si="472"/>
        <v>570454.66799999995</v>
      </c>
      <c r="AG786" s="23"/>
    </row>
    <row r="787" spans="1:33" s="111" customFormat="1" x14ac:dyDescent="0.2">
      <c r="A787" s="150" t="s">
        <v>781</v>
      </c>
      <c r="B787" s="150"/>
      <c r="C787" s="150"/>
      <c r="D787" s="151">
        <v>1</v>
      </c>
      <c r="E787" s="152"/>
      <c r="F787" s="153">
        <v>0.2</v>
      </c>
      <c r="G787" s="153"/>
      <c r="H787" s="152">
        <v>55832</v>
      </c>
      <c r="I787" s="109">
        <f>H787</f>
        <v>55832</v>
      </c>
      <c r="J787" s="66">
        <f t="shared" si="465"/>
        <v>44665.600000000006</v>
      </c>
      <c r="K787" s="109"/>
      <c r="L787" s="152">
        <v>0</v>
      </c>
      <c r="M787" s="109">
        <f>L787</f>
        <v>0</v>
      </c>
      <c r="N787" s="109">
        <f t="shared" si="466"/>
        <v>0</v>
      </c>
      <c r="O787" s="115"/>
      <c r="P787" s="152">
        <v>0</v>
      </c>
      <c r="Q787" s="109">
        <f t="shared" si="475"/>
        <v>0</v>
      </c>
      <c r="R787" s="66">
        <f t="shared" si="467"/>
        <v>0</v>
      </c>
      <c r="S787" s="151">
        <v>25</v>
      </c>
      <c r="T787" s="154" t="s">
        <v>16</v>
      </c>
      <c r="U787" s="108">
        <f>SUMIF('Avoided Costs 2011-2019'!$A:$A,'2011 Actuals'!T787&amp;'2011 Actuals'!S787,'Avoided Costs 2011-2019'!$E:$E)*J787</f>
        <v>115416.05981735481</v>
      </c>
      <c r="V787" s="108">
        <f>SUMIF('Avoided Costs 2011-2019'!$A:$A,'2011 Actuals'!T787&amp;'2011 Actuals'!S787,'Avoided Costs 2011-2019'!$K:$K)*N787</f>
        <v>0</v>
      </c>
      <c r="W787" s="108">
        <f>SUMIF('Avoided Costs 2011-2019'!$A:$A,'2011 Actuals'!T787&amp;'2011 Actuals'!S787,'Avoided Costs 2011-2019'!$M:$M)*R787</f>
        <v>0</v>
      </c>
      <c r="X787" s="108">
        <f t="shared" si="468"/>
        <v>115416.05981735481</v>
      </c>
      <c r="Y787" s="134">
        <v>20000</v>
      </c>
      <c r="Z787" s="110">
        <f t="shared" si="469"/>
        <v>16000</v>
      </c>
      <c r="AA787" s="110"/>
      <c r="AB787" s="110"/>
      <c r="AC787" s="110"/>
      <c r="AD787" s="110">
        <f t="shared" si="470"/>
        <v>16000</v>
      </c>
      <c r="AE787" s="110">
        <f t="shared" si="471"/>
        <v>99416.059817354806</v>
      </c>
      <c r="AF787" s="261">
        <f t="shared" si="472"/>
        <v>1116640.0000000002</v>
      </c>
      <c r="AG787" s="23"/>
    </row>
    <row r="788" spans="1:33" s="111" customFormat="1" x14ac:dyDescent="0.2">
      <c r="A788" s="150" t="s">
        <v>782</v>
      </c>
      <c r="B788" s="150"/>
      <c r="C788" s="150"/>
      <c r="D788" s="151">
        <v>0</v>
      </c>
      <c r="E788" s="152"/>
      <c r="F788" s="153">
        <v>0.2</v>
      </c>
      <c r="G788" s="153"/>
      <c r="H788" s="152">
        <v>42287</v>
      </c>
      <c r="I788" s="109">
        <f t="shared" si="473"/>
        <v>41314.398999999998</v>
      </c>
      <c r="J788" s="66">
        <f t="shared" si="465"/>
        <v>33051.519200000002</v>
      </c>
      <c r="K788" s="109"/>
      <c r="L788" s="152">
        <v>22387</v>
      </c>
      <c r="M788" s="109">
        <f t="shared" si="474"/>
        <v>21737.776999999998</v>
      </c>
      <c r="N788" s="109">
        <f t="shared" si="466"/>
        <v>17390.221600000001</v>
      </c>
      <c r="O788" s="115"/>
      <c r="P788" s="152">
        <v>0</v>
      </c>
      <c r="Q788" s="109">
        <f t="shared" si="475"/>
        <v>0</v>
      </c>
      <c r="R788" s="66">
        <f t="shared" si="467"/>
        <v>0</v>
      </c>
      <c r="S788" s="151">
        <v>15</v>
      </c>
      <c r="T788" s="154" t="s">
        <v>16</v>
      </c>
      <c r="U788" s="108">
        <f>SUMIF('Avoided Costs 2011-2019'!$A:$A,'2011 Actuals'!T788&amp;'2011 Actuals'!S788,'Avoided Costs 2011-2019'!$E:$E)*J788</f>
        <v>67268.001857817799</v>
      </c>
      <c r="V788" s="108">
        <f>SUMIF('Avoided Costs 2011-2019'!$A:$A,'2011 Actuals'!T788&amp;'2011 Actuals'!S788,'Avoided Costs 2011-2019'!$K:$K)*N788</f>
        <v>14657.56022601105</v>
      </c>
      <c r="W788" s="108">
        <f>SUMIF('Avoided Costs 2011-2019'!$A:$A,'2011 Actuals'!T788&amp;'2011 Actuals'!S788,'Avoided Costs 2011-2019'!$M:$M)*R788</f>
        <v>0</v>
      </c>
      <c r="X788" s="108">
        <f t="shared" si="468"/>
        <v>81925.562083828845</v>
      </c>
      <c r="Y788" s="134">
        <v>600</v>
      </c>
      <c r="Z788" s="110">
        <f t="shared" si="469"/>
        <v>480</v>
      </c>
      <c r="AA788" s="110"/>
      <c r="AB788" s="110"/>
      <c r="AC788" s="110"/>
      <c r="AD788" s="110">
        <f t="shared" si="470"/>
        <v>480</v>
      </c>
      <c r="AE788" s="110">
        <f t="shared" si="471"/>
        <v>81445.562083828845</v>
      </c>
      <c r="AF788" s="261">
        <f t="shared" si="472"/>
        <v>495772.78800000006</v>
      </c>
      <c r="AG788" s="23"/>
    </row>
    <row r="789" spans="1:33" s="111" customFormat="1" x14ac:dyDescent="0.2">
      <c r="A789" s="150" t="s">
        <v>783</v>
      </c>
      <c r="B789" s="150"/>
      <c r="C789" s="150"/>
      <c r="D789" s="151">
        <v>1</v>
      </c>
      <c r="E789" s="152"/>
      <c r="F789" s="153">
        <v>0.2</v>
      </c>
      <c r="G789" s="153"/>
      <c r="H789" s="152">
        <v>25918</v>
      </c>
      <c r="I789" s="109">
        <f t="shared" si="473"/>
        <v>25321.885999999999</v>
      </c>
      <c r="J789" s="66">
        <f t="shared" si="465"/>
        <v>20257.5088</v>
      </c>
      <c r="K789" s="109"/>
      <c r="L789" s="152">
        <v>0</v>
      </c>
      <c r="M789" s="109">
        <f t="shared" si="474"/>
        <v>0</v>
      </c>
      <c r="N789" s="109">
        <f t="shared" si="466"/>
        <v>0</v>
      </c>
      <c r="O789" s="115"/>
      <c r="P789" s="152">
        <v>0</v>
      </c>
      <c r="Q789" s="109">
        <f t="shared" si="475"/>
        <v>0</v>
      </c>
      <c r="R789" s="66">
        <f t="shared" si="467"/>
        <v>0</v>
      </c>
      <c r="S789" s="151">
        <v>25</v>
      </c>
      <c r="T789" s="154" t="s">
        <v>16</v>
      </c>
      <c r="U789" s="108">
        <f>SUMIF('Avoided Costs 2011-2019'!$A:$A,'2011 Actuals'!T789&amp;'2011 Actuals'!S789,'Avoided Costs 2011-2019'!$E:$E)*J789</f>
        <v>52345.470505520825</v>
      </c>
      <c r="V789" s="108">
        <f>SUMIF('Avoided Costs 2011-2019'!$A:$A,'2011 Actuals'!T789&amp;'2011 Actuals'!S789,'Avoided Costs 2011-2019'!$K:$K)*N789</f>
        <v>0</v>
      </c>
      <c r="W789" s="108">
        <f>SUMIF('Avoided Costs 2011-2019'!$A:$A,'2011 Actuals'!T789&amp;'2011 Actuals'!S789,'Avoided Costs 2011-2019'!$M:$M)*R789</f>
        <v>0</v>
      </c>
      <c r="X789" s="108">
        <f t="shared" si="468"/>
        <v>52345.470505520825</v>
      </c>
      <c r="Y789" s="134">
        <v>32000</v>
      </c>
      <c r="Z789" s="110">
        <f t="shared" si="469"/>
        <v>25600</v>
      </c>
      <c r="AA789" s="110"/>
      <c r="AB789" s="110"/>
      <c r="AC789" s="110"/>
      <c r="AD789" s="110">
        <f t="shared" si="470"/>
        <v>25600</v>
      </c>
      <c r="AE789" s="110">
        <f t="shared" si="471"/>
        <v>26745.470505520825</v>
      </c>
      <c r="AF789" s="261">
        <f t="shared" si="472"/>
        <v>506437.72</v>
      </c>
      <c r="AG789" s="23"/>
    </row>
    <row r="790" spans="1:33" s="111" customFormat="1" x14ac:dyDescent="0.2">
      <c r="A790" s="150" t="s">
        <v>784</v>
      </c>
      <c r="B790" s="150"/>
      <c r="C790" s="150"/>
      <c r="D790" s="151">
        <v>1</v>
      </c>
      <c r="E790" s="152"/>
      <c r="F790" s="153">
        <v>0.2</v>
      </c>
      <c r="G790" s="153"/>
      <c r="H790" s="152">
        <v>71592</v>
      </c>
      <c r="I790" s="109">
        <f t="shared" si="473"/>
        <v>69945.384000000005</v>
      </c>
      <c r="J790" s="66">
        <f t="shared" si="465"/>
        <v>55956.30720000001</v>
      </c>
      <c r="K790" s="109"/>
      <c r="L790" s="152">
        <v>0</v>
      </c>
      <c r="M790" s="109">
        <f t="shared" si="474"/>
        <v>0</v>
      </c>
      <c r="N790" s="109">
        <f t="shared" si="466"/>
        <v>0</v>
      </c>
      <c r="O790" s="115"/>
      <c r="P790" s="152">
        <v>0</v>
      </c>
      <c r="Q790" s="109">
        <f t="shared" si="475"/>
        <v>0</v>
      </c>
      <c r="R790" s="66">
        <f t="shared" si="467"/>
        <v>0</v>
      </c>
      <c r="S790" s="151">
        <v>25</v>
      </c>
      <c r="T790" s="154" t="s">
        <v>16</v>
      </c>
      <c r="U790" s="108">
        <f>SUMIF('Avoided Costs 2011-2019'!$A:$A,'2011 Actuals'!T790&amp;'2011 Actuals'!S790,'Avoided Costs 2011-2019'!$E:$E)*J790</f>
        <v>144591.28499233149</v>
      </c>
      <c r="V790" s="108">
        <f>SUMIF('Avoided Costs 2011-2019'!$A:$A,'2011 Actuals'!T790&amp;'2011 Actuals'!S790,'Avoided Costs 2011-2019'!$K:$K)*N790</f>
        <v>0</v>
      </c>
      <c r="W790" s="108">
        <f>SUMIF('Avoided Costs 2011-2019'!$A:$A,'2011 Actuals'!T790&amp;'2011 Actuals'!S790,'Avoided Costs 2011-2019'!$M:$M)*R790</f>
        <v>0</v>
      </c>
      <c r="X790" s="108">
        <f t="shared" si="468"/>
        <v>144591.28499233149</v>
      </c>
      <c r="Y790" s="134">
        <v>9620</v>
      </c>
      <c r="Z790" s="110">
        <f t="shared" si="469"/>
        <v>7696</v>
      </c>
      <c r="AA790" s="110"/>
      <c r="AB790" s="110"/>
      <c r="AC790" s="110"/>
      <c r="AD790" s="110">
        <f t="shared" si="470"/>
        <v>7696</v>
      </c>
      <c r="AE790" s="110">
        <f t="shared" si="471"/>
        <v>136895.28499233149</v>
      </c>
      <c r="AF790" s="261">
        <f t="shared" si="472"/>
        <v>1398907.6800000002</v>
      </c>
      <c r="AG790" s="23"/>
    </row>
    <row r="791" spans="1:33" s="111" customFormat="1" x14ac:dyDescent="0.2">
      <c r="A791" s="150" t="s">
        <v>785</v>
      </c>
      <c r="B791" s="150"/>
      <c r="C791" s="150"/>
      <c r="D791" s="151">
        <v>1</v>
      </c>
      <c r="E791" s="152"/>
      <c r="F791" s="153">
        <v>0.2</v>
      </c>
      <c r="G791" s="153"/>
      <c r="H791" s="152">
        <v>157092</v>
      </c>
      <c r="I791" s="109">
        <f t="shared" si="473"/>
        <v>153478.88399999999</v>
      </c>
      <c r="J791" s="66">
        <f t="shared" si="465"/>
        <v>122783.1072</v>
      </c>
      <c r="K791" s="109"/>
      <c r="L791" s="152">
        <v>0</v>
      </c>
      <c r="M791" s="109">
        <f t="shared" si="474"/>
        <v>0</v>
      </c>
      <c r="N791" s="109">
        <f t="shared" si="466"/>
        <v>0</v>
      </c>
      <c r="O791" s="115"/>
      <c r="P791" s="152">
        <v>0</v>
      </c>
      <c r="Q791" s="109">
        <f t="shared" si="475"/>
        <v>0</v>
      </c>
      <c r="R791" s="66">
        <f t="shared" si="467"/>
        <v>0</v>
      </c>
      <c r="S791" s="151">
        <v>25</v>
      </c>
      <c r="T791" s="154" t="s">
        <v>16</v>
      </c>
      <c r="U791" s="108">
        <f>SUMIF('Avoided Costs 2011-2019'!$A:$A,'2011 Actuals'!T791&amp;'2011 Actuals'!S791,'Avoided Costs 2011-2019'!$E:$E)*J791</f>
        <v>317271.95974431967</v>
      </c>
      <c r="V791" s="108">
        <f>SUMIF('Avoided Costs 2011-2019'!$A:$A,'2011 Actuals'!T791&amp;'2011 Actuals'!S791,'Avoided Costs 2011-2019'!$K:$K)*N791</f>
        <v>0</v>
      </c>
      <c r="W791" s="108">
        <f>SUMIF('Avoided Costs 2011-2019'!$A:$A,'2011 Actuals'!T791&amp;'2011 Actuals'!S791,'Avoided Costs 2011-2019'!$M:$M)*R791</f>
        <v>0</v>
      </c>
      <c r="X791" s="108">
        <f t="shared" si="468"/>
        <v>317271.95974431967</v>
      </c>
      <c r="Y791" s="134">
        <v>19168</v>
      </c>
      <c r="Z791" s="110">
        <f t="shared" si="469"/>
        <v>15334.400000000001</v>
      </c>
      <c r="AA791" s="110"/>
      <c r="AB791" s="110"/>
      <c r="AC791" s="110"/>
      <c r="AD791" s="110">
        <f t="shared" si="470"/>
        <v>15334.400000000001</v>
      </c>
      <c r="AE791" s="110">
        <f t="shared" si="471"/>
        <v>301937.55974431965</v>
      </c>
      <c r="AF791" s="261">
        <f t="shared" si="472"/>
        <v>3069577.68</v>
      </c>
      <c r="AG791" s="23"/>
    </row>
    <row r="792" spans="1:33" s="111" customFormat="1" x14ac:dyDescent="0.2">
      <c r="A792" s="145" t="s">
        <v>786</v>
      </c>
      <c r="B792" s="145"/>
      <c r="C792" s="145"/>
      <c r="D792" s="146">
        <v>0</v>
      </c>
      <c r="E792" s="147"/>
      <c r="F792" s="148">
        <v>0.2</v>
      </c>
      <c r="G792" s="148"/>
      <c r="H792" s="147">
        <v>5431</v>
      </c>
      <c r="I792" s="109">
        <f t="shared" ref="I792:I794" si="476">H792</f>
        <v>5431</v>
      </c>
      <c r="J792" s="66">
        <f t="shared" si="465"/>
        <v>4344.8</v>
      </c>
      <c r="K792" s="147"/>
      <c r="L792" s="147">
        <v>0</v>
      </c>
      <c r="M792" s="109">
        <f t="shared" ref="M792:M794" si="477">L792</f>
        <v>0</v>
      </c>
      <c r="N792" s="109">
        <f t="shared" si="466"/>
        <v>0</v>
      </c>
      <c r="O792" s="147"/>
      <c r="P792" s="147">
        <v>0</v>
      </c>
      <c r="Q792" s="109">
        <f t="shared" ref="Q792:Q794" si="478">+P792</f>
        <v>0</v>
      </c>
      <c r="R792" s="66">
        <f t="shared" si="467"/>
        <v>0</v>
      </c>
      <c r="S792" s="146">
        <v>25</v>
      </c>
      <c r="T792" s="149" t="s">
        <v>134</v>
      </c>
      <c r="U792" s="108">
        <f>SUMIF('Avoided Costs 2011-2019'!$A:$A,'2011 Actuals'!T792&amp;'2011 Actuals'!S792,'Avoided Costs 2011-2019'!$E:$E)*J792</f>
        <v>10196.689955299482</v>
      </c>
      <c r="V792" s="108">
        <f>SUMIF('Avoided Costs 2011-2019'!$A:$A,'2011 Actuals'!T792&amp;'2011 Actuals'!S792,'Avoided Costs 2011-2019'!$K:$K)*N792</f>
        <v>0</v>
      </c>
      <c r="W792" s="108">
        <f>SUMIF('Avoided Costs 2011-2019'!$A:$A,'2011 Actuals'!T792&amp;'2011 Actuals'!S792,'Avoided Costs 2011-2019'!$M:$M)*R792</f>
        <v>0</v>
      </c>
      <c r="X792" s="108">
        <f t="shared" si="468"/>
        <v>10196.689955299482</v>
      </c>
      <c r="Y792" s="134">
        <v>10300</v>
      </c>
      <c r="Z792" s="110">
        <f t="shared" si="469"/>
        <v>8240</v>
      </c>
      <c r="AA792" s="110"/>
      <c r="AB792" s="110"/>
      <c r="AC792" s="110"/>
      <c r="AD792" s="110">
        <f t="shared" si="470"/>
        <v>8240</v>
      </c>
      <c r="AE792" s="110">
        <f t="shared" si="471"/>
        <v>1956.6899552994819</v>
      </c>
      <c r="AF792" s="261">
        <f t="shared" si="472"/>
        <v>108620</v>
      </c>
      <c r="AG792" s="23"/>
    </row>
    <row r="793" spans="1:33" s="111" customFormat="1" x14ac:dyDescent="0.2">
      <c r="A793" s="145" t="s">
        <v>787</v>
      </c>
      <c r="B793" s="145"/>
      <c r="C793" s="145"/>
      <c r="D793" s="146">
        <v>1</v>
      </c>
      <c r="E793" s="147"/>
      <c r="F793" s="148">
        <v>0.2</v>
      </c>
      <c r="G793" s="148"/>
      <c r="H793" s="147">
        <v>38378</v>
      </c>
      <c r="I793" s="109">
        <f t="shared" si="476"/>
        <v>38378</v>
      </c>
      <c r="J793" s="66">
        <f t="shared" si="465"/>
        <v>30702.400000000001</v>
      </c>
      <c r="K793" s="147"/>
      <c r="L793" s="147">
        <v>0</v>
      </c>
      <c r="M793" s="109">
        <f t="shared" si="477"/>
        <v>0</v>
      </c>
      <c r="N793" s="109">
        <f t="shared" si="466"/>
        <v>0</v>
      </c>
      <c r="O793" s="147"/>
      <c r="P793" s="147">
        <v>0</v>
      </c>
      <c r="Q793" s="109">
        <f t="shared" si="478"/>
        <v>0</v>
      </c>
      <c r="R793" s="66">
        <f t="shared" si="467"/>
        <v>0</v>
      </c>
      <c r="S793" s="146">
        <v>25</v>
      </c>
      <c r="T793" s="149" t="s">
        <v>16</v>
      </c>
      <c r="U793" s="108">
        <f>SUMIF('Avoided Costs 2011-2019'!$A:$A,'2011 Actuals'!T793&amp;'2011 Actuals'!S793,'Avoided Costs 2011-2019'!$E:$E)*J793</f>
        <v>79335.104307036148</v>
      </c>
      <c r="V793" s="108">
        <f>SUMIF('Avoided Costs 2011-2019'!$A:$A,'2011 Actuals'!T793&amp;'2011 Actuals'!S793,'Avoided Costs 2011-2019'!$K:$K)*N793</f>
        <v>0</v>
      </c>
      <c r="W793" s="108">
        <f>SUMIF('Avoided Costs 2011-2019'!$A:$A,'2011 Actuals'!T793&amp;'2011 Actuals'!S793,'Avoided Costs 2011-2019'!$M:$M)*R793</f>
        <v>0</v>
      </c>
      <c r="X793" s="108">
        <f t="shared" si="468"/>
        <v>79335.104307036148</v>
      </c>
      <c r="Y793" s="134">
        <v>14800</v>
      </c>
      <c r="Z793" s="110">
        <f t="shared" si="469"/>
        <v>11840</v>
      </c>
      <c r="AA793" s="110"/>
      <c r="AB793" s="110"/>
      <c r="AC793" s="110"/>
      <c r="AD793" s="110">
        <f t="shared" si="470"/>
        <v>11840</v>
      </c>
      <c r="AE793" s="110">
        <f t="shared" si="471"/>
        <v>67495.104307036148</v>
      </c>
      <c r="AF793" s="261">
        <f t="shared" si="472"/>
        <v>767560</v>
      </c>
      <c r="AG793" s="23"/>
    </row>
    <row r="794" spans="1:33" s="111" customFormat="1" x14ac:dyDescent="0.2">
      <c r="A794" s="145" t="s">
        <v>788</v>
      </c>
      <c r="B794" s="145"/>
      <c r="C794" s="145"/>
      <c r="D794" s="146">
        <v>1</v>
      </c>
      <c r="E794" s="147"/>
      <c r="F794" s="148">
        <v>0.2</v>
      </c>
      <c r="G794" s="148"/>
      <c r="H794" s="147">
        <v>2920</v>
      </c>
      <c r="I794" s="109">
        <f t="shared" si="476"/>
        <v>2920</v>
      </c>
      <c r="J794" s="66">
        <f t="shared" si="465"/>
        <v>2336</v>
      </c>
      <c r="K794" s="147"/>
      <c r="L794" s="147">
        <v>0</v>
      </c>
      <c r="M794" s="109">
        <f t="shared" si="477"/>
        <v>0</v>
      </c>
      <c r="N794" s="109">
        <f t="shared" si="466"/>
        <v>0</v>
      </c>
      <c r="O794" s="147"/>
      <c r="P794" s="147">
        <v>0</v>
      </c>
      <c r="Q794" s="109">
        <f t="shared" si="478"/>
        <v>0</v>
      </c>
      <c r="R794" s="66">
        <f t="shared" si="467"/>
        <v>0</v>
      </c>
      <c r="S794" s="146">
        <v>25</v>
      </c>
      <c r="T794" s="149" t="s">
        <v>134</v>
      </c>
      <c r="U794" s="108">
        <f>SUMIF('Avoided Costs 2011-2019'!$A:$A,'2011 Actuals'!T794&amp;'2011 Actuals'!S794,'Avoided Costs 2011-2019'!$E:$E)*J794</f>
        <v>5482.293255288987</v>
      </c>
      <c r="V794" s="108">
        <f>SUMIF('Avoided Costs 2011-2019'!$A:$A,'2011 Actuals'!T794&amp;'2011 Actuals'!S794,'Avoided Costs 2011-2019'!$K:$K)*N794</f>
        <v>0</v>
      </c>
      <c r="W794" s="108">
        <f>SUMIF('Avoided Costs 2011-2019'!$A:$A,'2011 Actuals'!T794&amp;'2011 Actuals'!S794,'Avoided Costs 2011-2019'!$M:$M)*R794</f>
        <v>0</v>
      </c>
      <c r="X794" s="108">
        <f t="shared" si="468"/>
        <v>5482.293255288987</v>
      </c>
      <c r="Y794" s="134">
        <v>6000</v>
      </c>
      <c r="Z794" s="110">
        <f t="shared" si="469"/>
        <v>4800</v>
      </c>
      <c r="AA794" s="110"/>
      <c r="AB794" s="110"/>
      <c r="AC794" s="110"/>
      <c r="AD794" s="110">
        <f t="shared" si="470"/>
        <v>4800</v>
      </c>
      <c r="AE794" s="110">
        <f t="shared" si="471"/>
        <v>682.29325528898698</v>
      </c>
      <c r="AF794" s="261">
        <f t="shared" si="472"/>
        <v>58400</v>
      </c>
      <c r="AG794" s="23"/>
    </row>
    <row r="795" spans="1:33" s="111" customFormat="1" x14ac:dyDescent="0.2">
      <c r="A795" s="150" t="s">
        <v>789</v>
      </c>
      <c r="B795" s="150"/>
      <c r="C795" s="150"/>
      <c r="D795" s="151">
        <v>1</v>
      </c>
      <c r="E795" s="152"/>
      <c r="F795" s="153">
        <v>0.2</v>
      </c>
      <c r="G795" s="153"/>
      <c r="H795" s="152">
        <v>73437</v>
      </c>
      <c r="I795" s="109">
        <f t="shared" ref="I795:I844" si="479">+$H$68*H795</f>
        <v>71747.948999999993</v>
      </c>
      <c r="J795" s="66">
        <f t="shared" si="465"/>
        <v>57398.359199999999</v>
      </c>
      <c r="K795" s="109"/>
      <c r="L795" s="152">
        <v>0</v>
      </c>
      <c r="M795" s="109">
        <f t="shared" ref="M795:M844" si="480">+$L$68*L795</f>
        <v>0</v>
      </c>
      <c r="N795" s="109">
        <f t="shared" si="466"/>
        <v>0</v>
      </c>
      <c r="O795" s="115"/>
      <c r="P795" s="152">
        <v>0</v>
      </c>
      <c r="Q795" s="109">
        <f t="shared" ref="Q795:Q844" si="481">+P795*$P$68</f>
        <v>0</v>
      </c>
      <c r="R795" s="66">
        <f t="shared" si="467"/>
        <v>0</v>
      </c>
      <c r="S795" s="151">
        <v>25</v>
      </c>
      <c r="T795" s="154" t="s">
        <v>16</v>
      </c>
      <c r="U795" s="108">
        <f>SUMIF('Avoided Costs 2011-2019'!$A:$A,'2011 Actuals'!T795&amp;'2011 Actuals'!S795,'Avoided Costs 2011-2019'!$E:$E)*J795</f>
        <v>148317.55218434805</v>
      </c>
      <c r="V795" s="108">
        <f>SUMIF('Avoided Costs 2011-2019'!$A:$A,'2011 Actuals'!T795&amp;'2011 Actuals'!S795,'Avoided Costs 2011-2019'!$K:$K)*N795</f>
        <v>0</v>
      </c>
      <c r="W795" s="108">
        <f>SUMIF('Avoided Costs 2011-2019'!$A:$A,'2011 Actuals'!T795&amp;'2011 Actuals'!S795,'Avoided Costs 2011-2019'!$M:$M)*R795</f>
        <v>0</v>
      </c>
      <c r="X795" s="108">
        <f t="shared" si="468"/>
        <v>148317.55218434805</v>
      </c>
      <c r="Y795" s="134">
        <v>15394</v>
      </c>
      <c r="Z795" s="110">
        <f t="shared" si="469"/>
        <v>12315.2</v>
      </c>
      <c r="AA795" s="110"/>
      <c r="AB795" s="110"/>
      <c r="AC795" s="110"/>
      <c r="AD795" s="110">
        <f t="shared" si="470"/>
        <v>12315.2</v>
      </c>
      <c r="AE795" s="110">
        <f t="shared" si="471"/>
        <v>136002.35218434804</v>
      </c>
      <c r="AF795" s="261">
        <f t="shared" si="472"/>
        <v>1434958.98</v>
      </c>
      <c r="AG795" s="23"/>
    </row>
    <row r="796" spans="1:33" s="111" customFormat="1" x14ac:dyDescent="0.2">
      <c r="A796" s="150" t="s">
        <v>790</v>
      </c>
      <c r="B796" s="150"/>
      <c r="C796" s="150"/>
      <c r="D796" s="151">
        <v>0</v>
      </c>
      <c r="E796" s="152"/>
      <c r="F796" s="153">
        <v>0.2</v>
      </c>
      <c r="G796" s="153"/>
      <c r="H796" s="152">
        <v>12795</v>
      </c>
      <c r="I796" s="109">
        <f t="shared" si="479"/>
        <v>12500.715</v>
      </c>
      <c r="J796" s="66">
        <f t="shared" si="465"/>
        <v>10000.572</v>
      </c>
      <c r="K796" s="109"/>
      <c r="L796" s="152">
        <v>0</v>
      </c>
      <c r="M796" s="109">
        <f t="shared" si="480"/>
        <v>0</v>
      </c>
      <c r="N796" s="109">
        <f t="shared" si="466"/>
        <v>0</v>
      </c>
      <c r="O796" s="115"/>
      <c r="P796" s="152">
        <v>0</v>
      </c>
      <c r="Q796" s="109">
        <f t="shared" si="481"/>
        <v>0</v>
      </c>
      <c r="R796" s="66">
        <f t="shared" si="467"/>
        <v>0</v>
      </c>
      <c r="S796" s="151">
        <v>15</v>
      </c>
      <c r="T796" s="154" t="s">
        <v>16</v>
      </c>
      <c r="U796" s="108">
        <f>SUMIF('Avoided Costs 2011-2019'!$A:$A,'2011 Actuals'!T796&amp;'2011 Actuals'!S796,'Avoided Costs 2011-2019'!$E:$E)*J796</f>
        <v>20353.633120599206</v>
      </c>
      <c r="V796" s="108">
        <f>SUMIF('Avoided Costs 2011-2019'!$A:$A,'2011 Actuals'!T796&amp;'2011 Actuals'!S796,'Avoided Costs 2011-2019'!$K:$K)*N796</f>
        <v>0</v>
      </c>
      <c r="W796" s="108">
        <f>SUMIF('Avoided Costs 2011-2019'!$A:$A,'2011 Actuals'!T796&amp;'2011 Actuals'!S796,'Avoided Costs 2011-2019'!$M:$M)*R796</f>
        <v>0</v>
      </c>
      <c r="X796" s="108">
        <f t="shared" si="468"/>
        <v>20353.633120599206</v>
      </c>
      <c r="Y796" s="134">
        <v>25442.5</v>
      </c>
      <c r="Z796" s="110">
        <f t="shared" si="469"/>
        <v>20354</v>
      </c>
      <c r="AA796" s="110"/>
      <c r="AB796" s="110"/>
      <c r="AC796" s="110"/>
      <c r="AD796" s="110">
        <f t="shared" si="470"/>
        <v>20354</v>
      </c>
      <c r="AE796" s="110">
        <f t="shared" si="471"/>
        <v>-0.3668794007935503</v>
      </c>
      <c r="AF796" s="261">
        <f t="shared" si="472"/>
        <v>150008.58000000002</v>
      </c>
      <c r="AG796" s="23"/>
    </row>
    <row r="797" spans="1:33" s="111" customFormat="1" x14ac:dyDescent="0.2">
      <c r="A797" s="150" t="s">
        <v>791</v>
      </c>
      <c r="B797" s="150"/>
      <c r="C797" s="150"/>
      <c r="D797" s="151">
        <v>0</v>
      </c>
      <c r="E797" s="152"/>
      <c r="F797" s="153">
        <v>0.2</v>
      </c>
      <c r="G797" s="153"/>
      <c r="H797" s="152">
        <v>3884</v>
      </c>
      <c r="I797" s="109">
        <f t="shared" si="479"/>
        <v>3794.6680000000001</v>
      </c>
      <c r="J797" s="66">
        <f t="shared" si="465"/>
        <v>3035.7344000000003</v>
      </c>
      <c r="K797" s="109"/>
      <c r="L797" s="152">
        <v>0</v>
      </c>
      <c r="M797" s="109">
        <f t="shared" si="480"/>
        <v>0</v>
      </c>
      <c r="N797" s="109">
        <f t="shared" si="466"/>
        <v>0</v>
      </c>
      <c r="O797" s="115"/>
      <c r="P797" s="152">
        <v>0</v>
      </c>
      <c r="Q797" s="109">
        <f t="shared" si="481"/>
        <v>0</v>
      </c>
      <c r="R797" s="66">
        <f t="shared" si="467"/>
        <v>0</v>
      </c>
      <c r="S797" s="151">
        <v>15</v>
      </c>
      <c r="T797" s="154" t="s">
        <v>134</v>
      </c>
      <c r="U797" s="108">
        <f>SUMIF('Avoided Costs 2011-2019'!$A:$A,'2011 Actuals'!T797&amp;'2011 Actuals'!S797,'Avoided Costs 2011-2019'!$E:$E)*J797</f>
        <v>5613.3636760969803</v>
      </c>
      <c r="V797" s="108">
        <f>SUMIF('Avoided Costs 2011-2019'!$A:$A,'2011 Actuals'!T797&amp;'2011 Actuals'!S797,'Avoided Costs 2011-2019'!$K:$K)*N797</f>
        <v>0</v>
      </c>
      <c r="W797" s="108">
        <f>SUMIF('Avoided Costs 2011-2019'!$A:$A,'2011 Actuals'!T797&amp;'2011 Actuals'!S797,'Avoided Costs 2011-2019'!$M:$M)*R797</f>
        <v>0</v>
      </c>
      <c r="X797" s="108">
        <f t="shared" si="468"/>
        <v>5613.3636760969803</v>
      </c>
      <c r="Y797" s="134">
        <v>7737.5</v>
      </c>
      <c r="Z797" s="110">
        <f t="shared" si="469"/>
        <v>6190</v>
      </c>
      <c r="AA797" s="110"/>
      <c r="AB797" s="110"/>
      <c r="AC797" s="110"/>
      <c r="AD797" s="110">
        <f t="shared" si="470"/>
        <v>6190</v>
      </c>
      <c r="AE797" s="110">
        <f t="shared" si="471"/>
        <v>-576.63632390301973</v>
      </c>
      <c r="AF797" s="261">
        <f t="shared" si="472"/>
        <v>45536.016000000003</v>
      </c>
      <c r="AG797" s="23"/>
    </row>
    <row r="798" spans="1:33" s="111" customFormat="1" x14ac:dyDescent="0.2">
      <c r="A798" s="150" t="s">
        <v>792</v>
      </c>
      <c r="B798" s="150"/>
      <c r="C798" s="150"/>
      <c r="D798" s="151">
        <v>1</v>
      </c>
      <c r="E798" s="152"/>
      <c r="F798" s="153">
        <v>0.2</v>
      </c>
      <c r="G798" s="153"/>
      <c r="H798" s="152">
        <v>45688</v>
      </c>
      <c r="I798" s="109">
        <f t="shared" si="479"/>
        <v>44637.175999999999</v>
      </c>
      <c r="J798" s="66">
        <f t="shared" si="465"/>
        <v>35709.7408</v>
      </c>
      <c r="K798" s="109"/>
      <c r="L798" s="152">
        <v>70890</v>
      </c>
      <c r="M798" s="109">
        <f t="shared" si="480"/>
        <v>68834.19</v>
      </c>
      <c r="N798" s="109">
        <f t="shared" si="466"/>
        <v>55067.352000000006</v>
      </c>
      <c r="O798" s="115"/>
      <c r="P798" s="152">
        <v>0</v>
      </c>
      <c r="Q798" s="109">
        <f t="shared" si="481"/>
        <v>0</v>
      </c>
      <c r="R798" s="66">
        <f t="shared" si="467"/>
        <v>0</v>
      </c>
      <c r="S798" s="151">
        <v>15</v>
      </c>
      <c r="T798" s="154" t="s">
        <v>16</v>
      </c>
      <c r="U798" s="108">
        <f>SUMIF('Avoided Costs 2011-2019'!$A:$A,'2011 Actuals'!T798&amp;'2011 Actuals'!S798,'Avoided Costs 2011-2019'!$E:$E)*J798</f>
        <v>72678.139117931729</v>
      </c>
      <c r="V798" s="108">
        <f>SUMIF('Avoided Costs 2011-2019'!$A:$A,'2011 Actuals'!T798&amp;'2011 Actuals'!S798,'Avoided Costs 2011-2019'!$K:$K)*N798</f>
        <v>46414.188789115266</v>
      </c>
      <c r="W798" s="108">
        <f>SUMIF('Avoided Costs 2011-2019'!$A:$A,'2011 Actuals'!T798&amp;'2011 Actuals'!S798,'Avoided Costs 2011-2019'!$M:$M)*R798</f>
        <v>0</v>
      </c>
      <c r="X798" s="108">
        <f t="shared" si="468"/>
        <v>119092.327907047</v>
      </c>
      <c r="Y798" s="134">
        <v>24000</v>
      </c>
      <c r="Z798" s="110">
        <f t="shared" si="469"/>
        <v>19200</v>
      </c>
      <c r="AA798" s="110"/>
      <c r="AB798" s="110"/>
      <c r="AC798" s="110"/>
      <c r="AD798" s="110">
        <f t="shared" si="470"/>
        <v>19200</v>
      </c>
      <c r="AE798" s="110">
        <f t="shared" si="471"/>
        <v>99892.327907047002</v>
      </c>
      <c r="AF798" s="261">
        <f t="shared" si="472"/>
        <v>535646.11199999996</v>
      </c>
      <c r="AG798" s="23"/>
    </row>
    <row r="799" spans="1:33" s="111" customFormat="1" x14ac:dyDescent="0.2">
      <c r="A799" s="150" t="s">
        <v>793</v>
      </c>
      <c r="B799" s="150"/>
      <c r="C799" s="150"/>
      <c r="D799" s="151">
        <v>0</v>
      </c>
      <c r="E799" s="152"/>
      <c r="F799" s="153">
        <v>0.2</v>
      </c>
      <c r="G799" s="153"/>
      <c r="H799" s="152">
        <v>13530</v>
      </c>
      <c r="I799" s="109">
        <f t="shared" si="479"/>
        <v>13218.81</v>
      </c>
      <c r="J799" s="66">
        <f t="shared" si="465"/>
        <v>10575.048000000001</v>
      </c>
      <c r="K799" s="109"/>
      <c r="L799" s="152">
        <v>0</v>
      </c>
      <c r="M799" s="109">
        <f t="shared" si="480"/>
        <v>0</v>
      </c>
      <c r="N799" s="109">
        <f t="shared" si="466"/>
        <v>0</v>
      </c>
      <c r="O799" s="115"/>
      <c r="P799" s="152">
        <v>0</v>
      </c>
      <c r="Q799" s="109">
        <f t="shared" si="481"/>
        <v>0</v>
      </c>
      <c r="R799" s="66">
        <f t="shared" si="467"/>
        <v>0</v>
      </c>
      <c r="S799" s="151">
        <v>15</v>
      </c>
      <c r="T799" s="154" t="s">
        <v>16</v>
      </c>
      <c r="U799" s="108">
        <f>SUMIF('Avoided Costs 2011-2019'!$A:$A,'2011 Actuals'!T799&amp;'2011 Actuals'!S799,'Avoided Costs 2011-2019'!$E:$E)*J799</f>
        <v>21522.833616389784</v>
      </c>
      <c r="V799" s="108">
        <f>SUMIF('Avoided Costs 2011-2019'!$A:$A,'2011 Actuals'!T799&amp;'2011 Actuals'!S799,'Avoided Costs 2011-2019'!$K:$K)*N799</f>
        <v>0</v>
      </c>
      <c r="W799" s="108">
        <f>SUMIF('Avoided Costs 2011-2019'!$A:$A,'2011 Actuals'!T799&amp;'2011 Actuals'!S799,'Avoided Costs 2011-2019'!$M:$M)*R799</f>
        <v>0</v>
      </c>
      <c r="X799" s="108">
        <f t="shared" si="468"/>
        <v>21522.833616389784</v>
      </c>
      <c r="Y799" s="134">
        <v>26180</v>
      </c>
      <c r="Z799" s="110">
        <f t="shared" si="469"/>
        <v>20944</v>
      </c>
      <c r="AA799" s="110"/>
      <c r="AB799" s="110"/>
      <c r="AC799" s="110"/>
      <c r="AD799" s="110">
        <f t="shared" si="470"/>
        <v>20944</v>
      </c>
      <c r="AE799" s="110">
        <f t="shared" si="471"/>
        <v>578.83361638978386</v>
      </c>
      <c r="AF799" s="261">
        <f t="shared" si="472"/>
        <v>158625.72</v>
      </c>
      <c r="AG799" s="23"/>
    </row>
    <row r="800" spans="1:33" s="111" customFormat="1" x14ac:dyDescent="0.2">
      <c r="A800" s="150" t="s">
        <v>794</v>
      </c>
      <c r="B800" s="150"/>
      <c r="C800" s="150"/>
      <c r="D800" s="151">
        <v>0</v>
      </c>
      <c r="E800" s="152"/>
      <c r="F800" s="153">
        <v>0.2</v>
      </c>
      <c r="G800" s="153"/>
      <c r="H800" s="152">
        <v>4302</v>
      </c>
      <c r="I800" s="109">
        <f t="shared" si="479"/>
        <v>4203.0540000000001</v>
      </c>
      <c r="J800" s="66">
        <f t="shared" si="465"/>
        <v>3362.4432000000002</v>
      </c>
      <c r="K800" s="109"/>
      <c r="L800" s="152">
        <v>0</v>
      </c>
      <c r="M800" s="109">
        <f t="shared" si="480"/>
        <v>0</v>
      </c>
      <c r="N800" s="109">
        <f t="shared" si="466"/>
        <v>0</v>
      </c>
      <c r="O800" s="115"/>
      <c r="P800" s="152">
        <v>0</v>
      </c>
      <c r="Q800" s="109">
        <f t="shared" si="481"/>
        <v>0</v>
      </c>
      <c r="R800" s="66">
        <f t="shared" si="467"/>
        <v>0</v>
      </c>
      <c r="S800" s="151">
        <v>15</v>
      </c>
      <c r="T800" s="154" t="s">
        <v>134</v>
      </c>
      <c r="U800" s="108">
        <f>SUMIF('Avoided Costs 2011-2019'!$A:$A,'2011 Actuals'!T800&amp;'2011 Actuals'!S800,'Avoided Costs 2011-2019'!$E:$E)*J800</f>
        <v>6217.4795403113303</v>
      </c>
      <c r="V800" s="108">
        <f>SUMIF('Avoided Costs 2011-2019'!$A:$A,'2011 Actuals'!T800&amp;'2011 Actuals'!S800,'Avoided Costs 2011-2019'!$K:$K)*N800</f>
        <v>0</v>
      </c>
      <c r="W800" s="108">
        <f>SUMIF('Avoided Costs 2011-2019'!$A:$A,'2011 Actuals'!T800&amp;'2011 Actuals'!S800,'Avoided Costs 2011-2019'!$M:$M)*R800</f>
        <v>0</v>
      </c>
      <c r="X800" s="108">
        <f t="shared" si="468"/>
        <v>6217.4795403113303</v>
      </c>
      <c r="Y800" s="134">
        <v>7000</v>
      </c>
      <c r="Z800" s="110">
        <f t="shared" si="469"/>
        <v>5600</v>
      </c>
      <c r="AA800" s="110"/>
      <c r="AB800" s="110"/>
      <c r="AC800" s="110"/>
      <c r="AD800" s="110">
        <f t="shared" si="470"/>
        <v>5600</v>
      </c>
      <c r="AE800" s="110">
        <f t="shared" si="471"/>
        <v>617.47954031133031</v>
      </c>
      <c r="AF800" s="261">
        <f t="shared" si="472"/>
        <v>50436.648000000001</v>
      </c>
      <c r="AG800" s="23"/>
    </row>
    <row r="801" spans="1:33" s="111" customFormat="1" x14ac:dyDescent="0.2">
      <c r="A801" s="150" t="s">
        <v>795</v>
      </c>
      <c r="B801" s="150"/>
      <c r="C801" s="150"/>
      <c r="D801" s="151">
        <v>1</v>
      </c>
      <c r="E801" s="152"/>
      <c r="F801" s="153">
        <v>0.2</v>
      </c>
      <c r="G801" s="153"/>
      <c r="H801" s="152">
        <v>39386</v>
      </c>
      <c r="I801" s="109">
        <f t="shared" si="479"/>
        <v>38480.121999999996</v>
      </c>
      <c r="J801" s="66">
        <f t="shared" si="465"/>
        <v>30784.097599999997</v>
      </c>
      <c r="K801" s="109"/>
      <c r="L801" s="152">
        <v>54000</v>
      </c>
      <c r="M801" s="109">
        <f t="shared" si="480"/>
        <v>52434</v>
      </c>
      <c r="N801" s="109">
        <f t="shared" si="466"/>
        <v>41947.200000000004</v>
      </c>
      <c r="O801" s="115"/>
      <c r="P801" s="152">
        <v>0</v>
      </c>
      <c r="Q801" s="109">
        <f t="shared" si="481"/>
        <v>0</v>
      </c>
      <c r="R801" s="66">
        <f t="shared" si="467"/>
        <v>0</v>
      </c>
      <c r="S801" s="151">
        <v>15</v>
      </c>
      <c r="T801" s="154" t="s">
        <v>16</v>
      </c>
      <c r="U801" s="108">
        <f>SUMIF('Avoided Costs 2011-2019'!$A:$A,'2011 Actuals'!T801&amp;'2011 Actuals'!S801,'Avoided Costs 2011-2019'!$E:$E)*J801</f>
        <v>62653.239084636203</v>
      </c>
      <c r="V801" s="108">
        <f>SUMIF('Avoided Costs 2011-2019'!$A:$A,'2011 Actuals'!T801&amp;'2011 Actuals'!S801,'Avoided Costs 2011-2019'!$K:$K)*N801</f>
        <v>35355.708768687036</v>
      </c>
      <c r="W801" s="108">
        <f>SUMIF('Avoided Costs 2011-2019'!$A:$A,'2011 Actuals'!T801&amp;'2011 Actuals'!S801,'Avoided Costs 2011-2019'!$M:$M)*R801</f>
        <v>0</v>
      </c>
      <c r="X801" s="108">
        <f t="shared" si="468"/>
        <v>98008.947853323247</v>
      </c>
      <c r="Y801" s="134">
        <v>24000</v>
      </c>
      <c r="Z801" s="110">
        <f t="shared" si="469"/>
        <v>19200</v>
      </c>
      <c r="AA801" s="110"/>
      <c r="AB801" s="110"/>
      <c r="AC801" s="110"/>
      <c r="AD801" s="110">
        <f t="shared" si="470"/>
        <v>19200</v>
      </c>
      <c r="AE801" s="110">
        <f t="shared" si="471"/>
        <v>78808.947853323247</v>
      </c>
      <c r="AF801" s="261">
        <f t="shared" si="472"/>
        <v>461761.46399999998</v>
      </c>
      <c r="AG801" s="23"/>
    </row>
    <row r="802" spans="1:33" s="111" customFormat="1" x14ac:dyDescent="0.2">
      <c r="A802" s="150" t="s">
        <v>796</v>
      </c>
      <c r="B802" s="150"/>
      <c r="C802" s="150"/>
      <c r="D802" s="151">
        <v>0</v>
      </c>
      <c r="E802" s="152"/>
      <c r="F802" s="153">
        <v>0.2</v>
      </c>
      <c r="G802" s="153"/>
      <c r="H802" s="152">
        <v>16504</v>
      </c>
      <c r="I802" s="109">
        <f t="shared" si="479"/>
        <v>16124.407999999999</v>
      </c>
      <c r="J802" s="66">
        <f t="shared" si="465"/>
        <v>12899.526400000001</v>
      </c>
      <c r="K802" s="109"/>
      <c r="L802" s="152">
        <v>0</v>
      </c>
      <c r="M802" s="109">
        <f t="shared" si="480"/>
        <v>0</v>
      </c>
      <c r="N802" s="109">
        <f t="shared" si="466"/>
        <v>0</v>
      </c>
      <c r="O802" s="115"/>
      <c r="P802" s="152">
        <v>0</v>
      </c>
      <c r="Q802" s="109">
        <f t="shared" si="481"/>
        <v>0</v>
      </c>
      <c r="R802" s="66">
        <f t="shared" si="467"/>
        <v>0</v>
      </c>
      <c r="S802" s="151">
        <v>15</v>
      </c>
      <c r="T802" s="154" t="s">
        <v>16</v>
      </c>
      <c r="U802" s="108">
        <f>SUMIF('Avoided Costs 2011-2019'!$A:$A,'2011 Actuals'!T802&amp;'2011 Actuals'!S802,'Avoided Costs 2011-2019'!$E:$E)*J802</f>
        <v>26253.721064663489</v>
      </c>
      <c r="V802" s="108">
        <f>SUMIF('Avoided Costs 2011-2019'!$A:$A,'2011 Actuals'!T802&amp;'2011 Actuals'!S802,'Avoided Costs 2011-2019'!$K:$K)*N802</f>
        <v>0</v>
      </c>
      <c r="W802" s="108">
        <f>SUMIF('Avoided Costs 2011-2019'!$A:$A,'2011 Actuals'!T802&amp;'2011 Actuals'!S802,'Avoided Costs 2011-2019'!$M:$M)*R802</f>
        <v>0</v>
      </c>
      <c r="X802" s="108">
        <f t="shared" si="468"/>
        <v>26253.721064663489</v>
      </c>
      <c r="Y802" s="134">
        <v>24340</v>
      </c>
      <c r="Z802" s="110">
        <f t="shared" si="469"/>
        <v>19472</v>
      </c>
      <c r="AA802" s="110"/>
      <c r="AB802" s="110"/>
      <c r="AC802" s="110"/>
      <c r="AD802" s="110">
        <f t="shared" si="470"/>
        <v>19472</v>
      </c>
      <c r="AE802" s="110">
        <f t="shared" si="471"/>
        <v>6781.7210646634885</v>
      </c>
      <c r="AF802" s="261">
        <f t="shared" si="472"/>
        <v>193492.89600000001</v>
      </c>
      <c r="AG802" s="23"/>
    </row>
    <row r="803" spans="1:33" s="111" customFormat="1" x14ac:dyDescent="0.2">
      <c r="A803" s="150" t="s">
        <v>797</v>
      </c>
      <c r="B803" s="150"/>
      <c r="C803" s="150"/>
      <c r="D803" s="151">
        <v>0</v>
      </c>
      <c r="E803" s="152"/>
      <c r="F803" s="153">
        <v>0.2</v>
      </c>
      <c r="G803" s="153"/>
      <c r="H803" s="152">
        <v>5195</v>
      </c>
      <c r="I803" s="109">
        <f t="shared" si="479"/>
        <v>5075.5150000000003</v>
      </c>
      <c r="J803" s="66">
        <f t="shared" si="465"/>
        <v>4060.4120000000003</v>
      </c>
      <c r="K803" s="109"/>
      <c r="L803" s="152">
        <v>0</v>
      </c>
      <c r="M803" s="109">
        <f t="shared" si="480"/>
        <v>0</v>
      </c>
      <c r="N803" s="109">
        <f t="shared" si="466"/>
        <v>0</v>
      </c>
      <c r="O803" s="115"/>
      <c r="P803" s="152">
        <v>0</v>
      </c>
      <c r="Q803" s="109">
        <f t="shared" si="481"/>
        <v>0</v>
      </c>
      <c r="R803" s="66">
        <f t="shared" si="467"/>
        <v>0</v>
      </c>
      <c r="S803" s="151">
        <v>15</v>
      </c>
      <c r="T803" s="154" t="s">
        <v>134</v>
      </c>
      <c r="U803" s="108">
        <f>SUMIF('Avoided Costs 2011-2019'!$A:$A,'2011 Actuals'!T803&amp;'2011 Actuals'!S803,'Avoided Costs 2011-2019'!$E:$E)*J803</f>
        <v>7508.0907047692608</v>
      </c>
      <c r="V803" s="108">
        <f>SUMIF('Avoided Costs 2011-2019'!$A:$A,'2011 Actuals'!T803&amp;'2011 Actuals'!S803,'Avoided Costs 2011-2019'!$K:$K)*N803</f>
        <v>0</v>
      </c>
      <c r="W803" s="108">
        <f>SUMIF('Avoided Costs 2011-2019'!$A:$A,'2011 Actuals'!T803&amp;'2011 Actuals'!S803,'Avoided Costs 2011-2019'!$M:$M)*R803</f>
        <v>0</v>
      </c>
      <c r="X803" s="108">
        <f t="shared" si="468"/>
        <v>7508.0907047692608</v>
      </c>
      <c r="Y803" s="134">
        <v>7000</v>
      </c>
      <c r="Z803" s="110">
        <f t="shared" si="469"/>
        <v>5600</v>
      </c>
      <c r="AA803" s="110"/>
      <c r="AB803" s="110"/>
      <c r="AC803" s="110"/>
      <c r="AD803" s="110">
        <f t="shared" si="470"/>
        <v>5600</v>
      </c>
      <c r="AE803" s="110">
        <f t="shared" si="471"/>
        <v>1908.0907047692608</v>
      </c>
      <c r="AF803" s="261">
        <f t="shared" si="472"/>
        <v>60906.180000000008</v>
      </c>
      <c r="AG803" s="23"/>
    </row>
    <row r="804" spans="1:33" s="111" customFormat="1" x14ac:dyDescent="0.2">
      <c r="A804" s="150" t="s">
        <v>798</v>
      </c>
      <c r="B804" s="150"/>
      <c r="C804" s="150"/>
      <c r="D804" s="151">
        <v>1</v>
      </c>
      <c r="E804" s="152"/>
      <c r="F804" s="153">
        <v>0.2</v>
      </c>
      <c r="G804" s="153"/>
      <c r="H804" s="152">
        <v>45688</v>
      </c>
      <c r="I804" s="109">
        <f t="shared" si="479"/>
        <v>44637.175999999999</v>
      </c>
      <c r="J804" s="66">
        <f t="shared" si="465"/>
        <v>35709.7408</v>
      </c>
      <c r="K804" s="109"/>
      <c r="L804" s="152">
        <v>70890</v>
      </c>
      <c r="M804" s="109">
        <f t="shared" si="480"/>
        <v>68834.19</v>
      </c>
      <c r="N804" s="109">
        <f t="shared" si="466"/>
        <v>55067.352000000006</v>
      </c>
      <c r="O804" s="115"/>
      <c r="P804" s="152">
        <v>0</v>
      </c>
      <c r="Q804" s="109">
        <f t="shared" si="481"/>
        <v>0</v>
      </c>
      <c r="R804" s="66">
        <f t="shared" si="467"/>
        <v>0</v>
      </c>
      <c r="S804" s="151">
        <v>15</v>
      </c>
      <c r="T804" s="154" t="s">
        <v>16</v>
      </c>
      <c r="U804" s="108">
        <f>SUMIF('Avoided Costs 2011-2019'!$A:$A,'2011 Actuals'!T804&amp;'2011 Actuals'!S804,'Avoided Costs 2011-2019'!$E:$E)*J804</f>
        <v>72678.139117931729</v>
      </c>
      <c r="V804" s="108">
        <f>SUMIF('Avoided Costs 2011-2019'!$A:$A,'2011 Actuals'!T804&amp;'2011 Actuals'!S804,'Avoided Costs 2011-2019'!$K:$K)*N804</f>
        <v>46414.188789115266</v>
      </c>
      <c r="W804" s="108">
        <f>SUMIF('Avoided Costs 2011-2019'!$A:$A,'2011 Actuals'!T804&amp;'2011 Actuals'!S804,'Avoided Costs 2011-2019'!$M:$M)*R804</f>
        <v>0</v>
      </c>
      <c r="X804" s="108">
        <f t="shared" si="468"/>
        <v>119092.327907047</v>
      </c>
      <c r="Y804" s="134">
        <v>24000</v>
      </c>
      <c r="Z804" s="110">
        <f t="shared" si="469"/>
        <v>19200</v>
      </c>
      <c r="AA804" s="110"/>
      <c r="AB804" s="110"/>
      <c r="AC804" s="110"/>
      <c r="AD804" s="110">
        <f t="shared" si="470"/>
        <v>19200</v>
      </c>
      <c r="AE804" s="110">
        <f t="shared" si="471"/>
        <v>99892.327907047002</v>
      </c>
      <c r="AF804" s="261">
        <f t="shared" si="472"/>
        <v>535646.11199999996</v>
      </c>
      <c r="AG804" s="23"/>
    </row>
    <row r="805" spans="1:33" s="111" customFormat="1" x14ac:dyDescent="0.2">
      <c r="A805" s="150" t="s">
        <v>799</v>
      </c>
      <c r="B805" s="150"/>
      <c r="C805" s="150"/>
      <c r="D805" s="151">
        <v>1</v>
      </c>
      <c r="E805" s="152"/>
      <c r="F805" s="153">
        <v>0.2</v>
      </c>
      <c r="G805" s="153"/>
      <c r="H805" s="152">
        <v>3174</v>
      </c>
      <c r="I805" s="109">
        <f t="shared" si="479"/>
        <v>3100.998</v>
      </c>
      <c r="J805" s="66">
        <f t="shared" si="465"/>
        <v>2480.7984000000001</v>
      </c>
      <c r="K805" s="109"/>
      <c r="L805" s="152">
        <v>0</v>
      </c>
      <c r="M805" s="109">
        <f t="shared" si="480"/>
        <v>0</v>
      </c>
      <c r="N805" s="109">
        <f t="shared" si="466"/>
        <v>0</v>
      </c>
      <c r="O805" s="115"/>
      <c r="P805" s="152">
        <v>0</v>
      </c>
      <c r="Q805" s="109">
        <f t="shared" si="481"/>
        <v>0</v>
      </c>
      <c r="R805" s="66">
        <f t="shared" si="467"/>
        <v>0</v>
      </c>
      <c r="S805" s="151">
        <v>25</v>
      </c>
      <c r="T805" s="154" t="s">
        <v>16</v>
      </c>
      <c r="U805" s="108">
        <f>SUMIF('Avoided Costs 2011-2019'!$A:$A,'2011 Actuals'!T805&amp;'2011 Actuals'!S805,'Avoided Costs 2011-2019'!$E:$E)*J805</f>
        <v>6410.3913644773174</v>
      </c>
      <c r="V805" s="108">
        <f>SUMIF('Avoided Costs 2011-2019'!$A:$A,'2011 Actuals'!T805&amp;'2011 Actuals'!S805,'Avoided Costs 2011-2019'!$K:$K)*N805</f>
        <v>0</v>
      </c>
      <c r="W805" s="108">
        <f>SUMIF('Avoided Costs 2011-2019'!$A:$A,'2011 Actuals'!T805&amp;'2011 Actuals'!S805,'Avoided Costs 2011-2019'!$M:$M)*R805</f>
        <v>0</v>
      </c>
      <c r="X805" s="108">
        <f t="shared" si="468"/>
        <v>6410.3913644773174</v>
      </c>
      <c r="Y805" s="134">
        <v>9483</v>
      </c>
      <c r="Z805" s="110">
        <f t="shared" si="469"/>
        <v>7586.4000000000005</v>
      </c>
      <c r="AA805" s="110"/>
      <c r="AB805" s="110"/>
      <c r="AC805" s="110"/>
      <c r="AD805" s="110">
        <f t="shared" si="470"/>
        <v>7586.4000000000005</v>
      </c>
      <c r="AE805" s="110">
        <f t="shared" si="471"/>
        <v>-1176.0086355226831</v>
      </c>
      <c r="AF805" s="261">
        <f t="shared" si="472"/>
        <v>62019.960000000006</v>
      </c>
      <c r="AG805" s="23"/>
    </row>
    <row r="806" spans="1:33" s="111" customFormat="1" x14ac:dyDescent="0.2">
      <c r="A806" s="150" t="s">
        <v>800</v>
      </c>
      <c r="B806" s="150"/>
      <c r="C806" s="150"/>
      <c r="D806" s="151">
        <v>1</v>
      </c>
      <c r="E806" s="152"/>
      <c r="F806" s="153">
        <v>0.2</v>
      </c>
      <c r="G806" s="153"/>
      <c r="H806" s="152">
        <v>50841</v>
      </c>
      <c r="I806" s="109">
        <f t="shared" si="479"/>
        <v>49671.656999999999</v>
      </c>
      <c r="J806" s="66">
        <f t="shared" si="465"/>
        <v>39737.325600000004</v>
      </c>
      <c r="K806" s="109"/>
      <c r="L806" s="152">
        <v>42486</v>
      </c>
      <c r="M806" s="109">
        <f t="shared" si="480"/>
        <v>41253.905999999995</v>
      </c>
      <c r="N806" s="109">
        <f t="shared" si="466"/>
        <v>33003.124799999998</v>
      </c>
      <c r="O806" s="115"/>
      <c r="P806" s="152">
        <v>0</v>
      </c>
      <c r="Q806" s="109">
        <f t="shared" si="481"/>
        <v>0</v>
      </c>
      <c r="R806" s="66">
        <f t="shared" si="467"/>
        <v>0</v>
      </c>
      <c r="S806" s="151">
        <v>15</v>
      </c>
      <c r="T806" s="154" t="s">
        <v>16</v>
      </c>
      <c r="U806" s="108">
        <f>SUMIF('Avoided Costs 2011-2019'!$A:$A,'2011 Actuals'!T806&amp;'2011 Actuals'!S806,'Avoided Costs 2011-2019'!$E:$E)*J806</f>
        <v>80875.268580256685</v>
      </c>
      <c r="V806" s="108">
        <f>SUMIF('Avoided Costs 2011-2019'!$A:$A,'2011 Actuals'!T806&amp;'2011 Actuals'!S806,'Avoided Costs 2011-2019'!$K:$K)*N806</f>
        <v>27817.085976785875</v>
      </c>
      <c r="W806" s="108">
        <f>SUMIF('Avoided Costs 2011-2019'!$A:$A,'2011 Actuals'!T806&amp;'2011 Actuals'!S806,'Avoided Costs 2011-2019'!$M:$M)*R806</f>
        <v>0</v>
      </c>
      <c r="X806" s="108">
        <f t="shared" si="468"/>
        <v>108692.35455704256</v>
      </c>
      <c r="Y806" s="134">
        <v>13102</v>
      </c>
      <c r="Z806" s="110">
        <f t="shared" si="469"/>
        <v>10481.6</v>
      </c>
      <c r="AA806" s="110"/>
      <c r="AB806" s="110"/>
      <c r="AC806" s="110"/>
      <c r="AD806" s="110">
        <f t="shared" si="470"/>
        <v>10481.6</v>
      </c>
      <c r="AE806" s="110">
        <f t="shared" si="471"/>
        <v>98210.754557042557</v>
      </c>
      <c r="AF806" s="261">
        <f t="shared" si="472"/>
        <v>596059.88400000008</v>
      </c>
      <c r="AG806" s="23"/>
    </row>
    <row r="807" spans="1:33" s="111" customFormat="1" x14ac:dyDescent="0.2">
      <c r="A807" s="150" t="s">
        <v>801</v>
      </c>
      <c r="B807" s="150"/>
      <c r="C807" s="150"/>
      <c r="D807" s="151">
        <v>1</v>
      </c>
      <c r="E807" s="152"/>
      <c r="F807" s="153">
        <v>0.2</v>
      </c>
      <c r="G807" s="153"/>
      <c r="H807" s="152">
        <v>50841</v>
      </c>
      <c r="I807" s="109">
        <f t="shared" si="479"/>
        <v>49671.656999999999</v>
      </c>
      <c r="J807" s="66">
        <f t="shared" si="465"/>
        <v>39737.325600000004</v>
      </c>
      <c r="K807" s="109"/>
      <c r="L807" s="152">
        <v>42486</v>
      </c>
      <c r="M807" s="109">
        <f t="shared" si="480"/>
        <v>41253.905999999995</v>
      </c>
      <c r="N807" s="109">
        <f t="shared" si="466"/>
        <v>33003.124799999998</v>
      </c>
      <c r="O807" s="115"/>
      <c r="P807" s="152">
        <v>0</v>
      </c>
      <c r="Q807" s="109">
        <f t="shared" si="481"/>
        <v>0</v>
      </c>
      <c r="R807" s="66">
        <f t="shared" si="467"/>
        <v>0</v>
      </c>
      <c r="S807" s="151">
        <v>15</v>
      </c>
      <c r="T807" s="154" t="s">
        <v>16</v>
      </c>
      <c r="U807" s="108">
        <f>SUMIF('Avoided Costs 2011-2019'!$A:$A,'2011 Actuals'!T807&amp;'2011 Actuals'!S807,'Avoided Costs 2011-2019'!$E:$E)*J807</f>
        <v>80875.268580256685</v>
      </c>
      <c r="V807" s="108">
        <f>SUMIF('Avoided Costs 2011-2019'!$A:$A,'2011 Actuals'!T807&amp;'2011 Actuals'!S807,'Avoided Costs 2011-2019'!$K:$K)*N807</f>
        <v>27817.085976785875</v>
      </c>
      <c r="W807" s="108">
        <f>SUMIF('Avoided Costs 2011-2019'!$A:$A,'2011 Actuals'!T807&amp;'2011 Actuals'!S807,'Avoided Costs 2011-2019'!$M:$M)*R807</f>
        <v>0</v>
      </c>
      <c r="X807" s="108">
        <f t="shared" si="468"/>
        <v>108692.35455704256</v>
      </c>
      <c r="Y807" s="134">
        <v>14761</v>
      </c>
      <c r="Z807" s="110">
        <f t="shared" si="469"/>
        <v>11808.800000000001</v>
      </c>
      <c r="AA807" s="110"/>
      <c r="AB807" s="110"/>
      <c r="AC807" s="110"/>
      <c r="AD807" s="110">
        <f t="shared" si="470"/>
        <v>11808.800000000001</v>
      </c>
      <c r="AE807" s="110">
        <f t="shared" si="471"/>
        <v>96883.55455704256</v>
      </c>
      <c r="AF807" s="261">
        <f t="shared" si="472"/>
        <v>596059.88400000008</v>
      </c>
      <c r="AG807" s="23"/>
    </row>
    <row r="808" spans="1:33" s="111" customFormat="1" x14ac:dyDescent="0.2">
      <c r="A808" s="150" t="s">
        <v>802</v>
      </c>
      <c r="B808" s="150"/>
      <c r="C808" s="150"/>
      <c r="D808" s="151">
        <v>1</v>
      </c>
      <c r="E808" s="152"/>
      <c r="F808" s="153">
        <v>0.2</v>
      </c>
      <c r="G808" s="153"/>
      <c r="H808" s="152">
        <v>15113</v>
      </c>
      <c r="I808" s="109">
        <f t="shared" si="479"/>
        <v>14765.401</v>
      </c>
      <c r="J808" s="66">
        <f t="shared" si="465"/>
        <v>11812.320800000001</v>
      </c>
      <c r="K808" s="109"/>
      <c r="L808" s="152">
        <v>39131</v>
      </c>
      <c r="M808" s="109">
        <f t="shared" si="480"/>
        <v>37996.201000000001</v>
      </c>
      <c r="N808" s="109">
        <f t="shared" si="466"/>
        <v>30396.960800000001</v>
      </c>
      <c r="O808" s="115"/>
      <c r="P808" s="152">
        <v>0</v>
      </c>
      <c r="Q808" s="109">
        <f t="shared" si="481"/>
        <v>0</v>
      </c>
      <c r="R808" s="66">
        <f t="shared" si="467"/>
        <v>0</v>
      </c>
      <c r="S808" s="151">
        <v>15</v>
      </c>
      <c r="T808" s="154" t="s">
        <v>16</v>
      </c>
      <c r="U808" s="108">
        <f>SUMIF('Avoided Costs 2011-2019'!$A:$A,'2011 Actuals'!T808&amp;'2011 Actuals'!S808,'Avoided Costs 2011-2019'!$E:$E)*J808</f>
        <v>24040.989242017651</v>
      </c>
      <c r="V808" s="108">
        <f>SUMIF('Avoided Costs 2011-2019'!$A:$A,'2011 Actuals'!T808&amp;'2011 Actuals'!S808,'Avoided Costs 2011-2019'!$K:$K)*N808</f>
        <v>25620.448885694303</v>
      </c>
      <c r="W808" s="108">
        <f>SUMIF('Avoided Costs 2011-2019'!$A:$A,'2011 Actuals'!T808&amp;'2011 Actuals'!S808,'Avoided Costs 2011-2019'!$M:$M)*R808</f>
        <v>0</v>
      </c>
      <c r="X808" s="108">
        <f t="shared" si="468"/>
        <v>49661.438127711954</v>
      </c>
      <c r="Y808" s="134">
        <v>9500</v>
      </c>
      <c r="Z808" s="110">
        <f t="shared" si="469"/>
        <v>7600</v>
      </c>
      <c r="AA808" s="110"/>
      <c r="AB808" s="110"/>
      <c r="AC808" s="110"/>
      <c r="AD808" s="110">
        <f t="shared" si="470"/>
        <v>7600</v>
      </c>
      <c r="AE808" s="110">
        <f t="shared" si="471"/>
        <v>42061.438127711954</v>
      </c>
      <c r="AF808" s="261">
        <f t="shared" si="472"/>
        <v>177184.81200000003</v>
      </c>
      <c r="AG808" s="23"/>
    </row>
    <row r="809" spans="1:33" s="111" customFormat="1" x14ac:dyDescent="0.2">
      <c r="A809" s="145" t="s">
        <v>803</v>
      </c>
      <c r="B809" s="145"/>
      <c r="C809" s="145"/>
      <c r="D809" s="146">
        <v>1</v>
      </c>
      <c r="E809" s="147"/>
      <c r="F809" s="148">
        <v>0.2</v>
      </c>
      <c r="G809" s="148"/>
      <c r="H809" s="147">
        <v>1861</v>
      </c>
      <c r="I809" s="109">
        <f>H809</f>
        <v>1861</v>
      </c>
      <c r="J809" s="66">
        <f t="shared" si="465"/>
        <v>1488.8000000000002</v>
      </c>
      <c r="K809" s="147"/>
      <c r="L809" s="147">
        <v>0</v>
      </c>
      <c r="M809" s="109">
        <f>L809</f>
        <v>0</v>
      </c>
      <c r="N809" s="109">
        <f t="shared" si="466"/>
        <v>0</v>
      </c>
      <c r="O809" s="147"/>
      <c r="P809" s="147">
        <v>0</v>
      </c>
      <c r="Q809" s="109">
        <f>+P809</f>
        <v>0</v>
      </c>
      <c r="R809" s="66">
        <f t="shared" si="467"/>
        <v>0</v>
      </c>
      <c r="S809" s="146">
        <v>25</v>
      </c>
      <c r="T809" s="149" t="s">
        <v>134</v>
      </c>
      <c r="U809" s="108">
        <f>SUMIF('Avoided Costs 2011-2019'!$A:$A,'2011 Actuals'!T809&amp;'2011 Actuals'!S809,'Avoided Costs 2011-2019'!$E:$E)*J809</f>
        <v>3494.023201401646</v>
      </c>
      <c r="V809" s="108">
        <f>SUMIF('Avoided Costs 2011-2019'!$A:$A,'2011 Actuals'!T809&amp;'2011 Actuals'!S809,'Avoided Costs 2011-2019'!$K:$K)*N809</f>
        <v>0</v>
      </c>
      <c r="W809" s="108">
        <f>SUMIF('Avoided Costs 2011-2019'!$A:$A,'2011 Actuals'!T809&amp;'2011 Actuals'!S809,'Avoided Costs 2011-2019'!$M:$M)*R809</f>
        <v>0</v>
      </c>
      <c r="X809" s="108">
        <f t="shared" si="468"/>
        <v>3494.023201401646</v>
      </c>
      <c r="Y809" s="134">
        <v>4500</v>
      </c>
      <c r="Z809" s="110">
        <f t="shared" si="469"/>
        <v>3600</v>
      </c>
      <c r="AA809" s="110"/>
      <c r="AB809" s="110"/>
      <c r="AC809" s="110"/>
      <c r="AD809" s="110">
        <f t="shared" si="470"/>
        <v>3600</v>
      </c>
      <c r="AE809" s="110">
        <f t="shared" si="471"/>
        <v>-105.97679859835398</v>
      </c>
      <c r="AF809" s="261">
        <f t="shared" si="472"/>
        <v>37220.000000000007</v>
      </c>
      <c r="AG809" s="23"/>
    </row>
    <row r="810" spans="1:33" s="111" customFormat="1" x14ac:dyDescent="0.2">
      <c r="A810" s="150" t="s">
        <v>804</v>
      </c>
      <c r="B810" s="150"/>
      <c r="C810" s="150"/>
      <c r="D810" s="151">
        <v>0</v>
      </c>
      <c r="E810" s="152"/>
      <c r="F810" s="153">
        <v>0.2</v>
      </c>
      <c r="G810" s="153"/>
      <c r="H810" s="152">
        <v>26508</v>
      </c>
      <c r="I810" s="109">
        <f t="shared" si="479"/>
        <v>25898.315999999999</v>
      </c>
      <c r="J810" s="66">
        <f t="shared" si="465"/>
        <v>20718.6528</v>
      </c>
      <c r="K810" s="109"/>
      <c r="L810" s="152">
        <v>0</v>
      </c>
      <c r="M810" s="109">
        <f t="shared" si="480"/>
        <v>0</v>
      </c>
      <c r="N810" s="109">
        <f t="shared" si="466"/>
        <v>0</v>
      </c>
      <c r="O810" s="115"/>
      <c r="P810" s="152">
        <v>0</v>
      </c>
      <c r="Q810" s="109">
        <f t="shared" si="481"/>
        <v>0</v>
      </c>
      <c r="R810" s="66">
        <f t="shared" si="467"/>
        <v>0</v>
      </c>
      <c r="S810" s="151">
        <v>25</v>
      </c>
      <c r="T810" s="154" t="s">
        <v>134</v>
      </c>
      <c r="U810" s="108">
        <f>SUMIF('Avoided Costs 2011-2019'!$A:$A,'2011 Actuals'!T810&amp;'2011 Actuals'!S810,'Avoided Costs 2011-2019'!$E:$E)*J810</f>
        <v>48624.028469227007</v>
      </c>
      <c r="V810" s="108">
        <f>SUMIF('Avoided Costs 2011-2019'!$A:$A,'2011 Actuals'!T810&amp;'2011 Actuals'!S810,'Avoided Costs 2011-2019'!$K:$K)*N810</f>
        <v>0</v>
      </c>
      <c r="W810" s="108">
        <f>SUMIF('Avoided Costs 2011-2019'!$A:$A,'2011 Actuals'!T810&amp;'2011 Actuals'!S810,'Avoided Costs 2011-2019'!$M:$M)*R810</f>
        <v>0</v>
      </c>
      <c r="X810" s="108">
        <f t="shared" si="468"/>
        <v>48624.028469227007</v>
      </c>
      <c r="Y810" s="134">
        <v>28404</v>
      </c>
      <c r="Z810" s="110">
        <f t="shared" si="469"/>
        <v>22723.200000000001</v>
      </c>
      <c r="AA810" s="110"/>
      <c r="AB810" s="110"/>
      <c r="AC810" s="110"/>
      <c r="AD810" s="110">
        <f t="shared" si="470"/>
        <v>22723.200000000001</v>
      </c>
      <c r="AE810" s="110">
        <f t="shared" si="471"/>
        <v>25900.828469227006</v>
      </c>
      <c r="AF810" s="261">
        <f t="shared" si="472"/>
        <v>517966.32</v>
      </c>
      <c r="AG810" s="23"/>
    </row>
    <row r="811" spans="1:33" s="111" customFormat="1" x14ac:dyDescent="0.2">
      <c r="A811" s="150" t="s">
        <v>805</v>
      </c>
      <c r="B811" s="150"/>
      <c r="C811" s="150"/>
      <c r="D811" s="151">
        <v>1</v>
      </c>
      <c r="E811" s="152"/>
      <c r="F811" s="153">
        <v>0.2</v>
      </c>
      <c r="G811" s="153"/>
      <c r="H811" s="152">
        <v>81478</v>
      </c>
      <c r="I811" s="109">
        <f t="shared" si="479"/>
        <v>79604.005999999994</v>
      </c>
      <c r="J811" s="66">
        <f t="shared" si="465"/>
        <v>63683.2048</v>
      </c>
      <c r="K811" s="109"/>
      <c r="L811" s="152">
        <v>0</v>
      </c>
      <c r="M811" s="109">
        <f t="shared" si="480"/>
        <v>0</v>
      </c>
      <c r="N811" s="109">
        <f t="shared" si="466"/>
        <v>0</v>
      </c>
      <c r="O811" s="115"/>
      <c r="P811" s="152">
        <v>0</v>
      </c>
      <c r="Q811" s="109">
        <f t="shared" si="481"/>
        <v>0</v>
      </c>
      <c r="R811" s="66">
        <f t="shared" si="467"/>
        <v>0</v>
      </c>
      <c r="S811" s="151">
        <v>25</v>
      </c>
      <c r="T811" s="154" t="s">
        <v>16</v>
      </c>
      <c r="U811" s="108">
        <f>SUMIF('Avoided Costs 2011-2019'!$A:$A,'2011 Actuals'!T811&amp;'2011 Actuals'!S811,'Avoided Costs 2011-2019'!$E:$E)*J811</f>
        <v>164557.61423909353</v>
      </c>
      <c r="V811" s="108">
        <f>SUMIF('Avoided Costs 2011-2019'!$A:$A,'2011 Actuals'!T811&amp;'2011 Actuals'!S811,'Avoided Costs 2011-2019'!$K:$K)*N811</f>
        <v>0</v>
      </c>
      <c r="W811" s="108">
        <f>SUMIF('Avoided Costs 2011-2019'!$A:$A,'2011 Actuals'!T811&amp;'2011 Actuals'!S811,'Avoided Costs 2011-2019'!$M:$M)*R811</f>
        <v>0</v>
      </c>
      <c r="X811" s="108">
        <f t="shared" si="468"/>
        <v>164557.61423909353</v>
      </c>
      <c r="Y811" s="134">
        <v>16866</v>
      </c>
      <c r="Z811" s="110">
        <f t="shared" si="469"/>
        <v>13492.800000000001</v>
      </c>
      <c r="AA811" s="110"/>
      <c r="AB811" s="110"/>
      <c r="AC811" s="110"/>
      <c r="AD811" s="110">
        <f t="shared" si="470"/>
        <v>13492.800000000001</v>
      </c>
      <c r="AE811" s="110">
        <f t="shared" si="471"/>
        <v>151064.81423909354</v>
      </c>
      <c r="AF811" s="261">
        <f t="shared" si="472"/>
        <v>1592080.1199999999</v>
      </c>
      <c r="AG811" s="23"/>
    </row>
    <row r="812" spans="1:33" s="111" customFormat="1" x14ac:dyDescent="0.2">
      <c r="A812" s="150" t="s">
        <v>806</v>
      </c>
      <c r="B812" s="150"/>
      <c r="C812" s="150"/>
      <c r="D812" s="151">
        <v>0</v>
      </c>
      <c r="E812" s="152"/>
      <c r="F812" s="153">
        <v>0.2</v>
      </c>
      <c r="G812" s="153"/>
      <c r="H812" s="152">
        <v>19968</v>
      </c>
      <c r="I812" s="109">
        <f t="shared" si="479"/>
        <v>19508.736000000001</v>
      </c>
      <c r="J812" s="66">
        <f t="shared" si="465"/>
        <v>15606.988800000001</v>
      </c>
      <c r="K812" s="109"/>
      <c r="L812" s="152">
        <v>23637</v>
      </c>
      <c r="M812" s="109">
        <f t="shared" si="480"/>
        <v>22951.526999999998</v>
      </c>
      <c r="N812" s="109">
        <f t="shared" si="466"/>
        <v>18361.221600000001</v>
      </c>
      <c r="O812" s="115"/>
      <c r="P812" s="152">
        <v>0</v>
      </c>
      <c r="Q812" s="109">
        <f t="shared" si="481"/>
        <v>0</v>
      </c>
      <c r="R812" s="66">
        <f t="shared" si="467"/>
        <v>0</v>
      </c>
      <c r="S812" s="151">
        <v>15</v>
      </c>
      <c r="T812" s="154" t="s">
        <v>16</v>
      </c>
      <c r="U812" s="108">
        <f>SUMIF('Avoided Costs 2011-2019'!$A:$A,'2011 Actuals'!T812&amp;'2011 Actuals'!S812,'Avoided Costs 2011-2019'!$E:$E)*J812</f>
        <v>31764.075510130908</v>
      </c>
      <c r="V812" s="108">
        <f>SUMIF('Avoided Costs 2011-2019'!$A:$A,'2011 Actuals'!T812&amp;'2011 Actuals'!S812,'Avoided Costs 2011-2019'!$K:$K)*N812</f>
        <v>15475.979410471398</v>
      </c>
      <c r="W812" s="108">
        <f>SUMIF('Avoided Costs 2011-2019'!$A:$A,'2011 Actuals'!T812&amp;'2011 Actuals'!S812,'Avoided Costs 2011-2019'!$M:$M)*R812</f>
        <v>0</v>
      </c>
      <c r="X812" s="108">
        <f t="shared" si="468"/>
        <v>47240.054920602306</v>
      </c>
      <c r="Y812" s="134">
        <v>2485</v>
      </c>
      <c r="Z812" s="110">
        <f t="shared" si="469"/>
        <v>1988</v>
      </c>
      <c r="AA812" s="110"/>
      <c r="AB812" s="110"/>
      <c r="AC812" s="110"/>
      <c r="AD812" s="110">
        <f t="shared" si="470"/>
        <v>1988</v>
      </c>
      <c r="AE812" s="110">
        <f t="shared" si="471"/>
        <v>45252.054920602306</v>
      </c>
      <c r="AF812" s="261">
        <f t="shared" si="472"/>
        <v>234104.83200000002</v>
      </c>
      <c r="AG812" s="23"/>
    </row>
    <row r="813" spans="1:33" s="111" customFormat="1" x14ac:dyDescent="0.2">
      <c r="A813" s="150" t="s">
        <v>807</v>
      </c>
      <c r="B813" s="150"/>
      <c r="C813" s="150"/>
      <c r="D813" s="151">
        <v>0</v>
      </c>
      <c r="E813" s="152"/>
      <c r="F813" s="153">
        <v>0.2</v>
      </c>
      <c r="G813" s="153"/>
      <c r="H813" s="152">
        <v>22478</v>
      </c>
      <c r="I813" s="109">
        <f t="shared" si="479"/>
        <v>21961.006000000001</v>
      </c>
      <c r="J813" s="66">
        <f t="shared" si="465"/>
        <v>17568.804800000002</v>
      </c>
      <c r="K813" s="109"/>
      <c r="L813" s="152">
        <v>0</v>
      </c>
      <c r="M813" s="109">
        <f t="shared" si="480"/>
        <v>0</v>
      </c>
      <c r="N813" s="109">
        <f t="shared" si="466"/>
        <v>0</v>
      </c>
      <c r="O813" s="115"/>
      <c r="P813" s="152">
        <v>0</v>
      </c>
      <c r="Q813" s="109">
        <f t="shared" si="481"/>
        <v>0</v>
      </c>
      <c r="R813" s="66">
        <f t="shared" si="467"/>
        <v>0</v>
      </c>
      <c r="S813" s="151">
        <v>25</v>
      </c>
      <c r="T813" s="154" t="s">
        <v>16</v>
      </c>
      <c r="U813" s="108">
        <f>SUMIF('Avoided Costs 2011-2019'!$A:$A,'2011 Actuals'!T813&amp;'2011 Actuals'!S813,'Avoided Costs 2011-2019'!$E:$E)*J813</f>
        <v>45397.850375148439</v>
      </c>
      <c r="V813" s="108">
        <f>SUMIF('Avoided Costs 2011-2019'!$A:$A,'2011 Actuals'!T813&amp;'2011 Actuals'!S813,'Avoided Costs 2011-2019'!$K:$K)*N813</f>
        <v>0</v>
      </c>
      <c r="W813" s="108">
        <f>SUMIF('Avoided Costs 2011-2019'!$A:$A,'2011 Actuals'!T813&amp;'2011 Actuals'!S813,'Avoided Costs 2011-2019'!$M:$M)*R813</f>
        <v>0</v>
      </c>
      <c r="X813" s="108">
        <f t="shared" si="468"/>
        <v>45397.850375148439</v>
      </c>
      <c r="Y813" s="134">
        <v>3910</v>
      </c>
      <c r="Z813" s="110">
        <f t="shared" si="469"/>
        <v>3128</v>
      </c>
      <c r="AA813" s="110"/>
      <c r="AB813" s="110"/>
      <c r="AC813" s="110"/>
      <c r="AD813" s="110">
        <f t="shared" si="470"/>
        <v>3128</v>
      </c>
      <c r="AE813" s="110">
        <f t="shared" si="471"/>
        <v>42269.850375148439</v>
      </c>
      <c r="AF813" s="261">
        <f t="shared" si="472"/>
        <v>439220.12000000005</v>
      </c>
      <c r="AG813" s="23"/>
    </row>
    <row r="814" spans="1:33" s="111" customFormat="1" x14ac:dyDescent="0.2">
      <c r="A814" s="150" t="s">
        <v>808</v>
      </c>
      <c r="B814" s="150"/>
      <c r="C814" s="150"/>
      <c r="D814" s="151">
        <v>0</v>
      </c>
      <c r="E814" s="152"/>
      <c r="F814" s="153">
        <v>0.2</v>
      </c>
      <c r="G814" s="153"/>
      <c r="H814" s="152">
        <v>16721</v>
      </c>
      <c r="I814" s="109">
        <f t="shared" si="479"/>
        <v>16336.416999999999</v>
      </c>
      <c r="J814" s="66">
        <f t="shared" si="465"/>
        <v>13069.133600000001</v>
      </c>
      <c r="K814" s="109"/>
      <c r="L814" s="152">
        <v>0</v>
      </c>
      <c r="M814" s="109">
        <f t="shared" si="480"/>
        <v>0</v>
      </c>
      <c r="N814" s="109">
        <f t="shared" si="466"/>
        <v>0</v>
      </c>
      <c r="O814" s="115"/>
      <c r="P814" s="152">
        <v>0</v>
      </c>
      <c r="Q814" s="109">
        <f t="shared" si="481"/>
        <v>0</v>
      </c>
      <c r="R814" s="66">
        <f t="shared" si="467"/>
        <v>0</v>
      </c>
      <c r="S814" s="151">
        <v>25</v>
      </c>
      <c r="T814" s="154" t="s">
        <v>134</v>
      </c>
      <c r="U814" s="108">
        <f>SUMIF('Avoided Costs 2011-2019'!$A:$A,'2011 Actuals'!T814&amp;'2011 Actuals'!S814,'Avoided Costs 2011-2019'!$E:$E)*J814</f>
        <v>30671.585183112449</v>
      </c>
      <c r="V814" s="108">
        <f>SUMIF('Avoided Costs 2011-2019'!$A:$A,'2011 Actuals'!T814&amp;'2011 Actuals'!S814,'Avoided Costs 2011-2019'!$K:$K)*N814</f>
        <v>0</v>
      </c>
      <c r="W814" s="108">
        <f>SUMIF('Avoided Costs 2011-2019'!$A:$A,'2011 Actuals'!T814&amp;'2011 Actuals'!S814,'Avoided Costs 2011-2019'!$M:$M)*R814</f>
        <v>0</v>
      </c>
      <c r="X814" s="108">
        <f t="shared" si="468"/>
        <v>30671.585183112449</v>
      </c>
      <c r="Y814" s="134">
        <v>15381</v>
      </c>
      <c r="Z814" s="110">
        <f t="shared" si="469"/>
        <v>12304.800000000001</v>
      </c>
      <c r="AA814" s="110"/>
      <c r="AB814" s="110"/>
      <c r="AC814" s="110"/>
      <c r="AD814" s="110">
        <f t="shared" si="470"/>
        <v>12304.800000000001</v>
      </c>
      <c r="AE814" s="110">
        <f t="shared" si="471"/>
        <v>18366.78518311245</v>
      </c>
      <c r="AF814" s="261">
        <f t="shared" si="472"/>
        <v>326728.34000000003</v>
      </c>
      <c r="AG814" s="23"/>
    </row>
    <row r="815" spans="1:33" s="111" customFormat="1" x14ac:dyDescent="0.2">
      <c r="A815" s="150" t="s">
        <v>809</v>
      </c>
      <c r="B815" s="150"/>
      <c r="C815" s="150"/>
      <c r="D815" s="151">
        <v>1</v>
      </c>
      <c r="E815" s="152"/>
      <c r="F815" s="153">
        <v>0.2</v>
      </c>
      <c r="G815" s="153"/>
      <c r="H815" s="152">
        <v>27690</v>
      </c>
      <c r="I815" s="109">
        <f t="shared" si="479"/>
        <v>27053.13</v>
      </c>
      <c r="J815" s="66">
        <f t="shared" si="465"/>
        <v>21642.504000000001</v>
      </c>
      <c r="K815" s="109"/>
      <c r="L815" s="152">
        <v>35455</v>
      </c>
      <c r="M815" s="109">
        <f t="shared" si="480"/>
        <v>34426.805</v>
      </c>
      <c r="N815" s="109">
        <f t="shared" si="466"/>
        <v>27541.444000000003</v>
      </c>
      <c r="O815" s="115"/>
      <c r="P815" s="152">
        <v>0</v>
      </c>
      <c r="Q815" s="109">
        <f t="shared" si="481"/>
        <v>0</v>
      </c>
      <c r="R815" s="66">
        <f t="shared" si="467"/>
        <v>0</v>
      </c>
      <c r="S815" s="151">
        <v>15</v>
      </c>
      <c r="T815" s="154" t="s">
        <v>16</v>
      </c>
      <c r="U815" s="108">
        <f>SUMIF('Avoided Costs 2011-2019'!$A:$A,'2011 Actuals'!T815&amp;'2011 Actuals'!S815,'Avoided Costs 2011-2019'!$E:$E)*J815</f>
        <v>44047.839086314343</v>
      </c>
      <c r="V815" s="108">
        <f>SUMIF('Avoided Costs 2011-2019'!$A:$A,'2011 Actuals'!T815&amp;'2011 Actuals'!S815,'Avoided Costs 2011-2019'!$K:$K)*N815</f>
        <v>23213.641748033315</v>
      </c>
      <c r="W815" s="108">
        <f>SUMIF('Avoided Costs 2011-2019'!$A:$A,'2011 Actuals'!T815&amp;'2011 Actuals'!S815,'Avoided Costs 2011-2019'!$M:$M)*R815</f>
        <v>0</v>
      </c>
      <c r="X815" s="108">
        <f t="shared" si="468"/>
        <v>67261.480834347662</v>
      </c>
      <c r="Y815" s="134">
        <v>2745</v>
      </c>
      <c r="Z815" s="110">
        <f t="shared" si="469"/>
        <v>2196</v>
      </c>
      <c r="AA815" s="110"/>
      <c r="AB815" s="110"/>
      <c r="AC815" s="110"/>
      <c r="AD815" s="110">
        <f t="shared" si="470"/>
        <v>2196</v>
      </c>
      <c r="AE815" s="110">
        <f t="shared" si="471"/>
        <v>65065.480834347662</v>
      </c>
      <c r="AF815" s="261">
        <f t="shared" si="472"/>
        <v>324637.56</v>
      </c>
      <c r="AG815" s="23"/>
    </row>
    <row r="816" spans="1:33" s="111" customFormat="1" x14ac:dyDescent="0.2">
      <c r="A816" s="150" t="s">
        <v>810</v>
      </c>
      <c r="B816" s="150"/>
      <c r="C816" s="150"/>
      <c r="D816" s="151">
        <v>1</v>
      </c>
      <c r="E816" s="152"/>
      <c r="F816" s="153">
        <v>0.2</v>
      </c>
      <c r="G816" s="153"/>
      <c r="H816" s="152">
        <v>57583</v>
      </c>
      <c r="I816" s="109">
        <f t="shared" si="479"/>
        <v>56258.591</v>
      </c>
      <c r="J816" s="66">
        <f t="shared" si="465"/>
        <v>45006.872800000005</v>
      </c>
      <c r="K816" s="109"/>
      <c r="L816" s="152">
        <v>63659</v>
      </c>
      <c r="M816" s="109">
        <f t="shared" si="480"/>
        <v>61812.888999999996</v>
      </c>
      <c r="N816" s="109">
        <f t="shared" si="466"/>
        <v>49450.311199999996</v>
      </c>
      <c r="O816" s="115"/>
      <c r="P816" s="152">
        <v>0</v>
      </c>
      <c r="Q816" s="109">
        <f t="shared" si="481"/>
        <v>0</v>
      </c>
      <c r="R816" s="66">
        <f t="shared" si="467"/>
        <v>0</v>
      </c>
      <c r="S816" s="151">
        <v>15</v>
      </c>
      <c r="T816" s="154" t="s">
        <v>16</v>
      </c>
      <c r="U816" s="108">
        <f>SUMIF('Avoided Costs 2011-2019'!$A:$A,'2011 Actuals'!T816&amp;'2011 Actuals'!S816,'Avoided Costs 2011-2019'!$E:$E)*J816</f>
        <v>91600.098162052687</v>
      </c>
      <c r="V816" s="108">
        <f>SUMIF('Avoided Costs 2011-2019'!$A:$A,'2011 Actuals'!T816&amp;'2011 Actuals'!S816,'Avoided Costs 2011-2019'!$K:$K)*N816</f>
        <v>41679.797490849036</v>
      </c>
      <c r="W816" s="108">
        <f>SUMIF('Avoided Costs 2011-2019'!$A:$A,'2011 Actuals'!T816&amp;'2011 Actuals'!S816,'Avoided Costs 2011-2019'!$M:$M)*R816</f>
        <v>0</v>
      </c>
      <c r="X816" s="108">
        <f t="shared" si="468"/>
        <v>133279.89565290173</v>
      </c>
      <c r="Y816" s="134">
        <v>22000</v>
      </c>
      <c r="Z816" s="110">
        <f t="shared" si="469"/>
        <v>17600</v>
      </c>
      <c r="AA816" s="110"/>
      <c r="AB816" s="110"/>
      <c r="AC816" s="110"/>
      <c r="AD816" s="110">
        <f t="shared" si="470"/>
        <v>17600</v>
      </c>
      <c r="AE816" s="110">
        <f t="shared" si="471"/>
        <v>115679.89565290173</v>
      </c>
      <c r="AF816" s="261">
        <f t="shared" si="472"/>
        <v>675103.09200000006</v>
      </c>
      <c r="AG816" s="23"/>
    </row>
    <row r="817" spans="1:33" s="111" customFormat="1" x14ac:dyDescent="0.2">
      <c r="A817" s="150" t="s">
        <v>811</v>
      </c>
      <c r="B817" s="150"/>
      <c r="C817" s="150"/>
      <c r="D817" s="151">
        <v>0</v>
      </c>
      <c r="E817" s="152"/>
      <c r="F817" s="153">
        <v>0.2</v>
      </c>
      <c r="G817" s="153"/>
      <c r="H817" s="152">
        <v>561</v>
      </c>
      <c r="I817" s="109">
        <f t="shared" si="479"/>
        <v>548.09699999999998</v>
      </c>
      <c r="J817" s="66">
        <f t="shared" si="465"/>
        <v>438.4776</v>
      </c>
      <c r="K817" s="109"/>
      <c r="L817" s="152">
        <v>0</v>
      </c>
      <c r="M817" s="109">
        <f t="shared" si="480"/>
        <v>0</v>
      </c>
      <c r="N817" s="109">
        <f t="shared" si="466"/>
        <v>0</v>
      </c>
      <c r="O817" s="115"/>
      <c r="P817" s="152">
        <v>0</v>
      </c>
      <c r="Q817" s="109">
        <f t="shared" si="481"/>
        <v>0</v>
      </c>
      <c r="R817" s="66">
        <f t="shared" si="467"/>
        <v>0</v>
      </c>
      <c r="S817" s="151">
        <v>15</v>
      </c>
      <c r="T817" s="154" t="s">
        <v>134</v>
      </c>
      <c r="U817" s="108">
        <f>SUMIF('Avoided Costs 2011-2019'!$A:$A,'2011 Actuals'!T817&amp;'2011 Actuals'!S817,'Avoided Costs 2011-2019'!$E:$E)*J817</f>
        <v>810.78708091925989</v>
      </c>
      <c r="V817" s="108">
        <f>SUMIF('Avoided Costs 2011-2019'!$A:$A,'2011 Actuals'!T817&amp;'2011 Actuals'!S817,'Avoided Costs 2011-2019'!$K:$K)*N817</f>
        <v>0</v>
      </c>
      <c r="W817" s="108">
        <f>SUMIF('Avoided Costs 2011-2019'!$A:$A,'2011 Actuals'!T817&amp;'2011 Actuals'!S817,'Avoided Costs 2011-2019'!$M:$M)*R817</f>
        <v>0</v>
      </c>
      <c r="X817" s="108">
        <f t="shared" si="468"/>
        <v>810.78708091925989</v>
      </c>
      <c r="Y817" s="134">
        <v>750</v>
      </c>
      <c r="Z817" s="110">
        <f t="shared" si="469"/>
        <v>600</v>
      </c>
      <c r="AA817" s="110"/>
      <c r="AB817" s="110"/>
      <c r="AC817" s="110"/>
      <c r="AD817" s="110">
        <f t="shared" si="470"/>
        <v>600</v>
      </c>
      <c r="AE817" s="110">
        <f t="shared" si="471"/>
        <v>210.78708091925989</v>
      </c>
      <c r="AF817" s="261">
        <f t="shared" si="472"/>
        <v>6577.1639999999998</v>
      </c>
      <c r="AG817" s="23"/>
    </row>
    <row r="818" spans="1:33" s="111" customFormat="1" x14ac:dyDescent="0.2">
      <c r="A818" s="150" t="s">
        <v>812</v>
      </c>
      <c r="B818" s="150"/>
      <c r="C818" s="150"/>
      <c r="D818" s="151">
        <v>1</v>
      </c>
      <c r="E818" s="152"/>
      <c r="F818" s="153">
        <v>0.2</v>
      </c>
      <c r="G818" s="153"/>
      <c r="H818" s="152">
        <v>23365</v>
      </c>
      <c r="I818" s="109">
        <f t="shared" si="479"/>
        <v>22827.605</v>
      </c>
      <c r="J818" s="66">
        <f t="shared" si="465"/>
        <v>18262.083999999999</v>
      </c>
      <c r="K818" s="109"/>
      <c r="L818" s="152">
        <v>21271</v>
      </c>
      <c r="M818" s="109">
        <f t="shared" si="480"/>
        <v>20654.141</v>
      </c>
      <c r="N818" s="109">
        <f t="shared" si="466"/>
        <v>16523.3128</v>
      </c>
      <c r="O818" s="115"/>
      <c r="P818" s="152">
        <v>0</v>
      </c>
      <c r="Q818" s="109">
        <f t="shared" si="481"/>
        <v>0</v>
      </c>
      <c r="R818" s="66">
        <f t="shared" si="467"/>
        <v>0</v>
      </c>
      <c r="S818" s="151">
        <v>15</v>
      </c>
      <c r="T818" s="154" t="s">
        <v>16</v>
      </c>
      <c r="U818" s="108">
        <f>SUMIF('Avoided Costs 2011-2019'!$A:$A,'2011 Actuals'!T818&amp;'2011 Actuals'!S818,'Avoided Costs 2011-2019'!$E:$E)*J818</f>
        <v>37167.849774349386</v>
      </c>
      <c r="V818" s="108">
        <f>SUMIF('Avoided Costs 2011-2019'!$A:$A,'2011 Actuals'!T818&amp;'2011 Actuals'!S818,'Avoided Costs 2011-2019'!$K:$K)*N818</f>
        <v>13926.875578124851</v>
      </c>
      <c r="W818" s="108">
        <f>SUMIF('Avoided Costs 2011-2019'!$A:$A,'2011 Actuals'!T818&amp;'2011 Actuals'!S818,'Avoided Costs 2011-2019'!$M:$M)*R818</f>
        <v>0</v>
      </c>
      <c r="X818" s="108">
        <f t="shared" si="468"/>
        <v>51094.725352474241</v>
      </c>
      <c r="Y818" s="134">
        <v>10251</v>
      </c>
      <c r="Z818" s="110">
        <f t="shared" si="469"/>
        <v>8200.8000000000011</v>
      </c>
      <c r="AA818" s="110"/>
      <c r="AB818" s="110"/>
      <c r="AC818" s="110"/>
      <c r="AD818" s="110">
        <f t="shared" si="470"/>
        <v>8200.8000000000011</v>
      </c>
      <c r="AE818" s="110">
        <f t="shared" si="471"/>
        <v>42893.925352474238</v>
      </c>
      <c r="AF818" s="261">
        <f t="shared" si="472"/>
        <v>273931.26</v>
      </c>
      <c r="AG818" s="23"/>
    </row>
    <row r="819" spans="1:33" s="111" customFormat="1" x14ac:dyDescent="0.2">
      <c r="A819" s="150" t="s">
        <v>813</v>
      </c>
      <c r="B819" s="150"/>
      <c r="C819" s="150"/>
      <c r="D819" s="151">
        <v>1</v>
      </c>
      <c r="E819" s="152"/>
      <c r="F819" s="153">
        <v>0.2</v>
      </c>
      <c r="G819" s="153"/>
      <c r="H819" s="152">
        <v>16466</v>
      </c>
      <c r="I819" s="109">
        <f t="shared" si="479"/>
        <v>16087.281999999999</v>
      </c>
      <c r="J819" s="66">
        <f t="shared" si="465"/>
        <v>12869.8256</v>
      </c>
      <c r="K819" s="109"/>
      <c r="L819" s="152">
        <v>5169</v>
      </c>
      <c r="M819" s="109">
        <f t="shared" si="480"/>
        <v>5019.0990000000002</v>
      </c>
      <c r="N819" s="109">
        <f t="shared" si="466"/>
        <v>4015.2792000000004</v>
      </c>
      <c r="O819" s="115"/>
      <c r="P819" s="152">
        <v>0</v>
      </c>
      <c r="Q819" s="109">
        <f t="shared" si="481"/>
        <v>0</v>
      </c>
      <c r="R819" s="66">
        <f t="shared" si="467"/>
        <v>0</v>
      </c>
      <c r="S819" s="151">
        <v>15</v>
      </c>
      <c r="T819" s="154" t="s">
        <v>16</v>
      </c>
      <c r="U819" s="108">
        <f>SUMIF('Avoided Costs 2011-2019'!$A:$A,'2011 Actuals'!T819&amp;'2011 Actuals'!S819,'Avoided Costs 2011-2019'!$E:$E)*J819</f>
        <v>26193.272603656627</v>
      </c>
      <c r="V819" s="108">
        <f>SUMIF('Avoided Costs 2011-2019'!$A:$A,'2011 Actuals'!T819&amp;'2011 Actuals'!S819,'Avoided Costs 2011-2019'!$K:$K)*N819</f>
        <v>3384.3270115804316</v>
      </c>
      <c r="W819" s="108">
        <f>SUMIF('Avoided Costs 2011-2019'!$A:$A,'2011 Actuals'!T819&amp;'2011 Actuals'!S819,'Avoided Costs 2011-2019'!$M:$M)*R819</f>
        <v>0</v>
      </c>
      <c r="X819" s="108">
        <f t="shared" si="468"/>
        <v>29577.599615237057</v>
      </c>
      <c r="Y819" s="134">
        <v>4660</v>
      </c>
      <c r="Z819" s="110">
        <f t="shared" si="469"/>
        <v>3728</v>
      </c>
      <c r="AA819" s="110"/>
      <c r="AB819" s="110"/>
      <c r="AC819" s="110"/>
      <c r="AD819" s="110">
        <f t="shared" si="470"/>
        <v>3728</v>
      </c>
      <c r="AE819" s="110">
        <f t="shared" si="471"/>
        <v>25849.599615237057</v>
      </c>
      <c r="AF819" s="261">
        <f t="shared" si="472"/>
        <v>193047.38399999999</v>
      </c>
      <c r="AG819" s="23"/>
    </row>
    <row r="820" spans="1:33" s="111" customFormat="1" x14ac:dyDescent="0.2">
      <c r="A820" s="150" t="s">
        <v>814</v>
      </c>
      <c r="B820" s="150"/>
      <c r="C820" s="150"/>
      <c r="D820" s="151">
        <v>1</v>
      </c>
      <c r="E820" s="152"/>
      <c r="F820" s="153">
        <v>0.2</v>
      </c>
      <c r="G820" s="153"/>
      <c r="H820" s="152">
        <v>17673</v>
      </c>
      <c r="I820" s="109">
        <f t="shared" si="479"/>
        <v>17266.521000000001</v>
      </c>
      <c r="J820" s="66">
        <f t="shared" si="465"/>
        <v>13813.216800000002</v>
      </c>
      <c r="K820" s="109"/>
      <c r="L820" s="152">
        <v>6622</v>
      </c>
      <c r="M820" s="109">
        <f t="shared" si="480"/>
        <v>6429.9619999999995</v>
      </c>
      <c r="N820" s="109">
        <f t="shared" si="466"/>
        <v>5143.9696000000004</v>
      </c>
      <c r="O820" s="115"/>
      <c r="P820" s="152">
        <v>0</v>
      </c>
      <c r="Q820" s="109">
        <f t="shared" si="481"/>
        <v>0</v>
      </c>
      <c r="R820" s="66">
        <f t="shared" si="467"/>
        <v>0</v>
      </c>
      <c r="S820" s="151">
        <v>15</v>
      </c>
      <c r="T820" s="154" t="s">
        <v>16</v>
      </c>
      <c r="U820" s="108">
        <f>SUMIF('Avoided Costs 2011-2019'!$A:$A,'2011 Actuals'!T820&amp;'2011 Actuals'!S820,'Avoided Costs 2011-2019'!$E:$E)*J820</f>
        <v>28113.306615111356</v>
      </c>
      <c r="V820" s="108">
        <f>SUMIF('Avoided Costs 2011-2019'!$A:$A,'2011 Actuals'!T820&amp;'2011 Actuals'!S820,'Avoided Costs 2011-2019'!$K:$K)*N820</f>
        <v>4335.6574715971401</v>
      </c>
      <c r="W820" s="108">
        <f>SUMIF('Avoided Costs 2011-2019'!$A:$A,'2011 Actuals'!T820&amp;'2011 Actuals'!S820,'Avoided Costs 2011-2019'!$M:$M)*R820</f>
        <v>0</v>
      </c>
      <c r="X820" s="108">
        <f t="shared" si="468"/>
        <v>32448.964086708496</v>
      </c>
      <c r="Y820" s="134">
        <v>8734.5</v>
      </c>
      <c r="Z820" s="110">
        <f t="shared" si="469"/>
        <v>6987.6</v>
      </c>
      <c r="AA820" s="110"/>
      <c r="AB820" s="110"/>
      <c r="AC820" s="110"/>
      <c r="AD820" s="110">
        <f t="shared" si="470"/>
        <v>6987.6</v>
      </c>
      <c r="AE820" s="110">
        <f t="shared" si="471"/>
        <v>25461.364086708498</v>
      </c>
      <c r="AF820" s="261">
        <f t="shared" si="472"/>
        <v>207198.25200000004</v>
      </c>
      <c r="AG820" s="23"/>
    </row>
    <row r="821" spans="1:33" s="111" customFormat="1" x14ac:dyDescent="0.2">
      <c r="A821" s="150" t="s">
        <v>815</v>
      </c>
      <c r="B821" s="150"/>
      <c r="C821" s="150"/>
      <c r="D821" s="151">
        <v>1</v>
      </c>
      <c r="E821" s="152"/>
      <c r="F821" s="153">
        <v>0.2</v>
      </c>
      <c r="G821" s="153"/>
      <c r="H821" s="152">
        <v>17122</v>
      </c>
      <c r="I821" s="109">
        <f t="shared" si="479"/>
        <v>16728.194</v>
      </c>
      <c r="J821" s="66">
        <f t="shared" si="465"/>
        <v>13382.555200000001</v>
      </c>
      <c r="K821" s="109"/>
      <c r="L821" s="152">
        <v>8936</v>
      </c>
      <c r="M821" s="109">
        <f t="shared" si="480"/>
        <v>8676.8559999999998</v>
      </c>
      <c r="N821" s="109">
        <f t="shared" si="466"/>
        <v>6941.4848000000002</v>
      </c>
      <c r="O821" s="115"/>
      <c r="P821" s="152">
        <v>0</v>
      </c>
      <c r="Q821" s="109">
        <f t="shared" si="481"/>
        <v>0</v>
      </c>
      <c r="R821" s="66">
        <f t="shared" si="467"/>
        <v>0</v>
      </c>
      <c r="S821" s="151">
        <v>15</v>
      </c>
      <c r="T821" s="154" t="s">
        <v>16</v>
      </c>
      <c r="U821" s="108">
        <f>SUMIF('Avoided Costs 2011-2019'!$A:$A,'2011 Actuals'!T821&amp;'2011 Actuals'!S821,'Avoided Costs 2011-2019'!$E:$E)*J821</f>
        <v>27236.803930511891</v>
      </c>
      <c r="V821" s="108">
        <f>SUMIF('Avoided Costs 2011-2019'!$A:$A,'2011 Actuals'!T821&amp;'2011 Actuals'!S821,'Avoided Costs 2011-2019'!$K:$K)*N821</f>
        <v>5850.7150658701366</v>
      </c>
      <c r="W821" s="108">
        <f>SUMIF('Avoided Costs 2011-2019'!$A:$A,'2011 Actuals'!T821&amp;'2011 Actuals'!S821,'Avoided Costs 2011-2019'!$M:$M)*R821</f>
        <v>0</v>
      </c>
      <c r="X821" s="108">
        <f t="shared" si="468"/>
        <v>33087.51899638203</v>
      </c>
      <c r="Y821" s="134">
        <v>9875</v>
      </c>
      <c r="Z821" s="110">
        <f t="shared" si="469"/>
        <v>7900</v>
      </c>
      <c r="AA821" s="110"/>
      <c r="AB821" s="110"/>
      <c r="AC821" s="110"/>
      <c r="AD821" s="110">
        <f t="shared" si="470"/>
        <v>7900</v>
      </c>
      <c r="AE821" s="110">
        <f t="shared" si="471"/>
        <v>25187.51899638203</v>
      </c>
      <c r="AF821" s="261">
        <f t="shared" si="472"/>
        <v>200738.32800000001</v>
      </c>
      <c r="AG821" s="23"/>
    </row>
    <row r="822" spans="1:33" s="111" customFormat="1" x14ac:dyDescent="0.2">
      <c r="A822" s="150" t="s">
        <v>816</v>
      </c>
      <c r="B822" s="150"/>
      <c r="C822" s="150"/>
      <c r="D822" s="151">
        <v>1</v>
      </c>
      <c r="E822" s="152"/>
      <c r="F822" s="153">
        <v>0.2</v>
      </c>
      <c r="G822" s="153"/>
      <c r="H822" s="152">
        <v>9866</v>
      </c>
      <c r="I822" s="109">
        <f t="shared" si="479"/>
        <v>9639.0820000000003</v>
      </c>
      <c r="J822" s="66">
        <f t="shared" si="465"/>
        <v>7711.2656000000006</v>
      </c>
      <c r="K822" s="109"/>
      <c r="L822" s="152">
        <v>5609</v>
      </c>
      <c r="M822" s="109">
        <f t="shared" si="480"/>
        <v>5446.3389999999999</v>
      </c>
      <c r="N822" s="109">
        <f t="shared" si="466"/>
        <v>4357.0712000000003</v>
      </c>
      <c r="O822" s="115"/>
      <c r="P822" s="152">
        <v>0</v>
      </c>
      <c r="Q822" s="109">
        <f t="shared" si="481"/>
        <v>0</v>
      </c>
      <c r="R822" s="66">
        <f t="shared" si="467"/>
        <v>0</v>
      </c>
      <c r="S822" s="151">
        <v>15</v>
      </c>
      <c r="T822" s="154" t="s">
        <v>16</v>
      </c>
      <c r="U822" s="108">
        <f>SUMIF('Avoided Costs 2011-2019'!$A:$A,'2011 Actuals'!T822&amp;'2011 Actuals'!S822,'Avoided Costs 2011-2019'!$E:$E)*J822</f>
        <v>15694.329376149417</v>
      </c>
      <c r="V822" s="108">
        <f>SUMIF('Avoided Costs 2011-2019'!$A:$A,'2011 Actuals'!T822&amp;'2011 Actuals'!S822,'Avoided Costs 2011-2019'!$K:$K)*N822</f>
        <v>3672.4105645104742</v>
      </c>
      <c r="W822" s="108">
        <f>SUMIF('Avoided Costs 2011-2019'!$A:$A,'2011 Actuals'!T822&amp;'2011 Actuals'!S822,'Avoided Costs 2011-2019'!$M:$M)*R822</f>
        <v>0</v>
      </c>
      <c r="X822" s="108">
        <f t="shared" si="468"/>
        <v>19366.739940659892</v>
      </c>
      <c r="Y822" s="134">
        <v>8875</v>
      </c>
      <c r="Z822" s="110">
        <f t="shared" si="469"/>
        <v>7100</v>
      </c>
      <c r="AA822" s="110"/>
      <c r="AB822" s="110"/>
      <c r="AC822" s="110"/>
      <c r="AD822" s="110">
        <f t="shared" si="470"/>
        <v>7100</v>
      </c>
      <c r="AE822" s="110">
        <f t="shared" si="471"/>
        <v>12266.739940659892</v>
      </c>
      <c r="AF822" s="261">
        <f t="shared" si="472"/>
        <v>115668.98400000001</v>
      </c>
      <c r="AG822" s="23"/>
    </row>
    <row r="823" spans="1:33" s="111" customFormat="1" x14ac:dyDescent="0.2">
      <c r="A823" s="150" t="s">
        <v>817</v>
      </c>
      <c r="B823" s="150"/>
      <c r="C823" s="150"/>
      <c r="D823" s="151">
        <v>1</v>
      </c>
      <c r="E823" s="152"/>
      <c r="F823" s="153">
        <v>0.2</v>
      </c>
      <c r="G823" s="153"/>
      <c r="H823" s="152">
        <v>20449</v>
      </c>
      <c r="I823" s="109">
        <f t="shared" si="479"/>
        <v>19978.672999999999</v>
      </c>
      <c r="J823" s="66">
        <f t="shared" si="465"/>
        <v>15982.938399999999</v>
      </c>
      <c r="K823" s="109"/>
      <c r="L823" s="152">
        <v>12416</v>
      </c>
      <c r="M823" s="109">
        <f t="shared" si="480"/>
        <v>12055.936</v>
      </c>
      <c r="N823" s="109">
        <f t="shared" si="466"/>
        <v>9644.7487999999994</v>
      </c>
      <c r="O823" s="115"/>
      <c r="P823" s="152">
        <v>0</v>
      </c>
      <c r="Q823" s="109">
        <f t="shared" si="481"/>
        <v>0</v>
      </c>
      <c r="R823" s="66">
        <f t="shared" si="467"/>
        <v>0</v>
      </c>
      <c r="S823" s="151">
        <v>15</v>
      </c>
      <c r="T823" s="154" t="s">
        <v>16</v>
      </c>
      <c r="U823" s="108">
        <f>SUMIF('Avoided Costs 2011-2019'!$A:$A,'2011 Actuals'!T823&amp;'2011 Actuals'!S823,'Avoided Costs 2011-2019'!$E:$E)*J823</f>
        <v>32529.225766559841</v>
      </c>
      <c r="V823" s="108">
        <f>SUMIF('Avoided Costs 2011-2019'!$A:$A,'2011 Actuals'!T823&amp;'2011 Actuals'!S823,'Avoided Costs 2011-2019'!$K:$K)*N823</f>
        <v>8129.1940754077441</v>
      </c>
      <c r="W823" s="108">
        <f>SUMIF('Avoided Costs 2011-2019'!$A:$A,'2011 Actuals'!T823&amp;'2011 Actuals'!S823,'Avoided Costs 2011-2019'!$M:$M)*R823</f>
        <v>0</v>
      </c>
      <c r="X823" s="108">
        <f t="shared" si="468"/>
        <v>40658.419841967581</v>
      </c>
      <c r="Y823" s="134">
        <v>8734.5</v>
      </c>
      <c r="Z823" s="110">
        <f t="shared" si="469"/>
        <v>6987.6</v>
      </c>
      <c r="AA823" s="110"/>
      <c r="AB823" s="110"/>
      <c r="AC823" s="110"/>
      <c r="AD823" s="110">
        <f t="shared" si="470"/>
        <v>6987.6</v>
      </c>
      <c r="AE823" s="110">
        <f t="shared" si="471"/>
        <v>33670.819841967583</v>
      </c>
      <c r="AF823" s="261">
        <f t="shared" si="472"/>
        <v>239744.076</v>
      </c>
      <c r="AG823" s="23"/>
    </row>
    <row r="824" spans="1:33" s="111" customFormat="1" x14ac:dyDescent="0.2">
      <c r="A824" s="150" t="s">
        <v>818</v>
      </c>
      <c r="B824" s="150"/>
      <c r="C824" s="150"/>
      <c r="D824" s="151">
        <v>1</v>
      </c>
      <c r="E824" s="152"/>
      <c r="F824" s="153">
        <v>0.2</v>
      </c>
      <c r="G824" s="153"/>
      <c r="H824" s="152">
        <v>66576</v>
      </c>
      <c r="I824" s="109">
        <f t="shared" si="479"/>
        <v>65044.752</v>
      </c>
      <c r="J824" s="66">
        <f t="shared" si="465"/>
        <v>52035.801600000006</v>
      </c>
      <c r="K824" s="109"/>
      <c r="L824" s="152">
        <v>23542</v>
      </c>
      <c r="M824" s="109">
        <f t="shared" si="480"/>
        <v>22859.281999999999</v>
      </c>
      <c r="N824" s="109">
        <f t="shared" si="466"/>
        <v>18287.425599999999</v>
      </c>
      <c r="O824" s="115"/>
      <c r="P824" s="152">
        <v>0</v>
      </c>
      <c r="Q824" s="109">
        <f t="shared" si="481"/>
        <v>0</v>
      </c>
      <c r="R824" s="66">
        <f t="shared" si="467"/>
        <v>0</v>
      </c>
      <c r="S824" s="151">
        <v>15</v>
      </c>
      <c r="T824" s="154" t="s">
        <v>16</v>
      </c>
      <c r="U824" s="108">
        <f>SUMIF('Avoided Costs 2011-2019'!$A:$A,'2011 Actuals'!T824&amp;'2011 Actuals'!S824,'Avoided Costs 2011-2019'!$E:$E)*J824</f>
        <v>105905.7036840182</v>
      </c>
      <c r="V824" s="108">
        <f>SUMIF('Avoided Costs 2011-2019'!$A:$A,'2011 Actuals'!T824&amp;'2011 Actuals'!S824,'Avoided Costs 2011-2019'!$K:$K)*N824</f>
        <v>15413.77955245241</v>
      </c>
      <c r="W824" s="108">
        <f>SUMIF('Avoided Costs 2011-2019'!$A:$A,'2011 Actuals'!T824&amp;'2011 Actuals'!S824,'Avoided Costs 2011-2019'!$M:$M)*R824</f>
        <v>0</v>
      </c>
      <c r="X824" s="108">
        <f t="shared" si="468"/>
        <v>121319.48323647061</v>
      </c>
      <c r="Y824" s="134">
        <v>15875</v>
      </c>
      <c r="Z824" s="110">
        <f t="shared" si="469"/>
        <v>12700</v>
      </c>
      <c r="AA824" s="110"/>
      <c r="AB824" s="110"/>
      <c r="AC824" s="110"/>
      <c r="AD824" s="110">
        <f t="shared" si="470"/>
        <v>12700</v>
      </c>
      <c r="AE824" s="110">
        <f t="shared" si="471"/>
        <v>108619.48323647061</v>
      </c>
      <c r="AF824" s="261">
        <f t="shared" si="472"/>
        <v>780537.02400000009</v>
      </c>
      <c r="AG824" s="23"/>
    </row>
    <row r="825" spans="1:33" s="111" customFormat="1" x14ac:dyDescent="0.2">
      <c r="A825" s="150" t="s">
        <v>819</v>
      </c>
      <c r="B825" s="150"/>
      <c r="C825" s="150"/>
      <c r="D825" s="151">
        <v>1</v>
      </c>
      <c r="E825" s="152"/>
      <c r="F825" s="153">
        <v>0.2</v>
      </c>
      <c r="G825" s="153"/>
      <c r="H825" s="152">
        <v>79952</v>
      </c>
      <c r="I825" s="109">
        <f t="shared" si="479"/>
        <v>78113.103999999992</v>
      </c>
      <c r="J825" s="66">
        <f t="shared" si="465"/>
        <v>62490.483199999995</v>
      </c>
      <c r="K825" s="109"/>
      <c r="L825" s="152">
        <v>0</v>
      </c>
      <c r="M825" s="109">
        <f t="shared" si="480"/>
        <v>0</v>
      </c>
      <c r="N825" s="109">
        <f t="shared" si="466"/>
        <v>0</v>
      </c>
      <c r="O825" s="115"/>
      <c r="P825" s="152">
        <v>0</v>
      </c>
      <c r="Q825" s="109">
        <f t="shared" si="481"/>
        <v>0</v>
      </c>
      <c r="R825" s="66">
        <f t="shared" si="467"/>
        <v>0</v>
      </c>
      <c r="S825" s="151">
        <v>25</v>
      </c>
      <c r="T825" s="154" t="s">
        <v>16</v>
      </c>
      <c r="U825" s="108">
        <f>SUMIF('Avoided Costs 2011-2019'!$A:$A,'2011 Actuals'!T825&amp;'2011 Actuals'!S825,'Avoided Costs 2011-2019'!$E:$E)*J825</f>
        <v>161475.61763474808</v>
      </c>
      <c r="V825" s="108">
        <f>SUMIF('Avoided Costs 2011-2019'!$A:$A,'2011 Actuals'!T825&amp;'2011 Actuals'!S825,'Avoided Costs 2011-2019'!$K:$K)*N825</f>
        <v>0</v>
      </c>
      <c r="W825" s="108">
        <f>SUMIF('Avoided Costs 2011-2019'!$A:$A,'2011 Actuals'!T825&amp;'2011 Actuals'!S825,'Avoided Costs 2011-2019'!$M:$M)*R825</f>
        <v>0</v>
      </c>
      <c r="X825" s="108">
        <f t="shared" si="468"/>
        <v>161475.61763474808</v>
      </c>
      <c r="Y825" s="134">
        <v>10872</v>
      </c>
      <c r="Z825" s="110">
        <f t="shared" si="469"/>
        <v>8697.6</v>
      </c>
      <c r="AA825" s="110"/>
      <c r="AB825" s="110"/>
      <c r="AC825" s="110"/>
      <c r="AD825" s="110">
        <f t="shared" si="470"/>
        <v>8697.6</v>
      </c>
      <c r="AE825" s="110">
        <f t="shared" si="471"/>
        <v>152778.01763474807</v>
      </c>
      <c r="AF825" s="261">
        <f t="shared" si="472"/>
        <v>1562262.0799999998</v>
      </c>
      <c r="AG825" s="23"/>
    </row>
    <row r="826" spans="1:33" s="111" customFormat="1" x14ac:dyDescent="0.2">
      <c r="A826" s="150" t="s">
        <v>820</v>
      </c>
      <c r="B826" s="150"/>
      <c r="C826" s="150"/>
      <c r="D826" s="151">
        <v>1</v>
      </c>
      <c r="E826" s="152"/>
      <c r="F826" s="153">
        <v>0.2</v>
      </c>
      <c r="G826" s="153"/>
      <c r="H826" s="152">
        <v>14477</v>
      </c>
      <c r="I826" s="109">
        <f t="shared" si="479"/>
        <v>14144.029</v>
      </c>
      <c r="J826" s="66">
        <f t="shared" si="465"/>
        <v>11315.2232</v>
      </c>
      <c r="K826" s="109"/>
      <c r="L826" s="152">
        <v>6622</v>
      </c>
      <c r="M826" s="109">
        <f t="shared" si="480"/>
        <v>6429.9619999999995</v>
      </c>
      <c r="N826" s="109">
        <f t="shared" si="466"/>
        <v>5143.9696000000004</v>
      </c>
      <c r="O826" s="115"/>
      <c r="P826" s="152">
        <v>0</v>
      </c>
      <c r="Q826" s="109">
        <f t="shared" si="481"/>
        <v>0</v>
      </c>
      <c r="R826" s="66">
        <f t="shared" si="467"/>
        <v>0</v>
      </c>
      <c r="S826" s="151">
        <v>15</v>
      </c>
      <c r="T826" s="154" t="s">
        <v>16</v>
      </c>
      <c r="U826" s="108">
        <f>SUMIF('Avoided Costs 2011-2019'!$A:$A,'2011 Actuals'!T826&amp;'2011 Actuals'!S826,'Avoided Costs 2011-2019'!$E:$E)*J826</f>
        <v>23029.272894639682</v>
      </c>
      <c r="V826" s="108">
        <f>SUMIF('Avoided Costs 2011-2019'!$A:$A,'2011 Actuals'!T826&amp;'2011 Actuals'!S826,'Avoided Costs 2011-2019'!$K:$K)*N826</f>
        <v>4335.6574715971401</v>
      </c>
      <c r="W826" s="108">
        <f>SUMIF('Avoided Costs 2011-2019'!$A:$A,'2011 Actuals'!T826&amp;'2011 Actuals'!S826,'Avoided Costs 2011-2019'!$M:$M)*R826</f>
        <v>0</v>
      </c>
      <c r="X826" s="108">
        <f t="shared" si="468"/>
        <v>27364.930366236822</v>
      </c>
      <c r="Y826" s="134">
        <v>8734</v>
      </c>
      <c r="Z826" s="110">
        <f t="shared" si="469"/>
        <v>6987.2000000000007</v>
      </c>
      <c r="AA826" s="110"/>
      <c r="AB826" s="110"/>
      <c r="AC826" s="110"/>
      <c r="AD826" s="110">
        <f t="shared" si="470"/>
        <v>6987.2000000000007</v>
      </c>
      <c r="AE826" s="110">
        <f t="shared" si="471"/>
        <v>20377.730366236821</v>
      </c>
      <c r="AF826" s="261">
        <f t="shared" si="472"/>
        <v>169728.348</v>
      </c>
      <c r="AG826" s="23"/>
    </row>
    <row r="827" spans="1:33" s="111" customFormat="1" x14ac:dyDescent="0.2">
      <c r="A827" s="150" t="s">
        <v>821</v>
      </c>
      <c r="B827" s="150"/>
      <c r="C827" s="150"/>
      <c r="D827" s="151">
        <v>1</v>
      </c>
      <c r="E827" s="152"/>
      <c r="F827" s="153">
        <v>0.2</v>
      </c>
      <c r="G827" s="153"/>
      <c r="H827" s="152">
        <v>14477</v>
      </c>
      <c r="I827" s="109">
        <f t="shared" si="479"/>
        <v>14144.029</v>
      </c>
      <c r="J827" s="66">
        <f t="shared" si="465"/>
        <v>11315.2232</v>
      </c>
      <c r="K827" s="109"/>
      <c r="L827" s="152">
        <v>6622</v>
      </c>
      <c r="M827" s="109">
        <f t="shared" si="480"/>
        <v>6429.9619999999995</v>
      </c>
      <c r="N827" s="109">
        <f t="shared" si="466"/>
        <v>5143.9696000000004</v>
      </c>
      <c r="O827" s="115"/>
      <c r="P827" s="152">
        <v>0</v>
      </c>
      <c r="Q827" s="109">
        <f t="shared" si="481"/>
        <v>0</v>
      </c>
      <c r="R827" s="66">
        <f t="shared" si="467"/>
        <v>0</v>
      </c>
      <c r="S827" s="151">
        <v>15</v>
      </c>
      <c r="T827" s="154" t="s">
        <v>16</v>
      </c>
      <c r="U827" s="108">
        <f>SUMIF('Avoided Costs 2011-2019'!$A:$A,'2011 Actuals'!T827&amp;'2011 Actuals'!S827,'Avoided Costs 2011-2019'!$E:$E)*J827</f>
        <v>23029.272894639682</v>
      </c>
      <c r="V827" s="108">
        <f>SUMIF('Avoided Costs 2011-2019'!$A:$A,'2011 Actuals'!T827&amp;'2011 Actuals'!S827,'Avoided Costs 2011-2019'!$K:$K)*N827</f>
        <v>4335.6574715971401</v>
      </c>
      <c r="W827" s="108">
        <f>SUMIF('Avoided Costs 2011-2019'!$A:$A,'2011 Actuals'!T827&amp;'2011 Actuals'!S827,'Avoided Costs 2011-2019'!$M:$M)*R827</f>
        <v>0</v>
      </c>
      <c r="X827" s="108">
        <f t="shared" si="468"/>
        <v>27364.930366236822</v>
      </c>
      <c r="Y827" s="134">
        <v>8735.5</v>
      </c>
      <c r="Z827" s="110">
        <f t="shared" si="469"/>
        <v>6988.4000000000005</v>
      </c>
      <c r="AA827" s="110"/>
      <c r="AB827" s="110"/>
      <c r="AC827" s="110"/>
      <c r="AD827" s="110">
        <f t="shared" si="470"/>
        <v>6988.4000000000005</v>
      </c>
      <c r="AE827" s="110">
        <f t="shared" si="471"/>
        <v>20376.530366236821</v>
      </c>
      <c r="AF827" s="261">
        <f t="shared" si="472"/>
        <v>169728.348</v>
      </c>
      <c r="AG827" s="23"/>
    </row>
    <row r="828" spans="1:33" s="111" customFormat="1" x14ac:dyDescent="0.2">
      <c r="A828" s="150" t="s">
        <v>822</v>
      </c>
      <c r="B828" s="150"/>
      <c r="C828" s="150"/>
      <c r="D828" s="151">
        <v>1</v>
      </c>
      <c r="E828" s="152"/>
      <c r="F828" s="153">
        <v>0.2</v>
      </c>
      <c r="G828" s="153"/>
      <c r="H828" s="152">
        <v>12778</v>
      </c>
      <c r="I828" s="109">
        <f t="shared" si="479"/>
        <v>12484.106</v>
      </c>
      <c r="J828" s="66">
        <f t="shared" si="465"/>
        <v>9987.2848000000013</v>
      </c>
      <c r="K828" s="109"/>
      <c r="L828" s="152">
        <v>9933</v>
      </c>
      <c r="M828" s="109">
        <f t="shared" si="480"/>
        <v>9644.9429999999993</v>
      </c>
      <c r="N828" s="109">
        <f t="shared" si="466"/>
        <v>7715.9543999999996</v>
      </c>
      <c r="O828" s="115"/>
      <c r="P828" s="152">
        <v>0</v>
      </c>
      <c r="Q828" s="109">
        <f t="shared" si="481"/>
        <v>0</v>
      </c>
      <c r="R828" s="66">
        <f t="shared" si="467"/>
        <v>0</v>
      </c>
      <c r="S828" s="151">
        <v>15</v>
      </c>
      <c r="T828" s="154" t="s">
        <v>16</v>
      </c>
      <c r="U828" s="108">
        <f>SUMIF('Avoided Costs 2011-2019'!$A:$A,'2011 Actuals'!T828&amp;'2011 Actuals'!S828,'Avoided Costs 2011-2019'!$E:$E)*J828</f>
        <v>20326.590388043507</v>
      </c>
      <c r="V828" s="108">
        <f>SUMIF('Avoided Costs 2011-2019'!$A:$A,'2011 Actuals'!T828&amp;'2011 Actuals'!S828,'Avoided Costs 2011-2019'!$K:$K)*N828</f>
        <v>6503.4862073957092</v>
      </c>
      <c r="W828" s="108">
        <f>SUMIF('Avoided Costs 2011-2019'!$A:$A,'2011 Actuals'!T828&amp;'2011 Actuals'!S828,'Avoided Costs 2011-2019'!$M:$M)*R828</f>
        <v>0</v>
      </c>
      <c r="X828" s="108">
        <f t="shared" si="468"/>
        <v>26830.076595439215</v>
      </c>
      <c r="Y828" s="134">
        <v>8847</v>
      </c>
      <c r="Z828" s="110">
        <f t="shared" si="469"/>
        <v>7077.6</v>
      </c>
      <c r="AA828" s="110"/>
      <c r="AB828" s="110"/>
      <c r="AC828" s="110"/>
      <c r="AD828" s="110">
        <f t="shared" si="470"/>
        <v>7077.6</v>
      </c>
      <c r="AE828" s="110">
        <f t="shared" si="471"/>
        <v>19752.476595439213</v>
      </c>
      <c r="AF828" s="261">
        <f t="shared" si="472"/>
        <v>149809.27200000003</v>
      </c>
      <c r="AG828" s="23"/>
    </row>
    <row r="829" spans="1:33" s="111" customFormat="1" x14ac:dyDescent="0.2">
      <c r="A829" s="150" t="s">
        <v>823</v>
      </c>
      <c r="B829" s="150"/>
      <c r="C829" s="150"/>
      <c r="D829" s="151">
        <v>1</v>
      </c>
      <c r="E829" s="152"/>
      <c r="F829" s="153">
        <v>0.2</v>
      </c>
      <c r="G829" s="153"/>
      <c r="H829" s="152">
        <v>74963</v>
      </c>
      <c r="I829" s="109">
        <f t="shared" si="479"/>
        <v>73238.850999999995</v>
      </c>
      <c r="J829" s="66">
        <f t="shared" si="465"/>
        <v>58591.080799999996</v>
      </c>
      <c r="K829" s="109"/>
      <c r="L829" s="152">
        <v>115876</v>
      </c>
      <c r="M829" s="109">
        <f t="shared" si="480"/>
        <v>112515.59599999999</v>
      </c>
      <c r="N829" s="109">
        <f t="shared" si="466"/>
        <v>90012.476800000004</v>
      </c>
      <c r="O829" s="115"/>
      <c r="P829" s="152">
        <v>0</v>
      </c>
      <c r="Q829" s="109">
        <f t="shared" si="481"/>
        <v>0</v>
      </c>
      <c r="R829" s="66">
        <f t="shared" si="467"/>
        <v>0</v>
      </c>
      <c r="S829" s="151">
        <v>15</v>
      </c>
      <c r="T829" s="154" t="s">
        <v>16</v>
      </c>
      <c r="U829" s="108">
        <f>SUMIF('Avoided Costs 2011-2019'!$A:$A,'2011 Actuals'!T829&amp;'2011 Actuals'!S829,'Avoided Costs 2011-2019'!$E:$E)*J829</f>
        <v>119247.31532782166</v>
      </c>
      <c r="V829" s="108">
        <f>SUMIF('Avoided Costs 2011-2019'!$A:$A,'2011 Actuals'!T829&amp;'2011 Actuals'!S829,'Avoided Costs 2011-2019'!$K:$K)*N829</f>
        <v>75868.113134821833</v>
      </c>
      <c r="W829" s="108">
        <f>SUMIF('Avoided Costs 2011-2019'!$A:$A,'2011 Actuals'!T829&amp;'2011 Actuals'!S829,'Avoided Costs 2011-2019'!$M:$M)*R829</f>
        <v>0</v>
      </c>
      <c r="X829" s="108">
        <f t="shared" si="468"/>
        <v>195115.4284626435</v>
      </c>
      <c r="Y829" s="134">
        <v>42715</v>
      </c>
      <c r="Z829" s="110">
        <f t="shared" si="469"/>
        <v>34172</v>
      </c>
      <c r="AA829" s="110"/>
      <c r="AB829" s="110"/>
      <c r="AC829" s="110"/>
      <c r="AD829" s="110">
        <f t="shared" si="470"/>
        <v>34172</v>
      </c>
      <c r="AE829" s="110">
        <f t="shared" si="471"/>
        <v>160943.4284626435</v>
      </c>
      <c r="AF829" s="261">
        <f t="shared" si="472"/>
        <v>878866.21199999994</v>
      </c>
      <c r="AG829" s="23"/>
    </row>
    <row r="830" spans="1:33" s="111" customFormat="1" x14ac:dyDescent="0.2">
      <c r="A830" s="150" t="s">
        <v>824</v>
      </c>
      <c r="B830" s="150"/>
      <c r="C830" s="150"/>
      <c r="D830" s="151">
        <v>1</v>
      </c>
      <c r="E830" s="152"/>
      <c r="F830" s="153">
        <v>0.2</v>
      </c>
      <c r="G830" s="153"/>
      <c r="H830" s="152">
        <v>35849</v>
      </c>
      <c r="I830" s="109">
        <f t="shared" si="479"/>
        <v>35024.472999999998</v>
      </c>
      <c r="J830" s="66">
        <f t="shared" si="465"/>
        <v>28019.578399999999</v>
      </c>
      <c r="K830" s="109"/>
      <c r="L830" s="152">
        <v>0</v>
      </c>
      <c r="M830" s="109">
        <f t="shared" si="480"/>
        <v>0</v>
      </c>
      <c r="N830" s="109">
        <f t="shared" si="466"/>
        <v>0</v>
      </c>
      <c r="O830" s="115"/>
      <c r="P830" s="152">
        <v>0</v>
      </c>
      <c r="Q830" s="109">
        <f t="shared" si="481"/>
        <v>0</v>
      </c>
      <c r="R830" s="66">
        <f t="shared" si="467"/>
        <v>0</v>
      </c>
      <c r="S830" s="151">
        <v>25</v>
      </c>
      <c r="T830" s="154" t="s">
        <v>134</v>
      </c>
      <c r="U830" s="108">
        <f>SUMIF('Avoided Costs 2011-2019'!$A:$A,'2011 Actuals'!T830&amp;'2011 Actuals'!S830,'Avoided Costs 2011-2019'!$E:$E)*J830</f>
        <v>65758.36715683261</v>
      </c>
      <c r="V830" s="108">
        <f>SUMIF('Avoided Costs 2011-2019'!$A:$A,'2011 Actuals'!T830&amp;'2011 Actuals'!S830,'Avoided Costs 2011-2019'!$K:$K)*N830</f>
        <v>0</v>
      </c>
      <c r="W830" s="108">
        <f>SUMIF('Avoided Costs 2011-2019'!$A:$A,'2011 Actuals'!T830&amp;'2011 Actuals'!S830,'Avoided Costs 2011-2019'!$M:$M)*R830</f>
        <v>0</v>
      </c>
      <c r="X830" s="108">
        <f t="shared" si="468"/>
        <v>65758.36715683261</v>
      </c>
      <c r="Y830" s="134">
        <v>21586</v>
      </c>
      <c r="Z830" s="110">
        <f t="shared" si="469"/>
        <v>17268.8</v>
      </c>
      <c r="AA830" s="110"/>
      <c r="AB830" s="110"/>
      <c r="AC830" s="110"/>
      <c r="AD830" s="110">
        <f t="shared" si="470"/>
        <v>17268.8</v>
      </c>
      <c r="AE830" s="110">
        <f t="shared" si="471"/>
        <v>48489.567156832607</v>
      </c>
      <c r="AF830" s="261">
        <f t="shared" si="472"/>
        <v>700489.46</v>
      </c>
      <c r="AG830" s="23"/>
    </row>
    <row r="831" spans="1:33" s="111" customFormat="1" x14ac:dyDescent="0.2">
      <c r="A831" s="145" t="s">
        <v>825</v>
      </c>
      <c r="B831" s="145"/>
      <c r="C831" s="145"/>
      <c r="D831" s="146">
        <v>1</v>
      </c>
      <c r="E831" s="147"/>
      <c r="F831" s="148">
        <v>0.2</v>
      </c>
      <c r="G831" s="148"/>
      <c r="H831" s="147">
        <v>24282</v>
      </c>
      <c r="I831" s="109">
        <f t="shared" ref="I831:I833" si="482">H831</f>
        <v>24282</v>
      </c>
      <c r="J831" s="66">
        <f t="shared" si="465"/>
        <v>19425.600000000002</v>
      </c>
      <c r="K831" s="147"/>
      <c r="L831" s="147">
        <v>0</v>
      </c>
      <c r="M831" s="109">
        <f t="shared" ref="M831:M833" si="483">L831</f>
        <v>0</v>
      </c>
      <c r="N831" s="109">
        <f t="shared" si="466"/>
        <v>0</v>
      </c>
      <c r="O831" s="147"/>
      <c r="P831" s="147">
        <v>0</v>
      </c>
      <c r="Q831" s="109">
        <f t="shared" ref="Q831:Q833" si="484">+P831</f>
        <v>0</v>
      </c>
      <c r="R831" s="66">
        <f t="shared" si="467"/>
        <v>0</v>
      </c>
      <c r="S831" s="146">
        <v>25</v>
      </c>
      <c r="T831" s="149" t="s">
        <v>16</v>
      </c>
      <c r="U831" s="108">
        <f>SUMIF('Avoided Costs 2011-2019'!$A:$A,'2011 Actuals'!T831&amp;'2011 Actuals'!S831,'Avoided Costs 2011-2019'!$E:$E)*J831</f>
        <v>50195.815383382454</v>
      </c>
      <c r="V831" s="108">
        <f>SUMIF('Avoided Costs 2011-2019'!$A:$A,'2011 Actuals'!T831&amp;'2011 Actuals'!S831,'Avoided Costs 2011-2019'!$K:$K)*N831</f>
        <v>0</v>
      </c>
      <c r="W831" s="108">
        <f>SUMIF('Avoided Costs 2011-2019'!$A:$A,'2011 Actuals'!T831&amp;'2011 Actuals'!S831,'Avoided Costs 2011-2019'!$M:$M)*R831</f>
        <v>0</v>
      </c>
      <c r="X831" s="108">
        <f t="shared" si="468"/>
        <v>50195.815383382454</v>
      </c>
      <c r="Y831" s="134">
        <v>20600</v>
      </c>
      <c r="Z831" s="110">
        <f t="shared" si="469"/>
        <v>16480</v>
      </c>
      <c r="AA831" s="110"/>
      <c r="AB831" s="110"/>
      <c r="AC831" s="110"/>
      <c r="AD831" s="110">
        <f t="shared" si="470"/>
        <v>16480</v>
      </c>
      <c r="AE831" s="110">
        <f t="shared" si="471"/>
        <v>33715.815383382454</v>
      </c>
      <c r="AF831" s="261">
        <f t="shared" si="472"/>
        <v>485640.00000000006</v>
      </c>
      <c r="AG831" s="23"/>
    </row>
    <row r="832" spans="1:33" s="111" customFormat="1" x14ac:dyDescent="0.2">
      <c r="A832" s="145" t="s">
        <v>826</v>
      </c>
      <c r="B832" s="145"/>
      <c r="C832" s="145"/>
      <c r="D832" s="146">
        <v>0</v>
      </c>
      <c r="E832" s="147"/>
      <c r="F832" s="148">
        <v>0.2</v>
      </c>
      <c r="G832" s="148"/>
      <c r="H832" s="147">
        <v>6152</v>
      </c>
      <c r="I832" s="109">
        <f t="shared" si="482"/>
        <v>6152</v>
      </c>
      <c r="J832" s="66">
        <f t="shared" si="465"/>
        <v>4921.6000000000004</v>
      </c>
      <c r="K832" s="147"/>
      <c r="L832" s="147">
        <v>0</v>
      </c>
      <c r="M832" s="109">
        <f t="shared" si="483"/>
        <v>0</v>
      </c>
      <c r="N832" s="109">
        <f t="shared" si="466"/>
        <v>0</v>
      </c>
      <c r="O832" s="147"/>
      <c r="P832" s="147">
        <v>0</v>
      </c>
      <c r="Q832" s="109">
        <f t="shared" si="484"/>
        <v>0</v>
      </c>
      <c r="R832" s="66">
        <f t="shared" si="467"/>
        <v>0</v>
      </c>
      <c r="S832" s="146">
        <v>25</v>
      </c>
      <c r="T832" s="149" t="s">
        <v>134</v>
      </c>
      <c r="U832" s="108">
        <f>SUMIF('Avoided Costs 2011-2019'!$A:$A,'2011 Actuals'!T832&amp;'2011 Actuals'!S832,'Avoided Costs 2011-2019'!$E:$E)*J832</f>
        <v>11550.365789910222</v>
      </c>
      <c r="V832" s="108">
        <f>SUMIF('Avoided Costs 2011-2019'!$A:$A,'2011 Actuals'!T832&amp;'2011 Actuals'!S832,'Avoided Costs 2011-2019'!$K:$K)*N832</f>
        <v>0</v>
      </c>
      <c r="W832" s="108">
        <f>SUMIF('Avoided Costs 2011-2019'!$A:$A,'2011 Actuals'!T832&amp;'2011 Actuals'!S832,'Avoided Costs 2011-2019'!$M:$M)*R832</f>
        <v>0</v>
      </c>
      <c r="X832" s="108">
        <f t="shared" si="468"/>
        <v>11550.365789910222</v>
      </c>
      <c r="Y832" s="134">
        <v>12000</v>
      </c>
      <c r="Z832" s="110">
        <f t="shared" si="469"/>
        <v>9600</v>
      </c>
      <c r="AA832" s="110"/>
      <c r="AB832" s="110"/>
      <c r="AC832" s="110"/>
      <c r="AD832" s="110">
        <f t="shared" si="470"/>
        <v>9600</v>
      </c>
      <c r="AE832" s="110">
        <f t="shared" si="471"/>
        <v>1950.3657899102218</v>
      </c>
      <c r="AF832" s="261">
        <f t="shared" si="472"/>
        <v>123040.00000000001</v>
      </c>
      <c r="AG832" s="23"/>
    </row>
    <row r="833" spans="1:33" s="111" customFormat="1" x14ac:dyDescent="0.2">
      <c r="A833" s="145" t="s">
        <v>827</v>
      </c>
      <c r="B833" s="145"/>
      <c r="C833" s="145"/>
      <c r="D833" s="146">
        <v>1</v>
      </c>
      <c r="E833" s="147"/>
      <c r="F833" s="148">
        <v>0.2</v>
      </c>
      <c r="G833" s="148"/>
      <c r="H833" s="147">
        <v>13266</v>
      </c>
      <c r="I833" s="109">
        <f t="shared" si="482"/>
        <v>13266</v>
      </c>
      <c r="J833" s="66">
        <f t="shared" si="465"/>
        <v>10612.800000000001</v>
      </c>
      <c r="K833" s="147"/>
      <c r="L833" s="147">
        <v>0</v>
      </c>
      <c r="M833" s="109">
        <f t="shared" si="483"/>
        <v>0</v>
      </c>
      <c r="N833" s="109">
        <f t="shared" si="466"/>
        <v>0</v>
      </c>
      <c r="O833" s="147"/>
      <c r="P833" s="147">
        <v>0</v>
      </c>
      <c r="Q833" s="109">
        <f t="shared" si="484"/>
        <v>0</v>
      </c>
      <c r="R833" s="66">
        <f t="shared" si="467"/>
        <v>0</v>
      </c>
      <c r="S833" s="146">
        <v>25</v>
      </c>
      <c r="T833" s="149" t="s">
        <v>16</v>
      </c>
      <c r="U833" s="108">
        <f>SUMIF('Avoided Costs 2011-2019'!$A:$A,'2011 Actuals'!T833&amp;'2011 Actuals'!S833,'Avoided Costs 2011-2019'!$E:$E)*J833</f>
        <v>27423.51070241132</v>
      </c>
      <c r="V833" s="108">
        <f>SUMIF('Avoided Costs 2011-2019'!$A:$A,'2011 Actuals'!T833&amp;'2011 Actuals'!S833,'Avoided Costs 2011-2019'!$K:$K)*N833</f>
        <v>0</v>
      </c>
      <c r="W833" s="108">
        <f>SUMIF('Avoided Costs 2011-2019'!$A:$A,'2011 Actuals'!T833&amp;'2011 Actuals'!S833,'Avoided Costs 2011-2019'!$M:$M)*R833</f>
        <v>0</v>
      </c>
      <c r="X833" s="108">
        <f t="shared" si="468"/>
        <v>27423.51070241132</v>
      </c>
      <c r="Y833" s="134">
        <v>12000</v>
      </c>
      <c r="Z833" s="110">
        <f t="shared" si="469"/>
        <v>9600</v>
      </c>
      <c r="AA833" s="110"/>
      <c r="AB833" s="110"/>
      <c r="AC833" s="110"/>
      <c r="AD833" s="110">
        <f t="shared" si="470"/>
        <v>9600</v>
      </c>
      <c r="AE833" s="110">
        <f t="shared" si="471"/>
        <v>17823.51070241132</v>
      </c>
      <c r="AF833" s="261">
        <f t="shared" si="472"/>
        <v>265320</v>
      </c>
      <c r="AG833" s="23"/>
    </row>
    <row r="834" spans="1:33" s="111" customFormat="1" x14ac:dyDescent="0.2">
      <c r="A834" s="150" t="s">
        <v>828</v>
      </c>
      <c r="B834" s="150"/>
      <c r="C834" s="150"/>
      <c r="D834" s="151">
        <v>1</v>
      </c>
      <c r="E834" s="152"/>
      <c r="F834" s="153">
        <v>0.2</v>
      </c>
      <c r="G834" s="153"/>
      <c r="H834" s="152">
        <v>12269</v>
      </c>
      <c r="I834" s="109">
        <f t="shared" si="479"/>
        <v>11986.813</v>
      </c>
      <c r="J834" s="66">
        <f t="shared" si="465"/>
        <v>9589.4503999999997</v>
      </c>
      <c r="K834" s="109"/>
      <c r="L834" s="152">
        <v>4966</v>
      </c>
      <c r="M834" s="109">
        <f t="shared" si="480"/>
        <v>4821.9859999999999</v>
      </c>
      <c r="N834" s="109">
        <f t="shared" si="466"/>
        <v>3857.5888</v>
      </c>
      <c r="O834" s="115"/>
      <c r="P834" s="152">
        <v>0</v>
      </c>
      <c r="Q834" s="109">
        <f t="shared" si="481"/>
        <v>0</v>
      </c>
      <c r="R834" s="66">
        <f t="shared" si="467"/>
        <v>0</v>
      </c>
      <c r="S834" s="151">
        <v>15</v>
      </c>
      <c r="T834" s="154" t="s">
        <v>16</v>
      </c>
      <c r="U834" s="108">
        <f>SUMIF('Avoided Costs 2011-2019'!$A:$A,'2011 Actuals'!T834&amp;'2011 Actuals'!S834,'Avoided Costs 2011-2019'!$E:$E)*J834</f>
        <v>19516.899160346358</v>
      </c>
      <c r="V834" s="108">
        <f>SUMIF('Avoided Costs 2011-2019'!$A:$A,'2011 Actuals'!T834&amp;'2011 Actuals'!S834,'Avoided Costs 2011-2019'!$K:$K)*N834</f>
        <v>3251.4157360240706</v>
      </c>
      <c r="W834" s="108">
        <f>SUMIF('Avoided Costs 2011-2019'!$A:$A,'2011 Actuals'!T834&amp;'2011 Actuals'!S834,'Avoided Costs 2011-2019'!$M:$M)*R834</f>
        <v>0</v>
      </c>
      <c r="X834" s="108">
        <f t="shared" si="468"/>
        <v>22768.31489637043</v>
      </c>
      <c r="Y834" s="134">
        <v>7349</v>
      </c>
      <c r="Z834" s="110">
        <f t="shared" si="469"/>
        <v>5879.2000000000007</v>
      </c>
      <c r="AA834" s="110"/>
      <c r="AB834" s="110"/>
      <c r="AC834" s="110"/>
      <c r="AD834" s="110">
        <f t="shared" si="470"/>
        <v>5879.2000000000007</v>
      </c>
      <c r="AE834" s="110">
        <f t="shared" si="471"/>
        <v>16889.114896370429</v>
      </c>
      <c r="AF834" s="261">
        <f t="shared" si="472"/>
        <v>143841.75599999999</v>
      </c>
      <c r="AG834" s="23"/>
    </row>
    <row r="835" spans="1:33" s="111" customFormat="1" x14ac:dyDescent="0.2">
      <c r="A835" s="150" t="s">
        <v>829</v>
      </c>
      <c r="B835" s="150"/>
      <c r="C835" s="150"/>
      <c r="D835" s="151">
        <v>1</v>
      </c>
      <c r="E835" s="152"/>
      <c r="F835" s="153">
        <v>0.2</v>
      </c>
      <c r="G835" s="153"/>
      <c r="H835" s="152">
        <v>10807</v>
      </c>
      <c r="I835" s="109">
        <f t="shared" si="479"/>
        <v>10558.439</v>
      </c>
      <c r="J835" s="66">
        <f t="shared" si="465"/>
        <v>8446.7512000000006</v>
      </c>
      <c r="K835" s="109"/>
      <c r="L835" s="152">
        <v>0</v>
      </c>
      <c r="M835" s="109">
        <f t="shared" si="480"/>
        <v>0</v>
      </c>
      <c r="N835" s="109">
        <f t="shared" si="466"/>
        <v>0</v>
      </c>
      <c r="O835" s="115"/>
      <c r="P835" s="152">
        <v>0</v>
      </c>
      <c r="Q835" s="109">
        <f t="shared" si="481"/>
        <v>0</v>
      </c>
      <c r="R835" s="66">
        <f t="shared" si="467"/>
        <v>0</v>
      </c>
      <c r="S835" s="151">
        <v>25</v>
      </c>
      <c r="T835" s="154" t="s">
        <v>16</v>
      </c>
      <c r="U835" s="108">
        <f>SUMIF('Avoided Costs 2011-2019'!$A:$A,'2011 Actuals'!T835&amp;'2011 Actuals'!S835,'Avoided Costs 2011-2019'!$E:$E)*J835</f>
        <v>21826.433357248385</v>
      </c>
      <c r="V835" s="108">
        <f>SUMIF('Avoided Costs 2011-2019'!$A:$A,'2011 Actuals'!T835&amp;'2011 Actuals'!S835,'Avoided Costs 2011-2019'!$K:$K)*N835</f>
        <v>0</v>
      </c>
      <c r="W835" s="108">
        <f>SUMIF('Avoided Costs 2011-2019'!$A:$A,'2011 Actuals'!T835&amp;'2011 Actuals'!S835,'Avoided Costs 2011-2019'!$M:$M)*R835</f>
        <v>0</v>
      </c>
      <c r="X835" s="108">
        <f t="shared" si="468"/>
        <v>21826.433357248385</v>
      </c>
      <c r="Y835" s="134">
        <v>17025</v>
      </c>
      <c r="Z835" s="110">
        <f t="shared" si="469"/>
        <v>13620</v>
      </c>
      <c r="AA835" s="110"/>
      <c r="AB835" s="110"/>
      <c r="AC835" s="110"/>
      <c r="AD835" s="110">
        <f t="shared" si="470"/>
        <v>13620</v>
      </c>
      <c r="AE835" s="110">
        <f t="shared" si="471"/>
        <v>8206.4333572483847</v>
      </c>
      <c r="AF835" s="261">
        <f t="shared" si="472"/>
        <v>211168.78000000003</v>
      </c>
      <c r="AG835" s="23"/>
    </row>
    <row r="836" spans="1:33" s="111" customFormat="1" x14ac:dyDescent="0.2">
      <c r="A836" s="150" t="s">
        <v>830</v>
      </c>
      <c r="B836" s="150"/>
      <c r="C836" s="150"/>
      <c r="D836" s="151">
        <v>1</v>
      </c>
      <c r="E836" s="152"/>
      <c r="F836" s="153">
        <v>0.2</v>
      </c>
      <c r="G836" s="153"/>
      <c r="H836" s="152">
        <v>17569</v>
      </c>
      <c r="I836" s="109">
        <f t="shared" si="479"/>
        <v>17164.913</v>
      </c>
      <c r="J836" s="66">
        <f t="shared" si="465"/>
        <v>13731.930400000001</v>
      </c>
      <c r="K836" s="109"/>
      <c r="L836" s="152">
        <v>6622</v>
      </c>
      <c r="M836" s="109">
        <f t="shared" si="480"/>
        <v>6429.9619999999995</v>
      </c>
      <c r="N836" s="109">
        <f t="shared" si="466"/>
        <v>5143.9696000000004</v>
      </c>
      <c r="O836" s="115"/>
      <c r="P836" s="152">
        <v>0</v>
      </c>
      <c r="Q836" s="109">
        <f t="shared" si="481"/>
        <v>0</v>
      </c>
      <c r="R836" s="66">
        <f t="shared" si="467"/>
        <v>0</v>
      </c>
      <c r="S836" s="151">
        <v>15</v>
      </c>
      <c r="T836" s="154" t="s">
        <v>16</v>
      </c>
      <c r="U836" s="108">
        <f>SUMIF('Avoided Costs 2011-2019'!$A:$A,'2011 Actuals'!T836&amp;'2011 Actuals'!S836,'Avoided Costs 2011-2019'!$E:$E)*J836</f>
        <v>27947.868721829425</v>
      </c>
      <c r="V836" s="108">
        <f>SUMIF('Avoided Costs 2011-2019'!$A:$A,'2011 Actuals'!T836&amp;'2011 Actuals'!S836,'Avoided Costs 2011-2019'!$K:$K)*N836</f>
        <v>4335.6574715971401</v>
      </c>
      <c r="W836" s="108">
        <f>SUMIF('Avoided Costs 2011-2019'!$A:$A,'2011 Actuals'!T836&amp;'2011 Actuals'!S836,'Avoided Costs 2011-2019'!$M:$M)*R836</f>
        <v>0</v>
      </c>
      <c r="X836" s="108">
        <f t="shared" si="468"/>
        <v>32283.526193426565</v>
      </c>
      <c r="Y836" s="134">
        <v>8734.5</v>
      </c>
      <c r="Z836" s="110">
        <f t="shared" si="469"/>
        <v>6987.6</v>
      </c>
      <c r="AA836" s="110"/>
      <c r="AB836" s="110"/>
      <c r="AC836" s="110"/>
      <c r="AD836" s="110">
        <f t="shared" si="470"/>
        <v>6987.6</v>
      </c>
      <c r="AE836" s="110">
        <f t="shared" si="471"/>
        <v>25295.926193426567</v>
      </c>
      <c r="AF836" s="261">
        <f t="shared" si="472"/>
        <v>205978.95600000001</v>
      </c>
      <c r="AG836" s="23"/>
    </row>
    <row r="837" spans="1:33" s="111" customFormat="1" x14ac:dyDescent="0.2">
      <c r="A837" s="150" t="s">
        <v>831</v>
      </c>
      <c r="B837" s="150"/>
      <c r="C837" s="150"/>
      <c r="D837" s="151">
        <v>1</v>
      </c>
      <c r="E837" s="152"/>
      <c r="F837" s="153">
        <v>0.2</v>
      </c>
      <c r="G837" s="153"/>
      <c r="H837" s="152">
        <v>17673</v>
      </c>
      <c r="I837" s="109">
        <f t="shared" si="479"/>
        <v>17266.521000000001</v>
      </c>
      <c r="J837" s="66">
        <f t="shared" si="465"/>
        <v>13813.216800000002</v>
      </c>
      <c r="K837" s="109"/>
      <c r="L837" s="152">
        <v>6622</v>
      </c>
      <c r="M837" s="109">
        <f t="shared" si="480"/>
        <v>6429.9619999999995</v>
      </c>
      <c r="N837" s="109">
        <f t="shared" si="466"/>
        <v>5143.9696000000004</v>
      </c>
      <c r="O837" s="115"/>
      <c r="P837" s="152">
        <v>0</v>
      </c>
      <c r="Q837" s="109">
        <f t="shared" si="481"/>
        <v>0</v>
      </c>
      <c r="R837" s="66">
        <f t="shared" si="467"/>
        <v>0</v>
      </c>
      <c r="S837" s="151">
        <v>15</v>
      </c>
      <c r="T837" s="154" t="s">
        <v>16</v>
      </c>
      <c r="U837" s="108">
        <f>SUMIF('Avoided Costs 2011-2019'!$A:$A,'2011 Actuals'!T837&amp;'2011 Actuals'!S837,'Avoided Costs 2011-2019'!$E:$E)*J837</f>
        <v>28113.306615111356</v>
      </c>
      <c r="V837" s="108">
        <f>SUMIF('Avoided Costs 2011-2019'!$A:$A,'2011 Actuals'!T837&amp;'2011 Actuals'!S837,'Avoided Costs 2011-2019'!$K:$K)*N837</f>
        <v>4335.6574715971401</v>
      </c>
      <c r="W837" s="108">
        <f>SUMIF('Avoided Costs 2011-2019'!$A:$A,'2011 Actuals'!T837&amp;'2011 Actuals'!S837,'Avoided Costs 2011-2019'!$M:$M)*R837</f>
        <v>0</v>
      </c>
      <c r="X837" s="108">
        <f t="shared" si="468"/>
        <v>32448.964086708496</v>
      </c>
      <c r="Y837" s="134">
        <v>8734.5</v>
      </c>
      <c r="Z837" s="110">
        <f t="shared" si="469"/>
        <v>6987.6</v>
      </c>
      <c r="AA837" s="110"/>
      <c r="AB837" s="110"/>
      <c r="AC837" s="110"/>
      <c r="AD837" s="110">
        <f t="shared" si="470"/>
        <v>6987.6</v>
      </c>
      <c r="AE837" s="110">
        <f t="shared" si="471"/>
        <v>25461.364086708498</v>
      </c>
      <c r="AF837" s="261">
        <f t="shared" si="472"/>
        <v>207198.25200000004</v>
      </c>
      <c r="AG837" s="23"/>
    </row>
    <row r="838" spans="1:33" s="111" customFormat="1" x14ac:dyDescent="0.2">
      <c r="A838" s="150" t="s">
        <v>832</v>
      </c>
      <c r="B838" s="150"/>
      <c r="C838" s="150"/>
      <c r="D838" s="151">
        <v>1</v>
      </c>
      <c r="E838" s="152"/>
      <c r="F838" s="153">
        <v>0.2</v>
      </c>
      <c r="G838" s="153"/>
      <c r="H838" s="152">
        <v>17673</v>
      </c>
      <c r="I838" s="109">
        <f t="shared" si="479"/>
        <v>17266.521000000001</v>
      </c>
      <c r="J838" s="66">
        <f t="shared" si="465"/>
        <v>13813.216800000002</v>
      </c>
      <c r="K838" s="109"/>
      <c r="L838" s="152">
        <v>9933</v>
      </c>
      <c r="M838" s="109">
        <f t="shared" si="480"/>
        <v>9644.9429999999993</v>
      </c>
      <c r="N838" s="109">
        <f t="shared" si="466"/>
        <v>7715.9543999999996</v>
      </c>
      <c r="O838" s="115"/>
      <c r="P838" s="152">
        <v>0</v>
      </c>
      <c r="Q838" s="109">
        <f t="shared" si="481"/>
        <v>0</v>
      </c>
      <c r="R838" s="66">
        <f t="shared" si="467"/>
        <v>0</v>
      </c>
      <c r="S838" s="151">
        <v>15</v>
      </c>
      <c r="T838" s="154" t="s">
        <v>16</v>
      </c>
      <c r="U838" s="108">
        <f>SUMIF('Avoided Costs 2011-2019'!$A:$A,'2011 Actuals'!T838&amp;'2011 Actuals'!S838,'Avoided Costs 2011-2019'!$E:$E)*J838</f>
        <v>28113.306615111356</v>
      </c>
      <c r="V838" s="108">
        <f>SUMIF('Avoided Costs 2011-2019'!$A:$A,'2011 Actuals'!T838&amp;'2011 Actuals'!S838,'Avoided Costs 2011-2019'!$K:$K)*N838</f>
        <v>6503.4862073957092</v>
      </c>
      <c r="W838" s="108">
        <f>SUMIF('Avoided Costs 2011-2019'!$A:$A,'2011 Actuals'!T838&amp;'2011 Actuals'!S838,'Avoided Costs 2011-2019'!$M:$M)*R838</f>
        <v>0</v>
      </c>
      <c r="X838" s="108">
        <f t="shared" si="468"/>
        <v>34616.792822507065</v>
      </c>
      <c r="Y838" s="134">
        <v>10550</v>
      </c>
      <c r="Z838" s="110">
        <f t="shared" si="469"/>
        <v>8440</v>
      </c>
      <c r="AA838" s="110"/>
      <c r="AB838" s="110"/>
      <c r="AC838" s="110"/>
      <c r="AD838" s="110">
        <f t="shared" si="470"/>
        <v>8440</v>
      </c>
      <c r="AE838" s="110">
        <f t="shared" si="471"/>
        <v>26176.792822507065</v>
      </c>
      <c r="AF838" s="261">
        <f t="shared" si="472"/>
        <v>207198.25200000004</v>
      </c>
      <c r="AG838" s="23"/>
    </row>
    <row r="839" spans="1:33" s="111" customFormat="1" x14ac:dyDescent="0.2">
      <c r="A839" s="150" t="s">
        <v>833</v>
      </c>
      <c r="B839" s="150"/>
      <c r="C839" s="150"/>
      <c r="D839" s="151">
        <v>1</v>
      </c>
      <c r="E839" s="152"/>
      <c r="F839" s="153">
        <v>0.2</v>
      </c>
      <c r="G839" s="153"/>
      <c r="H839" s="152">
        <v>23358</v>
      </c>
      <c r="I839" s="109">
        <f t="shared" si="479"/>
        <v>22820.766</v>
      </c>
      <c r="J839" s="66">
        <f t="shared" si="465"/>
        <v>18256.612799999999</v>
      </c>
      <c r="K839" s="109"/>
      <c r="L839" s="152">
        <v>12067</v>
      </c>
      <c r="M839" s="109">
        <f t="shared" si="480"/>
        <v>11717.056999999999</v>
      </c>
      <c r="N839" s="109">
        <f t="shared" si="466"/>
        <v>9373.6455999999998</v>
      </c>
      <c r="O839" s="115"/>
      <c r="P839" s="152">
        <v>0</v>
      </c>
      <c r="Q839" s="109">
        <f t="shared" si="481"/>
        <v>0</v>
      </c>
      <c r="R839" s="66">
        <f t="shared" si="467"/>
        <v>0</v>
      </c>
      <c r="S839" s="151">
        <v>15</v>
      </c>
      <c r="T839" s="154" t="s">
        <v>16</v>
      </c>
      <c r="U839" s="108">
        <f>SUMIF('Avoided Costs 2011-2019'!$A:$A,'2011 Actuals'!T839&amp;'2011 Actuals'!S839,'Avoided Costs 2011-2019'!$E:$E)*J839</f>
        <v>37156.714531532336</v>
      </c>
      <c r="V839" s="108">
        <f>SUMIF('Avoided Costs 2011-2019'!$A:$A,'2011 Actuals'!T839&amp;'2011 Actuals'!S839,'Avoided Costs 2011-2019'!$K:$K)*N839</f>
        <v>7900.6914391064156</v>
      </c>
      <c r="W839" s="108">
        <f>SUMIF('Avoided Costs 2011-2019'!$A:$A,'2011 Actuals'!T839&amp;'2011 Actuals'!S839,'Avoided Costs 2011-2019'!$M:$M)*R839</f>
        <v>0</v>
      </c>
      <c r="X839" s="108">
        <f t="shared" si="468"/>
        <v>45057.405970638749</v>
      </c>
      <c r="Y839" s="134">
        <v>10550</v>
      </c>
      <c r="Z839" s="110">
        <f t="shared" si="469"/>
        <v>8440</v>
      </c>
      <c r="AA839" s="110"/>
      <c r="AB839" s="110"/>
      <c r="AC839" s="110"/>
      <c r="AD839" s="110">
        <f t="shared" si="470"/>
        <v>8440</v>
      </c>
      <c r="AE839" s="110">
        <f t="shared" si="471"/>
        <v>36617.405970638749</v>
      </c>
      <c r="AF839" s="261">
        <f t="shared" si="472"/>
        <v>273849.19199999998</v>
      </c>
      <c r="AG839" s="23"/>
    </row>
    <row r="840" spans="1:33" s="111" customFormat="1" x14ac:dyDescent="0.2">
      <c r="A840" s="150" t="s">
        <v>834</v>
      </c>
      <c r="B840" s="150"/>
      <c r="C840" s="150"/>
      <c r="D840" s="151">
        <v>1</v>
      </c>
      <c r="E840" s="152"/>
      <c r="F840" s="153">
        <v>0.2</v>
      </c>
      <c r="G840" s="153"/>
      <c r="H840" s="152">
        <v>21843</v>
      </c>
      <c r="I840" s="109">
        <f t="shared" si="479"/>
        <v>21340.611000000001</v>
      </c>
      <c r="J840" s="66">
        <f t="shared" si="465"/>
        <v>17072.488800000003</v>
      </c>
      <c r="K840" s="109"/>
      <c r="L840" s="152">
        <v>9933</v>
      </c>
      <c r="M840" s="109">
        <f t="shared" si="480"/>
        <v>9644.9429999999993</v>
      </c>
      <c r="N840" s="109">
        <f t="shared" si="466"/>
        <v>7715.9543999999996</v>
      </c>
      <c r="O840" s="115"/>
      <c r="P840" s="152">
        <v>0</v>
      </c>
      <c r="Q840" s="109">
        <f t="shared" si="481"/>
        <v>0</v>
      </c>
      <c r="R840" s="66">
        <f t="shared" si="467"/>
        <v>0</v>
      </c>
      <c r="S840" s="151">
        <v>15</v>
      </c>
      <c r="T840" s="154" t="s">
        <v>16</v>
      </c>
      <c r="U840" s="108">
        <f>SUMIF('Avoided Costs 2011-2019'!$A:$A,'2011 Actuals'!T840&amp;'2011 Actuals'!S840,'Avoided Costs 2011-2019'!$E:$E)*J840</f>
        <v>34746.729836127277</v>
      </c>
      <c r="V840" s="108">
        <f>SUMIF('Avoided Costs 2011-2019'!$A:$A,'2011 Actuals'!T840&amp;'2011 Actuals'!S840,'Avoided Costs 2011-2019'!$K:$K)*N840</f>
        <v>6503.4862073957092</v>
      </c>
      <c r="W840" s="108">
        <f>SUMIF('Avoided Costs 2011-2019'!$A:$A,'2011 Actuals'!T840&amp;'2011 Actuals'!S840,'Avoided Costs 2011-2019'!$M:$M)*R840</f>
        <v>0</v>
      </c>
      <c r="X840" s="108">
        <f t="shared" si="468"/>
        <v>41250.216043522989</v>
      </c>
      <c r="Y840" s="134">
        <v>8734.5</v>
      </c>
      <c r="Z840" s="110">
        <f t="shared" si="469"/>
        <v>6987.6</v>
      </c>
      <c r="AA840" s="110"/>
      <c r="AB840" s="110"/>
      <c r="AC840" s="110"/>
      <c r="AD840" s="110">
        <f t="shared" si="470"/>
        <v>6987.6</v>
      </c>
      <c r="AE840" s="110">
        <f t="shared" si="471"/>
        <v>34262.61604352299</v>
      </c>
      <c r="AF840" s="261">
        <f t="shared" si="472"/>
        <v>256087.33200000005</v>
      </c>
      <c r="AG840" s="23"/>
    </row>
    <row r="841" spans="1:33" s="111" customFormat="1" x14ac:dyDescent="0.2">
      <c r="A841" s="150" t="s">
        <v>835</v>
      </c>
      <c r="B841" s="150"/>
      <c r="C841" s="150"/>
      <c r="D841" s="151">
        <v>1</v>
      </c>
      <c r="E841" s="152"/>
      <c r="F841" s="153">
        <v>0.2</v>
      </c>
      <c r="G841" s="153"/>
      <c r="H841" s="152">
        <v>18136</v>
      </c>
      <c r="I841" s="109">
        <f t="shared" si="479"/>
        <v>17718.871999999999</v>
      </c>
      <c r="J841" s="66">
        <f t="shared" si="465"/>
        <v>14175.097600000001</v>
      </c>
      <c r="K841" s="109"/>
      <c r="L841" s="152">
        <v>4966</v>
      </c>
      <c r="M841" s="109">
        <f t="shared" si="480"/>
        <v>4821.9859999999999</v>
      </c>
      <c r="N841" s="109">
        <f t="shared" si="466"/>
        <v>3857.5888</v>
      </c>
      <c r="O841" s="115"/>
      <c r="P841" s="152">
        <v>0</v>
      </c>
      <c r="Q841" s="109">
        <f t="shared" si="481"/>
        <v>0</v>
      </c>
      <c r="R841" s="66">
        <f t="shared" si="467"/>
        <v>0</v>
      </c>
      <c r="S841" s="151">
        <v>15</v>
      </c>
      <c r="T841" s="154" t="s">
        <v>16</v>
      </c>
      <c r="U841" s="108">
        <f>SUMIF('Avoided Costs 2011-2019'!$A:$A,'2011 Actuals'!T841&amp;'2011 Actuals'!S841,'Avoided Costs 2011-2019'!$E:$E)*J841</f>
        <v>28849.823390010726</v>
      </c>
      <c r="V841" s="108">
        <f>SUMIF('Avoided Costs 2011-2019'!$A:$A,'2011 Actuals'!T841&amp;'2011 Actuals'!S841,'Avoided Costs 2011-2019'!$K:$K)*N841</f>
        <v>3251.4157360240706</v>
      </c>
      <c r="W841" s="108">
        <f>SUMIF('Avoided Costs 2011-2019'!$A:$A,'2011 Actuals'!T841&amp;'2011 Actuals'!S841,'Avoided Costs 2011-2019'!$M:$M)*R841</f>
        <v>0</v>
      </c>
      <c r="X841" s="108">
        <f t="shared" si="468"/>
        <v>32101.239126034798</v>
      </c>
      <c r="Y841" s="134">
        <v>7348.5</v>
      </c>
      <c r="Z841" s="110">
        <f t="shared" si="469"/>
        <v>5878.8</v>
      </c>
      <c r="AA841" s="110"/>
      <c r="AB841" s="110"/>
      <c r="AC841" s="110"/>
      <c r="AD841" s="110">
        <f t="shared" si="470"/>
        <v>5878.8</v>
      </c>
      <c r="AE841" s="110">
        <f t="shared" si="471"/>
        <v>26222.439126034798</v>
      </c>
      <c r="AF841" s="261">
        <f t="shared" si="472"/>
        <v>212626.46400000001</v>
      </c>
      <c r="AG841" s="23"/>
    </row>
    <row r="842" spans="1:33" s="111" customFormat="1" x14ac:dyDescent="0.2">
      <c r="A842" s="150" t="s">
        <v>836</v>
      </c>
      <c r="B842" s="150"/>
      <c r="C842" s="150"/>
      <c r="D842" s="151">
        <v>1</v>
      </c>
      <c r="E842" s="152"/>
      <c r="F842" s="153">
        <v>0.2</v>
      </c>
      <c r="G842" s="153"/>
      <c r="H842" s="152">
        <v>7740</v>
      </c>
      <c r="I842" s="109">
        <f t="shared" si="479"/>
        <v>7561.98</v>
      </c>
      <c r="J842" s="66">
        <f t="shared" si="465"/>
        <v>6049.5839999999998</v>
      </c>
      <c r="K842" s="109"/>
      <c r="L842" s="152">
        <v>3740</v>
      </c>
      <c r="M842" s="109">
        <f t="shared" si="480"/>
        <v>3631.54</v>
      </c>
      <c r="N842" s="109">
        <f t="shared" si="466"/>
        <v>2905.232</v>
      </c>
      <c r="O842" s="115"/>
      <c r="P842" s="152">
        <v>0</v>
      </c>
      <c r="Q842" s="109">
        <f t="shared" si="481"/>
        <v>0</v>
      </c>
      <c r="R842" s="66">
        <f t="shared" si="467"/>
        <v>0</v>
      </c>
      <c r="S842" s="151">
        <v>15</v>
      </c>
      <c r="T842" s="154" t="s">
        <v>16</v>
      </c>
      <c r="U842" s="108">
        <f>SUMIF('Avoided Costs 2011-2019'!$A:$A,'2011 Actuals'!T842&amp;'2011 Actuals'!S842,'Avoided Costs 2011-2019'!$E:$E)*J842</f>
        <v>12312.397057713002</v>
      </c>
      <c r="V842" s="108">
        <f>SUMIF('Avoided Costs 2011-2019'!$A:$A,'2011 Actuals'!T842&amp;'2011 Actuals'!S842,'Avoided Costs 2011-2019'!$K:$K)*N842</f>
        <v>2448.7101999053612</v>
      </c>
      <c r="W842" s="108">
        <f>SUMIF('Avoided Costs 2011-2019'!$A:$A,'2011 Actuals'!T842&amp;'2011 Actuals'!S842,'Avoided Costs 2011-2019'!$M:$M)*R842</f>
        <v>0</v>
      </c>
      <c r="X842" s="108">
        <f t="shared" si="468"/>
        <v>14761.107257618363</v>
      </c>
      <c r="Y842" s="134">
        <v>5405</v>
      </c>
      <c r="Z842" s="110">
        <f t="shared" si="469"/>
        <v>4324</v>
      </c>
      <c r="AA842" s="110"/>
      <c r="AB842" s="110"/>
      <c r="AC842" s="110"/>
      <c r="AD842" s="110">
        <f t="shared" si="470"/>
        <v>4324</v>
      </c>
      <c r="AE842" s="110">
        <f t="shared" si="471"/>
        <v>10437.107257618363</v>
      </c>
      <c r="AF842" s="261">
        <f t="shared" si="472"/>
        <v>90743.76</v>
      </c>
      <c r="AG842" s="23"/>
    </row>
    <row r="843" spans="1:33" s="111" customFormat="1" x14ac:dyDescent="0.2">
      <c r="A843" s="150" t="s">
        <v>837</v>
      </c>
      <c r="B843" s="150"/>
      <c r="C843" s="150"/>
      <c r="D843" s="151">
        <v>1</v>
      </c>
      <c r="E843" s="152"/>
      <c r="F843" s="153">
        <v>0.2</v>
      </c>
      <c r="G843" s="153"/>
      <c r="H843" s="152">
        <v>26510</v>
      </c>
      <c r="I843" s="109">
        <f t="shared" si="479"/>
        <v>25900.27</v>
      </c>
      <c r="J843" s="66">
        <f t="shared" si="465"/>
        <v>20720.216</v>
      </c>
      <c r="K843" s="109"/>
      <c r="L843" s="152">
        <v>14899</v>
      </c>
      <c r="M843" s="109">
        <f t="shared" si="480"/>
        <v>14466.929</v>
      </c>
      <c r="N843" s="109">
        <f t="shared" si="466"/>
        <v>11573.5432</v>
      </c>
      <c r="O843" s="115"/>
      <c r="P843" s="152">
        <v>0</v>
      </c>
      <c r="Q843" s="109">
        <f t="shared" si="481"/>
        <v>0</v>
      </c>
      <c r="R843" s="66">
        <f t="shared" si="467"/>
        <v>0</v>
      </c>
      <c r="S843" s="151">
        <v>15</v>
      </c>
      <c r="T843" s="154" t="s">
        <v>16</v>
      </c>
      <c r="U843" s="108">
        <f>SUMIF('Avoided Costs 2011-2019'!$A:$A,'2011 Actuals'!T843&amp;'2011 Actuals'!S843,'Avoided Costs 2011-2019'!$E:$E)*J843</f>
        <v>42170.755297153963</v>
      </c>
      <c r="V843" s="108">
        <f>SUMIF('Avoided Costs 2011-2019'!$A:$A,'2011 Actuals'!T843&amp;'2011 Actuals'!S843,'Avoided Costs 2011-2019'!$K:$K)*N843</f>
        <v>9754.9019434197799</v>
      </c>
      <c r="W843" s="108">
        <f>SUMIF('Avoided Costs 2011-2019'!$A:$A,'2011 Actuals'!T843&amp;'2011 Actuals'!S843,'Avoided Costs 2011-2019'!$M:$M)*R843</f>
        <v>0</v>
      </c>
      <c r="X843" s="108">
        <f t="shared" si="468"/>
        <v>51925.657240573739</v>
      </c>
      <c r="Y843" s="134">
        <v>12875</v>
      </c>
      <c r="Z843" s="110">
        <f t="shared" si="469"/>
        <v>10300</v>
      </c>
      <c r="AA843" s="110"/>
      <c r="AB843" s="110"/>
      <c r="AC843" s="110"/>
      <c r="AD843" s="110">
        <f t="shared" si="470"/>
        <v>10300</v>
      </c>
      <c r="AE843" s="110">
        <f t="shared" si="471"/>
        <v>41625.657240573739</v>
      </c>
      <c r="AF843" s="261">
        <f t="shared" si="472"/>
        <v>310803.24</v>
      </c>
      <c r="AG843" s="23"/>
    </row>
    <row r="844" spans="1:33" s="111" customFormat="1" x14ac:dyDescent="0.2">
      <c r="A844" s="150" t="s">
        <v>838</v>
      </c>
      <c r="B844" s="150"/>
      <c r="C844" s="150"/>
      <c r="D844" s="151">
        <v>1</v>
      </c>
      <c r="E844" s="152"/>
      <c r="F844" s="153">
        <v>0.2</v>
      </c>
      <c r="G844" s="153"/>
      <c r="H844" s="152">
        <v>27505</v>
      </c>
      <c r="I844" s="109">
        <f t="shared" si="479"/>
        <v>26872.384999999998</v>
      </c>
      <c r="J844" s="66">
        <f t="shared" si="465"/>
        <v>21497.907999999999</v>
      </c>
      <c r="K844" s="109"/>
      <c r="L844" s="152">
        <v>17614</v>
      </c>
      <c r="M844" s="109">
        <f t="shared" si="480"/>
        <v>17103.194</v>
      </c>
      <c r="N844" s="109">
        <f t="shared" si="466"/>
        <v>13682.555200000001</v>
      </c>
      <c r="O844" s="115"/>
      <c r="P844" s="152">
        <v>0</v>
      </c>
      <c r="Q844" s="109">
        <f t="shared" si="481"/>
        <v>0</v>
      </c>
      <c r="R844" s="66">
        <f t="shared" si="467"/>
        <v>0</v>
      </c>
      <c r="S844" s="151">
        <v>15</v>
      </c>
      <c r="T844" s="154" t="s">
        <v>16</v>
      </c>
      <c r="U844" s="108">
        <f>SUMIF('Avoided Costs 2011-2019'!$A:$A,'2011 Actuals'!T844&amp;'2011 Actuals'!S844,'Avoided Costs 2011-2019'!$E:$E)*J844</f>
        <v>43753.550526149367</v>
      </c>
      <c r="V844" s="108">
        <f>SUMIF('Avoided Costs 2011-2019'!$A:$A,'2011 Actuals'!T844&amp;'2011 Actuals'!S844,'Avoided Costs 2011-2019'!$K:$K)*N844</f>
        <v>11532.508412067657</v>
      </c>
      <c r="W844" s="108">
        <f>SUMIF('Avoided Costs 2011-2019'!$A:$A,'2011 Actuals'!T844&amp;'2011 Actuals'!S844,'Avoided Costs 2011-2019'!$M:$M)*R844</f>
        <v>0</v>
      </c>
      <c r="X844" s="108">
        <f t="shared" si="468"/>
        <v>55286.058938217022</v>
      </c>
      <c r="Y844" s="134">
        <v>12875</v>
      </c>
      <c r="Z844" s="110">
        <f t="shared" si="469"/>
        <v>10300</v>
      </c>
      <c r="AA844" s="110"/>
      <c r="AB844" s="110"/>
      <c r="AC844" s="110"/>
      <c r="AD844" s="110">
        <f t="shared" si="470"/>
        <v>10300</v>
      </c>
      <c r="AE844" s="110">
        <f t="shared" si="471"/>
        <v>44986.058938217022</v>
      </c>
      <c r="AF844" s="261">
        <f t="shared" si="472"/>
        <v>322468.62</v>
      </c>
      <c r="AG844" s="23"/>
    </row>
    <row r="845" spans="1:33" s="111" customFormat="1" x14ac:dyDescent="0.2">
      <c r="A845" s="150" t="s">
        <v>839</v>
      </c>
      <c r="B845" s="150"/>
      <c r="C845" s="150"/>
      <c r="D845" s="151">
        <v>1</v>
      </c>
      <c r="E845" s="152"/>
      <c r="F845" s="153">
        <v>0.2</v>
      </c>
      <c r="G845" s="153"/>
      <c r="H845" s="152">
        <v>25423</v>
      </c>
      <c r="I845" s="109">
        <f t="shared" ref="I845:I847" si="485">+$H$68*H845</f>
        <v>24838.271000000001</v>
      </c>
      <c r="J845" s="66">
        <f t="shared" ref="J845:J968" si="486">I845*(1-F845)</f>
        <v>19870.616800000003</v>
      </c>
      <c r="K845" s="109"/>
      <c r="L845" s="152">
        <v>14899</v>
      </c>
      <c r="M845" s="109">
        <f t="shared" ref="M845:M847" si="487">+$L$68*L845</f>
        <v>14466.929</v>
      </c>
      <c r="N845" s="109">
        <f t="shared" ref="N845:N968" si="488">M845*(1-F845)</f>
        <v>11573.5432</v>
      </c>
      <c r="O845" s="115"/>
      <c r="P845" s="152">
        <v>0</v>
      </c>
      <c r="Q845" s="109">
        <f t="shared" ref="Q845:Q847" si="489">+P845*$P$68</f>
        <v>0</v>
      </c>
      <c r="R845" s="66">
        <f t="shared" ref="R845:R968" si="490">Q845*(1-F845)</f>
        <v>0</v>
      </c>
      <c r="S845" s="151">
        <v>15</v>
      </c>
      <c r="T845" s="154" t="s">
        <v>16</v>
      </c>
      <c r="U845" s="108">
        <f>SUMIF('Avoided Costs 2011-2019'!$A:$A,'2011 Actuals'!T845&amp;'2011 Actuals'!S845,'Avoided Costs 2011-2019'!$E:$E)*J845</f>
        <v>40441.611162563007</v>
      </c>
      <c r="V845" s="108">
        <f>SUMIF('Avoided Costs 2011-2019'!$A:$A,'2011 Actuals'!T845&amp;'2011 Actuals'!S845,'Avoided Costs 2011-2019'!$K:$K)*N845</f>
        <v>9754.9019434197799</v>
      </c>
      <c r="W845" s="108">
        <f>SUMIF('Avoided Costs 2011-2019'!$A:$A,'2011 Actuals'!T845&amp;'2011 Actuals'!S845,'Avoided Costs 2011-2019'!$M:$M)*R845</f>
        <v>0</v>
      </c>
      <c r="X845" s="108">
        <f t="shared" ref="X845:X968" si="491">SUM(U845:W845)</f>
        <v>50196.513105982784</v>
      </c>
      <c r="Y845" s="134">
        <v>12875</v>
      </c>
      <c r="Z845" s="110">
        <f t="shared" ref="Z845:Z968" si="492">Y845*(1-F845)</f>
        <v>10300</v>
      </c>
      <c r="AA845" s="110"/>
      <c r="AB845" s="110"/>
      <c r="AC845" s="110"/>
      <c r="AD845" s="110">
        <f t="shared" si="470"/>
        <v>10300</v>
      </c>
      <c r="AE845" s="110">
        <f t="shared" si="471"/>
        <v>39896.513105982784</v>
      </c>
      <c r="AF845" s="261">
        <f t="shared" si="472"/>
        <v>298059.25200000004</v>
      </c>
      <c r="AG845" s="23"/>
    </row>
    <row r="846" spans="1:33" s="111" customFormat="1" x14ac:dyDescent="0.2">
      <c r="A846" s="150" t="s">
        <v>840</v>
      </c>
      <c r="B846" s="150"/>
      <c r="C846" s="150"/>
      <c r="D846" s="151">
        <v>0</v>
      </c>
      <c r="E846" s="152"/>
      <c r="F846" s="153">
        <v>0.2</v>
      </c>
      <c r="G846" s="153"/>
      <c r="H846" s="152">
        <v>31660</v>
      </c>
      <c r="I846" s="109">
        <f t="shared" si="485"/>
        <v>30931.82</v>
      </c>
      <c r="J846" s="66">
        <f t="shared" si="486"/>
        <v>24745.456000000002</v>
      </c>
      <c r="K846" s="109"/>
      <c r="L846" s="152">
        <v>37728</v>
      </c>
      <c r="M846" s="109">
        <f t="shared" si="487"/>
        <v>36633.887999999999</v>
      </c>
      <c r="N846" s="109">
        <f t="shared" si="488"/>
        <v>29307.110400000001</v>
      </c>
      <c r="O846" s="115"/>
      <c r="P846" s="152">
        <v>0</v>
      </c>
      <c r="Q846" s="109">
        <f t="shared" si="489"/>
        <v>0</v>
      </c>
      <c r="R846" s="66">
        <f t="shared" si="490"/>
        <v>0</v>
      </c>
      <c r="S846" s="151">
        <v>15</v>
      </c>
      <c r="T846" s="154" t="s">
        <v>16</v>
      </c>
      <c r="U846" s="108">
        <f>SUMIF('Avoided Costs 2011-2019'!$A:$A,'2011 Actuals'!T846&amp;'2011 Actuals'!S846,'Avoided Costs 2011-2019'!$E:$E)*J846</f>
        <v>50363.112512557323</v>
      </c>
      <c r="V846" s="108">
        <f>SUMIF('Avoided Costs 2011-2019'!$A:$A,'2011 Actuals'!T846&amp;'2011 Actuals'!S846,'Avoided Costs 2011-2019'!$K:$K)*N846</f>
        <v>24701.85519305601</v>
      </c>
      <c r="W846" s="108">
        <f>SUMIF('Avoided Costs 2011-2019'!$A:$A,'2011 Actuals'!T846&amp;'2011 Actuals'!S846,'Avoided Costs 2011-2019'!$M:$M)*R846</f>
        <v>0</v>
      </c>
      <c r="X846" s="108">
        <f t="shared" si="491"/>
        <v>75064.967705613337</v>
      </c>
      <c r="Y846" s="134">
        <v>6000</v>
      </c>
      <c r="Z846" s="110">
        <f t="shared" si="492"/>
        <v>4800</v>
      </c>
      <c r="AA846" s="110"/>
      <c r="AB846" s="110"/>
      <c r="AC846" s="110"/>
      <c r="AD846" s="110">
        <f t="shared" si="470"/>
        <v>4800</v>
      </c>
      <c r="AE846" s="110">
        <f t="shared" si="471"/>
        <v>70264.967705613337</v>
      </c>
      <c r="AF846" s="261">
        <f t="shared" si="472"/>
        <v>371181.84</v>
      </c>
      <c r="AG846" s="23"/>
    </row>
    <row r="847" spans="1:33" s="111" customFormat="1" x14ac:dyDescent="0.2">
      <c r="A847" s="150" t="s">
        <v>841</v>
      </c>
      <c r="B847" s="150"/>
      <c r="C847" s="150"/>
      <c r="D847" s="151">
        <v>1</v>
      </c>
      <c r="E847" s="152"/>
      <c r="F847" s="153">
        <v>0.2</v>
      </c>
      <c r="G847" s="153"/>
      <c r="H847" s="152">
        <v>45699</v>
      </c>
      <c r="I847" s="109">
        <f t="shared" si="485"/>
        <v>44647.923000000003</v>
      </c>
      <c r="J847" s="66">
        <f t="shared" si="486"/>
        <v>35718.338400000001</v>
      </c>
      <c r="K847" s="109"/>
      <c r="L847" s="152">
        <v>0</v>
      </c>
      <c r="M847" s="109">
        <f t="shared" si="487"/>
        <v>0</v>
      </c>
      <c r="N847" s="109">
        <f t="shared" si="488"/>
        <v>0</v>
      </c>
      <c r="O847" s="115"/>
      <c r="P847" s="152">
        <v>0</v>
      </c>
      <c r="Q847" s="109">
        <f t="shared" si="489"/>
        <v>0</v>
      </c>
      <c r="R847" s="66">
        <f t="shared" si="490"/>
        <v>0</v>
      </c>
      <c r="S847" s="151">
        <v>25</v>
      </c>
      <c r="T847" s="154" t="s">
        <v>16</v>
      </c>
      <c r="U847" s="108">
        <f>SUMIF('Avoided Costs 2011-2019'!$A:$A,'2011 Actuals'!T847&amp;'2011 Actuals'!S847,'Avoided Costs 2011-2019'!$E:$E)*J847</f>
        <v>92296.305912176729</v>
      </c>
      <c r="V847" s="108">
        <f>SUMIF('Avoided Costs 2011-2019'!$A:$A,'2011 Actuals'!T847&amp;'2011 Actuals'!S847,'Avoided Costs 2011-2019'!$K:$K)*N847</f>
        <v>0</v>
      </c>
      <c r="W847" s="108">
        <f>SUMIF('Avoided Costs 2011-2019'!$A:$A,'2011 Actuals'!T847&amp;'2011 Actuals'!S847,'Avoided Costs 2011-2019'!$M:$M)*R847</f>
        <v>0</v>
      </c>
      <c r="X847" s="108">
        <f t="shared" si="491"/>
        <v>92296.305912176729</v>
      </c>
      <c r="Y847" s="134">
        <v>5436</v>
      </c>
      <c r="Z847" s="110">
        <f t="shared" si="492"/>
        <v>4348.8</v>
      </c>
      <c r="AA847" s="110"/>
      <c r="AB847" s="110"/>
      <c r="AC847" s="110"/>
      <c r="AD847" s="110">
        <f t="shared" ref="AD847:AD910" si="493">Z847+AB847</f>
        <v>4348.8</v>
      </c>
      <c r="AE847" s="110">
        <f t="shared" ref="AE847:AE910" si="494">X847-AD847</f>
        <v>87947.505912176726</v>
      </c>
      <c r="AF847" s="261">
        <f t="shared" ref="AF847:AF910" si="495">J847*S847</f>
        <v>892958.46</v>
      </c>
      <c r="AG847" s="23"/>
    </row>
    <row r="848" spans="1:33" s="111" customFormat="1" x14ac:dyDescent="0.2">
      <c r="A848" s="145" t="s">
        <v>842</v>
      </c>
      <c r="B848" s="145"/>
      <c r="C848" s="145"/>
      <c r="D848" s="146">
        <v>1</v>
      </c>
      <c r="E848" s="147"/>
      <c r="F848" s="148">
        <v>0.2</v>
      </c>
      <c r="G848" s="148"/>
      <c r="H848" s="147">
        <v>36423</v>
      </c>
      <c r="I848" s="109">
        <f>H848</f>
        <v>36423</v>
      </c>
      <c r="J848" s="66">
        <f t="shared" si="486"/>
        <v>29138.400000000001</v>
      </c>
      <c r="K848" s="147"/>
      <c r="L848" s="147">
        <v>0</v>
      </c>
      <c r="M848" s="109">
        <f>L848</f>
        <v>0</v>
      </c>
      <c r="N848" s="109">
        <f t="shared" si="488"/>
        <v>0</v>
      </c>
      <c r="O848" s="147"/>
      <c r="P848" s="147">
        <v>0</v>
      </c>
      <c r="Q848" s="109">
        <f>+P848</f>
        <v>0</v>
      </c>
      <c r="R848" s="66">
        <f t="shared" si="490"/>
        <v>0</v>
      </c>
      <c r="S848" s="146">
        <v>25</v>
      </c>
      <c r="T848" s="149" t="s">
        <v>16</v>
      </c>
      <c r="U848" s="108">
        <f>SUMIF('Avoided Costs 2011-2019'!$A:$A,'2011 Actuals'!T848&amp;'2011 Actuals'!S848,'Avoided Costs 2011-2019'!$E:$E)*J848</f>
        <v>75293.723075073678</v>
      </c>
      <c r="V848" s="108">
        <f>SUMIF('Avoided Costs 2011-2019'!$A:$A,'2011 Actuals'!T848&amp;'2011 Actuals'!S848,'Avoided Costs 2011-2019'!$K:$K)*N848</f>
        <v>0</v>
      </c>
      <c r="W848" s="108">
        <f>SUMIF('Avoided Costs 2011-2019'!$A:$A,'2011 Actuals'!T848&amp;'2011 Actuals'!S848,'Avoided Costs 2011-2019'!$M:$M)*R848</f>
        <v>0</v>
      </c>
      <c r="X848" s="108">
        <f t="shared" si="491"/>
        <v>75293.723075073678</v>
      </c>
      <c r="Y848" s="134">
        <v>30900</v>
      </c>
      <c r="Z848" s="110">
        <f t="shared" si="492"/>
        <v>24720</v>
      </c>
      <c r="AA848" s="110"/>
      <c r="AB848" s="110"/>
      <c r="AC848" s="110"/>
      <c r="AD848" s="110">
        <f t="shared" si="493"/>
        <v>24720</v>
      </c>
      <c r="AE848" s="110">
        <f t="shared" si="494"/>
        <v>50573.723075073678</v>
      </c>
      <c r="AF848" s="261">
        <f t="shared" si="495"/>
        <v>728460</v>
      </c>
      <c r="AG848" s="23"/>
    </row>
    <row r="849" spans="1:33" s="111" customFormat="1" x14ac:dyDescent="0.2">
      <c r="A849" s="150" t="s">
        <v>843</v>
      </c>
      <c r="B849" s="150"/>
      <c r="C849" s="150"/>
      <c r="D849" s="151">
        <v>1</v>
      </c>
      <c r="E849" s="152"/>
      <c r="F849" s="153">
        <v>0.2</v>
      </c>
      <c r="G849" s="153"/>
      <c r="H849" s="152">
        <v>28499</v>
      </c>
      <c r="I849" s="109">
        <f t="shared" ref="I849:I968" si="496">+$H$68*H849</f>
        <v>27843.523000000001</v>
      </c>
      <c r="J849" s="66">
        <f t="shared" si="486"/>
        <v>22274.818400000004</v>
      </c>
      <c r="K849" s="109"/>
      <c r="L849" s="152">
        <v>15699</v>
      </c>
      <c r="M849" s="109">
        <f t="shared" ref="M849:M968" si="497">+$L$68*L849</f>
        <v>15243.728999999999</v>
      </c>
      <c r="N849" s="109">
        <f t="shared" si="488"/>
        <v>12194.983200000001</v>
      </c>
      <c r="O849" s="115"/>
      <c r="P849" s="152">
        <v>0</v>
      </c>
      <c r="Q849" s="109">
        <f t="shared" ref="Q849:Q968" si="498">+P849*$P$68</f>
        <v>0</v>
      </c>
      <c r="R849" s="66">
        <f t="shared" si="490"/>
        <v>0</v>
      </c>
      <c r="S849" s="151">
        <v>15</v>
      </c>
      <c r="T849" s="154" t="s">
        <v>16</v>
      </c>
      <c r="U849" s="108">
        <f>SUMIF('Avoided Costs 2011-2019'!$A:$A,'2011 Actuals'!T849&amp;'2011 Actuals'!S849,'Avoided Costs 2011-2019'!$E:$E)*J849</f>
        <v>45334.755006170919</v>
      </c>
      <c r="V849" s="108">
        <f>SUMIF('Avoided Costs 2011-2019'!$A:$A,'2011 Actuals'!T849&amp;'2011 Actuals'!S849,'Avoided Costs 2011-2019'!$K:$K)*N849</f>
        <v>10278.690221474404</v>
      </c>
      <c r="W849" s="108">
        <f>SUMIF('Avoided Costs 2011-2019'!$A:$A,'2011 Actuals'!T849&amp;'2011 Actuals'!S849,'Avoided Costs 2011-2019'!$M:$M)*R849</f>
        <v>0</v>
      </c>
      <c r="X849" s="108">
        <f t="shared" si="491"/>
        <v>55613.445227645323</v>
      </c>
      <c r="Y849" s="134">
        <v>12875</v>
      </c>
      <c r="Z849" s="110">
        <f t="shared" si="492"/>
        <v>10300</v>
      </c>
      <c r="AA849" s="110"/>
      <c r="AB849" s="110"/>
      <c r="AC849" s="110"/>
      <c r="AD849" s="110">
        <f t="shared" si="493"/>
        <v>10300</v>
      </c>
      <c r="AE849" s="110">
        <f t="shared" si="494"/>
        <v>45313.445227645323</v>
      </c>
      <c r="AF849" s="261">
        <f t="shared" si="495"/>
        <v>334122.27600000007</v>
      </c>
      <c r="AG849" s="23"/>
    </row>
    <row r="850" spans="1:33" s="111" customFormat="1" x14ac:dyDescent="0.2">
      <c r="A850" s="150" t="s">
        <v>844</v>
      </c>
      <c r="B850" s="150"/>
      <c r="C850" s="150"/>
      <c r="D850" s="151">
        <v>1</v>
      </c>
      <c r="E850" s="152"/>
      <c r="F850" s="153">
        <v>0.2</v>
      </c>
      <c r="G850" s="153"/>
      <c r="H850" s="152">
        <v>8074</v>
      </c>
      <c r="I850" s="109">
        <f t="shared" si="496"/>
        <v>7888.2979999999998</v>
      </c>
      <c r="J850" s="66">
        <f t="shared" si="486"/>
        <v>6310.6383999999998</v>
      </c>
      <c r="K850" s="109"/>
      <c r="L850" s="152">
        <v>0</v>
      </c>
      <c r="M850" s="109">
        <f t="shared" si="497"/>
        <v>0</v>
      </c>
      <c r="N850" s="109">
        <f t="shared" si="488"/>
        <v>0</v>
      </c>
      <c r="O850" s="115"/>
      <c r="P850" s="152">
        <v>0</v>
      </c>
      <c r="Q850" s="109">
        <f t="shared" si="498"/>
        <v>0</v>
      </c>
      <c r="R850" s="66">
        <f t="shared" si="490"/>
        <v>0</v>
      </c>
      <c r="S850" s="151">
        <v>25</v>
      </c>
      <c r="T850" s="154" t="s">
        <v>134</v>
      </c>
      <c r="U850" s="108">
        <f>SUMIF('Avoided Costs 2011-2019'!$A:$A,'2011 Actuals'!T850&amp;'2011 Actuals'!S850,'Avoided Costs 2011-2019'!$E:$E)*J850</f>
        <v>14810.261274352604</v>
      </c>
      <c r="V850" s="108">
        <f>SUMIF('Avoided Costs 2011-2019'!$A:$A,'2011 Actuals'!T850&amp;'2011 Actuals'!S850,'Avoided Costs 2011-2019'!$K:$K)*N850</f>
        <v>0</v>
      </c>
      <c r="W850" s="108">
        <f>SUMIF('Avoided Costs 2011-2019'!$A:$A,'2011 Actuals'!T850&amp;'2011 Actuals'!S850,'Avoided Costs 2011-2019'!$M:$M)*R850</f>
        <v>0</v>
      </c>
      <c r="X850" s="108">
        <f t="shared" si="491"/>
        <v>14810.261274352604</v>
      </c>
      <c r="Y850" s="134">
        <v>1329</v>
      </c>
      <c r="Z850" s="110">
        <f t="shared" si="492"/>
        <v>1063.2</v>
      </c>
      <c r="AA850" s="110"/>
      <c r="AB850" s="110"/>
      <c r="AC850" s="110"/>
      <c r="AD850" s="110">
        <f t="shared" si="493"/>
        <v>1063.2</v>
      </c>
      <c r="AE850" s="110">
        <f t="shared" si="494"/>
        <v>13747.061274352604</v>
      </c>
      <c r="AF850" s="261">
        <f t="shared" si="495"/>
        <v>157765.96</v>
      </c>
      <c r="AG850" s="23"/>
    </row>
    <row r="851" spans="1:33" s="111" customFormat="1" x14ac:dyDescent="0.2">
      <c r="A851" s="150" t="s">
        <v>845</v>
      </c>
      <c r="B851" s="150"/>
      <c r="C851" s="150"/>
      <c r="D851" s="151">
        <v>1</v>
      </c>
      <c r="E851" s="152"/>
      <c r="F851" s="153">
        <v>0.2</v>
      </c>
      <c r="G851" s="153"/>
      <c r="H851" s="152">
        <v>33087</v>
      </c>
      <c r="I851" s="109">
        <f t="shared" si="496"/>
        <v>32325.999</v>
      </c>
      <c r="J851" s="66">
        <f t="shared" si="486"/>
        <v>25860.799200000001</v>
      </c>
      <c r="K851" s="109"/>
      <c r="L851" s="152">
        <v>48142</v>
      </c>
      <c r="M851" s="109">
        <f t="shared" si="497"/>
        <v>46745.881999999998</v>
      </c>
      <c r="N851" s="109">
        <f t="shared" si="488"/>
        <v>37396.705600000001</v>
      </c>
      <c r="O851" s="115"/>
      <c r="P851" s="152">
        <v>0</v>
      </c>
      <c r="Q851" s="109">
        <f t="shared" si="498"/>
        <v>0</v>
      </c>
      <c r="R851" s="66">
        <f t="shared" si="490"/>
        <v>0</v>
      </c>
      <c r="S851" s="151">
        <v>15</v>
      </c>
      <c r="T851" s="154" t="s">
        <v>16</v>
      </c>
      <c r="U851" s="108">
        <f>SUMIF('Avoided Costs 2011-2019'!$A:$A,'2011 Actuals'!T851&amp;'2011 Actuals'!S851,'Avoided Costs 2011-2019'!$E:$E)*J851</f>
        <v>52633.111298262287</v>
      </c>
      <c r="V851" s="108">
        <f>SUMIF('Avoided Costs 2011-2019'!$A:$A,'2011 Actuals'!T851&amp;'2011 Actuals'!S851,'Avoided Costs 2011-2019'!$K:$K)*N851</f>
        <v>31520.269102632061</v>
      </c>
      <c r="W851" s="108">
        <f>SUMIF('Avoided Costs 2011-2019'!$A:$A,'2011 Actuals'!T851&amp;'2011 Actuals'!S851,'Avoided Costs 2011-2019'!$M:$M)*R851</f>
        <v>0</v>
      </c>
      <c r="X851" s="108">
        <f t="shared" si="491"/>
        <v>84153.380400894355</v>
      </c>
      <c r="Y851" s="134">
        <v>17995</v>
      </c>
      <c r="Z851" s="110">
        <f t="shared" si="492"/>
        <v>14396</v>
      </c>
      <c r="AA851" s="110"/>
      <c r="AB851" s="110"/>
      <c r="AC851" s="110"/>
      <c r="AD851" s="110">
        <f t="shared" si="493"/>
        <v>14396</v>
      </c>
      <c r="AE851" s="110">
        <f t="shared" si="494"/>
        <v>69757.380400894355</v>
      </c>
      <c r="AF851" s="261">
        <f t="shared" si="495"/>
        <v>387911.98800000001</v>
      </c>
      <c r="AG851" s="23"/>
    </row>
    <row r="852" spans="1:33" s="111" customFormat="1" x14ac:dyDescent="0.2">
      <c r="A852" s="145" t="s">
        <v>846</v>
      </c>
      <c r="B852" s="145"/>
      <c r="C852" s="145"/>
      <c r="D852" s="146">
        <v>1</v>
      </c>
      <c r="E852" s="147"/>
      <c r="F852" s="148">
        <v>0.2</v>
      </c>
      <c r="G852" s="148"/>
      <c r="H852" s="147">
        <v>38378</v>
      </c>
      <c r="I852" s="109">
        <f t="shared" ref="I852:I854" si="499">H852</f>
        <v>38378</v>
      </c>
      <c r="J852" s="66">
        <f t="shared" si="486"/>
        <v>30702.400000000001</v>
      </c>
      <c r="K852" s="147"/>
      <c r="L852" s="147">
        <v>0</v>
      </c>
      <c r="M852" s="109">
        <f t="shared" ref="M852:M854" si="500">L852</f>
        <v>0</v>
      </c>
      <c r="N852" s="109">
        <f t="shared" si="488"/>
        <v>0</v>
      </c>
      <c r="O852" s="147"/>
      <c r="P852" s="147">
        <v>0</v>
      </c>
      <c r="Q852" s="109">
        <f t="shared" ref="Q852:Q854" si="501">+P852</f>
        <v>0</v>
      </c>
      <c r="R852" s="66">
        <f t="shared" si="490"/>
        <v>0</v>
      </c>
      <c r="S852" s="146">
        <v>25</v>
      </c>
      <c r="T852" s="149" t="s">
        <v>16</v>
      </c>
      <c r="U852" s="108">
        <f>SUMIF('Avoided Costs 2011-2019'!$A:$A,'2011 Actuals'!T852&amp;'2011 Actuals'!S852,'Avoided Costs 2011-2019'!$E:$E)*J852</f>
        <v>79335.104307036148</v>
      </c>
      <c r="V852" s="108">
        <f>SUMIF('Avoided Costs 2011-2019'!$A:$A,'2011 Actuals'!T852&amp;'2011 Actuals'!S852,'Avoided Costs 2011-2019'!$K:$K)*N852</f>
        <v>0</v>
      </c>
      <c r="W852" s="108">
        <f>SUMIF('Avoided Costs 2011-2019'!$A:$A,'2011 Actuals'!T852&amp;'2011 Actuals'!S852,'Avoided Costs 2011-2019'!$M:$M)*R852</f>
        <v>0</v>
      </c>
      <c r="X852" s="108">
        <f t="shared" si="491"/>
        <v>79335.104307036148</v>
      </c>
      <c r="Y852" s="134">
        <v>14800</v>
      </c>
      <c r="Z852" s="110">
        <f t="shared" si="492"/>
        <v>11840</v>
      </c>
      <c r="AA852" s="110"/>
      <c r="AB852" s="110"/>
      <c r="AC852" s="110"/>
      <c r="AD852" s="110">
        <f t="shared" si="493"/>
        <v>11840</v>
      </c>
      <c r="AE852" s="110">
        <f t="shared" si="494"/>
        <v>67495.104307036148</v>
      </c>
      <c r="AF852" s="261">
        <f t="shared" si="495"/>
        <v>767560</v>
      </c>
      <c r="AG852" s="23"/>
    </row>
    <row r="853" spans="1:33" s="111" customFormat="1" x14ac:dyDescent="0.2">
      <c r="A853" s="145" t="s">
        <v>847</v>
      </c>
      <c r="B853" s="145"/>
      <c r="C853" s="145"/>
      <c r="D853" s="146">
        <v>0</v>
      </c>
      <c r="E853" s="147"/>
      <c r="F853" s="148">
        <v>0.2</v>
      </c>
      <c r="G853" s="148"/>
      <c r="H853" s="147">
        <v>14950</v>
      </c>
      <c r="I853" s="109">
        <f t="shared" si="499"/>
        <v>14950</v>
      </c>
      <c r="J853" s="66">
        <f t="shared" si="486"/>
        <v>11960</v>
      </c>
      <c r="K853" s="147"/>
      <c r="L853" s="147">
        <v>0</v>
      </c>
      <c r="M853" s="109">
        <f t="shared" si="500"/>
        <v>0</v>
      </c>
      <c r="N853" s="109">
        <f t="shared" si="488"/>
        <v>0</v>
      </c>
      <c r="O853" s="147"/>
      <c r="P853" s="147">
        <v>0</v>
      </c>
      <c r="Q853" s="109">
        <f t="shared" si="501"/>
        <v>0</v>
      </c>
      <c r="R853" s="66">
        <f t="shared" si="490"/>
        <v>0</v>
      </c>
      <c r="S853" s="146">
        <v>25</v>
      </c>
      <c r="T853" s="149" t="s">
        <v>134</v>
      </c>
      <c r="U853" s="108">
        <f>SUMIF('Avoided Costs 2011-2019'!$A:$A,'2011 Actuals'!T853&amp;'2011 Actuals'!S853,'Avoided Costs 2011-2019'!$E:$E)*J853</f>
        <v>28068.590468003546</v>
      </c>
      <c r="V853" s="108">
        <f>SUMIF('Avoided Costs 2011-2019'!$A:$A,'2011 Actuals'!T853&amp;'2011 Actuals'!S853,'Avoided Costs 2011-2019'!$K:$K)*N853</f>
        <v>0</v>
      </c>
      <c r="W853" s="108">
        <f>SUMIF('Avoided Costs 2011-2019'!$A:$A,'2011 Actuals'!T853&amp;'2011 Actuals'!S853,'Avoided Costs 2011-2019'!$M:$M)*R853</f>
        <v>0</v>
      </c>
      <c r="X853" s="108">
        <f t="shared" si="491"/>
        <v>28068.590468003546</v>
      </c>
      <c r="Y853" s="134">
        <v>14800</v>
      </c>
      <c r="Z853" s="110">
        <f t="shared" si="492"/>
        <v>11840</v>
      </c>
      <c r="AA853" s="110"/>
      <c r="AB853" s="110"/>
      <c r="AC853" s="110"/>
      <c r="AD853" s="110">
        <f t="shared" si="493"/>
        <v>11840</v>
      </c>
      <c r="AE853" s="110">
        <f t="shared" si="494"/>
        <v>16228.590468003546</v>
      </c>
      <c r="AF853" s="261">
        <f t="shared" si="495"/>
        <v>299000</v>
      </c>
      <c r="AG853" s="23"/>
    </row>
    <row r="854" spans="1:33" s="111" customFormat="1" x14ac:dyDescent="0.2">
      <c r="A854" s="145" t="s">
        <v>848</v>
      </c>
      <c r="B854" s="145"/>
      <c r="C854" s="145"/>
      <c r="D854" s="146">
        <v>1</v>
      </c>
      <c r="E854" s="147"/>
      <c r="F854" s="148">
        <v>0.2</v>
      </c>
      <c r="G854" s="148"/>
      <c r="H854" s="147">
        <v>38378</v>
      </c>
      <c r="I854" s="109">
        <f t="shared" si="499"/>
        <v>38378</v>
      </c>
      <c r="J854" s="66">
        <f t="shared" si="486"/>
        <v>30702.400000000001</v>
      </c>
      <c r="K854" s="147"/>
      <c r="L854" s="147">
        <v>0</v>
      </c>
      <c r="M854" s="109">
        <f t="shared" si="500"/>
        <v>0</v>
      </c>
      <c r="N854" s="109">
        <f t="shared" si="488"/>
        <v>0</v>
      </c>
      <c r="O854" s="147"/>
      <c r="P854" s="147">
        <v>0</v>
      </c>
      <c r="Q854" s="109">
        <f t="shared" si="501"/>
        <v>0</v>
      </c>
      <c r="R854" s="66">
        <f t="shared" si="490"/>
        <v>0</v>
      </c>
      <c r="S854" s="146">
        <v>25</v>
      </c>
      <c r="T854" s="149" t="s">
        <v>16</v>
      </c>
      <c r="U854" s="108">
        <f>SUMIF('Avoided Costs 2011-2019'!$A:$A,'2011 Actuals'!T854&amp;'2011 Actuals'!S854,'Avoided Costs 2011-2019'!$E:$E)*J854</f>
        <v>79335.104307036148</v>
      </c>
      <c r="V854" s="108">
        <f>SUMIF('Avoided Costs 2011-2019'!$A:$A,'2011 Actuals'!T854&amp;'2011 Actuals'!S854,'Avoided Costs 2011-2019'!$K:$K)*N854</f>
        <v>0</v>
      </c>
      <c r="W854" s="108">
        <f>SUMIF('Avoided Costs 2011-2019'!$A:$A,'2011 Actuals'!T854&amp;'2011 Actuals'!S854,'Avoided Costs 2011-2019'!$M:$M)*R854</f>
        <v>0</v>
      </c>
      <c r="X854" s="108">
        <f t="shared" si="491"/>
        <v>79335.104307036148</v>
      </c>
      <c r="Y854" s="134">
        <v>14800</v>
      </c>
      <c r="Z854" s="110">
        <f t="shared" si="492"/>
        <v>11840</v>
      </c>
      <c r="AA854" s="110"/>
      <c r="AB854" s="110"/>
      <c r="AC854" s="110"/>
      <c r="AD854" s="110">
        <f t="shared" si="493"/>
        <v>11840</v>
      </c>
      <c r="AE854" s="110">
        <f t="shared" si="494"/>
        <v>67495.104307036148</v>
      </c>
      <c r="AF854" s="261">
        <f t="shared" si="495"/>
        <v>767560</v>
      </c>
      <c r="AG854" s="23"/>
    </row>
    <row r="855" spans="1:33" s="111" customFormat="1" x14ac:dyDescent="0.2">
      <c r="A855" s="150" t="s">
        <v>849</v>
      </c>
      <c r="B855" s="150"/>
      <c r="C855" s="150"/>
      <c r="D855" s="151">
        <v>1</v>
      </c>
      <c r="E855" s="152"/>
      <c r="F855" s="153">
        <v>0.2</v>
      </c>
      <c r="G855" s="153"/>
      <c r="H855" s="152">
        <v>45224</v>
      </c>
      <c r="I855" s="109">
        <f t="shared" si="496"/>
        <v>44183.847999999998</v>
      </c>
      <c r="J855" s="66">
        <f t="shared" si="486"/>
        <v>35347.078399999999</v>
      </c>
      <c r="K855" s="109"/>
      <c r="L855" s="152">
        <v>49536</v>
      </c>
      <c r="M855" s="109">
        <f t="shared" si="497"/>
        <v>48099.455999999998</v>
      </c>
      <c r="N855" s="109">
        <f t="shared" si="488"/>
        <v>38479.5648</v>
      </c>
      <c r="O855" s="115"/>
      <c r="P855" s="152">
        <v>0</v>
      </c>
      <c r="Q855" s="109">
        <f t="shared" si="498"/>
        <v>0</v>
      </c>
      <c r="R855" s="66">
        <f t="shared" si="490"/>
        <v>0</v>
      </c>
      <c r="S855" s="151">
        <v>15</v>
      </c>
      <c r="T855" s="154" t="s">
        <v>16</v>
      </c>
      <c r="U855" s="108">
        <f>SUMIF('Avoided Costs 2011-2019'!$A:$A,'2011 Actuals'!T855&amp;'2011 Actuals'!S855,'Avoided Costs 2011-2019'!$E:$E)*J855</f>
        <v>71940.031594058499</v>
      </c>
      <c r="V855" s="108">
        <f>SUMIF('Avoided Costs 2011-2019'!$A:$A,'2011 Actuals'!T855&amp;'2011 Actuals'!S855,'Avoided Costs 2011-2019'!$K:$K)*N855</f>
        <v>32432.970177142241</v>
      </c>
      <c r="W855" s="108">
        <f>SUMIF('Avoided Costs 2011-2019'!$A:$A,'2011 Actuals'!T855&amp;'2011 Actuals'!S855,'Avoided Costs 2011-2019'!$M:$M)*R855</f>
        <v>0</v>
      </c>
      <c r="X855" s="108">
        <f t="shared" si="491"/>
        <v>104373.00177120074</v>
      </c>
      <c r="Y855" s="134">
        <v>14980</v>
      </c>
      <c r="Z855" s="110">
        <f t="shared" si="492"/>
        <v>11984</v>
      </c>
      <c r="AA855" s="110"/>
      <c r="AB855" s="110"/>
      <c r="AC855" s="110"/>
      <c r="AD855" s="110">
        <f t="shared" si="493"/>
        <v>11984</v>
      </c>
      <c r="AE855" s="110">
        <f t="shared" si="494"/>
        <v>92389.001771200739</v>
      </c>
      <c r="AF855" s="261">
        <f t="shared" si="495"/>
        <v>530206.17599999998</v>
      </c>
      <c r="AG855" s="23"/>
    </row>
    <row r="856" spans="1:33" s="111" customFormat="1" x14ac:dyDescent="0.2">
      <c r="A856" s="150" t="s">
        <v>850</v>
      </c>
      <c r="B856" s="150"/>
      <c r="C856" s="150"/>
      <c r="D856" s="151">
        <v>0</v>
      </c>
      <c r="E856" s="152"/>
      <c r="F856" s="153">
        <v>0.2</v>
      </c>
      <c r="G856" s="153"/>
      <c r="H856" s="152">
        <v>19727</v>
      </c>
      <c r="I856" s="109">
        <f t="shared" si="496"/>
        <v>19273.278999999999</v>
      </c>
      <c r="J856" s="66">
        <f t="shared" si="486"/>
        <v>15418.6232</v>
      </c>
      <c r="K856" s="109"/>
      <c r="L856" s="152">
        <v>0</v>
      </c>
      <c r="M856" s="109">
        <f t="shared" si="497"/>
        <v>0</v>
      </c>
      <c r="N856" s="109">
        <f t="shared" si="488"/>
        <v>0</v>
      </c>
      <c r="O856" s="115"/>
      <c r="P856" s="152">
        <v>0</v>
      </c>
      <c r="Q856" s="109">
        <f t="shared" si="498"/>
        <v>0</v>
      </c>
      <c r="R856" s="66">
        <f t="shared" si="490"/>
        <v>0</v>
      </c>
      <c r="S856" s="151">
        <v>25</v>
      </c>
      <c r="T856" s="154" t="s">
        <v>134</v>
      </c>
      <c r="U856" s="108">
        <f>SUMIF('Avoided Costs 2011-2019'!$A:$A,'2011 Actuals'!T856&amp;'2011 Actuals'!S856,'Avoided Costs 2011-2019'!$E:$E)*J856</f>
        <v>36185.536804453041</v>
      </c>
      <c r="V856" s="108">
        <f>SUMIF('Avoided Costs 2011-2019'!$A:$A,'2011 Actuals'!T856&amp;'2011 Actuals'!S856,'Avoided Costs 2011-2019'!$K:$K)*N856</f>
        <v>0</v>
      </c>
      <c r="W856" s="108">
        <f>SUMIF('Avoided Costs 2011-2019'!$A:$A,'2011 Actuals'!T856&amp;'2011 Actuals'!S856,'Avoided Costs 2011-2019'!$M:$M)*R856</f>
        <v>0</v>
      </c>
      <c r="X856" s="108">
        <f t="shared" si="491"/>
        <v>36185.536804453041</v>
      </c>
      <c r="Y856" s="134">
        <v>2710</v>
      </c>
      <c r="Z856" s="110">
        <f t="shared" si="492"/>
        <v>2168</v>
      </c>
      <c r="AA856" s="110"/>
      <c r="AB856" s="110"/>
      <c r="AC856" s="110"/>
      <c r="AD856" s="110">
        <f t="shared" si="493"/>
        <v>2168</v>
      </c>
      <c r="AE856" s="110">
        <f t="shared" si="494"/>
        <v>34017.536804453041</v>
      </c>
      <c r="AF856" s="261">
        <f t="shared" si="495"/>
        <v>385465.58</v>
      </c>
      <c r="AG856" s="23"/>
    </row>
    <row r="857" spans="1:33" s="111" customFormat="1" x14ac:dyDescent="0.2">
      <c r="A857" s="150" t="s">
        <v>851</v>
      </c>
      <c r="B857" s="150"/>
      <c r="C857" s="150"/>
      <c r="D857" s="151">
        <v>1</v>
      </c>
      <c r="E857" s="152"/>
      <c r="F857" s="153">
        <v>0.2</v>
      </c>
      <c r="G857" s="153"/>
      <c r="H857" s="152">
        <v>51038</v>
      </c>
      <c r="I857" s="109">
        <f t="shared" si="496"/>
        <v>49864.125999999997</v>
      </c>
      <c r="J857" s="66">
        <f t="shared" si="486"/>
        <v>39891.300799999997</v>
      </c>
      <c r="K857" s="109"/>
      <c r="L857" s="152">
        <v>0</v>
      </c>
      <c r="M857" s="109">
        <f t="shared" si="497"/>
        <v>0</v>
      </c>
      <c r="N857" s="109">
        <f t="shared" si="488"/>
        <v>0</v>
      </c>
      <c r="O857" s="115"/>
      <c r="P857" s="152">
        <v>0</v>
      </c>
      <c r="Q857" s="109">
        <f t="shared" si="498"/>
        <v>0</v>
      </c>
      <c r="R857" s="66">
        <f t="shared" si="490"/>
        <v>0</v>
      </c>
      <c r="S857" s="151">
        <v>25</v>
      </c>
      <c r="T857" s="154" t="s">
        <v>16</v>
      </c>
      <c r="U857" s="108">
        <f>SUMIF('Avoided Costs 2011-2019'!$A:$A,'2011 Actuals'!T857&amp;'2011 Actuals'!S857,'Avoided Costs 2011-2019'!$E:$E)*J857</f>
        <v>103079.25471335642</v>
      </c>
      <c r="V857" s="108">
        <f>SUMIF('Avoided Costs 2011-2019'!$A:$A,'2011 Actuals'!T857&amp;'2011 Actuals'!S857,'Avoided Costs 2011-2019'!$K:$K)*N857</f>
        <v>0</v>
      </c>
      <c r="W857" s="108">
        <f>SUMIF('Avoided Costs 2011-2019'!$A:$A,'2011 Actuals'!T857&amp;'2011 Actuals'!S857,'Avoided Costs 2011-2019'!$M:$M)*R857</f>
        <v>0</v>
      </c>
      <c r="X857" s="108">
        <f t="shared" si="491"/>
        <v>103079.25471335642</v>
      </c>
      <c r="Y857" s="134">
        <v>29414</v>
      </c>
      <c r="Z857" s="110">
        <f t="shared" si="492"/>
        <v>23531.200000000001</v>
      </c>
      <c r="AA857" s="110"/>
      <c r="AB857" s="110"/>
      <c r="AC857" s="110"/>
      <c r="AD857" s="110">
        <f t="shared" si="493"/>
        <v>23531.200000000001</v>
      </c>
      <c r="AE857" s="110">
        <f t="shared" si="494"/>
        <v>79548.054713356425</v>
      </c>
      <c r="AF857" s="261">
        <f t="shared" si="495"/>
        <v>997282.5199999999</v>
      </c>
      <c r="AG857" s="23"/>
    </row>
    <row r="858" spans="1:33" s="111" customFormat="1" x14ac:dyDescent="0.2">
      <c r="A858" s="150" t="s">
        <v>852</v>
      </c>
      <c r="B858" s="150"/>
      <c r="C858" s="150"/>
      <c r="D858" s="151">
        <v>0</v>
      </c>
      <c r="E858" s="152"/>
      <c r="F858" s="153">
        <v>0.2</v>
      </c>
      <c r="G858" s="153"/>
      <c r="H858" s="152">
        <v>13537</v>
      </c>
      <c r="I858" s="109">
        <f t="shared" si="496"/>
        <v>13225.648999999999</v>
      </c>
      <c r="J858" s="66">
        <f t="shared" si="486"/>
        <v>10580.519200000001</v>
      </c>
      <c r="K858" s="109"/>
      <c r="L858" s="152">
        <v>19695</v>
      </c>
      <c r="M858" s="109">
        <f t="shared" si="497"/>
        <v>19123.845000000001</v>
      </c>
      <c r="N858" s="109">
        <f t="shared" si="488"/>
        <v>15299.076000000001</v>
      </c>
      <c r="O858" s="115"/>
      <c r="P858" s="152">
        <v>0</v>
      </c>
      <c r="Q858" s="109">
        <f t="shared" si="498"/>
        <v>0</v>
      </c>
      <c r="R858" s="66">
        <f t="shared" si="490"/>
        <v>0</v>
      </c>
      <c r="S858" s="151">
        <v>15</v>
      </c>
      <c r="T858" s="154" t="s">
        <v>16</v>
      </c>
      <c r="U858" s="108">
        <f>SUMIF('Avoided Costs 2011-2019'!$A:$A,'2011 Actuals'!T858&amp;'2011 Actuals'!S858,'Avoided Costs 2011-2019'!$E:$E)*J858</f>
        <v>21533.968859206838</v>
      </c>
      <c r="V858" s="108">
        <f>SUMIF('Avoided Costs 2011-2019'!$A:$A,'2011 Actuals'!T858&amp;'2011 Actuals'!S858,'Avoided Costs 2011-2019'!$K:$K)*N858</f>
        <v>12895.012670357244</v>
      </c>
      <c r="W858" s="108">
        <f>SUMIF('Avoided Costs 2011-2019'!$A:$A,'2011 Actuals'!T858&amp;'2011 Actuals'!S858,'Avoided Costs 2011-2019'!$M:$M)*R858</f>
        <v>0</v>
      </c>
      <c r="X858" s="108">
        <f t="shared" si="491"/>
        <v>34428.98152956408</v>
      </c>
      <c r="Y858" s="134">
        <v>6000</v>
      </c>
      <c r="Z858" s="110">
        <f t="shared" si="492"/>
        <v>4800</v>
      </c>
      <c r="AA858" s="110"/>
      <c r="AB858" s="110"/>
      <c r="AC858" s="110"/>
      <c r="AD858" s="110">
        <f t="shared" si="493"/>
        <v>4800</v>
      </c>
      <c r="AE858" s="110">
        <f t="shared" si="494"/>
        <v>29628.98152956408</v>
      </c>
      <c r="AF858" s="261">
        <f t="shared" si="495"/>
        <v>158707.788</v>
      </c>
      <c r="AG858" s="23"/>
    </row>
    <row r="859" spans="1:33" s="111" customFormat="1" x14ac:dyDescent="0.2">
      <c r="A859" s="150" t="s">
        <v>853</v>
      </c>
      <c r="B859" s="150"/>
      <c r="C859" s="150"/>
      <c r="D859" s="151">
        <v>0</v>
      </c>
      <c r="E859" s="152"/>
      <c r="F859" s="153">
        <v>0.2</v>
      </c>
      <c r="G859" s="153"/>
      <c r="H859" s="152">
        <v>19771</v>
      </c>
      <c r="I859" s="109">
        <f t="shared" si="496"/>
        <v>19316.267</v>
      </c>
      <c r="J859" s="66">
        <f t="shared" si="486"/>
        <v>15453.0136</v>
      </c>
      <c r="K859" s="109"/>
      <c r="L859" s="152">
        <v>0</v>
      </c>
      <c r="M859" s="109">
        <f t="shared" si="497"/>
        <v>0</v>
      </c>
      <c r="N859" s="109">
        <f t="shared" si="488"/>
        <v>0</v>
      </c>
      <c r="O859" s="115"/>
      <c r="P859" s="152">
        <v>0</v>
      </c>
      <c r="Q859" s="109">
        <f t="shared" si="498"/>
        <v>0</v>
      </c>
      <c r="R859" s="66">
        <f t="shared" si="490"/>
        <v>0</v>
      </c>
      <c r="S859" s="151">
        <v>15</v>
      </c>
      <c r="T859" s="154" t="s">
        <v>16</v>
      </c>
      <c r="U859" s="108">
        <f>SUMIF('Avoided Costs 2011-2019'!$A:$A,'2011 Actuals'!T859&amp;'2011 Actuals'!S859,'Avoided Costs 2011-2019'!$E:$E)*J859</f>
        <v>31450.697962279555</v>
      </c>
      <c r="V859" s="108">
        <f>SUMIF('Avoided Costs 2011-2019'!$A:$A,'2011 Actuals'!T859&amp;'2011 Actuals'!S859,'Avoided Costs 2011-2019'!$K:$K)*N859</f>
        <v>0</v>
      </c>
      <c r="W859" s="108">
        <f>SUMIF('Avoided Costs 2011-2019'!$A:$A,'2011 Actuals'!T859&amp;'2011 Actuals'!S859,'Avoided Costs 2011-2019'!$M:$M)*R859</f>
        <v>0</v>
      </c>
      <c r="X859" s="108">
        <f t="shared" si="491"/>
        <v>31450.697962279555</v>
      </c>
      <c r="Y859" s="134">
        <v>30087</v>
      </c>
      <c r="Z859" s="110">
        <f t="shared" si="492"/>
        <v>24069.600000000002</v>
      </c>
      <c r="AA859" s="110"/>
      <c r="AB859" s="110"/>
      <c r="AC859" s="110"/>
      <c r="AD859" s="110">
        <f t="shared" si="493"/>
        <v>24069.600000000002</v>
      </c>
      <c r="AE859" s="110">
        <f t="shared" si="494"/>
        <v>7381.097962279553</v>
      </c>
      <c r="AF859" s="261">
        <f t="shared" si="495"/>
        <v>231795.204</v>
      </c>
      <c r="AG859" s="23"/>
    </row>
    <row r="860" spans="1:33" s="111" customFormat="1" x14ac:dyDescent="0.2">
      <c r="A860" s="150" t="s">
        <v>854</v>
      </c>
      <c r="B860" s="150"/>
      <c r="C860" s="150"/>
      <c r="D860" s="151">
        <v>1</v>
      </c>
      <c r="E860" s="152"/>
      <c r="F860" s="153">
        <v>0.2</v>
      </c>
      <c r="G860" s="153"/>
      <c r="H860" s="152">
        <v>95523</v>
      </c>
      <c r="I860" s="109">
        <f t="shared" si="496"/>
        <v>93325.971000000005</v>
      </c>
      <c r="J860" s="66">
        <f t="shared" si="486"/>
        <v>74660.776800000007</v>
      </c>
      <c r="K860" s="109"/>
      <c r="L860" s="152">
        <v>0</v>
      </c>
      <c r="M860" s="109">
        <f t="shared" si="497"/>
        <v>0</v>
      </c>
      <c r="N860" s="109">
        <f t="shared" si="488"/>
        <v>0</v>
      </c>
      <c r="O860" s="115"/>
      <c r="P860" s="152">
        <v>0</v>
      </c>
      <c r="Q860" s="109">
        <f t="shared" si="498"/>
        <v>0</v>
      </c>
      <c r="R860" s="66">
        <f t="shared" si="490"/>
        <v>0</v>
      </c>
      <c r="S860" s="151">
        <v>25</v>
      </c>
      <c r="T860" s="154" t="s">
        <v>16</v>
      </c>
      <c r="U860" s="108">
        <f>SUMIF('Avoided Costs 2011-2019'!$A:$A,'2011 Actuals'!T860&amp;'2011 Actuals'!S860,'Avoided Costs 2011-2019'!$E:$E)*J860</f>
        <v>192923.6970097564</v>
      </c>
      <c r="V860" s="108">
        <f>SUMIF('Avoided Costs 2011-2019'!$A:$A,'2011 Actuals'!T860&amp;'2011 Actuals'!S860,'Avoided Costs 2011-2019'!$K:$K)*N860</f>
        <v>0</v>
      </c>
      <c r="W860" s="108">
        <f>SUMIF('Avoided Costs 2011-2019'!$A:$A,'2011 Actuals'!T860&amp;'2011 Actuals'!S860,'Avoided Costs 2011-2019'!$M:$M)*R860</f>
        <v>0</v>
      </c>
      <c r="X860" s="108">
        <f t="shared" si="491"/>
        <v>192923.6970097564</v>
      </c>
      <c r="Y860" s="134">
        <v>7114</v>
      </c>
      <c r="Z860" s="110">
        <f t="shared" si="492"/>
        <v>5691.2000000000007</v>
      </c>
      <c r="AA860" s="110"/>
      <c r="AB860" s="110"/>
      <c r="AC860" s="110"/>
      <c r="AD860" s="110">
        <f t="shared" si="493"/>
        <v>5691.2000000000007</v>
      </c>
      <c r="AE860" s="110">
        <f t="shared" si="494"/>
        <v>187232.49700975639</v>
      </c>
      <c r="AF860" s="261">
        <f t="shared" si="495"/>
        <v>1866519.4200000002</v>
      </c>
      <c r="AG860" s="23"/>
    </row>
    <row r="861" spans="1:33" s="111" customFormat="1" x14ac:dyDescent="0.2">
      <c r="A861" s="150" t="s">
        <v>855</v>
      </c>
      <c r="B861" s="150"/>
      <c r="C861" s="150"/>
      <c r="D861" s="151">
        <v>1</v>
      </c>
      <c r="E861" s="152"/>
      <c r="F861" s="153">
        <v>0.2</v>
      </c>
      <c r="G861" s="153"/>
      <c r="H861" s="152">
        <v>124461</v>
      </c>
      <c r="I861" s="109">
        <f t="shared" si="496"/>
        <v>121598.397</v>
      </c>
      <c r="J861" s="66">
        <f t="shared" si="486"/>
        <v>97278.717600000004</v>
      </c>
      <c r="K861" s="109"/>
      <c r="L861" s="152">
        <v>0</v>
      </c>
      <c r="M861" s="109">
        <f t="shared" si="497"/>
        <v>0</v>
      </c>
      <c r="N861" s="109">
        <f t="shared" si="488"/>
        <v>0</v>
      </c>
      <c r="O861" s="115"/>
      <c r="P861" s="152">
        <v>0</v>
      </c>
      <c r="Q861" s="109">
        <f t="shared" si="498"/>
        <v>0</v>
      </c>
      <c r="R861" s="66">
        <f t="shared" si="490"/>
        <v>0</v>
      </c>
      <c r="S861" s="151">
        <v>25</v>
      </c>
      <c r="T861" s="154" t="s">
        <v>16</v>
      </c>
      <c r="U861" s="108">
        <f>SUMIF('Avoided Costs 2011-2019'!$A:$A,'2011 Actuals'!T861&amp;'2011 Actuals'!S861,'Avoided Costs 2011-2019'!$E:$E)*J861</f>
        <v>251368.53169949949</v>
      </c>
      <c r="V861" s="108">
        <f>SUMIF('Avoided Costs 2011-2019'!$A:$A,'2011 Actuals'!T861&amp;'2011 Actuals'!S861,'Avoided Costs 2011-2019'!$K:$K)*N861</f>
        <v>0</v>
      </c>
      <c r="W861" s="108">
        <f>SUMIF('Avoided Costs 2011-2019'!$A:$A,'2011 Actuals'!T861&amp;'2011 Actuals'!S861,'Avoided Costs 2011-2019'!$M:$M)*R861</f>
        <v>0</v>
      </c>
      <c r="X861" s="108">
        <f t="shared" si="491"/>
        <v>251368.53169949949</v>
      </c>
      <c r="Y861" s="134">
        <v>28825</v>
      </c>
      <c r="Z861" s="110">
        <f t="shared" si="492"/>
        <v>23060</v>
      </c>
      <c r="AA861" s="110"/>
      <c r="AB861" s="110"/>
      <c r="AC861" s="110"/>
      <c r="AD861" s="110">
        <f t="shared" si="493"/>
        <v>23060</v>
      </c>
      <c r="AE861" s="110">
        <f t="shared" si="494"/>
        <v>228308.53169949949</v>
      </c>
      <c r="AF861" s="261">
        <f t="shared" si="495"/>
        <v>2431967.94</v>
      </c>
      <c r="AG861" s="23"/>
    </row>
    <row r="862" spans="1:33" s="111" customFormat="1" x14ac:dyDescent="0.2">
      <c r="A862" s="150" t="s">
        <v>856</v>
      </c>
      <c r="B862" s="150"/>
      <c r="C862" s="150"/>
      <c r="D862" s="151">
        <v>1</v>
      </c>
      <c r="E862" s="152"/>
      <c r="F862" s="153">
        <v>0.2</v>
      </c>
      <c r="G862" s="153"/>
      <c r="H862" s="152">
        <v>20775</v>
      </c>
      <c r="I862" s="109">
        <f t="shared" si="496"/>
        <v>20297.174999999999</v>
      </c>
      <c r="J862" s="66">
        <f t="shared" ref="J862:J924" si="502">I862*(1-F862)</f>
        <v>16237.74</v>
      </c>
      <c r="K862" s="109"/>
      <c r="L862" s="152">
        <v>0</v>
      </c>
      <c r="M862" s="109">
        <f t="shared" si="497"/>
        <v>0</v>
      </c>
      <c r="N862" s="109">
        <f t="shared" ref="N862:N924" si="503">M862*(1-F862)</f>
        <v>0</v>
      </c>
      <c r="O862" s="115"/>
      <c r="P862" s="152">
        <v>0</v>
      </c>
      <c r="Q862" s="109">
        <f t="shared" si="498"/>
        <v>0</v>
      </c>
      <c r="R862" s="66">
        <f t="shared" ref="R862:R924" si="504">Q862*(1-F862)</f>
        <v>0</v>
      </c>
      <c r="S862" s="151">
        <v>25</v>
      </c>
      <c r="T862" s="154" t="s">
        <v>16</v>
      </c>
      <c r="U862" s="108">
        <f>SUMIF('Avoided Costs 2011-2019'!$A:$A,'2011 Actuals'!T862&amp;'2011 Actuals'!S862,'Avoided Costs 2011-2019'!$E:$E)*J862</f>
        <v>41958.374479211176</v>
      </c>
      <c r="V862" s="108">
        <f>SUMIF('Avoided Costs 2011-2019'!$A:$A,'2011 Actuals'!T862&amp;'2011 Actuals'!S862,'Avoided Costs 2011-2019'!$K:$K)*N862</f>
        <v>0</v>
      </c>
      <c r="W862" s="108">
        <f>SUMIF('Avoided Costs 2011-2019'!$A:$A,'2011 Actuals'!T862&amp;'2011 Actuals'!S862,'Avoided Costs 2011-2019'!$M:$M)*R862</f>
        <v>0</v>
      </c>
      <c r="X862" s="108">
        <f t="shared" ref="X862:X924" si="505">SUM(U862:W862)</f>
        <v>41958.374479211176</v>
      </c>
      <c r="Y862" s="134">
        <v>6220</v>
      </c>
      <c r="Z862" s="110">
        <f t="shared" ref="Z862:Z924" si="506">Y862*(1-F862)</f>
        <v>4976</v>
      </c>
      <c r="AA862" s="110"/>
      <c r="AB862" s="110"/>
      <c r="AC862" s="110"/>
      <c r="AD862" s="110">
        <f t="shared" si="493"/>
        <v>4976</v>
      </c>
      <c r="AE862" s="110">
        <f t="shared" si="494"/>
        <v>36982.374479211176</v>
      </c>
      <c r="AF862" s="261">
        <f t="shared" si="495"/>
        <v>405943.5</v>
      </c>
      <c r="AG862" s="23"/>
    </row>
    <row r="863" spans="1:33" s="111" customFormat="1" x14ac:dyDescent="0.2">
      <c r="A863" s="150" t="s">
        <v>857</v>
      </c>
      <c r="B863" s="150"/>
      <c r="C863" s="150"/>
      <c r="D863" s="151">
        <v>1</v>
      </c>
      <c r="E863" s="152"/>
      <c r="F863" s="153">
        <v>0.2</v>
      </c>
      <c r="G863" s="153"/>
      <c r="H863" s="152">
        <v>25522</v>
      </c>
      <c r="I863" s="109">
        <f t="shared" si="496"/>
        <v>24934.993999999999</v>
      </c>
      <c r="J863" s="66">
        <f t="shared" si="502"/>
        <v>19947.995200000001</v>
      </c>
      <c r="K863" s="109"/>
      <c r="L863" s="152">
        <v>0</v>
      </c>
      <c r="M863" s="109">
        <f t="shared" si="497"/>
        <v>0</v>
      </c>
      <c r="N863" s="109">
        <f t="shared" si="503"/>
        <v>0</v>
      </c>
      <c r="O863" s="115"/>
      <c r="P863" s="152">
        <v>0</v>
      </c>
      <c r="Q863" s="109">
        <f t="shared" si="498"/>
        <v>0</v>
      </c>
      <c r="R863" s="66">
        <f t="shared" si="504"/>
        <v>0</v>
      </c>
      <c r="S863" s="151">
        <v>25</v>
      </c>
      <c r="T863" s="154" t="s">
        <v>16</v>
      </c>
      <c r="U863" s="108">
        <f>SUMIF('Avoided Costs 2011-2019'!$A:$A,'2011 Actuals'!T863&amp;'2011 Actuals'!S863,'Avoided Costs 2011-2019'!$E:$E)*J863</f>
        <v>51545.686327722149</v>
      </c>
      <c r="V863" s="108">
        <f>SUMIF('Avoided Costs 2011-2019'!$A:$A,'2011 Actuals'!T863&amp;'2011 Actuals'!S863,'Avoided Costs 2011-2019'!$K:$K)*N863</f>
        <v>0</v>
      </c>
      <c r="W863" s="108">
        <f>SUMIF('Avoided Costs 2011-2019'!$A:$A,'2011 Actuals'!T863&amp;'2011 Actuals'!S863,'Avoided Costs 2011-2019'!$M:$M)*R863</f>
        <v>0</v>
      </c>
      <c r="X863" s="108">
        <f t="shared" si="505"/>
        <v>51545.686327722149</v>
      </c>
      <c r="Y863" s="134">
        <v>1708</v>
      </c>
      <c r="Z863" s="110">
        <f t="shared" si="506"/>
        <v>1366.4</v>
      </c>
      <c r="AA863" s="110"/>
      <c r="AB863" s="110"/>
      <c r="AC863" s="110"/>
      <c r="AD863" s="110">
        <f t="shared" si="493"/>
        <v>1366.4</v>
      </c>
      <c r="AE863" s="110">
        <f t="shared" si="494"/>
        <v>50179.286327722148</v>
      </c>
      <c r="AF863" s="261">
        <f t="shared" si="495"/>
        <v>498699.88</v>
      </c>
      <c r="AG863" s="23"/>
    </row>
    <row r="864" spans="1:33" s="111" customFormat="1" x14ac:dyDescent="0.2">
      <c r="A864" s="150" t="s">
        <v>858</v>
      </c>
      <c r="B864" s="150"/>
      <c r="C864" s="150"/>
      <c r="D864" s="151">
        <v>0</v>
      </c>
      <c r="E864" s="152"/>
      <c r="F864" s="153">
        <v>0.2</v>
      </c>
      <c r="G864" s="153"/>
      <c r="H864" s="152">
        <v>8816</v>
      </c>
      <c r="I864" s="109">
        <f t="shared" si="496"/>
        <v>8613.232</v>
      </c>
      <c r="J864" s="66">
        <f t="shared" si="502"/>
        <v>6890.5856000000003</v>
      </c>
      <c r="K864" s="109"/>
      <c r="L864" s="152">
        <v>0</v>
      </c>
      <c r="M864" s="109">
        <f t="shared" si="497"/>
        <v>0</v>
      </c>
      <c r="N864" s="109">
        <f t="shared" si="503"/>
        <v>0</v>
      </c>
      <c r="O864" s="115"/>
      <c r="P864" s="152">
        <v>0</v>
      </c>
      <c r="Q864" s="109">
        <f t="shared" si="498"/>
        <v>0</v>
      </c>
      <c r="R864" s="66">
        <f t="shared" si="504"/>
        <v>0</v>
      </c>
      <c r="S864" s="151">
        <v>25</v>
      </c>
      <c r="T864" s="154" t="s">
        <v>134</v>
      </c>
      <c r="U864" s="108">
        <f>SUMIF('Avoided Costs 2011-2019'!$A:$A,'2011 Actuals'!T864&amp;'2011 Actuals'!S864,'Avoided Costs 2011-2019'!$E:$E)*J864</f>
        <v>16171.323184876464</v>
      </c>
      <c r="V864" s="108">
        <f>SUMIF('Avoided Costs 2011-2019'!$A:$A,'2011 Actuals'!T864&amp;'2011 Actuals'!S864,'Avoided Costs 2011-2019'!$K:$K)*N864</f>
        <v>0</v>
      </c>
      <c r="W864" s="108">
        <f>SUMIF('Avoided Costs 2011-2019'!$A:$A,'2011 Actuals'!T864&amp;'2011 Actuals'!S864,'Avoided Costs 2011-2019'!$M:$M)*R864</f>
        <v>0</v>
      </c>
      <c r="X864" s="108">
        <f t="shared" si="505"/>
        <v>16171.323184876464</v>
      </c>
      <c r="Y864" s="134">
        <v>11144</v>
      </c>
      <c r="Z864" s="110">
        <f t="shared" si="506"/>
        <v>8915.2000000000007</v>
      </c>
      <c r="AA864" s="110"/>
      <c r="AB864" s="110"/>
      <c r="AC864" s="110"/>
      <c r="AD864" s="110">
        <f t="shared" si="493"/>
        <v>8915.2000000000007</v>
      </c>
      <c r="AE864" s="110">
        <f t="shared" si="494"/>
        <v>7256.1231848764637</v>
      </c>
      <c r="AF864" s="261">
        <f t="shared" si="495"/>
        <v>172264.64</v>
      </c>
      <c r="AG864" s="23"/>
    </row>
    <row r="865" spans="1:33" s="111" customFormat="1" x14ac:dyDescent="0.2">
      <c r="A865" s="150" t="s">
        <v>859</v>
      </c>
      <c r="B865" s="150"/>
      <c r="C865" s="150"/>
      <c r="D865" s="151">
        <v>0</v>
      </c>
      <c r="E865" s="152"/>
      <c r="F865" s="153">
        <v>0.2</v>
      </c>
      <c r="G865" s="153"/>
      <c r="H865" s="152">
        <v>92476</v>
      </c>
      <c r="I865" s="109">
        <f t="shared" si="496"/>
        <v>90349.051999999996</v>
      </c>
      <c r="J865" s="66">
        <f t="shared" si="502"/>
        <v>72279.241599999994</v>
      </c>
      <c r="K865" s="109"/>
      <c r="L865" s="152">
        <v>32039</v>
      </c>
      <c r="M865" s="109">
        <f t="shared" si="497"/>
        <v>31109.868999999999</v>
      </c>
      <c r="N865" s="109">
        <f t="shared" si="503"/>
        <v>24887.895199999999</v>
      </c>
      <c r="O865" s="115"/>
      <c r="P865" s="152">
        <v>0</v>
      </c>
      <c r="Q865" s="109">
        <f t="shared" si="498"/>
        <v>0</v>
      </c>
      <c r="R865" s="66">
        <f t="shared" si="504"/>
        <v>0</v>
      </c>
      <c r="S865" s="151">
        <v>15</v>
      </c>
      <c r="T865" s="154" t="s">
        <v>16</v>
      </c>
      <c r="U865" s="108">
        <f>SUMIF('Avoided Costs 2011-2019'!$A:$A,'2011 Actuals'!T865&amp;'2011 Actuals'!S865,'Avoided Costs 2011-2019'!$E:$E)*J865</f>
        <v>147106.10210711465</v>
      </c>
      <c r="V865" s="108">
        <f>SUMIF('Avoided Costs 2011-2019'!$A:$A,'2011 Actuals'!T865&amp;'2011 Actuals'!S865,'Avoided Costs 2011-2019'!$K:$K)*N865</f>
        <v>20977.065800740071</v>
      </c>
      <c r="W865" s="108">
        <f>SUMIF('Avoided Costs 2011-2019'!$A:$A,'2011 Actuals'!T865&amp;'2011 Actuals'!S865,'Avoided Costs 2011-2019'!$M:$M)*R865</f>
        <v>0</v>
      </c>
      <c r="X865" s="108">
        <f t="shared" si="505"/>
        <v>168083.16790785472</v>
      </c>
      <c r="Y865" s="134">
        <v>6994</v>
      </c>
      <c r="Z865" s="110">
        <f t="shared" si="506"/>
        <v>5595.2000000000007</v>
      </c>
      <c r="AA865" s="110"/>
      <c r="AB865" s="110"/>
      <c r="AC865" s="110"/>
      <c r="AD865" s="110">
        <f t="shared" si="493"/>
        <v>5595.2000000000007</v>
      </c>
      <c r="AE865" s="110">
        <f t="shared" si="494"/>
        <v>162487.96790785471</v>
      </c>
      <c r="AF865" s="261">
        <f t="shared" si="495"/>
        <v>1084188.6239999998</v>
      </c>
      <c r="AG865" s="23"/>
    </row>
    <row r="866" spans="1:33" s="111" customFormat="1" x14ac:dyDescent="0.2">
      <c r="A866" s="150" t="s">
        <v>860</v>
      </c>
      <c r="B866" s="150"/>
      <c r="C866" s="150"/>
      <c r="D866" s="151">
        <v>1</v>
      </c>
      <c r="E866" s="152"/>
      <c r="F866" s="153">
        <v>0.2</v>
      </c>
      <c r="G866" s="153"/>
      <c r="H866" s="152">
        <v>41079</v>
      </c>
      <c r="I866" s="109">
        <f t="shared" si="496"/>
        <v>40134.182999999997</v>
      </c>
      <c r="J866" s="66">
        <f t="shared" si="502"/>
        <v>32107.346399999999</v>
      </c>
      <c r="K866" s="109"/>
      <c r="L866" s="152">
        <v>0</v>
      </c>
      <c r="M866" s="109">
        <f t="shared" si="497"/>
        <v>0</v>
      </c>
      <c r="N866" s="109">
        <f t="shared" si="503"/>
        <v>0</v>
      </c>
      <c r="O866" s="115"/>
      <c r="P866" s="152">
        <v>0</v>
      </c>
      <c r="Q866" s="109">
        <f t="shared" si="498"/>
        <v>0</v>
      </c>
      <c r="R866" s="66">
        <f t="shared" si="504"/>
        <v>0</v>
      </c>
      <c r="S866" s="151">
        <v>25</v>
      </c>
      <c r="T866" s="154" t="s">
        <v>16</v>
      </c>
      <c r="U866" s="108">
        <f>SUMIF('Avoided Costs 2011-2019'!$A:$A,'2011 Actuals'!T866&amp;'2011 Actuals'!S866,'Avoided Costs 2011-2019'!$E:$E)*J866</f>
        <v>82965.490504525427</v>
      </c>
      <c r="V866" s="108">
        <f>SUMIF('Avoided Costs 2011-2019'!$A:$A,'2011 Actuals'!T866&amp;'2011 Actuals'!S866,'Avoided Costs 2011-2019'!$K:$K)*N866</f>
        <v>0</v>
      </c>
      <c r="W866" s="108">
        <f>SUMIF('Avoided Costs 2011-2019'!$A:$A,'2011 Actuals'!T866&amp;'2011 Actuals'!S866,'Avoided Costs 2011-2019'!$M:$M)*R866</f>
        <v>0</v>
      </c>
      <c r="X866" s="108">
        <f t="shared" si="505"/>
        <v>82965.490504525427</v>
      </c>
      <c r="Y866" s="134">
        <v>6040</v>
      </c>
      <c r="Z866" s="110">
        <f t="shared" si="506"/>
        <v>4832</v>
      </c>
      <c r="AA866" s="110"/>
      <c r="AB866" s="110"/>
      <c r="AC866" s="110"/>
      <c r="AD866" s="110">
        <f t="shared" si="493"/>
        <v>4832</v>
      </c>
      <c r="AE866" s="110">
        <f t="shared" si="494"/>
        <v>78133.490504525427</v>
      </c>
      <c r="AF866" s="261">
        <f t="shared" si="495"/>
        <v>802683.65999999992</v>
      </c>
      <c r="AG866" s="23"/>
    </row>
    <row r="867" spans="1:33" s="111" customFormat="1" x14ac:dyDescent="0.2">
      <c r="A867" s="145" t="s">
        <v>861</v>
      </c>
      <c r="B867" s="145"/>
      <c r="C867" s="145"/>
      <c r="D867" s="146">
        <v>1</v>
      </c>
      <c r="E867" s="147"/>
      <c r="F867" s="148">
        <v>0.2</v>
      </c>
      <c r="G867" s="148"/>
      <c r="H867" s="147">
        <v>16293</v>
      </c>
      <c r="I867" s="109">
        <f>H867</f>
        <v>16293</v>
      </c>
      <c r="J867" s="66">
        <f t="shared" si="502"/>
        <v>13034.400000000001</v>
      </c>
      <c r="K867" s="147"/>
      <c r="L867" s="147">
        <v>0</v>
      </c>
      <c r="M867" s="109">
        <f>L867</f>
        <v>0</v>
      </c>
      <c r="N867" s="109">
        <f t="shared" si="503"/>
        <v>0</v>
      </c>
      <c r="O867" s="147"/>
      <c r="P867" s="147">
        <v>0</v>
      </c>
      <c r="Q867" s="109">
        <f>+P867</f>
        <v>0</v>
      </c>
      <c r="R867" s="66">
        <f t="shared" si="504"/>
        <v>0</v>
      </c>
      <c r="S867" s="146">
        <v>25</v>
      </c>
      <c r="T867" s="149" t="s">
        <v>134</v>
      </c>
      <c r="U867" s="108">
        <f>SUMIF('Avoided Costs 2011-2019'!$A:$A,'2011 Actuals'!T867&amp;'2011 Actuals'!S867,'Avoided Costs 2011-2019'!$E:$E)*J867</f>
        <v>30590.069865898451</v>
      </c>
      <c r="V867" s="108">
        <f>SUMIF('Avoided Costs 2011-2019'!$A:$A,'2011 Actuals'!T867&amp;'2011 Actuals'!S867,'Avoided Costs 2011-2019'!$K:$K)*N867</f>
        <v>0</v>
      </c>
      <c r="W867" s="108">
        <f>SUMIF('Avoided Costs 2011-2019'!$A:$A,'2011 Actuals'!T867&amp;'2011 Actuals'!S867,'Avoided Costs 2011-2019'!$M:$M)*R867</f>
        <v>0</v>
      </c>
      <c r="X867" s="108">
        <f t="shared" si="505"/>
        <v>30590.069865898451</v>
      </c>
      <c r="Y867" s="134">
        <v>30900</v>
      </c>
      <c r="Z867" s="110">
        <f t="shared" si="506"/>
        <v>24720</v>
      </c>
      <c r="AA867" s="110"/>
      <c r="AB867" s="110"/>
      <c r="AC867" s="110"/>
      <c r="AD867" s="110">
        <f t="shared" si="493"/>
        <v>24720</v>
      </c>
      <c r="AE867" s="110">
        <f t="shared" si="494"/>
        <v>5870.0698658984511</v>
      </c>
      <c r="AF867" s="261">
        <f t="shared" si="495"/>
        <v>325860.00000000006</v>
      </c>
      <c r="AG867" s="23"/>
    </row>
    <row r="868" spans="1:33" s="111" customFormat="1" x14ac:dyDescent="0.2">
      <c r="A868" s="150" t="s">
        <v>862</v>
      </c>
      <c r="B868" s="150"/>
      <c r="C868" s="150"/>
      <c r="D868" s="151">
        <v>1</v>
      </c>
      <c r="E868" s="152"/>
      <c r="F868" s="153">
        <v>0.2</v>
      </c>
      <c r="G868" s="153"/>
      <c r="H868" s="152">
        <v>11540</v>
      </c>
      <c r="I868" s="109">
        <f t="shared" ref="I868:I925" si="507">+$H$68*H868</f>
        <v>11274.58</v>
      </c>
      <c r="J868" s="66">
        <f t="shared" si="502"/>
        <v>9019.6640000000007</v>
      </c>
      <c r="K868" s="109"/>
      <c r="L868" s="152">
        <v>0</v>
      </c>
      <c r="M868" s="109">
        <f t="shared" ref="M868:M925" si="508">+$L$68*L868</f>
        <v>0</v>
      </c>
      <c r="N868" s="109">
        <f t="shared" si="503"/>
        <v>0</v>
      </c>
      <c r="O868" s="115"/>
      <c r="P868" s="152">
        <v>0</v>
      </c>
      <c r="Q868" s="109">
        <f t="shared" ref="Q868:Q925" si="509">+P868*$P$68</f>
        <v>0</v>
      </c>
      <c r="R868" s="66">
        <f t="shared" si="504"/>
        <v>0</v>
      </c>
      <c r="S868" s="151">
        <v>25</v>
      </c>
      <c r="T868" s="154" t="s">
        <v>134</v>
      </c>
      <c r="U868" s="108">
        <f>SUMIF('Avoided Costs 2011-2019'!$A:$A,'2011 Actuals'!T868&amp;'2011 Actuals'!S868,'Avoided Costs 2011-2019'!$E:$E)*J868</f>
        <v>21167.997907608256</v>
      </c>
      <c r="V868" s="108">
        <f>SUMIF('Avoided Costs 2011-2019'!$A:$A,'2011 Actuals'!T868&amp;'2011 Actuals'!S868,'Avoided Costs 2011-2019'!$K:$K)*N868</f>
        <v>0</v>
      </c>
      <c r="W868" s="108">
        <f>SUMIF('Avoided Costs 2011-2019'!$A:$A,'2011 Actuals'!T868&amp;'2011 Actuals'!S868,'Avoided Costs 2011-2019'!$M:$M)*R868</f>
        <v>0</v>
      </c>
      <c r="X868" s="108">
        <f t="shared" si="505"/>
        <v>21167.997907608256</v>
      </c>
      <c r="Y868" s="134">
        <v>3499</v>
      </c>
      <c r="Z868" s="110">
        <f t="shared" si="506"/>
        <v>2799.2000000000003</v>
      </c>
      <c r="AA868" s="110"/>
      <c r="AB868" s="110"/>
      <c r="AC868" s="110"/>
      <c r="AD868" s="110">
        <f t="shared" si="493"/>
        <v>2799.2000000000003</v>
      </c>
      <c r="AE868" s="110">
        <f t="shared" si="494"/>
        <v>18368.797907608256</v>
      </c>
      <c r="AF868" s="261">
        <f t="shared" si="495"/>
        <v>225491.6</v>
      </c>
      <c r="AG868" s="23"/>
    </row>
    <row r="869" spans="1:33" s="111" customFormat="1" x14ac:dyDescent="0.2">
      <c r="A869" s="150" t="s">
        <v>863</v>
      </c>
      <c r="B869" s="150"/>
      <c r="C869" s="150"/>
      <c r="D869" s="151">
        <v>1</v>
      </c>
      <c r="E869" s="152"/>
      <c r="F869" s="153">
        <v>0.2</v>
      </c>
      <c r="G869" s="153"/>
      <c r="H869" s="152">
        <v>218159</v>
      </c>
      <c r="I869" s="109">
        <f t="shared" si="507"/>
        <v>213141.34299999999</v>
      </c>
      <c r="J869" s="66">
        <f t="shared" si="502"/>
        <v>170513.07440000001</v>
      </c>
      <c r="K869" s="109"/>
      <c r="L869" s="152">
        <v>0</v>
      </c>
      <c r="M869" s="109">
        <f t="shared" si="508"/>
        <v>0</v>
      </c>
      <c r="N869" s="109">
        <f t="shared" si="503"/>
        <v>0</v>
      </c>
      <c r="O869" s="115"/>
      <c r="P869" s="152">
        <v>0</v>
      </c>
      <c r="Q869" s="109">
        <f t="shared" si="509"/>
        <v>0</v>
      </c>
      <c r="R869" s="66">
        <f t="shared" si="504"/>
        <v>0</v>
      </c>
      <c r="S869" s="151">
        <v>25</v>
      </c>
      <c r="T869" s="154" t="s">
        <v>16</v>
      </c>
      <c r="U869" s="108">
        <f>SUMIF('Avoided Costs 2011-2019'!$A:$A,'2011 Actuals'!T869&amp;'2011 Actuals'!S869,'Avoided Costs 2011-2019'!$E:$E)*J869</f>
        <v>440606.35465753218</v>
      </c>
      <c r="V869" s="108">
        <f>SUMIF('Avoided Costs 2011-2019'!$A:$A,'2011 Actuals'!T869&amp;'2011 Actuals'!S869,'Avoided Costs 2011-2019'!$K:$K)*N869</f>
        <v>0</v>
      </c>
      <c r="W869" s="108">
        <f>SUMIF('Avoided Costs 2011-2019'!$A:$A,'2011 Actuals'!T869&amp;'2011 Actuals'!S869,'Avoided Costs 2011-2019'!$M:$M)*R869</f>
        <v>0</v>
      </c>
      <c r="X869" s="108">
        <f t="shared" si="505"/>
        <v>440606.35465753218</v>
      </c>
      <c r="Y869" s="134">
        <v>106446</v>
      </c>
      <c r="Z869" s="110">
        <f t="shared" si="506"/>
        <v>85156.800000000003</v>
      </c>
      <c r="AA869" s="110"/>
      <c r="AB869" s="110"/>
      <c r="AC869" s="110"/>
      <c r="AD869" s="110">
        <f t="shared" si="493"/>
        <v>85156.800000000003</v>
      </c>
      <c r="AE869" s="110">
        <f t="shared" si="494"/>
        <v>355449.55465753219</v>
      </c>
      <c r="AF869" s="261">
        <f t="shared" si="495"/>
        <v>4262826.8600000003</v>
      </c>
      <c r="AG869" s="23"/>
    </row>
    <row r="870" spans="1:33" s="111" customFormat="1" x14ac:dyDescent="0.2">
      <c r="A870" s="150" t="s">
        <v>864</v>
      </c>
      <c r="B870" s="150"/>
      <c r="C870" s="150"/>
      <c r="D870" s="151">
        <v>1</v>
      </c>
      <c r="E870" s="152"/>
      <c r="F870" s="153">
        <v>0.2</v>
      </c>
      <c r="G870" s="153"/>
      <c r="H870" s="152">
        <v>60683</v>
      </c>
      <c r="I870" s="109">
        <f t="shared" si="507"/>
        <v>59287.290999999997</v>
      </c>
      <c r="J870" s="66">
        <f t="shared" si="502"/>
        <v>47429.832800000004</v>
      </c>
      <c r="K870" s="109"/>
      <c r="L870" s="152">
        <v>0</v>
      </c>
      <c r="M870" s="109">
        <f t="shared" si="508"/>
        <v>0</v>
      </c>
      <c r="N870" s="109">
        <f t="shared" si="503"/>
        <v>0</v>
      </c>
      <c r="O870" s="115"/>
      <c r="P870" s="152">
        <v>0</v>
      </c>
      <c r="Q870" s="109">
        <f t="shared" si="509"/>
        <v>0</v>
      </c>
      <c r="R870" s="66">
        <f t="shared" si="504"/>
        <v>0</v>
      </c>
      <c r="S870" s="151">
        <v>15</v>
      </c>
      <c r="T870" s="154" t="s">
        <v>16</v>
      </c>
      <c r="U870" s="108">
        <f>SUMIF('Avoided Costs 2011-2019'!$A:$A,'2011 Actuals'!T870&amp;'2011 Actuals'!S870,'Avoided Costs 2011-2019'!$E:$E)*J870</f>
        <v>96531.419981033352</v>
      </c>
      <c r="V870" s="108">
        <f>SUMIF('Avoided Costs 2011-2019'!$A:$A,'2011 Actuals'!T870&amp;'2011 Actuals'!S870,'Avoided Costs 2011-2019'!$K:$K)*N870</f>
        <v>0</v>
      </c>
      <c r="W870" s="108">
        <f>SUMIF('Avoided Costs 2011-2019'!$A:$A,'2011 Actuals'!T870&amp;'2011 Actuals'!S870,'Avoided Costs 2011-2019'!$M:$M)*R870</f>
        <v>0</v>
      </c>
      <c r="X870" s="108">
        <f t="shared" si="505"/>
        <v>96531.419981033352</v>
      </c>
      <c r="Y870" s="134">
        <v>57875</v>
      </c>
      <c r="Z870" s="110">
        <f t="shared" si="506"/>
        <v>46300</v>
      </c>
      <c r="AA870" s="110"/>
      <c r="AB870" s="110"/>
      <c r="AC870" s="110"/>
      <c r="AD870" s="110">
        <f t="shared" si="493"/>
        <v>46300</v>
      </c>
      <c r="AE870" s="110">
        <f t="shared" si="494"/>
        <v>50231.419981033352</v>
      </c>
      <c r="AF870" s="261">
        <f t="shared" si="495"/>
        <v>711447.49200000009</v>
      </c>
      <c r="AG870" s="23"/>
    </row>
    <row r="871" spans="1:33" s="111" customFormat="1" x14ac:dyDescent="0.2">
      <c r="A871" s="150" t="s">
        <v>865</v>
      </c>
      <c r="B871" s="150"/>
      <c r="C871" s="150"/>
      <c r="D871" s="151">
        <v>1</v>
      </c>
      <c r="E871" s="152"/>
      <c r="F871" s="153">
        <v>0.2</v>
      </c>
      <c r="G871" s="153"/>
      <c r="H871" s="152">
        <v>15973</v>
      </c>
      <c r="I871" s="109">
        <f t="shared" si="507"/>
        <v>15605.620999999999</v>
      </c>
      <c r="J871" s="66">
        <f t="shared" si="502"/>
        <v>12484.496800000001</v>
      </c>
      <c r="K871" s="109"/>
      <c r="L871" s="152">
        <v>0</v>
      </c>
      <c r="M871" s="109">
        <f t="shared" si="508"/>
        <v>0</v>
      </c>
      <c r="N871" s="109">
        <f t="shared" si="503"/>
        <v>0</v>
      </c>
      <c r="O871" s="115"/>
      <c r="P871" s="152">
        <v>0</v>
      </c>
      <c r="Q871" s="109">
        <f t="shared" si="509"/>
        <v>0</v>
      </c>
      <c r="R871" s="66">
        <f t="shared" si="504"/>
        <v>0</v>
      </c>
      <c r="S871" s="151">
        <v>25</v>
      </c>
      <c r="T871" s="154" t="s">
        <v>16</v>
      </c>
      <c r="U871" s="108">
        <f>SUMIF('Avoided Costs 2011-2019'!$A:$A,'2011 Actuals'!T871&amp;'2011 Actuals'!S871,'Avoided Costs 2011-2019'!$E:$E)*J871</f>
        <v>32259.98149489483</v>
      </c>
      <c r="V871" s="108">
        <f>SUMIF('Avoided Costs 2011-2019'!$A:$A,'2011 Actuals'!T871&amp;'2011 Actuals'!S871,'Avoided Costs 2011-2019'!$K:$K)*N871</f>
        <v>0</v>
      </c>
      <c r="W871" s="108">
        <f>SUMIF('Avoided Costs 2011-2019'!$A:$A,'2011 Actuals'!T871&amp;'2011 Actuals'!S871,'Avoided Costs 2011-2019'!$M:$M)*R871</f>
        <v>0</v>
      </c>
      <c r="X871" s="108">
        <f t="shared" si="505"/>
        <v>32259.98149489483</v>
      </c>
      <c r="Y871" s="134">
        <v>9355</v>
      </c>
      <c r="Z871" s="110">
        <f t="shared" si="506"/>
        <v>7484</v>
      </c>
      <c r="AA871" s="110"/>
      <c r="AB871" s="110"/>
      <c r="AC871" s="110"/>
      <c r="AD871" s="110">
        <f t="shared" si="493"/>
        <v>7484</v>
      </c>
      <c r="AE871" s="110">
        <f t="shared" si="494"/>
        <v>24775.98149489483</v>
      </c>
      <c r="AF871" s="261">
        <f t="shared" si="495"/>
        <v>312112.42000000004</v>
      </c>
      <c r="AG871" s="23"/>
    </row>
    <row r="872" spans="1:33" s="111" customFormat="1" x14ac:dyDescent="0.2">
      <c r="A872" s="150" t="s">
        <v>866</v>
      </c>
      <c r="B872" s="150"/>
      <c r="C872" s="150"/>
      <c r="D872" s="151">
        <v>1</v>
      </c>
      <c r="E872" s="152"/>
      <c r="F872" s="153">
        <v>0.2</v>
      </c>
      <c r="G872" s="153"/>
      <c r="H872" s="152">
        <v>83867</v>
      </c>
      <c r="I872" s="109">
        <f t="shared" si="507"/>
        <v>81938.058999999994</v>
      </c>
      <c r="J872" s="66">
        <f t="shared" si="502"/>
        <v>65550.447199999995</v>
      </c>
      <c r="K872" s="109"/>
      <c r="L872" s="152">
        <v>0</v>
      </c>
      <c r="M872" s="109">
        <f t="shared" si="508"/>
        <v>0</v>
      </c>
      <c r="N872" s="109">
        <f t="shared" si="503"/>
        <v>0</v>
      </c>
      <c r="O872" s="115"/>
      <c r="P872" s="152">
        <v>0</v>
      </c>
      <c r="Q872" s="109">
        <f t="shared" si="509"/>
        <v>0</v>
      </c>
      <c r="R872" s="66">
        <f t="shared" si="504"/>
        <v>0</v>
      </c>
      <c r="S872" s="151">
        <v>25</v>
      </c>
      <c r="T872" s="154" t="s">
        <v>16</v>
      </c>
      <c r="U872" s="108">
        <f>SUMIF('Avoided Costs 2011-2019'!$A:$A,'2011 Actuals'!T872&amp;'2011 Actuals'!S872,'Avoided Costs 2011-2019'!$E:$E)*J872</f>
        <v>169382.57484707597</v>
      </c>
      <c r="V872" s="108">
        <f>SUMIF('Avoided Costs 2011-2019'!$A:$A,'2011 Actuals'!T872&amp;'2011 Actuals'!S872,'Avoided Costs 2011-2019'!$K:$K)*N872</f>
        <v>0</v>
      </c>
      <c r="W872" s="108">
        <f>SUMIF('Avoided Costs 2011-2019'!$A:$A,'2011 Actuals'!T872&amp;'2011 Actuals'!S872,'Avoided Costs 2011-2019'!$M:$M)*R872</f>
        <v>0</v>
      </c>
      <c r="X872" s="108">
        <f t="shared" si="505"/>
        <v>169382.57484707597</v>
      </c>
      <c r="Y872" s="134">
        <v>131711</v>
      </c>
      <c r="Z872" s="110">
        <f t="shared" si="506"/>
        <v>105368.8</v>
      </c>
      <c r="AA872" s="110"/>
      <c r="AB872" s="110"/>
      <c r="AC872" s="110"/>
      <c r="AD872" s="110">
        <f t="shared" si="493"/>
        <v>105368.8</v>
      </c>
      <c r="AE872" s="110">
        <f t="shared" si="494"/>
        <v>64013.774847075969</v>
      </c>
      <c r="AF872" s="261">
        <f t="shared" si="495"/>
        <v>1638761.18</v>
      </c>
      <c r="AG872" s="23"/>
    </row>
    <row r="873" spans="1:33" s="111" customFormat="1" x14ac:dyDescent="0.2">
      <c r="A873" s="150" t="s">
        <v>867</v>
      </c>
      <c r="B873" s="150"/>
      <c r="C873" s="150"/>
      <c r="D873" s="151">
        <v>1</v>
      </c>
      <c r="E873" s="152"/>
      <c r="F873" s="153">
        <v>0.2</v>
      </c>
      <c r="G873" s="153"/>
      <c r="H873" s="152">
        <v>84872</v>
      </c>
      <c r="I873" s="109">
        <f t="shared" si="507"/>
        <v>82919.944000000003</v>
      </c>
      <c r="J873" s="66">
        <f t="shared" si="502"/>
        <v>66335.955200000011</v>
      </c>
      <c r="K873" s="109"/>
      <c r="L873" s="152">
        <v>0</v>
      </c>
      <c r="M873" s="109">
        <f t="shared" si="508"/>
        <v>0</v>
      </c>
      <c r="N873" s="109">
        <f t="shared" si="503"/>
        <v>0</v>
      </c>
      <c r="O873" s="115"/>
      <c r="P873" s="152">
        <v>0</v>
      </c>
      <c r="Q873" s="109">
        <f t="shared" si="509"/>
        <v>0</v>
      </c>
      <c r="R873" s="66">
        <f t="shared" si="504"/>
        <v>0</v>
      </c>
      <c r="S873" s="151">
        <v>25</v>
      </c>
      <c r="T873" s="154" t="s">
        <v>16</v>
      </c>
      <c r="U873" s="108">
        <f>SUMIF('Avoided Costs 2011-2019'!$A:$A,'2011 Actuals'!T873&amp;'2011 Actuals'!S873,'Avoided Costs 2011-2019'!$E:$E)*J873</f>
        <v>171412.33014679234</v>
      </c>
      <c r="V873" s="108">
        <f>SUMIF('Avoided Costs 2011-2019'!$A:$A,'2011 Actuals'!T873&amp;'2011 Actuals'!S873,'Avoided Costs 2011-2019'!$K:$K)*N873</f>
        <v>0</v>
      </c>
      <c r="W873" s="108">
        <f>SUMIF('Avoided Costs 2011-2019'!$A:$A,'2011 Actuals'!T873&amp;'2011 Actuals'!S873,'Avoided Costs 2011-2019'!$M:$M)*R873</f>
        <v>0</v>
      </c>
      <c r="X873" s="108">
        <f t="shared" si="505"/>
        <v>171412.33014679234</v>
      </c>
      <c r="Y873" s="134">
        <v>35828</v>
      </c>
      <c r="Z873" s="110">
        <f t="shared" si="506"/>
        <v>28662.400000000001</v>
      </c>
      <c r="AA873" s="110"/>
      <c r="AB873" s="110"/>
      <c r="AC873" s="110"/>
      <c r="AD873" s="110">
        <f t="shared" si="493"/>
        <v>28662.400000000001</v>
      </c>
      <c r="AE873" s="110">
        <f t="shared" si="494"/>
        <v>142749.93014679235</v>
      </c>
      <c r="AF873" s="261">
        <f t="shared" si="495"/>
        <v>1658398.8800000004</v>
      </c>
      <c r="AG873" s="23"/>
    </row>
    <row r="874" spans="1:33" s="111" customFormat="1" x14ac:dyDescent="0.2">
      <c r="A874" s="150" t="s">
        <v>868</v>
      </c>
      <c r="B874" s="150"/>
      <c r="C874" s="150"/>
      <c r="D874" s="151">
        <v>0</v>
      </c>
      <c r="E874" s="152"/>
      <c r="F874" s="153">
        <v>0.2</v>
      </c>
      <c r="G874" s="153"/>
      <c r="H874" s="152">
        <v>23944</v>
      </c>
      <c r="I874" s="109">
        <f t="shared" si="507"/>
        <v>23393.288</v>
      </c>
      <c r="J874" s="66">
        <f t="shared" si="502"/>
        <v>18714.630400000002</v>
      </c>
      <c r="K874" s="109"/>
      <c r="L874" s="152">
        <v>0</v>
      </c>
      <c r="M874" s="109">
        <f t="shared" si="508"/>
        <v>0</v>
      </c>
      <c r="N874" s="109">
        <f t="shared" si="503"/>
        <v>0</v>
      </c>
      <c r="O874" s="115"/>
      <c r="P874" s="152">
        <v>0</v>
      </c>
      <c r="Q874" s="109">
        <f t="shared" si="509"/>
        <v>0</v>
      </c>
      <c r="R874" s="66">
        <f t="shared" si="504"/>
        <v>0</v>
      </c>
      <c r="S874" s="151">
        <v>25</v>
      </c>
      <c r="T874" s="154" t="s">
        <v>134</v>
      </c>
      <c r="U874" s="108">
        <f>SUMIF('Avoided Costs 2011-2019'!$A:$A,'2011 Actuals'!T874&amp;'2011 Actuals'!S874,'Avoided Costs 2011-2019'!$E:$E)*J874</f>
        <v>43920.844185422196</v>
      </c>
      <c r="V874" s="108">
        <f>SUMIF('Avoided Costs 2011-2019'!$A:$A,'2011 Actuals'!T874&amp;'2011 Actuals'!S874,'Avoided Costs 2011-2019'!$K:$K)*N874</f>
        <v>0</v>
      </c>
      <c r="W874" s="108">
        <f>SUMIF('Avoided Costs 2011-2019'!$A:$A,'2011 Actuals'!T874&amp;'2011 Actuals'!S874,'Avoided Costs 2011-2019'!$M:$M)*R874</f>
        <v>0</v>
      </c>
      <c r="X874" s="108">
        <f t="shared" si="505"/>
        <v>43920.844185422196</v>
      </c>
      <c r="Y874" s="134">
        <v>26615</v>
      </c>
      <c r="Z874" s="110">
        <f t="shared" si="506"/>
        <v>21292</v>
      </c>
      <c r="AA874" s="110"/>
      <c r="AB874" s="110"/>
      <c r="AC874" s="110"/>
      <c r="AD874" s="110">
        <f t="shared" si="493"/>
        <v>21292</v>
      </c>
      <c r="AE874" s="110">
        <f t="shared" si="494"/>
        <v>22628.844185422196</v>
      </c>
      <c r="AF874" s="261">
        <f t="shared" si="495"/>
        <v>467865.76000000007</v>
      </c>
      <c r="AG874" s="23"/>
    </row>
    <row r="875" spans="1:33" s="111" customFormat="1" x14ac:dyDescent="0.2">
      <c r="A875" s="150" t="s">
        <v>869</v>
      </c>
      <c r="B875" s="150"/>
      <c r="C875" s="150"/>
      <c r="D875" s="151">
        <v>1</v>
      </c>
      <c r="E875" s="152"/>
      <c r="F875" s="153">
        <v>0.2</v>
      </c>
      <c r="G875" s="153"/>
      <c r="H875" s="152">
        <v>70176</v>
      </c>
      <c r="I875" s="109">
        <f t="shared" si="507"/>
        <v>68561.952000000005</v>
      </c>
      <c r="J875" s="66">
        <f t="shared" si="502"/>
        <v>54849.561600000008</v>
      </c>
      <c r="K875" s="109"/>
      <c r="L875" s="152">
        <v>0</v>
      </c>
      <c r="M875" s="109">
        <f t="shared" si="508"/>
        <v>0</v>
      </c>
      <c r="N875" s="109">
        <f t="shared" si="503"/>
        <v>0</v>
      </c>
      <c r="O875" s="115"/>
      <c r="P875" s="152">
        <v>0</v>
      </c>
      <c r="Q875" s="109">
        <f t="shared" si="509"/>
        <v>0</v>
      </c>
      <c r="R875" s="66">
        <f t="shared" si="504"/>
        <v>0</v>
      </c>
      <c r="S875" s="151">
        <v>25</v>
      </c>
      <c r="T875" s="154" t="s">
        <v>16</v>
      </c>
      <c r="U875" s="108">
        <f>SUMIF('Avoided Costs 2011-2019'!$A:$A,'2011 Actuals'!T875&amp;'2011 Actuals'!S875,'Avoided Costs 2011-2019'!$E:$E)*J875</f>
        <v>141731.4506595968</v>
      </c>
      <c r="V875" s="108">
        <f>SUMIF('Avoided Costs 2011-2019'!$A:$A,'2011 Actuals'!T875&amp;'2011 Actuals'!S875,'Avoided Costs 2011-2019'!$K:$K)*N875</f>
        <v>0</v>
      </c>
      <c r="W875" s="108">
        <f>SUMIF('Avoided Costs 2011-2019'!$A:$A,'2011 Actuals'!T875&amp;'2011 Actuals'!S875,'Avoided Costs 2011-2019'!$M:$M)*R875</f>
        <v>0</v>
      </c>
      <c r="X875" s="108">
        <f t="shared" si="505"/>
        <v>141731.4506595968</v>
      </c>
      <c r="Y875" s="134">
        <v>33963</v>
      </c>
      <c r="Z875" s="110">
        <f t="shared" si="506"/>
        <v>27170.400000000001</v>
      </c>
      <c r="AA875" s="110"/>
      <c r="AB875" s="110"/>
      <c r="AC875" s="110"/>
      <c r="AD875" s="110">
        <f t="shared" si="493"/>
        <v>27170.400000000001</v>
      </c>
      <c r="AE875" s="110">
        <f t="shared" si="494"/>
        <v>114561.0506595968</v>
      </c>
      <c r="AF875" s="261">
        <f t="shared" si="495"/>
        <v>1371239.0400000003</v>
      </c>
      <c r="AG875" s="23"/>
    </row>
    <row r="876" spans="1:33" s="111" customFormat="1" x14ac:dyDescent="0.2">
      <c r="A876" s="150" t="s">
        <v>870</v>
      </c>
      <c r="B876" s="150"/>
      <c r="C876" s="150"/>
      <c r="D876" s="151">
        <v>0</v>
      </c>
      <c r="E876" s="152"/>
      <c r="F876" s="153">
        <v>0.2</v>
      </c>
      <c r="G876" s="153"/>
      <c r="H876" s="152">
        <v>21280</v>
      </c>
      <c r="I876" s="109">
        <f t="shared" si="507"/>
        <v>20790.560000000001</v>
      </c>
      <c r="J876" s="66">
        <f t="shared" si="502"/>
        <v>16632.448</v>
      </c>
      <c r="K876" s="109"/>
      <c r="L876" s="152">
        <v>0</v>
      </c>
      <c r="M876" s="109">
        <f t="shared" si="508"/>
        <v>0</v>
      </c>
      <c r="N876" s="109">
        <f t="shared" si="503"/>
        <v>0</v>
      </c>
      <c r="O876" s="115"/>
      <c r="P876" s="152">
        <v>0</v>
      </c>
      <c r="Q876" s="109">
        <f t="shared" si="509"/>
        <v>0</v>
      </c>
      <c r="R876" s="66">
        <f t="shared" si="504"/>
        <v>0</v>
      </c>
      <c r="S876" s="151">
        <v>25</v>
      </c>
      <c r="T876" s="154" t="s">
        <v>134</v>
      </c>
      <c r="U876" s="108">
        <f>SUMIF('Avoided Costs 2011-2019'!$A:$A,'2011 Actuals'!T876&amp;'2011 Actuals'!S876,'Avoided Costs 2011-2019'!$E:$E)*J876</f>
        <v>39034.228377288018</v>
      </c>
      <c r="V876" s="108">
        <f>SUMIF('Avoided Costs 2011-2019'!$A:$A,'2011 Actuals'!T876&amp;'2011 Actuals'!S876,'Avoided Costs 2011-2019'!$K:$K)*N876</f>
        <v>0</v>
      </c>
      <c r="W876" s="108">
        <f>SUMIF('Avoided Costs 2011-2019'!$A:$A,'2011 Actuals'!T876&amp;'2011 Actuals'!S876,'Avoided Costs 2011-2019'!$M:$M)*R876</f>
        <v>0</v>
      </c>
      <c r="X876" s="108">
        <f t="shared" si="505"/>
        <v>39034.228377288018</v>
      </c>
      <c r="Y876" s="134">
        <v>29392</v>
      </c>
      <c r="Z876" s="110">
        <f t="shared" si="506"/>
        <v>23513.600000000002</v>
      </c>
      <c r="AA876" s="110"/>
      <c r="AB876" s="110"/>
      <c r="AC876" s="110"/>
      <c r="AD876" s="110">
        <f t="shared" si="493"/>
        <v>23513.600000000002</v>
      </c>
      <c r="AE876" s="110">
        <f t="shared" si="494"/>
        <v>15520.628377288016</v>
      </c>
      <c r="AF876" s="261">
        <f t="shared" si="495"/>
        <v>415811.2</v>
      </c>
      <c r="AG876" s="23"/>
    </row>
    <row r="877" spans="1:33" s="111" customFormat="1" x14ac:dyDescent="0.2">
      <c r="A877" s="150" t="s">
        <v>871</v>
      </c>
      <c r="B877" s="150"/>
      <c r="C877" s="150"/>
      <c r="D877" s="151">
        <v>1</v>
      </c>
      <c r="E877" s="152"/>
      <c r="F877" s="153">
        <v>0.2</v>
      </c>
      <c r="G877" s="153"/>
      <c r="H877" s="152">
        <v>50591</v>
      </c>
      <c r="I877" s="109">
        <f t="shared" si="507"/>
        <v>49427.406999999999</v>
      </c>
      <c r="J877" s="66">
        <f t="shared" si="502"/>
        <v>39541.925600000002</v>
      </c>
      <c r="K877" s="109"/>
      <c r="L877" s="152">
        <v>0</v>
      </c>
      <c r="M877" s="109">
        <f t="shared" si="508"/>
        <v>0</v>
      </c>
      <c r="N877" s="109">
        <f t="shared" si="503"/>
        <v>0</v>
      </c>
      <c r="O877" s="115"/>
      <c r="P877" s="152">
        <v>0</v>
      </c>
      <c r="Q877" s="109">
        <f t="shared" si="509"/>
        <v>0</v>
      </c>
      <c r="R877" s="66">
        <f t="shared" si="504"/>
        <v>0</v>
      </c>
      <c r="S877" s="151">
        <v>25</v>
      </c>
      <c r="T877" s="154" t="s">
        <v>16</v>
      </c>
      <c r="U877" s="108">
        <f>SUMIF('Avoided Costs 2011-2019'!$A:$A,'2011 Actuals'!T877&amp;'2011 Actuals'!S877,'Avoided Costs 2011-2019'!$E:$E)*J877</f>
        <v>102176.46802781096</v>
      </c>
      <c r="V877" s="108">
        <f>SUMIF('Avoided Costs 2011-2019'!$A:$A,'2011 Actuals'!T877&amp;'2011 Actuals'!S877,'Avoided Costs 2011-2019'!$K:$K)*N877</f>
        <v>0</v>
      </c>
      <c r="W877" s="108">
        <f>SUMIF('Avoided Costs 2011-2019'!$A:$A,'2011 Actuals'!T877&amp;'2011 Actuals'!S877,'Avoided Costs 2011-2019'!$M:$M)*R877</f>
        <v>0</v>
      </c>
      <c r="X877" s="108">
        <f t="shared" si="505"/>
        <v>102176.46802781096</v>
      </c>
      <c r="Y877" s="134">
        <v>22868</v>
      </c>
      <c r="Z877" s="110">
        <f t="shared" si="506"/>
        <v>18294.400000000001</v>
      </c>
      <c r="AA877" s="110"/>
      <c r="AB877" s="110"/>
      <c r="AC877" s="110"/>
      <c r="AD877" s="110">
        <f t="shared" si="493"/>
        <v>18294.400000000001</v>
      </c>
      <c r="AE877" s="110">
        <f t="shared" si="494"/>
        <v>83882.06802781095</v>
      </c>
      <c r="AF877" s="261">
        <f t="shared" si="495"/>
        <v>988548.14</v>
      </c>
      <c r="AG877" s="23"/>
    </row>
    <row r="878" spans="1:33" s="111" customFormat="1" x14ac:dyDescent="0.2">
      <c r="A878" s="150" t="s">
        <v>872</v>
      </c>
      <c r="B878" s="150"/>
      <c r="C878" s="150"/>
      <c r="D878" s="151">
        <v>0</v>
      </c>
      <c r="E878" s="152"/>
      <c r="F878" s="153">
        <v>0.2</v>
      </c>
      <c r="G878" s="153"/>
      <c r="H878" s="152">
        <v>18958</v>
      </c>
      <c r="I878" s="109">
        <f t="shared" si="507"/>
        <v>18521.966</v>
      </c>
      <c r="J878" s="66">
        <f t="shared" si="502"/>
        <v>14817.572800000002</v>
      </c>
      <c r="K878" s="109"/>
      <c r="L878" s="152">
        <v>0</v>
      </c>
      <c r="M878" s="109">
        <f t="shared" si="508"/>
        <v>0</v>
      </c>
      <c r="N878" s="109">
        <f t="shared" si="503"/>
        <v>0</v>
      </c>
      <c r="O878" s="115"/>
      <c r="P878" s="152">
        <v>0</v>
      </c>
      <c r="Q878" s="109">
        <f t="shared" si="509"/>
        <v>0</v>
      </c>
      <c r="R878" s="66">
        <f t="shared" si="504"/>
        <v>0</v>
      </c>
      <c r="S878" s="151">
        <v>25</v>
      </c>
      <c r="T878" s="154" t="s">
        <v>134</v>
      </c>
      <c r="U878" s="108">
        <f>SUMIF('Avoided Costs 2011-2019'!$A:$A,'2011 Actuals'!T878&amp;'2011 Actuals'!S878,'Avoided Costs 2011-2019'!$E:$E)*J878</f>
        <v>34774.948382360257</v>
      </c>
      <c r="V878" s="108">
        <f>SUMIF('Avoided Costs 2011-2019'!$A:$A,'2011 Actuals'!T878&amp;'2011 Actuals'!S878,'Avoided Costs 2011-2019'!$K:$K)*N878</f>
        <v>0</v>
      </c>
      <c r="W878" s="108">
        <f>SUMIF('Avoided Costs 2011-2019'!$A:$A,'2011 Actuals'!T878&amp;'2011 Actuals'!S878,'Avoided Costs 2011-2019'!$M:$M)*R878</f>
        <v>0</v>
      </c>
      <c r="X878" s="108">
        <f t="shared" si="505"/>
        <v>34774.948382360257</v>
      </c>
      <c r="Y878" s="134">
        <v>28498</v>
      </c>
      <c r="Z878" s="110">
        <f t="shared" si="506"/>
        <v>22798.400000000001</v>
      </c>
      <c r="AA878" s="110"/>
      <c r="AB878" s="110"/>
      <c r="AC878" s="110"/>
      <c r="AD878" s="110">
        <f t="shared" si="493"/>
        <v>22798.400000000001</v>
      </c>
      <c r="AE878" s="110">
        <f t="shared" si="494"/>
        <v>11976.548382360255</v>
      </c>
      <c r="AF878" s="261">
        <f t="shared" si="495"/>
        <v>370439.32000000007</v>
      </c>
      <c r="AG878" s="23"/>
    </row>
    <row r="879" spans="1:33" s="111" customFormat="1" x14ac:dyDescent="0.2">
      <c r="A879" s="150" t="s">
        <v>873</v>
      </c>
      <c r="B879" s="150"/>
      <c r="C879" s="150"/>
      <c r="D879" s="151">
        <v>1</v>
      </c>
      <c r="E879" s="152"/>
      <c r="F879" s="153">
        <v>0.2</v>
      </c>
      <c r="G879" s="153"/>
      <c r="H879" s="152">
        <v>53494</v>
      </c>
      <c r="I879" s="109">
        <f t="shared" si="507"/>
        <v>52263.637999999999</v>
      </c>
      <c r="J879" s="66">
        <f t="shared" si="502"/>
        <v>41810.910400000001</v>
      </c>
      <c r="K879" s="109"/>
      <c r="L879" s="152">
        <v>0</v>
      </c>
      <c r="M879" s="109">
        <f t="shared" si="508"/>
        <v>0</v>
      </c>
      <c r="N879" s="109">
        <f t="shared" si="503"/>
        <v>0</v>
      </c>
      <c r="O879" s="115"/>
      <c r="P879" s="152">
        <v>0</v>
      </c>
      <c r="Q879" s="109">
        <f t="shared" si="509"/>
        <v>0</v>
      </c>
      <c r="R879" s="66">
        <f t="shared" si="504"/>
        <v>0</v>
      </c>
      <c r="S879" s="151">
        <v>25</v>
      </c>
      <c r="T879" s="154" t="s">
        <v>16</v>
      </c>
      <c r="U879" s="108">
        <f>SUMIF('Avoided Costs 2011-2019'!$A:$A,'2011 Actuals'!T879&amp;'2011 Actuals'!S879,'Avoided Costs 2011-2019'!$E:$E)*J879</f>
        <v>108039.53234131998</v>
      </c>
      <c r="V879" s="108">
        <f>SUMIF('Avoided Costs 2011-2019'!$A:$A,'2011 Actuals'!T879&amp;'2011 Actuals'!S879,'Avoided Costs 2011-2019'!$K:$K)*N879</f>
        <v>0</v>
      </c>
      <c r="W879" s="108">
        <f>SUMIF('Avoided Costs 2011-2019'!$A:$A,'2011 Actuals'!T879&amp;'2011 Actuals'!S879,'Avoided Costs 2011-2019'!$M:$M)*R879</f>
        <v>0</v>
      </c>
      <c r="X879" s="108">
        <f t="shared" si="505"/>
        <v>108039.53234131998</v>
      </c>
      <c r="Y879" s="134">
        <v>21080</v>
      </c>
      <c r="Z879" s="110">
        <f t="shared" si="506"/>
        <v>16864</v>
      </c>
      <c r="AA879" s="110"/>
      <c r="AB879" s="110"/>
      <c r="AC879" s="110"/>
      <c r="AD879" s="110">
        <f t="shared" si="493"/>
        <v>16864</v>
      </c>
      <c r="AE879" s="110">
        <f t="shared" si="494"/>
        <v>91175.53234131998</v>
      </c>
      <c r="AF879" s="261">
        <f t="shared" si="495"/>
        <v>1045272.76</v>
      </c>
      <c r="AG879" s="23"/>
    </row>
    <row r="880" spans="1:33" s="111" customFormat="1" x14ac:dyDescent="0.2">
      <c r="A880" s="150" t="s">
        <v>874</v>
      </c>
      <c r="B880" s="150"/>
      <c r="C880" s="150"/>
      <c r="D880" s="151">
        <v>1</v>
      </c>
      <c r="E880" s="152"/>
      <c r="F880" s="153">
        <v>0.2</v>
      </c>
      <c r="G880" s="153"/>
      <c r="H880" s="152">
        <v>58355</v>
      </c>
      <c r="I880" s="109">
        <f t="shared" si="507"/>
        <v>57012.834999999999</v>
      </c>
      <c r="J880" s="66">
        <f t="shared" si="502"/>
        <v>45610.268000000004</v>
      </c>
      <c r="K880" s="109"/>
      <c r="L880" s="152">
        <v>159801</v>
      </c>
      <c r="M880" s="109">
        <f t="shared" si="508"/>
        <v>155166.77100000001</v>
      </c>
      <c r="N880" s="109">
        <f t="shared" si="503"/>
        <v>124133.41680000001</v>
      </c>
      <c r="O880" s="115"/>
      <c r="P880" s="152">
        <v>0</v>
      </c>
      <c r="Q880" s="109">
        <f t="shared" si="509"/>
        <v>0</v>
      </c>
      <c r="R880" s="66">
        <f t="shared" si="504"/>
        <v>0</v>
      </c>
      <c r="S880" s="151">
        <v>15</v>
      </c>
      <c r="T880" s="154" t="s">
        <v>16</v>
      </c>
      <c r="U880" s="108">
        <f>SUMIF('Avoided Costs 2011-2019'!$A:$A,'2011 Actuals'!T880&amp;'2011 Actuals'!S880,'Avoided Costs 2011-2019'!$E:$E)*J880</f>
        <v>92828.156369876262</v>
      </c>
      <c r="V880" s="108">
        <f>SUMIF('Avoided Costs 2011-2019'!$A:$A,'2011 Actuals'!T880&amp;'2011 Actuals'!S880,'Avoided Costs 2011-2019'!$K:$K)*N880</f>
        <v>104627.36327675846</v>
      </c>
      <c r="W880" s="108">
        <f>SUMIF('Avoided Costs 2011-2019'!$A:$A,'2011 Actuals'!T880&amp;'2011 Actuals'!S880,'Avoided Costs 2011-2019'!$M:$M)*R880</f>
        <v>0</v>
      </c>
      <c r="X880" s="108">
        <f t="shared" si="505"/>
        <v>197455.51964663473</v>
      </c>
      <c r="Y880" s="134">
        <v>22895</v>
      </c>
      <c r="Z880" s="110">
        <f t="shared" si="506"/>
        <v>18316</v>
      </c>
      <c r="AA880" s="110"/>
      <c r="AB880" s="110"/>
      <c r="AC880" s="110"/>
      <c r="AD880" s="110">
        <f t="shared" si="493"/>
        <v>18316</v>
      </c>
      <c r="AE880" s="110">
        <f t="shared" si="494"/>
        <v>179139.51964663473</v>
      </c>
      <c r="AF880" s="261">
        <f t="shared" si="495"/>
        <v>684154.02</v>
      </c>
      <c r="AG880" s="23"/>
    </row>
    <row r="881" spans="1:33" s="111" customFormat="1" x14ac:dyDescent="0.2">
      <c r="A881" s="150" t="s">
        <v>875</v>
      </c>
      <c r="B881" s="150"/>
      <c r="C881" s="150"/>
      <c r="D881" s="151">
        <v>0</v>
      </c>
      <c r="E881" s="152"/>
      <c r="F881" s="153">
        <v>0.2</v>
      </c>
      <c r="G881" s="153"/>
      <c r="H881" s="152">
        <v>8465</v>
      </c>
      <c r="I881" s="109">
        <f t="shared" si="507"/>
        <v>8270.3050000000003</v>
      </c>
      <c r="J881" s="66">
        <f t="shared" si="502"/>
        <v>6616.2440000000006</v>
      </c>
      <c r="K881" s="109"/>
      <c r="L881" s="152">
        <v>0</v>
      </c>
      <c r="M881" s="109">
        <f t="shared" si="508"/>
        <v>0</v>
      </c>
      <c r="N881" s="109">
        <f t="shared" si="503"/>
        <v>0</v>
      </c>
      <c r="O881" s="115"/>
      <c r="P881" s="152">
        <v>0</v>
      </c>
      <c r="Q881" s="109">
        <f t="shared" si="509"/>
        <v>0</v>
      </c>
      <c r="R881" s="66">
        <f t="shared" si="504"/>
        <v>0</v>
      </c>
      <c r="S881" s="151">
        <v>15</v>
      </c>
      <c r="T881" s="154" t="s">
        <v>16</v>
      </c>
      <c r="U881" s="108">
        <f>SUMIF('Avoided Costs 2011-2019'!$A:$A,'2011 Actuals'!T881&amp;'2011 Actuals'!S881,'Avoided Costs 2011-2019'!$E:$E)*J881</f>
        <v>13465.690063764931</v>
      </c>
      <c r="V881" s="108">
        <f>SUMIF('Avoided Costs 2011-2019'!$A:$A,'2011 Actuals'!T881&amp;'2011 Actuals'!S881,'Avoided Costs 2011-2019'!$K:$K)*N881</f>
        <v>0</v>
      </c>
      <c r="W881" s="108">
        <f>SUMIF('Avoided Costs 2011-2019'!$A:$A,'2011 Actuals'!T881&amp;'2011 Actuals'!S881,'Avoided Costs 2011-2019'!$M:$M)*R881</f>
        <v>0</v>
      </c>
      <c r="X881" s="108">
        <f t="shared" si="505"/>
        <v>13465.690063764931</v>
      </c>
      <c r="Y881" s="134">
        <v>3015</v>
      </c>
      <c r="Z881" s="110">
        <f t="shared" si="506"/>
        <v>2412</v>
      </c>
      <c r="AA881" s="110"/>
      <c r="AB881" s="110"/>
      <c r="AC881" s="110"/>
      <c r="AD881" s="110">
        <f t="shared" si="493"/>
        <v>2412</v>
      </c>
      <c r="AE881" s="110">
        <f t="shared" si="494"/>
        <v>11053.690063764931</v>
      </c>
      <c r="AF881" s="261">
        <f t="shared" si="495"/>
        <v>99243.66</v>
      </c>
      <c r="AG881" s="23"/>
    </row>
    <row r="882" spans="1:33" s="111" customFormat="1" x14ac:dyDescent="0.2">
      <c r="A882" s="150" t="s">
        <v>876</v>
      </c>
      <c r="B882" s="150"/>
      <c r="C882" s="150"/>
      <c r="D882" s="151">
        <v>1</v>
      </c>
      <c r="E882" s="152"/>
      <c r="F882" s="153">
        <v>0.2</v>
      </c>
      <c r="G882" s="153"/>
      <c r="H882" s="152">
        <v>29074</v>
      </c>
      <c r="I882" s="109">
        <f t="shared" si="507"/>
        <v>28405.297999999999</v>
      </c>
      <c r="J882" s="66">
        <f t="shared" si="502"/>
        <v>22724.238400000002</v>
      </c>
      <c r="K882" s="109"/>
      <c r="L882" s="152">
        <v>0</v>
      </c>
      <c r="M882" s="109">
        <f t="shared" si="508"/>
        <v>0</v>
      </c>
      <c r="N882" s="109">
        <f t="shared" si="503"/>
        <v>0</v>
      </c>
      <c r="O882" s="115"/>
      <c r="P882" s="152">
        <v>0</v>
      </c>
      <c r="Q882" s="109">
        <f t="shared" si="509"/>
        <v>0</v>
      </c>
      <c r="R882" s="66">
        <f t="shared" si="504"/>
        <v>0</v>
      </c>
      <c r="S882" s="151">
        <v>25</v>
      </c>
      <c r="T882" s="154" t="s">
        <v>16</v>
      </c>
      <c r="U882" s="108">
        <f>SUMIF('Avoided Costs 2011-2019'!$A:$A,'2011 Actuals'!T882&amp;'2011 Actuals'!S882,'Avoided Costs 2011-2019'!$E:$E)*J882</f>
        <v>58719.508043734575</v>
      </c>
      <c r="V882" s="108">
        <f>SUMIF('Avoided Costs 2011-2019'!$A:$A,'2011 Actuals'!T882&amp;'2011 Actuals'!S882,'Avoided Costs 2011-2019'!$K:$K)*N882</f>
        <v>0</v>
      </c>
      <c r="W882" s="108">
        <f>SUMIF('Avoided Costs 2011-2019'!$A:$A,'2011 Actuals'!T882&amp;'2011 Actuals'!S882,'Avoided Costs 2011-2019'!$M:$M)*R882</f>
        <v>0</v>
      </c>
      <c r="X882" s="108">
        <f t="shared" si="505"/>
        <v>58719.508043734575</v>
      </c>
      <c r="Y882" s="134">
        <v>34632</v>
      </c>
      <c r="Z882" s="110">
        <f t="shared" si="506"/>
        <v>27705.600000000002</v>
      </c>
      <c r="AA882" s="110"/>
      <c r="AB882" s="110"/>
      <c r="AC882" s="110"/>
      <c r="AD882" s="110">
        <f t="shared" si="493"/>
        <v>27705.600000000002</v>
      </c>
      <c r="AE882" s="110">
        <f t="shared" si="494"/>
        <v>31013.908043734573</v>
      </c>
      <c r="AF882" s="261">
        <f t="shared" si="495"/>
        <v>568105.96000000008</v>
      </c>
      <c r="AG882" s="23"/>
    </row>
    <row r="883" spans="1:33" s="111" customFormat="1" x14ac:dyDescent="0.2">
      <c r="A883" s="150" t="s">
        <v>877</v>
      </c>
      <c r="B883" s="150"/>
      <c r="C883" s="150"/>
      <c r="D883" s="151">
        <v>1</v>
      </c>
      <c r="E883" s="152"/>
      <c r="F883" s="153">
        <v>0.2</v>
      </c>
      <c r="G883" s="153"/>
      <c r="H883" s="152">
        <v>14992</v>
      </c>
      <c r="I883" s="109">
        <f t="shared" si="507"/>
        <v>14647.183999999999</v>
      </c>
      <c r="J883" s="66">
        <f t="shared" si="502"/>
        <v>11717.7472</v>
      </c>
      <c r="K883" s="109"/>
      <c r="L883" s="152">
        <v>0</v>
      </c>
      <c r="M883" s="109">
        <f t="shared" si="508"/>
        <v>0</v>
      </c>
      <c r="N883" s="109">
        <f t="shared" si="503"/>
        <v>0</v>
      </c>
      <c r="O883" s="115"/>
      <c r="P883" s="152">
        <v>0</v>
      </c>
      <c r="Q883" s="109">
        <f t="shared" si="509"/>
        <v>0</v>
      </c>
      <c r="R883" s="66">
        <f t="shared" si="504"/>
        <v>0</v>
      </c>
      <c r="S883" s="151">
        <v>15</v>
      </c>
      <c r="T883" s="154" t="s">
        <v>16</v>
      </c>
      <c r="U883" s="108">
        <f>SUMIF('Avoided Costs 2011-2019'!$A:$A,'2011 Actuals'!T883&amp;'2011 Actuals'!S883,'Avoided Costs 2011-2019'!$E:$E)*J883</f>
        <v>23848.508616180014</v>
      </c>
      <c r="V883" s="108">
        <f>SUMIF('Avoided Costs 2011-2019'!$A:$A,'2011 Actuals'!T883&amp;'2011 Actuals'!S883,'Avoided Costs 2011-2019'!$K:$K)*N883</f>
        <v>0</v>
      </c>
      <c r="W883" s="108">
        <f>SUMIF('Avoided Costs 2011-2019'!$A:$A,'2011 Actuals'!T883&amp;'2011 Actuals'!S883,'Avoided Costs 2011-2019'!$M:$M)*R883</f>
        <v>0</v>
      </c>
      <c r="X883" s="108">
        <f t="shared" si="505"/>
        <v>23848.508616180014</v>
      </c>
      <c r="Y883" s="134">
        <v>14470</v>
      </c>
      <c r="Z883" s="110">
        <f t="shared" si="506"/>
        <v>11576</v>
      </c>
      <c r="AA883" s="110"/>
      <c r="AB883" s="110"/>
      <c r="AC883" s="110"/>
      <c r="AD883" s="110">
        <f t="shared" si="493"/>
        <v>11576</v>
      </c>
      <c r="AE883" s="110">
        <f t="shared" si="494"/>
        <v>12272.508616180014</v>
      </c>
      <c r="AF883" s="261">
        <f t="shared" si="495"/>
        <v>175766.20799999998</v>
      </c>
      <c r="AG883" s="23"/>
    </row>
    <row r="884" spans="1:33" s="111" customFormat="1" x14ac:dyDescent="0.2">
      <c r="A884" s="150" t="s">
        <v>878</v>
      </c>
      <c r="B884" s="150"/>
      <c r="C884" s="150"/>
      <c r="D884" s="151">
        <v>0</v>
      </c>
      <c r="E884" s="152"/>
      <c r="F884" s="153">
        <v>0.2</v>
      </c>
      <c r="G884" s="153"/>
      <c r="H884" s="152">
        <v>17420</v>
      </c>
      <c r="I884" s="109">
        <f t="shared" si="507"/>
        <v>17019.34</v>
      </c>
      <c r="J884" s="66">
        <f t="shared" si="502"/>
        <v>13615.472000000002</v>
      </c>
      <c r="K884" s="109"/>
      <c r="L884" s="152">
        <v>21271</v>
      </c>
      <c r="M884" s="109">
        <f t="shared" si="508"/>
        <v>20654.141</v>
      </c>
      <c r="N884" s="109">
        <f t="shared" si="503"/>
        <v>16523.3128</v>
      </c>
      <c r="O884" s="115"/>
      <c r="P884" s="152">
        <v>0</v>
      </c>
      <c r="Q884" s="109">
        <f t="shared" si="509"/>
        <v>0</v>
      </c>
      <c r="R884" s="66">
        <f t="shared" si="504"/>
        <v>0</v>
      </c>
      <c r="S884" s="151">
        <v>15</v>
      </c>
      <c r="T884" s="154" t="s">
        <v>16</v>
      </c>
      <c r="U884" s="108">
        <f>SUMIF('Avoided Costs 2011-2019'!$A:$A,'2011 Actuals'!T884&amp;'2011 Actuals'!S884,'Avoided Costs 2011-2019'!$E:$E)*J884</f>
        <v>27710.847124723579</v>
      </c>
      <c r="V884" s="108">
        <f>SUMIF('Avoided Costs 2011-2019'!$A:$A,'2011 Actuals'!T884&amp;'2011 Actuals'!S884,'Avoided Costs 2011-2019'!$K:$K)*N884</f>
        <v>13926.875578124851</v>
      </c>
      <c r="W884" s="108">
        <f>SUMIF('Avoided Costs 2011-2019'!$A:$A,'2011 Actuals'!T884&amp;'2011 Actuals'!S884,'Avoided Costs 2011-2019'!$M:$M)*R884</f>
        <v>0</v>
      </c>
      <c r="X884" s="108">
        <f t="shared" si="505"/>
        <v>41637.722702848434</v>
      </c>
      <c r="Y884" s="134">
        <v>20000</v>
      </c>
      <c r="Z884" s="110">
        <f t="shared" si="506"/>
        <v>16000</v>
      </c>
      <c r="AA884" s="110"/>
      <c r="AB884" s="110"/>
      <c r="AC884" s="110"/>
      <c r="AD884" s="110">
        <f t="shared" si="493"/>
        <v>16000</v>
      </c>
      <c r="AE884" s="110">
        <f t="shared" si="494"/>
        <v>25637.722702848434</v>
      </c>
      <c r="AF884" s="261">
        <f t="shared" si="495"/>
        <v>204232.08000000002</v>
      </c>
      <c r="AG884" s="23"/>
    </row>
    <row r="885" spans="1:33" s="111" customFormat="1" x14ac:dyDescent="0.2">
      <c r="A885" s="150" t="s">
        <v>879</v>
      </c>
      <c r="B885" s="150"/>
      <c r="C885" s="150"/>
      <c r="D885" s="151">
        <v>1</v>
      </c>
      <c r="E885" s="152"/>
      <c r="F885" s="153">
        <v>0.2</v>
      </c>
      <c r="G885" s="153"/>
      <c r="H885" s="152">
        <v>79337</v>
      </c>
      <c r="I885" s="109">
        <f t="shared" si="507"/>
        <v>77512.248999999996</v>
      </c>
      <c r="J885" s="66">
        <f t="shared" si="502"/>
        <v>62009.799200000001</v>
      </c>
      <c r="K885" s="109"/>
      <c r="L885" s="152">
        <v>0</v>
      </c>
      <c r="M885" s="109">
        <f t="shared" si="508"/>
        <v>0</v>
      </c>
      <c r="N885" s="109">
        <f t="shared" si="503"/>
        <v>0</v>
      </c>
      <c r="O885" s="115"/>
      <c r="P885" s="152">
        <v>0</v>
      </c>
      <c r="Q885" s="109">
        <f t="shared" si="509"/>
        <v>0</v>
      </c>
      <c r="R885" s="66">
        <f t="shared" si="504"/>
        <v>0</v>
      </c>
      <c r="S885" s="151">
        <v>25</v>
      </c>
      <c r="T885" s="154" t="s">
        <v>16</v>
      </c>
      <c r="U885" s="108">
        <f>SUMIF('Avoided Costs 2011-2019'!$A:$A,'2011 Actuals'!T885&amp;'2011 Actuals'!S885,'Avoided Costs 2011-2019'!$E:$E)*J885</f>
        <v>160233.52857074258</v>
      </c>
      <c r="V885" s="108">
        <f>SUMIF('Avoided Costs 2011-2019'!$A:$A,'2011 Actuals'!T885&amp;'2011 Actuals'!S885,'Avoided Costs 2011-2019'!$K:$K)*N885</f>
        <v>0</v>
      </c>
      <c r="W885" s="108">
        <f>SUMIF('Avoided Costs 2011-2019'!$A:$A,'2011 Actuals'!T885&amp;'2011 Actuals'!S885,'Avoided Costs 2011-2019'!$M:$M)*R885</f>
        <v>0</v>
      </c>
      <c r="X885" s="108">
        <f t="shared" si="505"/>
        <v>160233.52857074258</v>
      </c>
      <c r="Y885" s="134">
        <v>1368</v>
      </c>
      <c r="Z885" s="110">
        <f t="shared" si="506"/>
        <v>1094.4000000000001</v>
      </c>
      <c r="AA885" s="110"/>
      <c r="AB885" s="110"/>
      <c r="AC885" s="110"/>
      <c r="AD885" s="110">
        <f t="shared" si="493"/>
        <v>1094.4000000000001</v>
      </c>
      <c r="AE885" s="110">
        <f t="shared" si="494"/>
        <v>159139.12857074258</v>
      </c>
      <c r="AF885" s="261">
        <f t="shared" si="495"/>
        <v>1550244.98</v>
      </c>
      <c r="AG885" s="23"/>
    </row>
    <row r="886" spans="1:33" s="111" customFormat="1" x14ac:dyDescent="0.2">
      <c r="A886" s="150" t="s">
        <v>880</v>
      </c>
      <c r="B886" s="150"/>
      <c r="C886" s="150"/>
      <c r="D886" s="151">
        <v>1</v>
      </c>
      <c r="E886" s="152"/>
      <c r="F886" s="153">
        <v>0.2</v>
      </c>
      <c r="G886" s="153"/>
      <c r="H886" s="152">
        <v>9260</v>
      </c>
      <c r="I886" s="109">
        <f t="shared" si="507"/>
        <v>9047.02</v>
      </c>
      <c r="J886" s="66">
        <f t="shared" si="502"/>
        <v>7237.6160000000009</v>
      </c>
      <c r="K886" s="109"/>
      <c r="L886" s="152">
        <v>0</v>
      </c>
      <c r="M886" s="109">
        <f t="shared" si="508"/>
        <v>0</v>
      </c>
      <c r="N886" s="109">
        <f t="shared" si="503"/>
        <v>0</v>
      </c>
      <c r="O886" s="115"/>
      <c r="P886" s="152">
        <v>0</v>
      </c>
      <c r="Q886" s="109">
        <f t="shared" si="509"/>
        <v>0</v>
      </c>
      <c r="R886" s="66">
        <f t="shared" si="504"/>
        <v>0</v>
      </c>
      <c r="S886" s="151">
        <v>15</v>
      </c>
      <c r="T886" s="154" t="s">
        <v>16</v>
      </c>
      <c r="U886" s="108">
        <f>SUMIF('Avoided Costs 2011-2019'!$A:$A,'2011 Actuals'!T886&amp;'2011 Actuals'!S886,'Avoided Costs 2011-2019'!$E:$E)*J886</f>
        <v>14730.335497987391</v>
      </c>
      <c r="V886" s="108">
        <f>SUMIF('Avoided Costs 2011-2019'!$A:$A,'2011 Actuals'!T886&amp;'2011 Actuals'!S886,'Avoided Costs 2011-2019'!$K:$K)*N886</f>
        <v>0</v>
      </c>
      <c r="W886" s="108">
        <f>SUMIF('Avoided Costs 2011-2019'!$A:$A,'2011 Actuals'!T886&amp;'2011 Actuals'!S886,'Avoided Costs 2011-2019'!$M:$M)*R886</f>
        <v>0</v>
      </c>
      <c r="X886" s="108">
        <f t="shared" si="505"/>
        <v>14730.335497987391</v>
      </c>
      <c r="Y886" s="134">
        <v>1800</v>
      </c>
      <c r="Z886" s="110">
        <f t="shared" si="506"/>
        <v>1440</v>
      </c>
      <c r="AA886" s="110"/>
      <c r="AB886" s="110"/>
      <c r="AC886" s="110"/>
      <c r="AD886" s="110">
        <f t="shared" si="493"/>
        <v>1440</v>
      </c>
      <c r="AE886" s="110">
        <f t="shared" si="494"/>
        <v>13290.335497987391</v>
      </c>
      <c r="AF886" s="261">
        <f t="shared" si="495"/>
        <v>108564.24000000002</v>
      </c>
      <c r="AG886" s="23"/>
    </row>
    <row r="887" spans="1:33" s="111" customFormat="1" x14ac:dyDescent="0.2">
      <c r="A887" s="150" t="s">
        <v>881</v>
      </c>
      <c r="B887" s="150"/>
      <c r="C887" s="150"/>
      <c r="D887" s="151">
        <v>1</v>
      </c>
      <c r="E887" s="152"/>
      <c r="F887" s="153">
        <v>0.2</v>
      </c>
      <c r="G887" s="153"/>
      <c r="H887" s="152">
        <v>145660</v>
      </c>
      <c r="I887" s="109">
        <f t="shared" si="507"/>
        <v>142309.82</v>
      </c>
      <c r="J887" s="66">
        <f t="shared" si="502"/>
        <v>113847.85600000001</v>
      </c>
      <c r="K887" s="109"/>
      <c r="L887" s="152">
        <v>0</v>
      </c>
      <c r="M887" s="109">
        <f t="shared" si="508"/>
        <v>0</v>
      </c>
      <c r="N887" s="109">
        <f t="shared" si="503"/>
        <v>0</v>
      </c>
      <c r="O887" s="115"/>
      <c r="P887" s="152">
        <v>0</v>
      </c>
      <c r="Q887" s="109">
        <f t="shared" si="509"/>
        <v>0</v>
      </c>
      <c r="R887" s="66">
        <f t="shared" si="504"/>
        <v>0</v>
      </c>
      <c r="S887" s="151">
        <v>25</v>
      </c>
      <c r="T887" s="154" t="s">
        <v>16</v>
      </c>
      <c r="U887" s="108">
        <f>SUMIF('Avoided Costs 2011-2019'!$A:$A,'2011 Actuals'!T887&amp;'2011 Actuals'!S887,'Avoided Costs 2011-2019'!$E:$E)*J887</f>
        <v>294183.2407529194</v>
      </c>
      <c r="V887" s="108">
        <f>SUMIF('Avoided Costs 2011-2019'!$A:$A,'2011 Actuals'!T887&amp;'2011 Actuals'!S887,'Avoided Costs 2011-2019'!$K:$K)*N887</f>
        <v>0</v>
      </c>
      <c r="W887" s="108">
        <f>SUMIF('Avoided Costs 2011-2019'!$A:$A,'2011 Actuals'!T887&amp;'2011 Actuals'!S887,'Avoided Costs 2011-2019'!$M:$M)*R887</f>
        <v>0</v>
      </c>
      <c r="X887" s="108">
        <f t="shared" si="505"/>
        <v>294183.2407529194</v>
      </c>
      <c r="Y887" s="134">
        <v>22712</v>
      </c>
      <c r="Z887" s="110">
        <f t="shared" si="506"/>
        <v>18169.600000000002</v>
      </c>
      <c r="AA887" s="110"/>
      <c r="AB887" s="110"/>
      <c r="AC887" s="110"/>
      <c r="AD887" s="110">
        <f t="shared" si="493"/>
        <v>18169.600000000002</v>
      </c>
      <c r="AE887" s="110">
        <f t="shared" si="494"/>
        <v>276013.64075291943</v>
      </c>
      <c r="AF887" s="261">
        <f t="shared" si="495"/>
        <v>2846196.4000000004</v>
      </c>
      <c r="AG887" s="23"/>
    </row>
    <row r="888" spans="1:33" s="111" customFormat="1" x14ac:dyDescent="0.2">
      <c r="A888" s="150" t="s">
        <v>882</v>
      </c>
      <c r="B888" s="150"/>
      <c r="C888" s="150"/>
      <c r="D888" s="151">
        <v>1</v>
      </c>
      <c r="E888" s="152"/>
      <c r="F888" s="153">
        <v>0.2</v>
      </c>
      <c r="G888" s="153"/>
      <c r="H888" s="152">
        <v>119178</v>
      </c>
      <c r="I888" s="109">
        <f t="shared" si="507"/>
        <v>116436.906</v>
      </c>
      <c r="J888" s="66">
        <f t="shared" si="502"/>
        <v>93149.524800000014</v>
      </c>
      <c r="K888" s="109"/>
      <c r="L888" s="152">
        <v>0</v>
      </c>
      <c r="M888" s="109">
        <f t="shared" si="508"/>
        <v>0</v>
      </c>
      <c r="N888" s="109">
        <f t="shared" si="503"/>
        <v>0</v>
      </c>
      <c r="O888" s="115"/>
      <c r="P888" s="152">
        <v>0</v>
      </c>
      <c r="Q888" s="109">
        <f t="shared" si="509"/>
        <v>0</v>
      </c>
      <c r="R888" s="66">
        <f t="shared" si="504"/>
        <v>0</v>
      </c>
      <c r="S888" s="151">
        <v>25</v>
      </c>
      <c r="T888" s="154" t="s">
        <v>16</v>
      </c>
      <c r="U888" s="108">
        <f>SUMIF('Avoided Costs 2011-2019'!$A:$A,'2011 Actuals'!T888&amp;'2011 Actuals'!S888,'Avoided Costs 2011-2019'!$E:$E)*J888</f>
        <v>240698.68369113983</v>
      </c>
      <c r="V888" s="108">
        <f>SUMIF('Avoided Costs 2011-2019'!$A:$A,'2011 Actuals'!T888&amp;'2011 Actuals'!S888,'Avoided Costs 2011-2019'!$K:$K)*N888</f>
        <v>0</v>
      </c>
      <c r="W888" s="108">
        <f>SUMIF('Avoided Costs 2011-2019'!$A:$A,'2011 Actuals'!T888&amp;'2011 Actuals'!S888,'Avoided Costs 2011-2019'!$M:$M)*R888</f>
        <v>0</v>
      </c>
      <c r="X888" s="108">
        <f t="shared" si="505"/>
        <v>240698.68369113983</v>
      </c>
      <c r="Y888" s="134">
        <v>50240</v>
      </c>
      <c r="Z888" s="110">
        <f t="shared" si="506"/>
        <v>40192</v>
      </c>
      <c r="AA888" s="110"/>
      <c r="AB888" s="110"/>
      <c r="AC888" s="110"/>
      <c r="AD888" s="110">
        <f t="shared" si="493"/>
        <v>40192</v>
      </c>
      <c r="AE888" s="110">
        <f t="shared" si="494"/>
        <v>200506.68369113983</v>
      </c>
      <c r="AF888" s="261">
        <f t="shared" si="495"/>
        <v>2328738.12</v>
      </c>
      <c r="AG888" s="23"/>
    </row>
    <row r="889" spans="1:33" s="111" customFormat="1" x14ac:dyDescent="0.2">
      <c r="A889" s="150" t="s">
        <v>883</v>
      </c>
      <c r="B889" s="150"/>
      <c r="C889" s="150"/>
      <c r="D889" s="151">
        <v>1</v>
      </c>
      <c r="E889" s="152"/>
      <c r="F889" s="153">
        <v>0.2</v>
      </c>
      <c r="G889" s="153"/>
      <c r="H889" s="152">
        <v>14548</v>
      </c>
      <c r="I889" s="109">
        <f t="shared" si="507"/>
        <v>14213.395999999999</v>
      </c>
      <c r="J889" s="66">
        <f t="shared" si="502"/>
        <v>11370.7168</v>
      </c>
      <c r="K889" s="109"/>
      <c r="L889" s="152">
        <v>0</v>
      </c>
      <c r="M889" s="109">
        <f t="shared" si="508"/>
        <v>0</v>
      </c>
      <c r="N889" s="109">
        <f t="shared" si="503"/>
        <v>0</v>
      </c>
      <c r="O889" s="115"/>
      <c r="P889" s="152">
        <v>0</v>
      </c>
      <c r="Q889" s="109">
        <f t="shared" si="509"/>
        <v>0</v>
      </c>
      <c r="R889" s="66">
        <f t="shared" si="504"/>
        <v>0</v>
      </c>
      <c r="S889" s="151">
        <v>15</v>
      </c>
      <c r="T889" s="154" t="s">
        <v>16</v>
      </c>
      <c r="U889" s="108">
        <f>SUMIF('Avoided Costs 2011-2019'!$A:$A,'2011 Actuals'!T889&amp;'2011 Actuals'!S889,'Avoided Costs 2011-2019'!$E:$E)*J889</f>
        <v>23142.216071784078</v>
      </c>
      <c r="V889" s="108">
        <f>SUMIF('Avoided Costs 2011-2019'!$A:$A,'2011 Actuals'!T889&amp;'2011 Actuals'!S889,'Avoided Costs 2011-2019'!$K:$K)*N889</f>
        <v>0</v>
      </c>
      <c r="W889" s="108">
        <f>SUMIF('Avoided Costs 2011-2019'!$A:$A,'2011 Actuals'!T889&amp;'2011 Actuals'!S889,'Avoided Costs 2011-2019'!$M:$M)*R889</f>
        <v>0</v>
      </c>
      <c r="X889" s="108">
        <f t="shared" si="505"/>
        <v>23142.216071784078</v>
      </c>
      <c r="Y889" s="134">
        <v>20283</v>
      </c>
      <c r="Z889" s="110">
        <f t="shared" si="506"/>
        <v>16226.400000000001</v>
      </c>
      <c r="AA889" s="110"/>
      <c r="AB889" s="110"/>
      <c r="AC889" s="110"/>
      <c r="AD889" s="110">
        <f t="shared" si="493"/>
        <v>16226.400000000001</v>
      </c>
      <c r="AE889" s="110">
        <f t="shared" si="494"/>
        <v>6915.8160717840765</v>
      </c>
      <c r="AF889" s="261">
        <f t="shared" si="495"/>
        <v>170560.75200000001</v>
      </c>
      <c r="AG889" s="23"/>
    </row>
    <row r="890" spans="1:33" s="111" customFormat="1" x14ac:dyDescent="0.2">
      <c r="A890" s="150" t="s">
        <v>884</v>
      </c>
      <c r="B890" s="150"/>
      <c r="C890" s="150"/>
      <c r="D890" s="151">
        <v>0</v>
      </c>
      <c r="E890" s="152"/>
      <c r="F890" s="153">
        <v>0.2</v>
      </c>
      <c r="G890" s="153"/>
      <c r="H890" s="152">
        <v>17418</v>
      </c>
      <c r="I890" s="109">
        <f t="shared" si="507"/>
        <v>17017.385999999999</v>
      </c>
      <c r="J890" s="66">
        <f t="shared" si="502"/>
        <v>13613.908799999999</v>
      </c>
      <c r="K890" s="109"/>
      <c r="L890" s="152">
        <v>21271</v>
      </c>
      <c r="M890" s="109">
        <f t="shared" si="508"/>
        <v>20654.141</v>
      </c>
      <c r="N890" s="109">
        <f t="shared" si="503"/>
        <v>16523.3128</v>
      </c>
      <c r="O890" s="115"/>
      <c r="P890" s="152">
        <v>0</v>
      </c>
      <c r="Q890" s="109">
        <f t="shared" si="509"/>
        <v>0</v>
      </c>
      <c r="R890" s="66">
        <f t="shared" si="504"/>
        <v>0</v>
      </c>
      <c r="S890" s="151">
        <v>15</v>
      </c>
      <c r="T890" s="154" t="s">
        <v>16</v>
      </c>
      <c r="U890" s="108">
        <f>SUMIF('Avoided Costs 2011-2019'!$A:$A,'2011 Actuals'!T890&amp;'2011 Actuals'!S890,'Avoided Costs 2011-2019'!$E:$E)*J890</f>
        <v>27707.665626775844</v>
      </c>
      <c r="V890" s="108">
        <f>SUMIF('Avoided Costs 2011-2019'!$A:$A,'2011 Actuals'!T890&amp;'2011 Actuals'!S890,'Avoided Costs 2011-2019'!$K:$K)*N890</f>
        <v>13926.875578124851</v>
      </c>
      <c r="W890" s="108">
        <f>SUMIF('Avoided Costs 2011-2019'!$A:$A,'2011 Actuals'!T890&amp;'2011 Actuals'!S890,'Avoided Costs 2011-2019'!$M:$M)*R890</f>
        <v>0</v>
      </c>
      <c r="X890" s="108">
        <f t="shared" si="505"/>
        <v>41634.541204900699</v>
      </c>
      <c r="Y890" s="134">
        <v>20000</v>
      </c>
      <c r="Z890" s="110">
        <f t="shared" si="506"/>
        <v>16000</v>
      </c>
      <c r="AA890" s="110"/>
      <c r="AB890" s="110"/>
      <c r="AC890" s="110"/>
      <c r="AD890" s="110">
        <f t="shared" si="493"/>
        <v>16000</v>
      </c>
      <c r="AE890" s="110">
        <f t="shared" si="494"/>
        <v>25634.541204900699</v>
      </c>
      <c r="AF890" s="261">
        <f t="shared" si="495"/>
        <v>204208.63199999998</v>
      </c>
      <c r="AG890" s="23"/>
    </row>
    <row r="891" spans="1:33" s="111" customFormat="1" x14ac:dyDescent="0.2">
      <c r="A891" s="150" t="s">
        <v>885</v>
      </c>
      <c r="B891" s="150"/>
      <c r="C891" s="150"/>
      <c r="D891" s="151">
        <v>1</v>
      </c>
      <c r="E891" s="152"/>
      <c r="F891" s="153">
        <v>0.2</v>
      </c>
      <c r="G891" s="153"/>
      <c r="H891" s="152">
        <v>81117</v>
      </c>
      <c r="I891" s="109">
        <f t="shared" si="507"/>
        <v>79251.308999999994</v>
      </c>
      <c r="J891" s="66">
        <f t="shared" si="502"/>
        <v>63401.047200000001</v>
      </c>
      <c r="K891" s="109"/>
      <c r="L891" s="152">
        <v>0</v>
      </c>
      <c r="M891" s="109">
        <f t="shared" si="508"/>
        <v>0</v>
      </c>
      <c r="N891" s="109">
        <f t="shared" si="503"/>
        <v>0</v>
      </c>
      <c r="O891" s="115"/>
      <c r="P891" s="152">
        <v>0</v>
      </c>
      <c r="Q891" s="109">
        <f t="shared" si="509"/>
        <v>0</v>
      </c>
      <c r="R891" s="66">
        <f t="shared" si="504"/>
        <v>0</v>
      </c>
      <c r="S891" s="151">
        <v>25</v>
      </c>
      <c r="T891" s="154" t="s">
        <v>16</v>
      </c>
      <c r="U891" s="108">
        <f>SUMIF('Avoided Costs 2011-2019'!$A:$A,'2011 Actuals'!T891&amp;'2011 Actuals'!S891,'Avoided Costs 2011-2019'!$E:$E)*J891</f>
        <v>163828.51805680734</v>
      </c>
      <c r="V891" s="108">
        <f>SUMIF('Avoided Costs 2011-2019'!$A:$A,'2011 Actuals'!T891&amp;'2011 Actuals'!S891,'Avoided Costs 2011-2019'!$K:$K)*N891</f>
        <v>0</v>
      </c>
      <c r="W891" s="108">
        <f>SUMIF('Avoided Costs 2011-2019'!$A:$A,'2011 Actuals'!T891&amp;'2011 Actuals'!S891,'Avoided Costs 2011-2019'!$M:$M)*R891</f>
        <v>0</v>
      </c>
      <c r="X891" s="108">
        <f t="shared" si="505"/>
        <v>163828.51805680734</v>
      </c>
      <c r="Y891" s="134">
        <v>3530</v>
      </c>
      <c r="Z891" s="110">
        <f t="shared" si="506"/>
        <v>2824</v>
      </c>
      <c r="AA891" s="110"/>
      <c r="AB891" s="110"/>
      <c r="AC891" s="110"/>
      <c r="AD891" s="110">
        <f t="shared" si="493"/>
        <v>2824</v>
      </c>
      <c r="AE891" s="110">
        <f t="shared" si="494"/>
        <v>161004.51805680734</v>
      </c>
      <c r="AF891" s="261">
        <f t="shared" si="495"/>
        <v>1585026.18</v>
      </c>
      <c r="AG891" s="23"/>
    </row>
    <row r="892" spans="1:33" s="111" customFormat="1" x14ac:dyDescent="0.2">
      <c r="A892" s="150" t="s">
        <v>886</v>
      </c>
      <c r="B892" s="150"/>
      <c r="C892" s="150"/>
      <c r="D892" s="151">
        <v>1</v>
      </c>
      <c r="E892" s="152"/>
      <c r="F892" s="153">
        <v>0.2</v>
      </c>
      <c r="G892" s="153"/>
      <c r="H892" s="152">
        <v>45682</v>
      </c>
      <c r="I892" s="109">
        <f t="shared" si="507"/>
        <v>44631.313999999998</v>
      </c>
      <c r="J892" s="66">
        <f t="shared" si="502"/>
        <v>35705.051200000002</v>
      </c>
      <c r="K892" s="109"/>
      <c r="L892" s="152">
        <v>0</v>
      </c>
      <c r="M892" s="109">
        <f t="shared" si="508"/>
        <v>0</v>
      </c>
      <c r="N892" s="109">
        <f t="shared" si="503"/>
        <v>0</v>
      </c>
      <c r="O892" s="115"/>
      <c r="P892" s="152">
        <v>0</v>
      </c>
      <c r="Q892" s="109">
        <f t="shared" si="509"/>
        <v>0</v>
      </c>
      <c r="R892" s="66">
        <f t="shared" si="504"/>
        <v>0</v>
      </c>
      <c r="S892" s="151">
        <v>15</v>
      </c>
      <c r="T892" s="154" t="s">
        <v>16</v>
      </c>
      <c r="U892" s="108">
        <f>SUMIF('Avoided Costs 2011-2019'!$A:$A,'2011 Actuals'!T892&amp;'2011 Actuals'!S892,'Avoided Costs 2011-2019'!$E:$E)*J892</f>
        <v>72668.594624088553</v>
      </c>
      <c r="V892" s="108">
        <f>SUMIF('Avoided Costs 2011-2019'!$A:$A,'2011 Actuals'!T892&amp;'2011 Actuals'!S892,'Avoided Costs 2011-2019'!$K:$K)*N892</f>
        <v>0</v>
      </c>
      <c r="W892" s="108">
        <f>SUMIF('Avoided Costs 2011-2019'!$A:$A,'2011 Actuals'!T892&amp;'2011 Actuals'!S892,'Avoided Costs 2011-2019'!$M:$M)*R892</f>
        <v>0</v>
      </c>
      <c r="X892" s="108">
        <f t="shared" si="505"/>
        <v>72668.594624088553</v>
      </c>
      <c r="Y892" s="134">
        <v>2600</v>
      </c>
      <c r="Z892" s="110">
        <f t="shared" si="506"/>
        <v>2080</v>
      </c>
      <c r="AA892" s="110"/>
      <c r="AB892" s="110"/>
      <c r="AC892" s="110"/>
      <c r="AD892" s="110">
        <f t="shared" si="493"/>
        <v>2080</v>
      </c>
      <c r="AE892" s="110">
        <f t="shared" si="494"/>
        <v>70588.594624088553</v>
      </c>
      <c r="AF892" s="261">
        <f t="shared" si="495"/>
        <v>535575.76800000004</v>
      </c>
      <c r="AG892" s="23"/>
    </row>
    <row r="893" spans="1:33" s="111" customFormat="1" x14ac:dyDescent="0.2">
      <c r="A893" s="150" t="s">
        <v>887</v>
      </c>
      <c r="B893" s="150"/>
      <c r="C893" s="150"/>
      <c r="D893" s="151">
        <v>1</v>
      </c>
      <c r="E893" s="152"/>
      <c r="F893" s="153">
        <v>0.2</v>
      </c>
      <c r="G893" s="153"/>
      <c r="H893" s="152">
        <v>13609</v>
      </c>
      <c r="I893" s="109">
        <f t="shared" si="507"/>
        <v>13295.993</v>
      </c>
      <c r="J893" s="66">
        <f t="shared" si="502"/>
        <v>10636.794400000001</v>
      </c>
      <c r="K893" s="109"/>
      <c r="L893" s="152">
        <v>18414</v>
      </c>
      <c r="M893" s="109">
        <f t="shared" si="508"/>
        <v>17879.993999999999</v>
      </c>
      <c r="N893" s="109">
        <f t="shared" si="503"/>
        <v>14303.995199999999</v>
      </c>
      <c r="O893" s="115"/>
      <c r="P893" s="152">
        <v>0</v>
      </c>
      <c r="Q893" s="109">
        <f t="shared" si="509"/>
        <v>0</v>
      </c>
      <c r="R893" s="66">
        <f t="shared" si="504"/>
        <v>0</v>
      </c>
      <c r="S893" s="151">
        <v>15</v>
      </c>
      <c r="T893" s="154" t="s">
        <v>16</v>
      </c>
      <c r="U893" s="108">
        <f>SUMIF('Avoided Costs 2011-2019'!$A:$A,'2011 Actuals'!T893&amp;'2011 Actuals'!S893,'Avoided Costs 2011-2019'!$E:$E)*J893</f>
        <v>21648.502785325098</v>
      </c>
      <c r="V893" s="108">
        <f>SUMIF('Avoided Costs 2011-2019'!$A:$A,'2011 Actuals'!T893&amp;'2011 Actuals'!S893,'Avoided Costs 2011-2019'!$K:$K)*N893</f>
        <v>12056.296690122279</v>
      </c>
      <c r="W893" s="108">
        <f>SUMIF('Avoided Costs 2011-2019'!$A:$A,'2011 Actuals'!T893&amp;'2011 Actuals'!S893,'Avoided Costs 2011-2019'!$M:$M)*R893</f>
        <v>0</v>
      </c>
      <c r="X893" s="108">
        <f t="shared" si="505"/>
        <v>33704.799475447377</v>
      </c>
      <c r="Y893" s="134">
        <v>7450</v>
      </c>
      <c r="Z893" s="110">
        <f t="shared" si="506"/>
        <v>5960</v>
      </c>
      <c r="AA893" s="110"/>
      <c r="AB893" s="110"/>
      <c r="AC893" s="110"/>
      <c r="AD893" s="110">
        <f t="shared" si="493"/>
        <v>5960</v>
      </c>
      <c r="AE893" s="110">
        <f t="shared" si="494"/>
        <v>27744.799475447377</v>
      </c>
      <c r="AF893" s="261">
        <f t="shared" si="495"/>
        <v>159551.916</v>
      </c>
      <c r="AG893" s="23"/>
    </row>
    <row r="894" spans="1:33" s="111" customFormat="1" x14ac:dyDescent="0.2">
      <c r="A894" s="150" t="s">
        <v>888</v>
      </c>
      <c r="B894" s="150"/>
      <c r="C894" s="150"/>
      <c r="D894" s="151">
        <v>1</v>
      </c>
      <c r="E894" s="152"/>
      <c r="F894" s="153">
        <v>0.2</v>
      </c>
      <c r="G894" s="153"/>
      <c r="H894" s="152">
        <v>30848</v>
      </c>
      <c r="I894" s="109">
        <f t="shared" si="507"/>
        <v>30138.495999999999</v>
      </c>
      <c r="J894" s="66">
        <f t="shared" si="502"/>
        <v>24110.7968</v>
      </c>
      <c r="K894" s="109"/>
      <c r="L894" s="152">
        <v>0</v>
      </c>
      <c r="M894" s="109">
        <f t="shared" si="508"/>
        <v>0</v>
      </c>
      <c r="N894" s="109">
        <f t="shared" si="503"/>
        <v>0</v>
      </c>
      <c r="O894" s="115"/>
      <c r="P894" s="152">
        <v>0</v>
      </c>
      <c r="Q894" s="109">
        <f t="shared" si="509"/>
        <v>0</v>
      </c>
      <c r="R894" s="66">
        <f t="shared" si="504"/>
        <v>0</v>
      </c>
      <c r="S894" s="151">
        <v>15</v>
      </c>
      <c r="T894" s="154" t="s">
        <v>16</v>
      </c>
      <c r="U894" s="108">
        <f>SUMIF('Avoided Costs 2011-2019'!$A:$A,'2011 Actuals'!T894&amp;'2011 Actuals'!S894,'Avoided Costs 2011-2019'!$E:$E)*J894</f>
        <v>49071.42434577916</v>
      </c>
      <c r="V894" s="108">
        <f>SUMIF('Avoided Costs 2011-2019'!$A:$A,'2011 Actuals'!T894&amp;'2011 Actuals'!S894,'Avoided Costs 2011-2019'!$K:$K)*N894</f>
        <v>0</v>
      </c>
      <c r="W894" s="108">
        <f>SUMIF('Avoided Costs 2011-2019'!$A:$A,'2011 Actuals'!T894&amp;'2011 Actuals'!S894,'Avoided Costs 2011-2019'!$M:$M)*R894</f>
        <v>0</v>
      </c>
      <c r="X894" s="108">
        <f t="shared" si="505"/>
        <v>49071.42434577916</v>
      </c>
      <c r="Y894" s="134">
        <v>27093</v>
      </c>
      <c r="Z894" s="110">
        <f t="shared" si="506"/>
        <v>21674.400000000001</v>
      </c>
      <c r="AA894" s="110"/>
      <c r="AB894" s="110"/>
      <c r="AC894" s="110"/>
      <c r="AD894" s="110">
        <f t="shared" si="493"/>
        <v>21674.400000000001</v>
      </c>
      <c r="AE894" s="110">
        <f t="shared" si="494"/>
        <v>27397.024345779158</v>
      </c>
      <c r="AF894" s="261">
        <f t="shared" si="495"/>
        <v>361661.95199999999</v>
      </c>
      <c r="AG894" s="23"/>
    </row>
    <row r="895" spans="1:33" s="111" customFormat="1" x14ac:dyDescent="0.2">
      <c r="A895" s="150" t="s">
        <v>889</v>
      </c>
      <c r="B895" s="150"/>
      <c r="C895" s="150"/>
      <c r="D895" s="151">
        <v>1</v>
      </c>
      <c r="E895" s="152"/>
      <c r="F895" s="153">
        <v>0.2</v>
      </c>
      <c r="G895" s="153"/>
      <c r="H895" s="152">
        <v>26960</v>
      </c>
      <c r="I895" s="109">
        <f t="shared" si="507"/>
        <v>26339.919999999998</v>
      </c>
      <c r="J895" s="66">
        <f t="shared" si="502"/>
        <v>21071.936000000002</v>
      </c>
      <c r="K895" s="109"/>
      <c r="L895" s="152">
        <v>0</v>
      </c>
      <c r="M895" s="109">
        <f t="shared" si="508"/>
        <v>0</v>
      </c>
      <c r="N895" s="109">
        <f t="shared" si="503"/>
        <v>0</v>
      </c>
      <c r="O895" s="115"/>
      <c r="P895" s="152">
        <v>0</v>
      </c>
      <c r="Q895" s="109">
        <f t="shared" si="509"/>
        <v>0</v>
      </c>
      <c r="R895" s="66">
        <f t="shared" si="504"/>
        <v>0</v>
      </c>
      <c r="S895" s="151">
        <v>15</v>
      </c>
      <c r="T895" s="154" t="s">
        <v>16</v>
      </c>
      <c r="U895" s="108">
        <f>SUMIF('Avoided Costs 2011-2019'!$A:$A,'2011 Actuals'!T895&amp;'2011 Actuals'!S895,'Avoided Costs 2011-2019'!$E:$E)*J895</f>
        <v>42886.592335393092</v>
      </c>
      <c r="V895" s="108">
        <f>SUMIF('Avoided Costs 2011-2019'!$A:$A,'2011 Actuals'!T895&amp;'2011 Actuals'!S895,'Avoided Costs 2011-2019'!$K:$K)*N895</f>
        <v>0</v>
      </c>
      <c r="W895" s="108">
        <f>SUMIF('Avoided Costs 2011-2019'!$A:$A,'2011 Actuals'!T895&amp;'2011 Actuals'!S895,'Avoided Costs 2011-2019'!$M:$M)*R895</f>
        <v>0</v>
      </c>
      <c r="X895" s="108">
        <f t="shared" si="505"/>
        <v>42886.592335393092</v>
      </c>
      <c r="Y895" s="134">
        <v>41997</v>
      </c>
      <c r="Z895" s="110">
        <f t="shared" si="506"/>
        <v>33597.599999999999</v>
      </c>
      <c r="AA895" s="110"/>
      <c r="AB895" s="110"/>
      <c r="AC895" s="110"/>
      <c r="AD895" s="110">
        <f t="shared" si="493"/>
        <v>33597.599999999999</v>
      </c>
      <c r="AE895" s="110">
        <f t="shared" si="494"/>
        <v>9288.9923353930935</v>
      </c>
      <c r="AF895" s="261">
        <f t="shared" si="495"/>
        <v>316079.04000000004</v>
      </c>
      <c r="AG895" s="23"/>
    </row>
    <row r="896" spans="1:33" s="111" customFormat="1" x14ac:dyDescent="0.2">
      <c r="A896" s="150" t="s">
        <v>890</v>
      </c>
      <c r="B896" s="150"/>
      <c r="C896" s="150"/>
      <c r="D896" s="151">
        <v>0</v>
      </c>
      <c r="E896" s="152"/>
      <c r="F896" s="153">
        <v>0.2</v>
      </c>
      <c r="G896" s="153"/>
      <c r="H896" s="152">
        <v>23333</v>
      </c>
      <c r="I896" s="109">
        <f t="shared" si="507"/>
        <v>22796.341</v>
      </c>
      <c r="J896" s="66">
        <f t="shared" si="502"/>
        <v>18237.072800000002</v>
      </c>
      <c r="K896" s="109"/>
      <c r="L896" s="152">
        <v>0</v>
      </c>
      <c r="M896" s="109">
        <f t="shared" si="508"/>
        <v>0</v>
      </c>
      <c r="N896" s="109">
        <f t="shared" si="503"/>
        <v>0</v>
      </c>
      <c r="O896" s="115"/>
      <c r="P896" s="152">
        <v>0</v>
      </c>
      <c r="Q896" s="109">
        <f t="shared" si="509"/>
        <v>0</v>
      </c>
      <c r="R896" s="66">
        <f t="shared" si="504"/>
        <v>0</v>
      </c>
      <c r="S896" s="151">
        <v>25</v>
      </c>
      <c r="T896" s="154" t="s">
        <v>134</v>
      </c>
      <c r="U896" s="108">
        <f>SUMIF('Avoided Costs 2011-2019'!$A:$A,'2011 Actuals'!T896&amp;'2011 Actuals'!S896,'Avoided Costs 2011-2019'!$E:$E)*J896</f>
        <v>42800.077571769798</v>
      </c>
      <c r="V896" s="108">
        <f>SUMIF('Avoided Costs 2011-2019'!$A:$A,'2011 Actuals'!T896&amp;'2011 Actuals'!S896,'Avoided Costs 2011-2019'!$K:$K)*N896</f>
        <v>0</v>
      </c>
      <c r="W896" s="108">
        <f>SUMIF('Avoided Costs 2011-2019'!$A:$A,'2011 Actuals'!T896&amp;'2011 Actuals'!S896,'Avoided Costs 2011-2019'!$M:$M)*R896</f>
        <v>0</v>
      </c>
      <c r="X896" s="108">
        <f t="shared" si="505"/>
        <v>42800.077571769798</v>
      </c>
      <c r="Y896" s="134">
        <v>18144</v>
      </c>
      <c r="Z896" s="110">
        <f t="shared" si="506"/>
        <v>14515.2</v>
      </c>
      <c r="AA896" s="110"/>
      <c r="AB896" s="110"/>
      <c r="AC896" s="110"/>
      <c r="AD896" s="110">
        <f t="shared" si="493"/>
        <v>14515.2</v>
      </c>
      <c r="AE896" s="110">
        <f t="shared" si="494"/>
        <v>28284.877571769797</v>
      </c>
      <c r="AF896" s="261">
        <f t="shared" si="495"/>
        <v>455926.82000000007</v>
      </c>
      <c r="AG896" s="23"/>
    </row>
    <row r="897" spans="1:33" s="111" customFormat="1" x14ac:dyDescent="0.2">
      <c r="A897" s="150" t="s">
        <v>891</v>
      </c>
      <c r="B897" s="150"/>
      <c r="C897" s="150"/>
      <c r="D897" s="151">
        <v>0</v>
      </c>
      <c r="E897" s="152"/>
      <c r="F897" s="153">
        <v>0.2</v>
      </c>
      <c r="G897" s="153"/>
      <c r="H897" s="152">
        <v>29868</v>
      </c>
      <c r="I897" s="109">
        <f t="shared" si="507"/>
        <v>29181.036</v>
      </c>
      <c r="J897" s="66">
        <f t="shared" si="502"/>
        <v>23344.828800000003</v>
      </c>
      <c r="K897" s="109"/>
      <c r="L897" s="152">
        <v>37624</v>
      </c>
      <c r="M897" s="109">
        <f t="shared" si="508"/>
        <v>36532.904000000002</v>
      </c>
      <c r="N897" s="109">
        <f t="shared" si="503"/>
        <v>29226.323200000003</v>
      </c>
      <c r="O897" s="115"/>
      <c r="P897" s="152">
        <v>0</v>
      </c>
      <c r="Q897" s="109">
        <f t="shared" si="509"/>
        <v>0</v>
      </c>
      <c r="R897" s="66">
        <f t="shared" si="504"/>
        <v>0</v>
      </c>
      <c r="S897" s="151">
        <v>15</v>
      </c>
      <c r="T897" s="154" t="s">
        <v>16</v>
      </c>
      <c r="U897" s="108">
        <f>SUMIF('Avoided Costs 2011-2019'!$A:$A,'2011 Actuals'!T897&amp;'2011 Actuals'!S897,'Avoided Costs 2011-2019'!$E:$E)*J897</f>
        <v>47512.490351391731</v>
      </c>
      <c r="V897" s="108">
        <f>SUMIF('Avoided Costs 2011-2019'!$A:$A,'2011 Actuals'!T897&amp;'2011 Actuals'!S897,'Avoided Costs 2011-2019'!$K:$K)*N897</f>
        <v>24633.76271690891</v>
      </c>
      <c r="W897" s="108">
        <f>SUMIF('Avoided Costs 2011-2019'!$A:$A,'2011 Actuals'!T897&amp;'2011 Actuals'!S897,'Avoided Costs 2011-2019'!$M:$M)*R897</f>
        <v>0</v>
      </c>
      <c r="X897" s="108">
        <f t="shared" si="505"/>
        <v>72146.253068300633</v>
      </c>
      <c r="Y897" s="134">
        <v>10000</v>
      </c>
      <c r="Z897" s="110">
        <f t="shared" si="506"/>
        <v>8000</v>
      </c>
      <c r="AA897" s="110"/>
      <c r="AB897" s="110"/>
      <c r="AC897" s="110"/>
      <c r="AD897" s="110">
        <f t="shared" si="493"/>
        <v>8000</v>
      </c>
      <c r="AE897" s="110">
        <f t="shared" si="494"/>
        <v>64146.253068300633</v>
      </c>
      <c r="AF897" s="261">
        <f t="shared" si="495"/>
        <v>350172.43200000003</v>
      </c>
      <c r="AG897" s="23"/>
    </row>
    <row r="898" spans="1:33" s="111" customFormat="1" x14ac:dyDescent="0.2">
      <c r="A898" s="150" t="s">
        <v>892</v>
      </c>
      <c r="B898" s="150"/>
      <c r="C898" s="150"/>
      <c r="D898" s="151">
        <v>1</v>
      </c>
      <c r="E898" s="152"/>
      <c r="F898" s="153">
        <v>0.2</v>
      </c>
      <c r="G898" s="153"/>
      <c r="H898" s="152">
        <v>94967</v>
      </c>
      <c r="I898" s="109">
        <f t="shared" si="507"/>
        <v>92782.758999999991</v>
      </c>
      <c r="J898" s="66">
        <f t="shared" si="502"/>
        <v>74226.20719999999</v>
      </c>
      <c r="K898" s="109"/>
      <c r="L898" s="152">
        <v>0</v>
      </c>
      <c r="M898" s="109">
        <f t="shared" si="508"/>
        <v>0</v>
      </c>
      <c r="N898" s="109">
        <f t="shared" si="503"/>
        <v>0</v>
      </c>
      <c r="O898" s="115"/>
      <c r="P898" s="152">
        <v>0</v>
      </c>
      <c r="Q898" s="109">
        <f t="shared" si="509"/>
        <v>0</v>
      </c>
      <c r="R898" s="66">
        <f t="shared" si="504"/>
        <v>0</v>
      </c>
      <c r="S898" s="151">
        <v>25</v>
      </c>
      <c r="T898" s="154" t="s">
        <v>16</v>
      </c>
      <c r="U898" s="108">
        <f>SUMIF('Avoided Costs 2011-2019'!$A:$A,'2011 Actuals'!T898&amp;'2011 Actuals'!S898,'Avoided Costs 2011-2019'!$E:$E)*J898</f>
        <v>191800.76770961477</v>
      </c>
      <c r="V898" s="108">
        <f>SUMIF('Avoided Costs 2011-2019'!$A:$A,'2011 Actuals'!T898&amp;'2011 Actuals'!S898,'Avoided Costs 2011-2019'!$K:$K)*N898</f>
        <v>0</v>
      </c>
      <c r="W898" s="108">
        <f>SUMIF('Avoided Costs 2011-2019'!$A:$A,'2011 Actuals'!T898&amp;'2011 Actuals'!S898,'Avoided Costs 2011-2019'!$M:$M)*R898</f>
        <v>0</v>
      </c>
      <c r="X898" s="108">
        <f t="shared" si="505"/>
        <v>191800.76770961477</v>
      </c>
      <c r="Y898" s="134">
        <v>39083</v>
      </c>
      <c r="Z898" s="110">
        <f t="shared" si="506"/>
        <v>31266.400000000001</v>
      </c>
      <c r="AA898" s="110"/>
      <c r="AB898" s="110"/>
      <c r="AC898" s="110"/>
      <c r="AD898" s="110">
        <f t="shared" si="493"/>
        <v>31266.400000000001</v>
      </c>
      <c r="AE898" s="110">
        <f t="shared" si="494"/>
        <v>160534.36770961477</v>
      </c>
      <c r="AF898" s="261">
        <f t="shared" si="495"/>
        <v>1855655.1799999997</v>
      </c>
      <c r="AG898" s="23"/>
    </row>
    <row r="899" spans="1:33" s="111" customFormat="1" x14ac:dyDescent="0.2">
      <c r="A899" s="150" t="s">
        <v>893</v>
      </c>
      <c r="B899" s="150"/>
      <c r="C899" s="150"/>
      <c r="D899" s="151">
        <v>0</v>
      </c>
      <c r="E899" s="152"/>
      <c r="F899" s="153">
        <v>0.2</v>
      </c>
      <c r="G899" s="153"/>
      <c r="H899" s="152">
        <v>27940</v>
      </c>
      <c r="I899" s="109">
        <f t="shared" si="507"/>
        <v>27297.38</v>
      </c>
      <c r="J899" s="66">
        <f t="shared" si="502"/>
        <v>21837.904000000002</v>
      </c>
      <c r="K899" s="109"/>
      <c r="L899" s="152">
        <v>0</v>
      </c>
      <c r="M899" s="109">
        <f t="shared" si="508"/>
        <v>0</v>
      </c>
      <c r="N899" s="109">
        <f t="shared" si="503"/>
        <v>0</v>
      </c>
      <c r="O899" s="115"/>
      <c r="P899" s="152">
        <v>0</v>
      </c>
      <c r="Q899" s="109">
        <f t="shared" si="509"/>
        <v>0</v>
      </c>
      <c r="R899" s="66">
        <f t="shared" si="504"/>
        <v>0</v>
      </c>
      <c r="S899" s="151">
        <v>25</v>
      </c>
      <c r="T899" s="154" t="s">
        <v>134</v>
      </c>
      <c r="U899" s="108">
        <f>SUMIF('Avoided Costs 2011-2019'!$A:$A,'2011 Actuals'!T899&amp;'2011 Actuals'!S899,'Avoided Costs 2011-2019'!$E:$E)*J899</f>
        <v>51250.76789762346</v>
      </c>
      <c r="V899" s="108">
        <f>SUMIF('Avoided Costs 2011-2019'!$A:$A,'2011 Actuals'!T899&amp;'2011 Actuals'!S899,'Avoided Costs 2011-2019'!$K:$K)*N899</f>
        <v>0</v>
      </c>
      <c r="W899" s="108">
        <f>SUMIF('Avoided Costs 2011-2019'!$A:$A,'2011 Actuals'!T899&amp;'2011 Actuals'!S899,'Avoided Costs 2011-2019'!$M:$M)*R899</f>
        <v>0</v>
      </c>
      <c r="X899" s="108">
        <f t="shared" si="505"/>
        <v>51250.76789762346</v>
      </c>
      <c r="Y899" s="134">
        <v>36214</v>
      </c>
      <c r="Z899" s="110">
        <f t="shared" si="506"/>
        <v>28971.200000000001</v>
      </c>
      <c r="AA899" s="110"/>
      <c r="AB899" s="110"/>
      <c r="AC899" s="110"/>
      <c r="AD899" s="110">
        <f t="shared" si="493"/>
        <v>28971.200000000001</v>
      </c>
      <c r="AE899" s="110">
        <f t="shared" si="494"/>
        <v>22279.567897623459</v>
      </c>
      <c r="AF899" s="261">
        <f t="shared" si="495"/>
        <v>545947.60000000009</v>
      </c>
      <c r="AG899" s="23"/>
    </row>
    <row r="900" spans="1:33" s="111" customFormat="1" x14ac:dyDescent="0.2">
      <c r="A900" s="150" t="s">
        <v>894</v>
      </c>
      <c r="B900" s="150"/>
      <c r="C900" s="150"/>
      <c r="D900" s="151">
        <v>1</v>
      </c>
      <c r="E900" s="152"/>
      <c r="F900" s="153">
        <v>0.2</v>
      </c>
      <c r="G900" s="153"/>
      <c r="H900" s="152">
        <v>79891</v>
      </c>
      <c r="I900" s="109">
        <f t="shared" si="507"/>
        <v>78053.506999999998</v>
      </c>
      <c r="J900" s="66">
        <f t="shared" si="502"/>
        <v>62442.8056</v>
      </c>
      <c r="K900" s="109"/>
      <c r="L900" s="152">
        <v>0</v>
      </c>
      <c r="M900" s="109">
        <f t="shared" si="508"/>
        <v>0</v>
      </c>
      <c r="N900" s="109">
        <f t="shared" si="503"/>
        <v>0</v>
      </c>
      <c r="O900" s="115"/>
      <c r="P900" s="152">
        <v>0</v>
      </c>
      <c r="Q900" s="109">
        <f t="shared" si="509"/>
        <v>0</v>
      </c>
      <c r="R900" s="66">
        <f t="shared" si="504"/>
        <v>0</v>
      </c>
      <c r="S900" s="151">
        <v>25</v>
      </c>
      <c r="T900" s="154" t="s">
        <v>16</v>
      </c>
      <c r="U900" s="108">
        <f>SUMIF('Avoided Costs 2011-2019'!$A:$A,'2011 Actuals'!T900&amp;'2011 Actuals'!S900,'Avoided Costs 2011-2019'!$E:$E)*J900</f>
        <v>161352.41855685486</v>
      </c>
      <c r="V900" s="108">
        <f>SUMIF('Avoided Costs 2011-2019'!$A:$A,'2011 Actuals'!T900&amp;'2011 Actuals'!S900,'Avoided Costs 2011-2019'!$K:$K)*N900</f>
        <v>0</v>
      </c>
      <c r="W900" s="108">
        <f>SUMIF('Avoided Costs 2011-2019'!$A:$A,'2011 Actuals'!T900&amp;'2011 Actuals'!S900,'Avoided Costs 2011-2019'!$M:$M)*R900</f>
        <v>0</v>
      </c>
      <c r="X900" s="108">
        <f t="shared" si="505"/>
        <v>161352.41855685486</v>
      </c>
      <c r="Y900" s="134">
        <v>84850</v>
      </c>
      <c r="Z900" s="110">
        <f t="shared" si="506"/>
        <v>67880</v>
      </c>
      <c r="AA900" s="110"/>
      <c r="AB900" s="110"/>
      <c r="AC900" s="110"/>
      <c r="AD900" s="110">
        <f t="shared" si="493"/>
        <v>67880</v>
      </c>
      <c r="AE900" s="110">
        <f t="shared" si="494"/>
        <v>93472.418556854856</v>
      </c>
      <c r="AF900" s="261">
        <f t="shared" si="495"/>
        <v>1561070.14</v>
      </c>
      <c r="AG900" s="23"/>
    </row>
    <row r="901" spans="1:33" s="111" customFormat="1" x14ac:dyDescent="0.2">
      <c r="A901" s="150" t="s">
        <v>895</v>
      </c>
      <c r="B901" s="150"/>
      <c r="C901" s="150"/>
      <c r="D901" s="151">
        <v>1</v>
      </c>
      <c r="E901" s="152"/>
      <c r="F901" s="153">
        <v>0.2</v>
      </c>
      <c r="G901" s="153"/>
      <c r="H901" s="152">
        <v>22774</v>
      </c>
      <c r="I901" s="109">
        <f t="shared" si="507"/>
        <v>22250.198</v>
      </c>
      <c r="J901" s="66">
        <f t="shared" si="502"/>
        <v>17800.1584</v>
      </c>
      <c r="K901" s="109"/>
      <c r="L901" s="152">
        <v>0</v>
      </c>
      <c r="M901" s="109">
        <f t="shared" si="508"/>
        <v>0</v>
      </c>
      <c r="N901" s="109">
        <f t="shared" si="503"/>
        <v>0</v>
      </c>
      <c r="O901" s="115"/>
      <c r="P901" s="152">
        <v>0</v>
      </c>
      <c r="Q901" s="109">
        <f t="shared" si="509"/>
        <v>0</v>
      </c>
      <c r="R901" s="66">
        <f t="shared" si="504"/>
        <v>0</v>
      </c>
      <c r="S901" s="151">
        <v>25</v>
      </c>
      <c r="T901" s="154" t="s">
        <v>134</v>
      </c>
      <c r="U901" s="108">
        <f>SUMIF('Avoided Costs 2011-2019'!$A:$A,'2011 Actuals'!T901&amp;'2011 Actuals'!S901,'Avoided Costs 2011-2019'!$E:$E)*J901</f>
        <v>41774.69535076867</v>
      </c>
      <c r="V901" s="108">
        <f>SUMIF('Avoided Costs 2011-2019'!$A:$A,'2011 Actuals'!T901&amp;'2011 Actuals'!S901,'Avoided Costs 2011-2019'!$K:$K)*N901</f>
        <v>0</v>
      </c>
      <c r="W901" s="108">
        <f>SUMIF('Avoided Costs 2011-2019'!$A:$A,'2011 Actuals'!T901&amp;'2011 Actuals'!S901,'Avoided Costs 2011-2019'!$M:$M)*R901</f>
        <v>0</v>
      </c>
      <c r="X901" s="108">
        <f t="shared" si="505"/>
        <v>41774.69535076867</v>
      </c>
      <c r="Y901" s="134">
        <v>22869</v>
      </c>
      <c r="Z901" s="110">
        <f t="shared" si="506"/>
        <v>18295.2</v>
      </c>
      <c r="AA901" s="110"/>
      <c r="AB901" s="110"/>
      <c r="AC901" s="110"/>
      <c r="AD901" s="110">
        <f t="shared" si="493"/>
        <v>18295.2</v>
      </c>
      <c r="AE901" s="110">
        <f t="shared" si="494"/>
        <v>23479.49535076867</v>
      </c>
      <c r="AF901" s="261">
        <f t="shared" si="495"/>
        <v>445003.96</v>
      </c>
      <c r="AG901" s="23"/>
    </row>
    <row r="902" spans="1:33" s="111" customFormat="1" x14ac:dyDescent="0.2">
      <c r="A902" s="150" t="s">
        <v>896</v>
      </c>
      <c r="B902" s="150"/>
      <c r="C902" s="150"/>
      <c r="D902" s="151">
        <v>1</v>
      </c>
      <c r="E902" s="152"/>
      <c r="F902" s="153">
        <v>0.2</v>
      </c>
      <c r="G902" s="153"/>
      <c r="H902" s="152">
        <v>19883</v>
      </c>
      <c r="I902" s="109">
        <f t="shared" si="507"/>
        <v>19425.690999999999</v>
      </c>
      <c r="J902" s="66">
        <f t="shared" si="502"/>
        <v>15540.552799999999</v>
      </c>
      <c r="K902" s="109"/>
      <c r="L902" s="152">
        <v>0</v>
      </c>
      <c r="M902" s="109">
        <f t="shared" si="508"/>
        <v>0</v>
      </c>
      <c r="N902" s="109">
        <f t="shared" si="503"/>
        <v>0</v>
      </c>
      <c r="O902" s="115"/>
      <c r="P902" s="152">
        <v>0</v>
      </c>
      <c r="Q902" s="109">
        <f t="shared" si="509"/>
        <v>0</v>
      </c>
      <c r="R902" s="66">
        <f t="shared" si="504"/>
        <v>0</v>
      </c>
      <c r="S902" s="151">
        <v>15</v>
      </c>
      <c r="T902" s="154" t="s">
        <v>16</v>
      </c>
      <c r="U902" s="108">
        <f>SUMIF('Avoided Costs 2011-2019'!$A:$A,'2011 Actuals'!T902&amp;'2011 Actuals'!S902,'Avoided Costs 2011-2019'!$E:$E)*J902</f>
        <v>31628.861847352404</v>
      </c>
      <c r="V902" s="108">
        <f>SUMIF('Avoided Costs 2011-2019'!$A:$A,'2011 Actuals'!T902&amp;'2011 Actuals'!S902,'Avoided Costs 2011-2019'!$K:$K)*N902</f>
        <v>0</v>
      </c>
      <c r="W902" s="108">
        <f>SUMIF('Avoided Costs 2011-2019'!$A:$A,'2011 Actuals'!T902&amp;'2011 Actuals'!S902,'Avoided Costs 2011-2019'!$M:$M)*R902</f>
        <v>0</v>
      </c>
      <c r="X902" s="108">
        <f t="shared" si="505"/>
        <v>31628.861847352404</v>
      </c>
      <c r="Y902" s="134">
        <v>20373</v>
      </c>
      <c r="Z902" s="110">
        <f t="shared" si="506"/>
        <v>16298.400000000001</v>
      </c>
      <c r="AA902" s="110"/>
      <c r="AB902" s="110"/>
      <c r="AC902" s="110"/>
      <c r="AD902" s="110">
        <f t="shared" si="493"/>
        <v>16298.400000000001</v>
      </c>
      <c r="AE902" s="110">
        <f t="shared" si="494"/>
        <v>15330.461847352402</v>
      </c>
      <c r="AF902" s="261">
        <f t="shared" si="495"/>
        <v>233108.29199999999</v>
      </c>
      <c r="AG902" s="23"/>
    </row>
    <row r="903" spans="1:33" s="111" customFormat="1" x14ac:dyDescent="0.2">
      <c r="A903" s="150" t="s">
        <v>897</v>
      </c>
      <c r="B903" s="150"/>
      <c r="C903" s="150"/>
      <c r="D903" s="151">
        <v>1</v>
      </c>
      <c r="E903" s="152"/>
      <c r="F903" s="153">
        <v>0.2</v>
      </c>
      <c r="G903" s="153"/>
      <c r="H903" s="152">
        <v>66233</v>
      </c>
      <c r="I903" s="109">
        <f t="shared" si="507"/>
        <v>64709.640999999996</v>
      </c>
      <c r="J903" s="66">
        <f t="shared" si="502"/>
        <v>51767.712800000001</v>
      </c>
      <c r="K903" s="109"/>
      <c r="L903" s="152">
        <v>76558</v>
      </c>
      <c r="M903" s="109">
        <f t="shared" si="508"/>
        <v>74337.817999999999</v>
      </c>
      <c r="N903" s="109">
        <f t="shared" si="503"/>
        <v>59470.254400000005</v>
      </c>
      <c r="O903" s="115"/>
      <c r="P903" s="152">
        <v>0</v>
      </c>
      <c r="Q903" s="109">
        <f t="shared" si="509"/>
        <v>0</v>
      </c>
      <c r="R903" s="66">
        <f t="shared" si="504"/>
        <v>0</v>
      </c>
      <c r="S903" s="151">
        <v>15</v>
      </c>
      <c r="T903" s="154" t="s">
        <v>16</v>
      </c>
      <c r="U903" s="108">
        <f>SUMIF('Avoided Costs 2011-2019'!$A:$A,'2011 Actuals'!T903&amp;'2011 Actuals'!S903,'Avoided Costs 2011-2019'!$E:$E)*J903</f>
        <v>105360.07678598259</v>
      </c>
      <c r="V903" s="108">
        <f>SUMIF('Avoided Costs 2011-2019'!$A:$A,'2011 Actuals'!T903&amp;'2011 Actuals'!S903,'Avoided Costs 2011-2019'!$K:$K)*N903</f>
        <v>50125.228739132268</v>
      </c>
      <c r="W903" s="108">
        <f>SUMIF('Avoided Costs 2011-2019'!$A:$A,'2011 Actuals'!T903&amp;'2011 Actuals'!S903,'Avoided Costs 2011-2019'!$M:$M)*R903</f>
        <v>0</v>
      </c>
      <c r="X903" s="108">
        <f t="shared" si="505"/>
        <v>155485.30552511485</v>
      </c>
      <c r="Y903" s="134">
        <v>11840</v>
      </c>
      <c r="Z903" s="110">
        <f t="shared" si="506"/>
        <v>9472</v>
      </c>
      <c r="AA903" s="110"/>
      <c r="AB903" s="110"/>
      <c r="AC903" s="110"/>
      <c r="AD903" s="110">
        <f t="shared" si="493"/>
        <v>9472</v>
      </c>
      <c r="AE903" s="110">
        <f t="shared" si="494"/>
        <v>146013.30552511485</v>
      </c>
      <c r="AF903" s="261">
        <f t="shared" si="495"/>
        <v>776515.69200000004</v>
      </c>
      <c r="AG903" s="23"/>
    </row>
    <row r="904" spans="1:33" s="111" customFormat="1" x14ac:dyDescent="0.2">
      <c r="A904" s="150" t="s">
        <v>898</v>
      </c>
      <c r="B904" s="150"/>
      <c r="C904" s="150"/>
      <c r="D904" s="151">
        <v>1</v>
      </c>
      <c r="E904" s="152"/>
      <c r="F904" s="153">
        <v>0.2</v>
      </c>
      <c r="G904" s="153"/>
      <c r="H904" s="152">
        <v>3030</v>
      </c>
      <c r="I904" s="109">
        <f t="shared" si="507"/>
        <v>2960.31</v>
      </c>
      <c r="J904" s="66">
        <f t="shared" si="502"/>
        <v>2368.248</v>
      </c>
      <c r="K904" s="109"/>
      <c r="L904" s="152">
        <v>0</v>
      </c>
      <c r="M904" s="109">
        <f t="shared" si="508"/>
        <v>0</v>
      </c>
      <c r="N904" s="109">
        <f t="shared" si="503"/>
        <v>0</v>
      </c>
      <c r="O904" s="115"/>
      <c r="P904" s="152">
        <v>0</v>
      </c>
      <c r="Q904" s="109">
        <f t="shared" si="509"/>
        <v>0</v>
      </c>
      <c r="R904" s="66">
        <f t="shared" si="504"/>
        <v>0</v>
      </c>
      <c r="S904" s="151">
        <v>15</v>
      </c>
      <c r="T904" s="154" t="s">
        <v>134</v>
      </c>
      <c r="U904" s="108">
        <f>SUMIF('Avoided Costs 2011-2019'!$A:$A,'2011 Actuals'!T904&amp;'2011 Actuals'!S904,'Avoided Costs 2011-2019'!$E:$E)*J904</f>
        <v>4379.1173889222055</v>
      </c>
      <c r="V904" s="108">
        <f>SUMIF('Avoided Costs 2011-2019'!$A:$A,'2011 Actuals'!T904&amp;'2011 Actuals'!S904,'Avoided Costs 2011-2019'!$K:$K)*N904</f>
        <v>0</v>
      </c>
      <c r="W904" s="108">
        <f>SUMIF('Avoided Costs 2011-2019'!$A:$A,'2011 Actuals'!T904&amp;'2011 Actuals'!S904,'Avoided Costs 2011-2019'!$M:$M)*R904</f>
        <v>0</v>
      </c>
      <c r="X904" s="108">
        <f t="shared" si="505"/>
        <v>4379.1173889222055</v>
      </c>
      <c r="Y904" s="134">
        <v>4520</v>
      </c>
      <c r="Z904" s="110">
        <f t="shared" si="506"/>
        <v>3616</v>
      </c>
      <c r="AA904" s="110"/>
      <c r="AB904" s="110"/>
      <c r="AC904" s="110"/>
      <c r="AD904" s="110">
        <f t="shared" si="493"/>
        <v>3616</v>
      </c>
      <c r="AE904" s="110">
        <f t="shared" si="494"/>
        <v>763.11738892220546</v>
      </c>
      <c r="AF904" s="261">
        <f t="shared" si="495"/>
        <v>35523.72</v>
      </c>
      <c r="AG904" s="23"/>
    </row>
    <row r="905" spans="1:33" s="111" customFormat="1" x14ac:dyDescent="0.2">
      <c r="A905" s="150" t="s">
        <v>899</v>
      </c>
      <c r="B905" s="150"/>
      <c r="C905" s="150"/>
      <c r="D905" s="151">
        <v>0</v>
      </c>
      <c r="E905" s="152"/>
      <c r="F905" s="153">
        <v>0.2</v>
      </c>
      <c r="G905" s="153"/>
      <c r="H905" s="152">
        <v>64470</v>
      </c>
      <c r="I905" s="109">
        <f t="shared" si="507"/>
        <v>62987.189999999995</v>
      </c>
      <c r="J905" s="66">
        <f t="shared" si="502"/>
        <v>50389.752</v>
      </c>
      <c r="K905" s="109"/>
      <c r="L905" s="152">
        <v>117382</v>
      </c>
      <c r="M905" s="109">
        <f t="shared" si="508"/>
        <v>113977.92199999999</v>
      </c>
      <c r="N905" s="109">
        <f t="shared" si="503"/>
        <v>91182.337599999999</v>
      </c>
      <c r="O905" s="115"/>
      <c r="P905" s="152">
        <v>0</v>
      </c>
      <c r="Q905" s="109">
        <f t="shared" si="509"/>
        <v>0</v>
      </c>
      <c r="R905" s="66">
        <f t="shared" si="504"/>
        <v>0</v>
      </c>
      <c r="S905" s="151">
        <v>15</v>
      </c>
      <c r="T905" s="154" t="s">
        <v>16</v>
      </c>
      <c r="U905" s="108">
        <f>SUMIF('Avoided Costs 2011-2019'!$A:$A,'2011 Actuals'!T905&amp;'2011 Actuals'!S905,'Avoided Costs 2011-2019'!$E:$E)*J905</f>
        <v>102555.58634505907</v>
      </c>
      <c r="V905" s="108">
        <f>SUMIF('Avoided Costs 2011-2019'!$A:$A,'2011 Actuals'!T905&amp;'2011 Actuals'!S905,'Avoided Costs 2011-2019'!$K:$K)*N905</f>
        <v>76854.144568259653</v>
      </c>
      <c r="W905" s="108">
        <f>SUMIF('Avoided Costs 2011-2019'!$A:$A,'2011 Actuals'!T905&amp;'2011 Actuals'!S905,'Avoided Costs 2011-2019'!$M:$M)*R905</f>
        <v>0</v>
      </c>
      <c r="X905" s="108">
        <f t="shared" si="505"/>
        <v>179409.73091331872</v>
      </c>
      <c r="Y905" s="134">
        <v>19995</v>
      </c>
      <c r="Z905" s="110">
        <f t="shared" si="506"/>
        <v>15996</v>
      </c>
      <c r="AA905" s="110"/>
      <c r="AB905" s="110"/>
      <c r="AC905" s="110"/>
      <c r="AD905" s="110">
        <f t="shared" si="493"/>
        <v>15996</v>
      </c>
      <c r="AE905" s="110">
        <f t="shared" si="494"/>
        <v>163413.73091331872</v>
      </c>
      <c r="AF905" s="261">
        <f t="shared" si="495"/>
        <v>755846.28</v>
      </c>
      <c r="AG905" s="23"/>
    </row>
    <row r="906" spans="1:33" s="111" customFormat="1" x14ac:dyDescent="0.2">
      <c r="A906" s="150" t="s">
        <v>900</v>
      </c>
      <c r="B906" s="150"/>
      <c r="C906" s="150"/>
      <c r="D906" s="151">
        <v>1</v>
      </c>
      <c r="E906" s="152"/>
      <c r="F906" s="153">
        <v>0.2</v>
      </c>
      <c r="G906" s="153"/>
      <c r="H906" s="152">
        <v>3018</v>
      </c>
      <c r="I906" s="109">
        <f t="shared" si="507"/>
        <v>2948.5859999999998</v>
      </c>
      <c r="J906" s="66">
        <f t="shared" si="502"/>
        <v>2358.8687999999997</v>
      </c>
      <c r="K906" s="109"/>
      <c r="L906" s="152">
        <v>0</v>
      </c>
      <c r="M906" s="109">
        <f t="shared" si="508"/>
        <v>0</v>
      </c>
      <c r="N906" s="109">
        <f t="shared" si="503"/>
        <v>0</v>
      </c>
      <c r="O906" s="115"/>
      <c r="P906" s="152">
        <v>0</v>
      </c>
      <c r="Q906" s="109">
        <f t="shared" si="509"/>
        <v>0</v>
      </c>
      <c r="R906" s="66">
        <f t="shared" si="504"/>
        <v>0</v>
      </c>
      <c r="S906" s="151">
        <v>15</v>
      </c>
      <c r="T906" s="154" t="s">
        <v>134</v>
      </c>
      <c r="U906" s="108">
        <f>SUMIF('Avoided Costs 2011-2019'!$A:$A,'2011 Actuals'!T906&amp;'2011 Actuals'!S906,'Avoided Costs 2011-2019'!$E:$E)*J906</f>
        <v>4361.7743497581569</v>
      </c>
      <c r="V906" s="108">
        <f>SUMIF('Avoided Costs 2011-2019'!$A:$A,'2011 Actuals'!T906&amp;'2011 Actuals'!S906,'Avoided Costs 2011-2019'!$K:$K)*N906</f>
        <v>0</v>
      </c>
      <c r="W906" s="108">
        <f>SUMIF('Avoided Costs 2011-2019'!$A:$A,'2011 Actuals'!T906&amp;'2011 Actuals'!S906,'Avoided Costs 2011-2019'!$M:$M)*R906</f>
        <v>0</v>
      </c>
      <c r="X906" s="108">
        <f t="shared" si="505"/>
        <v>4361.7743497581569</v>
      </c>
      <c r="Y906" s="134">
        <v>4295</v>
      </c>
      <c r="Z906" s="110">
        <f t="shared" si="506"/>
        <v>3436</v>
      </c>
      <c r="AA906" s="110"/>
      <c r="AB906" s="110"/>
      <c r="AC906" s="110"/>
      <c r="AD906" s="110">
        <f t="shared" si="493"/>
        <v>3436</v>
      </c>
      <c r="AE906" s="110">
        <f t="shared" si="494"/>
        <v>925.77434975815686</v>
      </c>
      <c r="AF906" s="261">
        <f t="shared" si="495"/>
        <v>35383.031999999999</v>
      </c>
      <c r="AG906" s="23"/>
    </row>
    <row r="907" spans="1:33" s="111" customFormat="1" x14ac:dyDescent="0.2">
      <c r="A907" s="150" t="s">
        <v>901</v>
      </c>
      <c r="B907" s="150"/>
      <c r="C907" s="150"/>
      <c r="D907" s="151">
        <v>0</v>
      </c>
      <c r="E907" s="152"/>
      <c r="F907" s="153">
        <v>0.2</v>
      </c>
      <c r="G907" s="153"/>
      <c r="H907" s="152">
        <v>58704</v>
      </c>
      <c r="I907" s="109">
        <f t="shared" si="507"/>
        <v>57353.807999999997</v>
      </c>
      <c r="J907" s="66">
        <f t="shared" si="502"/>
        <v>45883.046399999999</v>
      </c>
      <c r="K907" s="109"/>
      <c r="L907" s="152">
        <v>74447</v>
      </c>
      <c r="M907" s="109">
        <f t="shared" si="508"/>
        <v>72288.036999999997</v>
      </c>
      <c r="N907" s="109">
        <f t="shared" si="503"/>
        <v>57830.429600000003</v>
      </c>
      <c r="O907" s="115"/>
      <c r="P907" s="152">
        <v>0</v>
      </c>
      <c r="Q907" s="109">
        <f t="shared" si="509"/>
        <v>0</v>
      </c>
      <c r="R907" s="66">
        <f t="shared" si="504"/>
        <v>0</v>
      </c>
      <c r="S907" s="151">
        <v>15</v>
      </c>
      <c r="T907" s="154" t="s">
        <v>16</v>
      </c>
      <c r="U907" s="108">
        <f>SUMIF('Avoided Costs 2011-2019'!$A:$A,'2011 Actuals'!T907&amp;'2011 Actuals'!S907,'Avoided Costs 2011-2019'!$E:$E)*J907</f>
        <v>93383.327761755048</v>
      </c>
      <c r="V907" s="108">
        <f>SUMIF('Avoided Costs 2011-2019'!$A:$A,'2011 Actuals'!T907&amp;'2011 Actuals'!S907,'Avoided Costs 2011-2019'!$K:$K)*N907</f>
        <v>48743.082420415631</v>
      </c>
      <c r="W907" s="108">
        <f>SUMIF('Avoided Costs 2011-2019'!$A:$A,'2011 Actuals'!T907&amp;'2011 Actuals'!S907,'Avoided Costs 2011-2019'!$M:$M)*R907</f>
        <v>0</v>
      </c>
      <c r="X907" s="108">
        <f t="shared" si="505"/>
        <v>142126.41018217069</v>
      </c>
      <c r="Y907" s="134">
        <v>19870</v>
      </c>
      <c r="Z907" s="110">
        <f t="shared" si="506"/>
        <v>15896</v>
      </c>
      <c r="AA907" s="110"/>
      <c r="AB907" s="110"/>
      <c r="AC907" s="110"/>
      <c r="AD907" s="110">
        <f t="shared" si="493"/>
        <v>15896</v>
      </c>
      <c r="AE907" s="110">
        <f t="shared" si="494"/>
        <v>126230.41018217069</v>
      </c>
      <c r="AF907" s="261">
        <f t="shared" si="495"/>
        <v>688245.696</v>
      </c>
      <c r="AG907" s="23"/>
    </row>
    <row r="908" spans="1:33" s="111" customFormat="1" x14ac:dyDescent="0.2">
      <c r="A908" s="150" t="s">
        <v>902</v>
      </c>
      <c r="B908" s="150"/>
      <c r="C908" s="150"/>
      <c r="D908" s="151">
        <v>1</v>
      </c>
      <c r="E908" s="152"/>
      <c r="F908" s="153">
        <v>0.2</v>
      </c>
      <c r="G908" s="153"/>
      <c r="H908" s="152">
        <v>144604</v>
      </c>
      <c r="I908" s="109">
        <f t="shared" si="507"/>
        <v>141278.10800000001</v>
      </c>
      <c r="J908" s="66">
        <f t="shared" si="502"/>
        <v>113022.48640000001</v>
      </c>
      <c r="K908" s="109"/>
      <c r="L908" s="152">
        <v>0</v>
      </c>
      <c r="M908" s="109">
        <f t="shared" si="508"/>
        <v>0</v>
      </c>
      <c r="N908" s="109">
        <f t="shared" si="503"/>
        <v>0</v>
      </c>
      <c r="O908" s="115"/>
      <c r="P908" s="152">
        <v>0</v>
      </c>
      <c r="Q908" s="109">
        <f t="shared" si="509"/>
        <v>0</v>
      </c>
      <c r="R908" s="66">
        <f t="shared" si="504"/>
        <v>0</v>
      </c>
      <c r="S908" s="151">
        <v>25</v>
      </c>
      <c r="T908" s="154" t="s">
        <v>16</v>
      </c>
      <c r="U908" s="108">
        <f>SUMIF('Avoided Costs 2011-2019'!$A:$A,'2011 Actuals'!T908&amp;'2011 Actuals'!S908,'Avoided Costs 2011-2019'!$E:$E)*J908</f>
        <v>292050.48294545623</v>
      </c>
      <c r="V908" s="108">
        <f>SUMIF('Avoided Costs 2011-2019'!$A:$A,'2011 Actuals'!T908&amp;'2011 Actuals'!S908,'Avoided Costs 2011-2019'!$K:$K)*N908</f>
        <v>0</v>
      </c>
      <c r="W908" s="108">
        <f>SUMIF('Avoided Costs 2011-2019'!$A:$A,'2011 Actuals'!T908&amp;'2011 Actuals'!S908,'Avoided Costs 2011-2019'!$M:$M)*R908</f>
        <v>0</v>
      </c>
      <c r="X908" s="108">
        <f t="shared" si="505"/>
        <v>292050.48294545623</v>
      </c>
      <c r="Y908" s="134">
        <v>15553</v>
      </c>
      <c r="Z908" s="110">
        <f t="shared" si="506"/>
        <v>12442.400000000001</v>
      </c>
      <c r="AA908" s="110"/>
      <c r="AB908" s="110"/>
      <c r="AC908" s="110"/>
      <c r="AD908" s="110">
        <f t="shared" si="493"/>
        <v>12442.400000000001</v>
      </c>
      <c r="AE908" s="110">
        <f t="shared" si="494"/>
        <v>279608.0829454562</v>
      </c>
      <c r="AF908" s="261">
        <f t="shared" si="495"/>
        <v>2825562.16</v>
      </c>
      <c r="AG908" s="23"/>
    </row>
    <row r="909" spans="1:33" s="111" customFormat="1" x14ac:dyDescent="0.2">
      <c r="A909" s="150" t="s">
        <v>903</v>
      </c>
      <c r="B909" s="150"/>
      <c r="C909" s="150"/>
      <c r="D909" s="151">
        <v>1</v>
      </c>
      <c r="E909" s="152"/>
      <c r="F909" s="153">
        <v>0.2</v>
      </c>
      <c r="G909" s="153"/>
      <c r="H909" s="152">
        <v>26265</v>
      </c>
      <c r="I909" s="109">
        <f t="shared" si="507"/>
        <v>25660.904999999999</v>
      </c>
      <c r="J909" s="66">
        <f t="shared" si="502"/>
        <v>20528.724000000002</v>
      </c>
      <c r="K909" s="109"/>
      <c r="L909" s="152">
        <v>56929</v>
      </c>
      <c r="M909" s="109">
        <f t="shared" si="508"/>
        <v>55278.059000000001</v>
      </c>
      <c r="N909" s="109">
        <f t="shared" si="503"/>
        <v>44222.447200000002</v>
      </c>
      <c r="O909" s="115"/>
      <c r="P909" s="152">
        <v>0</v>
      </c>
      <c r="Q909" s="109">
        <f t="shared" si="509"/>
        <v>0</v>
      </c>
      <c r="R909" s="66">
        <f t="shared" si="504"/>
        <v>0</v>
      </c>
      <c r="S909" s="151">
        <v>15</v>
      </c>
      <c r="T909" s="154" t="s">
        <v>16</v>
      </c>
      <c r="U909" s="108">
        <f>SUMIF('Avoided Costs 2011-2019'!$A:$A,'2011 Actuals'!T909&amp;'2011 Actuals'!S909,'Avoided Costs 2011-2019'!$E:$E)*J909</f>
        <v>41781.021798557107</v>
      </c>
      <c r="V909" s="108">
        <f>SUMIF('Avoided Costs 2011-2019'!$A:$A,'2011 Actuals'!T909&amp;'2011 Actuals'!S909,'Avoided Costs 2011-2019'!$K:$K)*N909</f>
        <v>37273.428601714528</v>
      </c>
      <c r="W909" s="108">
        <f>SUMIF('Avoided Costs 2011-2019'!$A:$A,'2011 Actuals'!T909&amp;'2011 Actuals'!S909,'Avoided Costs 2011-2019'!$M:$M)*R909</f>
        <v>0</v>
      </c>
      <c r="X909" s="108">
        <f t="shared" si="505"/>
        <v>79054.450400271628</v>
      </c>
      <c r="Y909" s="134">
        <v>12500</v>
      </c>
      <c r="Z909" s="110">
        <f t="shared" si="506"/>
        <v>10000</v>
      </c>
      <c r="AA909" s="110"/>
      <c r="AB909" s="110"/>
      <c r="AC909" s="110"/>
      <c r="AD909" s="110">
        <f t="shared" si="493"/>
        <v>10000</v>
      </c>
      <c r="AE909" s="110">
        <f t="shared" si="494"/>
        <v>69054.450400271628</v>
      </c>
      <c r="AF909" s="261">
        <f t="shared" si="495"/>
        <v>307930.86000000004</v>
      </c>
      <c r="AG909" s="23"/>
    </row>
    <row r="910" spans="1:33" s="111" customFormat="1" x14ac:dyDescent="0.2">
      <c r="A910" s="145" t="s">
        <v>904</v>
      </c>
      <c r="B910" s="145"/>
      <c r="C910" s="145"/>
      <c r="D910" s="146">
        <v>1</v>
      </c>
      <c r="E910" s="147"/>
      <c r="F910" s="148">
        <v>0.2</v>
      </c>
      <c r="G910" s="148"/>
      <c r="H910" s="147">
        <v>134323</v>
      </c>
      <c r="I910" s="109">
        <f t="shared" ref="I910:I911" si="510">H910</f>
        <v>134323</v>
      </c>
      <c r="J910" s="66">
        <f t="shared" si="502"/>
        <v>107458.40000000001</v>
      </c>
      <c r="K910" s="147"/>
      <c r="L910" s="147">
        <v>0</v>
      </c>
      <c r="M910" s="109">
        <f t="shared" ref="M910:M911" si="511">L910</f>
        <v>0</v>
      </c>
      <c r="N910" s="109">
        <f t="shared" si="503"/>
        <v>0</v>
      </c>
      <c r="O910" s="147"/>
      <c r="P910" s="147">
        <v>0</v>
      </c>
      <c r="Q910" s="109">
        <f t="shared" ref="Q910:Q911" si="512">+P910</f>
        <v>0</v>
      </c>
      <c r="R910" s="66">
        <f t="shared" si="504"/>
        <v>0</v>
      </c>
      <c r="S910" s="146">
        <v>25</v>
      </c>
      <c r="T910" s="149" t="s">
        <v>16</v>
      </c>
      <c r="U910" s="108">
        <f>SUMIF('Avoided Costs 2011-2019'!$A:$A,'2011 Actuals'!T910&amp;'2011 Actuals'!S910,'Avoided Costs 2011-2019'!$E:$E)*J910</f>
        <v>277672.86507462652</v>
      </c>
      <c r="V910" s="108">
        <f>SUMIF('Avoided Costs 2011-2019'!$A:$A,'2011 Actuals'!T910&amp;'2011 Actuals'!S910,'Avoided Costs 2011-2019'!$K:$K)*N910</f>
        <v>0</v>
      </c>
      <c r="W910" s="108">
        <f>SUMIF('Avoided Costs 2011-2019'!$A:$A,'2011 Actuals'!T910&amp;'2011 Actuals'!S910,'Avoided Costs 2011-2019'!$M:$M)*R910</f>
        <v>0</v>
      </c>
      <c r="X910" s="108">
        <f t="shared" si="505"/>
        <v>277672.86507462652</v>
      </c>
      <c r="Y910" s="134">
        <v>51800</v>
      </c>
      <c r="Z910" s="110">
        <f t="shared" si="506"/>
        <v>41440</v>
      </c>
      <c r="AA910" s="110"/>
      <c r="AB910" s="110"/>
      <c r="AC910" s="110"/>
      <c r="AD910" s="110">
        <f t="shared" si="493"/>
        <v>41440</v>
      </c>
      <c r="AE910" s="110">
        <f t="shared" si="494"/>
        <v>236232.86507462652</v>
      </c>
      <c r="AF910" s="261">
        <f t="shared" si="495"/>
        <v>2686460</v>
      </c>
      <c r="AG910" s="23"/>
    </row>
    <row r="911" spans="1:33" s="111" customFormat="1" x14ac:dyDescent="0.2">
      <c r="A911" s="145" t="s">
        <v>905</v>
      </c>
      <c r="B911" s="145"/>
      <c r="C911" s="145"/>
      <c r="D911" s="146">
        <v>1</v>
      </c>
      <c r="E911" s="147"/>
      <c r="F911" s="148">
        <v>0.2</v>
      </c>
      <c r="G911" s="148"/>
      <c r="H911" s="147">
        <v>27325</v>
      </c>
      <c r="I911" s="109">
        <f t="shared" si="510"/>
        <v>27325</v>
      </c>
      <c r="J911" s="66">
        <f t="shared" si="502"/>
        <v>21860</v>
      </c>
      <c r="K911" s="147"/>
      <c r="L911" s="147">
        <v>0</v>
      </c>
      <c r="M911" s="109">
        <f t="shared" si="511"/>
        <v>0</v>
      </c>
      <c r="N911" s="109">
        <f t="shared" si="503"/>
        <v>0</v>
      </c>
      <c r="O911" s="147"/>
      <c r="P911" s="147">
        <v>0</v>
      </c>
      <c r="Q911" s="109">
        <f t="shared" si="512"/>
        <v>0</v>
      </c>
      <c r="R911" s="66">
        <f t="shared" si="504"/>
        <v>0</v>
      </c>
      <c r="S911" s="146">
        <v>25</v>
      </c>
      <c r="T911" s="149" t="s">
        <v>16</v>
      </c>
      <c r="U911" s="108">
        <f>SUMIF('Avoided Costs 2011-2019'!$A:$A,'2011 Actuals'!T911&amp;'2011 Actuals'!S911,'Avoided Costs 2011-2019'!$E:$E)*J911</f>
        <v>56486.313127045774</v>
      </c>
      <c r="V911" s="108">
        <f>SUMIF('Avoided Costs 2011-2019'!$A:$A,'2011 Actuals'!T911&amp;'2011 Actuals'!S911,'Avoided Costs 2011-2019'!$K:$K)*N911</f>
        <v>0</v>
      </c>
      <c r="W911" s="108">
        <f>SUMIF('Avoided Costs 2011-2019'!$A:$A,'2011 Actuals'!T911&amp;'2011 Actuals'!S911,'Avoided Costs 2011-2019'!$M:$M)*R911</f>
        <v>0</v>
      </c>
      <c r="X911" s="108">
        <f t="shared" si="505"/>
        <v>56486.313127045774</v>
      </c>
      <c r="Y911" s="134">
        <v>7050</v>
      </c>
      <c r="Z911" s="110">
        <f t="shared" si="506"/>
        <v>5640</v>
      </c>
      <c r="AA911" s="110"/>
      <c r="AB911" s="110"/>
      <c r="AC911" s="110"/>
      <c r="AD911" s="110">
        <f t="shared" ref="AD911:AD974" si="513">Z911+AB911</f>
        <v>5640</v>
      </c>
      <c r="AE911" s="110">
        <f t="shared" ref="AE911:AE974" si="514">X911-AD911</f>
        <v>50846.313127045774</v>
      </c>
      <c r="AF911" s="261">
        <f t="shared" ref="AF911:AF974" si="515">J911*S911</f>
        <v>546500</v>
      </c>
      <c r="AG911" s="23"/>
    </row>
    <row r="912" spans="1:33" s="111" customFormat="1" x14ac:dyDescent="0.2">
      <c r="A912" s="150" t="s">
        <v>906</v>
      </c>
      <c r="B912" s="150"/>
      <c r="C912" s="150"/>
      <c r="D912" s="151">
        <v>1</v>
      </c>
      <c r="E912" s="152"/>
      <c r="F912" s="153">
        <v>0.2</v>
      </c>
      <c r="G912" s="153"/>
      <c r="H912" s="152">
        <v>50492</v>
      </c>
      <c r="I912" s="109">
        <f t="shared" si="507"/>
        <v>49330.684000000001</v>
      </c>
      <c r="J912" s="66">
        <f t="shared" si="502"/>
        <v>39464.547200000001</v>
      </c>
      <c r="K912" s="109"/>
      <c r="L912" s="152">
        <v>0</v>
      </c>
      <c r="M912" s="109">
        <f t="shared" si="508"/>
        <v>0</v>
      </c>
      <c r="N912" s="109">
        <f t="shared" si="503"/>
        <v>0</v>
      </c>
      <c r="O912" s="115"/>
      <c r="P912" s="152">
        <v>0</v>
      </c>
      <c r="Q912" s="109">
        <f t="shared" si="509"/>
        <v>0</v>
      </c>
      <c r="R912" s="66">
        <f t="shared" si="504"/>
        <v>0</v>
      </c>
      <c r="S912" s="151">
        <v>25</v>
      </c>
      <c r="T912" s="154" t="s">
        <v>16</v>
      </c>
      <c r="U912" s="108">
        <f>SUMIF('Avoided Costs 2011-2019'!$A:$A,'2011 Actuals'!T912&amp;'2011 Actuals'!S912,'Avoided Costs 2011-2019'!$E:$E)*J912</f>
        <v>101976.52198336128</v>
      </c>
      <c r="V912" s="108">
        <f>SUMIF('Avoided Costs 2011-2019'!$A:$A,'2011 Actuals'!T912&amp;'2011 Actuals'!S912,'Avoided Costs 2011-2019'!$K:$K)*N912</f>
        <v>0</v>
      </c>
      <c r="W912" s="108">
        <f>SUMIF('Avoided Costs 2011-2019'!$A:$A,'2011 Actuals'!T912&amp;'2011 Actuals'!S912,'Avoided Costs 2011-2019'!$M:$M)*R912</f>
        <v>0</v>
      </c>
      <c r="X912" s="108">
        <f t="shared" si="505"/>
        <v>101976.52198336128</v>
      </c>
      <c r="Y912" s="134">
        <v>29357</v>
      </c>
      <c r="Z912" s="110">
        <f t="shared" si="506"/>
        <v>23485.600000000002</v>
      </c>
      <c r="AA912" s="110"/>
      <c r="AB912" s="110"/>
      <c r="AC912" s="110"/>
      <c r="AD912" s="110">
        <f t="shared" si="513"/>
        <v>23485.600000000002</v>
      </c>
      <c r="AE912" s="110">
        <f t="shared" si="514"/>
        <v>78490.921983361273</v>
      </c>
      <c r="AF912" s="261">
        <f t="shared" si="515"/>
        <v>986613.68</v>
      </c>
      <c r="AG912" s="23"/>
    </row>
    <row r="913" spans="1:33" s="111" customFormat="1" x14ac:dyDescent="0.2">
      <c r="A913" s="150" t="s">
        <v>907</v>
      </c>
      <c r="B913" s="150"/>
      <c r="C913" s="150"/>
      <c r="D913" s="151">
        <v>0</v>
      </c>
      <c r="E913" s="152"/>
      <c r="F913" s="153">
        <v>0.2</v>
      </c>
      <c r="G913" s="153"/>
      <c r="H913" s="152">
        <v>7129</v>
      </c>
      <c r="I913" s="109">
        <f t="shared" si="507"/>
        <v>6965.0329999999994</v>
      </c>
      <c r="J913" s="66">
        <f t="shared" si="502"/>
        <v>5572.0263999999997</v>
      </c>
      <c r="K913" s="109"/>
      <c r="L913" s="152">
        <v>0</v>
      </c>
      <c r="M913" s="109">
        <f t="shared" si="508"/>
        <v>0</v>
      </c>
      <c r="N913" s="109">
        <f t="shared" si="503"/>
        <v>0</v>
      </c>
      <c r="O913" s="115"/>
      <c r="P913" s="152">
        <v>0</v>
      </c>
      <c r="Q913" s="109">
        <f t="shared" si="509"/>
        <v>0</v>
      </c>
      <c r="R913" s="66">
        <f t="shared" si="504"/>
        <v>0</v>
      </c>
      <c r="S913" s="151">
        <v>25</v>
      </c>
      <c r="T913" s="154" t="s">
        <v>134</v>
      </c>
      <c r="U913" s="108">
        <f>SUMIF('Avoided Costs 2011-2019'!$A:$A,'2011 Actuals'!T913&amp;'2011 Actuals'!S913,'Avoided Costs 2011-2019'!$E:$E)*J913</f>
        <v>13076.833369440143</v>
      </c>
      <c r="V913" s="108">
        <f>SUMIF('Avoided Costs 2011-2019'!$A:$A,'2011 Actuals'!T913&amp;'2011 Actuals'!S913,'Avoided Costs 2011-2019'!$K:$K)*N913</f>
        <v>0</v>
      </c>
      <c r="W913" s="108">
        <f>SUMIF('Avoided Costs 2011-2019'!$A:$A,'2011 Actuals'!T913&amp;'2011 Actuals'!S913,'Avoided Costs 2011-2019'!$M:$M)*R913</f>
        <v>0</v>
      </c>
      <c r="X913" s="108">
        <f t="shared" si="505"/>
        <v>13076.833369440143</v>
      </c>
      <c r="Y913" s="134">
        <v>11644</v>
      </c>
      <c r="Z913" s="110">
        <f t="shared" si="506"/>
        <v>9315.2000000000007</v>
      </c>
      <c r="AA913" s="110"/>
      <c r="AB913" s="110"/>
      <c r="AC913" s="110"/>
      <c r="AD913" s="110">
        <f t="shared" si="513"/>
        <v>9315.2000000000007</v>
      </c>
      <c r="AE913" s="110">
        <f t="shared" si="514"/>
        <v>3761.6333694401419</v>
      </c>
      <c r="AF913" s="261">
        <f t="shared" si="515"/>
        <v>139300.66</v>
      </c>
      <c r="AG913" s="23"/>
    </row>
    <row r="914" spans="1:33" s="111" customFormat="1" x14ac:dyDescent="0.2">
      <c r="A914" s="150" t="s">
        <v>908</v>
      </c>
      <c r="B914" s="150"/>
      <c r="C914" s="150"/>
      <c r="D914" s="151">
        <v>1</v>
      </c>
      <c r="E914" s="152"/>
      <c r="F914" s="153">
        <v>0.2</v>
      </c>
      <c r="G914" s="153"/>
      <c r="H914" s="152">
        <v>26551</v>
      </c>
      <c r="I914" s="109">
        <f t="shared" si="507"/>
        <v>25940.327000000001</v>
      </c>
      <c r="J914" s="66">
        <f t="shared" si="502"/>
        <v>20752.261600000002</v>
      </c>
      <c r="K914" s="109"/>
      <c r="L914" s="152">
        <v>0</v>
      </c>
      <c r="M914" s="109">
        <f t="shared" si="508"/>
        <v>0</v>
      </c>
      <c r="N914" s="109">
        <f t="shared" si="503"/>
        <v>0</v>
      </c>
      <c r="O914" s="115"/>
      <c r="P914" s="152">
        <v>0</v>
      </c>
      <c r="Q914" s="109">
        <f t="shared" si="509"/>
        <v>0</v>
      </c>
      <c r="R914" s="66">
        <f t="shared" si="504"/>
        <v>0</v>
      </c>
      <c r="S914" s="151">
        <v>25</v>
      </c>
      <c r="T914" s="154" t="s">
        <v>16</v>
      </c>
      <c r="U914" s="108">
        <f>SUMIF('Avoided Costs 2011-2019'!$A:$A,'2011 Actuals'!T914&amp;'2011 Actuals'!S914,'Avoided Costs 2011-2019'!$E:$E)*J914</f>
        <v>53623.913395789939</v>
      </c>
      <c r="V914" s="108">
        <f>SUMIF('Avoided Costs 2011-2019'!$A:$A,'2011 Actuals'!T914&amp;'2011 Actuals'!S914,'Avoided Costs 2011-2019'!$K:$K)*N914</f>
        <v>0</v>
      </c>
      <c r="W914" s="108">
        <f>SUMIF('Avoided Costs 2011-2019'!$A:$A,'2011 Actuals'!T914&amp;'2011 Actuals'!S914,'Avoided Costs 2011-2019'!$M:$M)*R914</f>
        <v>0</v>
      </c>
      <c r="X914" s="108">
        <f t="shared" si="505"/>
        <v>53623.913395789939</v>
      </c>
      <c r="Y914" s="134">
        <v>4746</v>
      </c>
      <c r="Z914" s="110">
        <f t="shared" si="506"/>
        <v>3796.8</v>
      </c>
      <c r="AA914" s="110"/>
      <c r="AB914" s="110"/>
      <c r="AC914" s="110"/>
      <c r="AD914" s="110">
        <f t="shared" si="513"/>
        <v>3796.8</v>
      </c>
      <c r="AE914" s="110">
        <f t="shared" si="514"/>
        <v>49827.113395789936</v>
      </c>
      <c r="AF914" s="261">
        <f t="shared" si="515"/>
        <v>518806.54000000004</v>
      </c>
      <c r="AG914" s="23"/>
    </row>
    <row r="915" spans="1:33" s="111" customFormat="1" x14ac:dyDescent="0.2">
      <c r="A915" s="150" t="s">
        <v>909</v>
      </c>
      <c r="B915" s="150"/>
      <c r="C915" s="150"/>
      <c r="D915" s="151">
        <v>0</v>
      </c>
      <c r="E915" s="152"/>
      <c r="F915" s="153">
        <v>0.2</v>
      </c>
      <c r="G915" s="153"/>
      <c r="H915" s="152">
        <v>1813</v>
      </c>
      <c r="I915" s="109">
        <f t="shared" si="507"/>
        <v>1771.3009999999999</v>
      </c>
      <c r="J915" s="66">
        <f t="shared" si="502"/>
        <v>1417.0408</v>
      </c>
      <c r="K915" s="109"/>
      <c r="L915" s="152">
        <v>0</v>
      </c>
      <c r="M915" s="109">
        <f t="shared" si="508"/>
        <v>0</v>
      </c>
      <c r="N915" s="109">
        <f t="shared" si="503"/>
        <v>0</v>
      </c>
      <c r="O915" s="115"/>
      <c r="P915" s="152">
        <v>0</v>
      </c>
      <c r="Q915" s="109">
        <f t="shared" si="509"/>
        <v>0</v>
      </c>
      <c r="R915" s="66">
        <f t="shared" si="504"/>
        <v>0</v>
      </c>
      <c r="S915" s="151">
        <v>15</v>
      </c>
      <c r="T915" s="154" t="s">
        <v>134</v>
      </c>
      <c r="U915" s="108">
        <f>SUMIF('Avoided Costs 2011-2019'!$A:$A,'2011 Actuals'!T915&amp;'2011 Actuals'!S915,'Avoided Costs 2011-2019'!$E:$E)*J915</f>
        <v>2620.2441670349699</v>
      </c>
      <c r="V915" s="108">
        <f>SUMIF('Avoided Costs 2011-2019'!$A:$A,'2011 Actuals'!T915&amp;'2011 Actuals'!S915,'Avoided Costs 2011-2019'!$K:$K)*N915</f>
        <v>0</v>
      </c>
      <c r="W915" s="108">
        <f>SUMIF('Avoided Costs 2011-2019'!$A:$A,'2011 Actuals'!T915&amp;'2011 Actuals'!S915,'Avoided Costs 2011-2019'!$M:$M)*R915</f>
        <v>0</v>
      </c>
      <c r="X915" s="108">
        <f t="shared" si="505"/>
        <v>2620.2441670349699</v>
      </c>
      <c r="Y915" s="134">
        <v>4320</v>
      </c>
      <c r="Z915" s="110">
        <f t="shared" si="506"/>
        <v>3456</v>
      </c>
      <c r="AA915" s="110"/>
      <c r="AB915" s="110"/>
      <c r="AC915" s="110"/>
      <c r="AD915" s="110">
        <f t="shared" si="513"/>
        <v>3456</v>
      </c>
      <c r="AE915" s="110">
        <f t="shared" si="514"/>
        <v>-835.75583296503009</v>
      </c>
      <c r="AF915" s="261">
        <f t="shared" si="515"/>
        <v>21255.612000000001</v>
      </c>
      <c r="AG915" s="23"/>
    </row>
    <row r="916" spans="1:33" s="111" customFormat="1" x14ac:dyDescent="0.2">
      <c r="A916" s="150" t="s">
        <v>910</v>
      </c>
      <c r="B916" s="150"/>
      <c r="C916" s="150"/>
      <c r="D916" s="151">
        <v>0</v>
      </c>
      <c r="E916" s="152"/>
      <c r="F916" s="153">
        <v>0.2</v>
      </c>
      <c r="G916" s="153"/>
      <c r="H916" s="152">
        <v>16932</v>
      </c>
      <c r="I916" s="109">
        <f t="shared" si="507"/>
        <v>16542.563999999998</v>
      </c>
      <c r="J916" s="66">
        <f t="shared" si="502"/>
        <v>13234.0512</v>
      </c>
      <c r="K916" s="109"/>
      <c r="L916" s="152">
        <v>40844</v>
      </c>
      <c r="M916" s="109">
        <f t="shared" si="508"/>
        <v>39659.523999999998</v>
      </c>
      <c r="N916" s="109">
        <f t="shared" si="503"/>
        <v>31727.619200000001</v>
      </c>
      <c r="O916" s="115"/>
      <c r="P916" s="152">
        <v>0</v>
      </c>
      <c r="Q916" s="109">
        <f t="shared" si="509"/>
        <v>0</v>
      </c>
      <c r="R916" s="66">
        <f t="shared" si="504"/>
        <v>0</v>
      </c>
      <c r="S916" s="151">
        <v>15</v>
      </c>
      <c r="T916" s="154" t="s">
        <v>16</v>
      </c>
      <c r="U916" s="108">
        <f>SUMIF('Avoided Costs 2011-2019'!$A:$A,'2011 Actuals'!T916&amp;'2011 Actuals'!S916,'Avoided Costs 2011-2019'!$E:$E)*J916</f>
        <v>26934.561625477589</v>
      </c>
      <c r="V916" s="108">
        <f>SUMIF('Avoided Costs 2011-2019'!$A:$A,'2011 Actuals'!T916&amp;'2011 Actuals'!S916,'Avoided Costs 2011-2019'!$K:$K)*N916</f>
        <v>26742.010536078764</v>
      </c>
      <c r="W916" s="108">
        <f>SUMIF('Avoided Costs 2011-2019'!$A:$A,'2011 Actuals'!T916&amp;'2011 Actuals'!S916,'Avoided Costs 2011-2019'!$M:$M)*R916</f>
        <v>0</v>
      </c>
      <c r="X916" s="108">
        <f t="shared" si="505"/>
        <v>53676.572161556353</v>
      </c>
      <c r="Y916" s="134">
        <v>4320</v>
      </c>
      <c r="Z916" s="110">
        <f t="shared" si="506"/>
        <v>3456</v>
      </c>
      <c r="AA916" s="110"/>
      <c r="AB916" s="110"/>
      <c r="AC916" s="110"/>
      <c r="AD916" s="110">
        <f t="shared" si="513"/>
        <v>3456</v>
      </c>
      <c r="AE916" s="110">
        <f t="shared" si="514"/>
        <v>50220.572161556353</v>
      </c>
      <c r="AF916" s="261">
        <f t="shared" si="515"/>
        <v>198510.76800000001</v>
      </c>
      <c r="AG916" s="23"/>
    </row>
    <row r="917" spans="1:33" s="111" customFormat="1" x14ac:dyDescent="0.2">
      <c r="A917" s="150" t="s">
        <v>911</v>
      </c>
      <c r="B917" s="150"/>
      <c r="C917" s="150"/>
      <c r="D917" s="151">
        <v>1</v>
      </c>
      <c r="E917" s="152"/>
      <c r="F917" s="153">
        <v>0.2</v>
      </c>
      <c r="G917" s="153"/>
      <c r="H917" s="152">
        <v>11657</v>
      </c>
      <c r="I917" s="109">
        <f t="shared" si="507"/>
        <v>11388.888999999999</v>
      </c>
      <c r="J917" s="66">
        <f t="shared" si="502"/>
        <v>9111.1111999999994</v>
      </c>
      <c r="K917" s="109"/>
      <c r="L917" s="152">
        <v>0</v>
      </c>
      <c r="M917" s="109">
        <f t="shared" si="508"/>
        <v>0</v>
      </c>
      <c r="N917" s="109">
        <f t="shared" si="503"/>
        <v>0</v>
      </c>
      <c r="O917" s="115"/>
      <c r="P917" s="152">
        <v>0</v>
      </c>
      <c r="Q917" s="109">
        <f t="shared" si="509"/>
        <v>0</v>
      </c>
      <c r="R917" s="66">
        <f t="shared" si="504"/>
        <v>0</v>
      </c>
      <c r="S917" s="151">
        <v>15</v>
      </c>
      <c r="T917" s="154" t="s">
        <v>16</v>
      </c>
      <c r="U917" s="108">
        <f>SUMIF('Avoided Costs 2011-2019'!$A:$A,'2011 Actuals'!T917&amp;'2011 Actuals'!S917,'Avoided Costs 2011-2019'!$E:$E)*J917</f>
        <v>18543.360788341142</v>
      </c>
      <c r="V917" s="108">
        <f>SUMIF('Avoided Costs 2011-2019'!$A:$A,'2011 Actuals'!T917&amp;'2011 Actuals'!S917,'Avoided Costs 2011-2019'!$K:$K)*N917</f>
        <v>0</v>
      </c>
      <c r="W917" s="108">
        <f>SUMIF('Avoided Costs 2011-2019'!$A:$A,'2011 Actuals'!T917&amp;'2011 Actuals'!S917,'Avoided Costs 2011-2019'!$M:$M)*R917</f>
        <v>0</v>
      </c>
      <c r="X917" s="108">
        <f t="shared" si="505"/>
        <v>18543.360788341142</v>
      </c>
      <c r="Y917" s="134">
        <v>4320</v>
      </c>
      <c r="Z917" s="110">
        <f t="shared" si="506"/>
        <v>3456</v>
      </c>
      <c r="AA917" s="110"/>
      <c r="AB917" s="110"/>
      <c r="AC917" s="110"/>
      <c r="AD917" s="110">
        <f t="shared" si="513"/>
        <v>3456</v>
      </c>
      <c r="AE917" s="110">
        <f t="shared" si="514"/>
        <v>15087.360788341142</v>
      </c>
      <c r="AF917" s="261">
        <f t="shared" si="515"/>
        <v>136666.66800000001</v>
      </c>
      <c r="AG917" s="23"/>
    </row>
    <row r="918" spans="1:33" s="111" customFormat="1" x14ac:dyDescent="0.2">
      <c r="A918" s="150" t="s">
        <v>912</v>
      </c>
      <c r="B918" s="150"/>
      <c r="C918" s="150"/>
      <c r="D918" s="151">
        <v>1</v>
      </c>
      <c r="E918" s="152"/>
      <c r="F918" s="153">
        <v>0.2</v>
      </c>
      <c r="G918" s="153"/>
      <c r="H918" s="152">
        <v>47881</v>
      </c>
      <c r="I918" s="109">
        <f t="shared" si="507"/>
        <v>46779.737000000001</v>
      </c>
      <c r="J918" s="66">
        <f t="shared" si="502"/>
        <v>37423.789600000004</v>
      </c>
      <c r="K918" s="109"/>
      <c r="L918" s="152">
        <v>0</v>
      </c>
      <c r="M918" s="109">
        <f t="shared" si="508"/>
        <v>0</v>
      </c>
      <c r="N918" s="109">
        <f t="shared" si="503"/>
        <v>0</v>
      </c>
      <c r="O918" s="115"/>
      <c r="P918" s="152">
        <v>0</v>
      </c>
      <c r="Q918" s="109">
        <f t="shared" si="509"/>
        <v>0</v>
      </c>
      <c r="R918" s="66">
        <f t="shared" si="504"/>
        <v>0</v>
      </c>
      <c r="S918" s="151">
        <v>25</v>
      </c>
      <c r="T918" s="154" t="s">
        <v>16</v>
      </c>
      <c r="U918" s="108">
        <f>SUMIF('Avoided Costs 2011-2019'!$A:$A,'2011 Actuals'!T918&amp;'2011 Actuals'!S918,'Avoided Costs 2011-2019'!$E:$E)*J918</f>
        <v>96703.197518128058</v>
      </c>
      <c r="V918" s="108">
        <f>SUMIF('Avoided Costs 2011-2019'!$A:$A,'2011 Actuals'!T918&amp;'2011 Actuals'!S918,'Avoided Costs 2011-2019'!$K:$K)*N918</f>
        <v>0</v>
      </c>
      <c r="W918" s="108">
        <f>SUMIF('Avoided Costs 2011-2019'!$A:$A,'2011 Actuals'!T918&amp;'2011 Actuals'!S918,'Avoided Costs 2011-2019'!$M:$M)*R918</f>
        <v>0</v>
      </c>
      <c r="X918" s="108">
        <f t="shared" si="505"/>
        <v>96703.197518128058</v>
      </c>
      <c r="Y918" s="134">
        <v>33484</v>
      </c>
      <c r="Z918" s="110">
        <f t="shared" si="506"/>
        <v>26787.200000000001</v>
      </c>
      <c r="AA918" s="110"/>
      <c r="AB918" s="110"/>
      <c r="AC918" s="110"/>
      <c r="AD918" s="110">
        <f t="shared" si="513"/>
        <v>26787.200000000001</v>
      </c>
      <c r="AE918" s="110">
        <f t="shared" si="514"/>
        <v>69915.997518128061</v>
      </c>
      <c r="AF918" s="261">
        <f t="shared" si="515"/>
        <v>935594.74000000011</v>
      </c>
      <c r="AG918" s="23"/>
    </row>
    <row r="919" spans="1:33" s="111" customFormat="1" x14ac:dyDescent="0.2">
      <c r="A919" s="150" t="s">
        <v>913</v>
      </c>
      <c r="B919" s="150"/>
      <c r="C919" s="150"/>
      <c r="D919" s="151">
        <v>0</v>
      </c>
      <c r="E919" s="152"/>
      <c r="F919" s="153">
        <v>0.2</v>
      </c>
      <c r="G919" s="153"/>
      <c r="H919" s="152">
        <v>46636</v>
      </c>
      <c r="I919" s="109">
        <f t="shared" si="507"/>
        <v>45563.371999999996</v>
      </c>
      <c r="J919" s="66">
        <f t="shared" si="502"/>
        <v>36450.6976</v>
      </c>
      <c r="K919" s="109"/>
      <c r="L919" s="152">
        <v>0</v>
      </c>
      <c r="M919" s="109">
        <f t="shared" si="508"/>
        <v>0</v>
      </c>
      <c r="N919" s="109">
        <f t="shared" si="503"/>
        <v>0</v>
      </c>
      <c r="O919" s="115"/>
      <c r="P919" s="152">
        <v>0</v>
      </c>
      <c r="Q919" s="109">
        <f t="shared" si="509"/>
        <v>0</v>
      </c>
      <c r="R919" s="66">
        <f t="shared" si="504"/>
        <v>0</v>
      </c>
      <c r="S919" s="151">
        <v>25</v>
      </c>
      <c r="T919" s="154" t="s">
        <v>134</v>
      </c>
      <c r="U919" s="108">
        <f>SUMIF('Avoided Costs 2011-2019'!$A:$A,'2011 Actuals'!T919&amp;'2011 Actuals'!S919,'Avoided Costs 2011-2019'!$E:$E)*J919</f>
        <v>85545.125686240775</v>
      </c>
      <c r="V919" s="108">
        <f>SUMIF('Avoided Costs 2011-2019'!$A:$A,'2011 Actuals'!T919&amp;'2011 Actuals'!S919,'Avoided Costs 2011-2019'!$K:$K)*N919</f>
        <v>0</v>
      </c>
      <c r="W919" s="108">
        <f>SUMIF('Avoided Costs 2011-2019'!$A:$A,'2011 Actuals'!T919&amp;'2011 Actuals'!S919,'Avoided Costs 2011-2019'!$M:$M)*R919</f>
        <v>0</v>
      </c>
      <c r="X919" s="108">
        <f t="shared" si="505"/>
        <v>85545.125686240775</v>
      </c>
      <c r="Y919" s="134">
        <v>95529</v>
      </c>
      <c r="Z919" s="110">
        <f t="shared" si="506"/>
        <v>76423.199999999997</v>
      </c>
      <c r="AA919" s="110"/>
      <c r="AB919" s="110"/>
      <c r="AC919" s="110"/>
      <c r="AD919" s="110">
        <f t="shared" si="513"/>
        <v>76423.199999999997</v>
      </c>
      <c r="AE919" s="110">
        <f t="shared" si="514"/>
        <v>9121.9256862407783</v>
      </c>
      <c r="AF919" s="261">
        <f t="shared" si="515"/>
        <v>911267.44</v>
      </c>
      <c r="AG919" s="23"/>
    </row>
    <row r="920" spans="1:33" s="111" customFormat="1" x14ac:dyDescent="0.2">
      <c r="A920" s="150" t="s">
        <v>914</v>
      </c>
      <c r="B920" s="150"/>
      <c r="C920" s="150"/>
      <c r="D920" s="151">
        <v>0</v>
      </c>
      <c r="E920" s="152"/>
      <c r="F920" s="153">
        <v>0.2</v>
      </c>
      <c r="G920" s="153"/>
      <c r="H920" s="152">
        <v>61779</v>
      </c>
      <c r="I920" s="109">
        <f t="shared" si="507"/>
        <v>60358.082999999999</v>
      </c>
      <c r="J920" s="66">
        <f t="shared" si="502"/>
        <v>48286.466400000005</v>
      </c>
      <c r="K920" s="109"/>
      <c r="L920" s="152">
        <v>0</v>
      </c>
      <c r="M920" s="109">
        <f t="shared" si="508"/>
        <v>0</v>
      </c>
      <c r="N920" s="109">
        <f t="shared" si="503"/>
        <v>0</v>
      </c>
      <c r="O920" s="115"/>
      <c r="P920" s="152">
        <v>0</v>
      </c>
      <c r="Q920" s="109">
        <f t="shared" si="509"/>
        <v>0</v>
      </c>
      <c r="R920" s="66">
        <f t="shared" si="504"/>
        <v>0</v>
      </c>
      <c r="S920" s="151">
        <v>15</v>
      </c>
      <c r="T920" s="154" t="s">
        <v>16</v>
      </c>
      <c r="U920" s="108">
        <f>SUMIF('Avoided Costs 2011-2019'!$A:$A,'2011 Actuals'!T920&amp;'2011 Actuals'!S920,'Avoided Costs 2011-2019'!$E:$E)*J920</f>
        <v>98274.880856389093</v>
      </c>
      <c r="V920" s="108">
        <f>SUMIF('Avoided Costs 2011-2019'!$A:$A,'2011 Actuals'!T920&amp;'2011 Actuals'!S920,'Avoided Costs 2011-2019'!$K:$K)*N920</f>
        <v>0</v>
      </c>
      <c r="W920" s="108">
        <f>SUMIF('Avoided Costs 2011-2019'!$A:$A,'2011 Actuals'!T920&amp;'2011 Actuals'!S920,'Avoided Costs 2011-2019'!$M:$M)*R920</f>
        <v>0</v>
      </c>
      <c r="X920" s="108">
        <f t="shared" si="505"/>
        <v>98274.880856389093</v>
      </c>
      <c r="Y920" s="134">
        <v>0</v>
      </c>
      <c r="Z920" s="110">
        <f t="shared" si="506"/>
        <v>0</v>
      </c>
      <c r="AA920" s="110"/>
      <c r="AB920" s="110"/>
      <c r="AC920" s="110"/>
      <c r="AD920" s="110">
        <f t="shared" si="513"/>
        <v>0</v>
      </c>
      <c r="AE920" s="110">
        <f t="shared" si="514"/>
        <v>98274.880856389093</v>
      </c>
      <c r="AF920" s="261">
        <f t="shared" si="515"/>
        <v>724296.99600000004</v>
      </c>
      <c r="AG920" s="23"/>
    </row>
    <row r="921" spans="1:33" s="111" customFormat="1" x14ac:dyDescent="0.2">
      <c r="A921" s="150" t="s">
        <v>915</v>
      </c>
      <c r="B921" s="150"/>
      <c r="C921" s="150"/>
      <c r="D921" s="151">
        <v>1</v>
      </c>
      <c r="E921" s="152"/>
      <c r="F921" s="153">
        <v>0.2</v>
      </c>
      <c r="G921" s="153"/>
      <c r="H921" s="152">
        <v>70402</v>
      </c>
      <c r="I921" s="109">
        <f t="shared" si="507"/>
        <v>68782.754000000001</v>
      </c>
      <c r="J921" s="66">
        <f t="shared" si="502"/>
        <v>55026.203200000004</v>
      </c>
      <c r="K921" s="109"/>
      <c r="L921" s="152">
        <v>0</v>
      </c>
      <c r="M921" s="109">
        <f t="shared" si="508"/>
        <v>0</v>
      </c>
      <c r="N921" s="109">
        <f t="shared" si="503"/>
        <v>0</v>
      </c>
      <c r="O921" s="115"/>
      <c r="P921" s="152">
        <v>0</v>
      </c>
      <c r="Q921" s="109">
        <f t="shared" si="509"/>
        <v>0</v>
      </c>
      <c r="R921" s="66">
        <f t="shared" si="504"/>
        <v>0</v>
      </c>
      <c r="S921" s="151">
        <v>25</v>
      </c>
      <c r="T921" s="154" t="s">
        <v>16</v>
      </c>
      <c r="U921" s="108">
        <f>SUMIF('Avoided Costs 2011-2019'!$A:$A,'2011 Actuals'!T921&amp;'2011 Actuals'!S921,'Avoided Costs 2011-2019'!$E:$E)*J921</f>
        <v>142187.89314490615</v>
      </c>
      <c r="V921" s="108">
        <f>SUMIF('Avoided Costs 2011-2019'!$A:$A,'2011 Actuals'!T921&amp;'2011 Actuals'!S921,'Avoided Costs 2011-2019'!$K:$K)*N921</f>
        <v>0</v>
      </c>
      <c r="W921" s="108">
        <f>SUMIF('Avoided Costs 2011-2019'!$A:$A,'2011 Actuals'!T921&amp;'2011 Actuals'!S921,'Avoided Costs 2011-2019'!$M:$M)*R921</f>
        <v>0</v>
      </c>
      <c r="X921" s="108">
        <f t="shared" si="505"/>
        <v>142187.89314490615</v>
      </c>
      <c r="Y921" s="134">
        <v>36866</v>
      </c>
      <c r="Z921" s="110">
        <f t="shared" si="506"/>
        <v>29492.800000000003</v>
      </c>
      <c r="AA921" s="110"/>
      <c r="AB921" s="110"/>
      <c r="AC921" s="110"/>
      <c r="AD921" s="110">
        <f t="shared" si="513"/>
        <v>29492.800000000003</v>
      </c>
      <c r="AE921" s="110">
        <f t="shared" si="514"/>
        <v>112695.09314490615</v>
      </c>
      <c r="AF921" s="261">
        <f t="shared" si="515"/>
        <v>1375655.08</v>
      </c>
      <c r="AG921" s="23"/>
    </row>
    <row r="922" spans="1:33" s="111" customFormat="1" x14ac:dyDescent="0.2">
      <c r="A922" s="150" t="s">
        <v>916</v>
      </c>
      <c r="B922" s="150"/>
      <c r="C922" s="150"/>
      <c r="D922" s="151">
        <v>0</v>
      </c>
      <c r="E922" s="152"/>
      <c r="F922" s="153">
        <v>0.2</v>
      </c>
      <c r="G922" s="153"/>
      <c r="H922" s="152">
        <v>12091</v>
      </c>
      <c r="I922" s="109">
        <f t="shared" si="507"/>
        <v>11812.906999999999</v>
      </c>
      <c r="J922" s="66">
        <f t="shared" si="502"/>
        <v>9450.3256000000001</v>
      </c>
      <c r="K922" s="109"/>
      <c r="L922" s="152">
        <v>0</v>
      </c>
      <c r="M922" s="109">
        <f t="shared" si="508"/>
        <v>0</v>
      </c>
      <c r="N922" s="109">
        <f t="shared" si="503"/>
        <v>0</v>
      </c>
      <c r="O922" s="115"/>
      <c r="P922" s="152">
        <v>0</v>
      </c>
      <c r="Q922" s="109">
        <f t="shared" si="509"/>
        <v>0</v>
      </c>
      <c r="R922" s="66">
        <f t="shared" si="504"/>
        <v>0</v>
      </c>
      <c r="S922" s="151">
        <v>25</v>
      </c>
      <c r="T922" s="154" t="s">
        <v>134</v>
      </c>
      <c r="U922" s="108">
        <f>SUMIF('Avoided Costs 2011-2019'!$A:$A,'2011 Actuals'!T922&amp;'2011 Actuals'!S922,'Avoided Costs 2011-2019'!$E:$E)*J922</f>
        <v>22178.705606663036</v>
      </c>
      <c r="V922" s="108">
        <f>SUMIF('Avoided Costs 2011-2019'!$A:$A,'2011 Actuals'!T922&amp;'2011 Actuals'!S922,'Avoided Costs 2011-2019'!$K:$K)*N922</f>
        <v>0</v>
      </c>
      <c r="W922" s="108">
        <f>SUMIF('Avoided Costs 2011-2019'!$A:$A,'2011 Actuals'!T922&amp;'2011 Actuals'!S922,'Avoided Costs 2011-2019'!$M:$M)*R922</f>
        <v>0</v>
      </c>
      <c r="X922" s="108">
        <f t="shared" si="505"/>
        <v>22178.705606663036</v>
      </c>
      <c r="Y922" s="134">
        <v>57128</v>
      </c>
      <c r="Z922" s="110">
        <f t="shared" si="506"/>
        <v>45702.400000000001</v>
      </c>
      <c r="AA922" s="110"/>
      <c r="AB922" s="110"/>
      <c r="AC922" s="110"/>
      <c r="AD922" s="110">
        <f t="shared" si="513"/>
        <v>45702.400000000001</v>
      </c>
      <c r="AE922" s="110">
        <f t="shared" si="514"/>
        <v>-23523.694393336966</v>
      </c>
      <c r="AF922" s="261">
        <f t="shared" si="515"/>
        <v>236258.14</v>
      </c>
      <c r="AG922" s="23"/>
    </row>
    <row r="923" spans="1:33" s="111" customFormat="1" x14ac:dyDescent="0.2">
      <c r="A923" s="150" t="s">
        <v>917</v>
      </c>
      <c r="B923" s="150"/>
      <c r="C923" s="150"/>
      <c r="D923" s="151">
        <v>0</v>
      </c>
      <c r="E923" s="152"/>
      <c r="F923" s="153">
        <v>0.2</v>
      </c>
      <c r="G923" s="153"/>
      <c r="H923" s="152">
        <v>36755</v>
      </c>
      <c r="I923" s="109">
        <f t="shared" si="507"/>
        <v>35909.635000000002</v>
      </c>
      <c r="J923" s="66">
        <f t="shared" si="502"/>
        <v>28727.708000000002</v>
      </c>
      <c r="K923" s="109"/>
      <c r="L923" s="152">
        <v>0</v>
      </c>
      <c r="M923" s="109">
        <f t="shared" si="508"/>
        <v>0</v>
      </c>
      <c r="N923" s="109">
        <f t="shared" si="503"/>
        <v>0</v>
      </c>
      <c r="O923" s="115"/>
      <c r="P923" s="152">
        <v>0</v>
      </c>
      <c r="Q923" s="109">
        <f t="shared" si="509"/>
        <v>0</v>
      </c>
      <c r="R923" s="66">
        <f t="shared" si="504"/>
        <v>0</v>
      </c>
      <c r="S923" s="151">
        <v>15</v>
      </c>
      <c r="T923" s="154" t="s">
        <v>16</v>
      </c>
      <c r="U923" s="108">
        <f>SUMIF('Avoided Costs 2011-2019'!$A:$A,'2011 Actuals'!T923&amp;'2011 Actuals'!S923,'Avoided Costs 2011-2019'!$E:$E)*J923</f>
        <v>58467.978534398113</v>
      </c>
      <c r="V923" s="108">
        <f>SUMIF('Avoided Costs 2011-2019'!$A:$A,'2011 Actuals'!T923&amp;'2011 Actuals'!S923,'Avoided Costs 2011-2019'!$K:$K)*N923</f>
        <v>0</v>
      </c>
      <c r="W923" s="108">
        <f>SUMIF('Avoided Costs 2011-2019'!$A:$A,'2011 Actuals'!T923&amp;'2011 Actuals'!S923,'Avoided Costs 2011-2019'!$M:$M)*R923</f>
        <v>0</v>
      </c>
      <c r="X923" s="108">
        <f t="shared" si="505"/>
        <v>58467.978534398113</v>
      </c>
      <c r="Y923" s="134">
        <v>0</v>
      </c>
      <c r="Z923" s="110">
        <f t="shared" si="506"/>
        <v>0</v>
      </c>
      <c r="AA923" s="110"/>
      <c r="AB923" s="110"/>
      <c r="AC923" s="110"/>
      <c r="AD923" s="110">
        <f t="shared" si="513"/>
        <v>0</v>
      </c>
      <c r="AE923" s="110">
        <f t="shared" si="514"/>
        <v>58467.978534398113</v>
      </c>
      <c r="AF923" s="261">
        <f t="shared" si="515"/>
        <v>430915.62000000005</v>
      </c>
      <c r="AG923" s="23"/>
    </row>
    <row r="924" spans="1:33" s="111" customFormat="1" x14ac:dyDescent="0.2">
      <c r="A924" s="150" t="s">
        <v>918</v>
      </c>
      <c r="B924" s="150"/>
      <c r="C924" s="150"/>
      <c r="D924" s="151">
        <v>1</v>
      </c>
      <c r="E924" s="152"/>
      <c r="F924" s="153">
        <v>0.2</v>
      </c>
      <c r="G924" s="153"/>
      <c r="H924" s="152">
        <v>34740</v>
      </c>
      <c r="I924" s="109">
        <f t="shared" si="507"/>
        <v>33940.979999999996</v>
      </c>
      <c r="J924" s="66">
        <f t="shared" si="502"/>
        <v>27152.784</v>
      </c>
      <c r="K924" s="109"/>
      <c r="L924" s="152">
        <v>0</v>
      </c>
      <c r="M924" s="109">
        <f t="shared" si="508"/>
        <v>0</v>
      </c>
      <c r="N924" s="109">
        <f t="shared" si="503"/>
        <v>0</v>
      </c>
      <c r="O924" s="115"/>
      <c r="P924" s="152">
        <v>0</v>
      </c>
      <c r="Q924" s="109">
        <f t="shared" si="509"/>
        <v>0</v>
      </c>
      <c r="R924" s="66">
        <f t="shared" si="504"/>
        <v>0</v>
      </c>
      <c r="S924" s="151">
        <v>25</v>
      </c>
      <c r="T924" s="154" t="s">
        <v>16</v>
      </c>
      <c r="U924" s="108">
        <f>SUMIF('Avoided Costs 2011-2019'!$A:$A,'2011 Actuals'!T924&amp;'2011 Actuals'!S924,'Avoided Costs 2011-2019'!$E:$E)*J924</f>
        <v>70162.884688702587</v>
      </c>
      <c r="V924" s="108">
        <f>SUMIF('Avoided Costs 2011-2019'!$A:$A,'2011 Actuals'!T924&amp;'2011 Actuals'!S924,'Avoided Costs 2011-2019'!$K:$K)*N924</f>
        <v>0</v>
      </c>
      <c r="W924" s="108">
        <f>SUMIF('Avoided Costs 2011-2019'!$A:$A,'2011 Actuals'!T924&amp;'2011 Actuals'!S924,'Avoided Costs 2011-2019'!$M:$M)*R924</f>
        <v>0</v>
      </c>
      <c r="X924" s="108">
        <f t="shared" si="505"/>
        <v>70162.884688702587</v>
      </c>
      <c r="Y924" s="134">
        <v>39540</v>
      </c>
      <c r="Z924" s="110">
        <f t="shared" si="506"/>
        <v>31632</v>
      </c>
      <c r="AA924" s="110"/>
      <c r="AB924" s="110"/>
      <c r="AC924" s="110"/>
      <c r="AD924" s="110">
        <f t="shared" si="513"/>
        <v>31632</v>
      </c>
      <c r="AE924" s="110">
        <f t="shared" si="514"/>
        <v>38530.884688702587</v>
      </c>
      <c r="AF924" s="261">
        <f t="shared" si="515"/>
        <v>678819.6</v>
      </c>
      <c r="AG924" s="23"/>
    </row>
    <row r="925" spans="1:33" s="111" customFormat="1" x14ac:dyDescent="0.2">
      <c r="A925" s="150" t="s">
        <v>919</v>
      </c>
      <c r="B925" s="150"/>
      <c r="C925" s="150"/>
      <c r="D925" s="151">
        <v>0</v>
      </c>
      <c r="E925" s="152"/>
      <c r="F925" s="153">
        <v>0.2</v>
      </c>
      <c r="G925" s="153"/>
      <c r="H925" s="152">
        <v>7750</v>
      </c>
      <c r="I925" s="109">
        <f t="shared" si="507"/>
        <v>7571.75</v>
      </c>
      <c r="J925" s="66">
        <f t="shared" si="486"/>
        <v>6057.4000000000005</v>
      </c>
      <c r="K925" s="109"/>
      <c r="L925" s="152">
        <v>0</v>
      </c>
      <c r="M925" s="109">
        <f t="shared" si="508"/>
        <v>0</v>
      </c>
      <c r="N925" s="109">
        <f t="shared" si="488"/>
        <v>0</v>
      </c>
      <c r="O925" s="115"/>
      <c r="P925" s="152">
        <v>0</v>
      </c>
      <c r="Q925" s="109">
        <f t="shared" si="509"/>
        <v>0</v>
      </c>
      <c r="R925" s="66">
        <f t="shared" si="490"/>
        <v>0</v>
      </c>
      <c r="S925" s="151">
        <v>25</v>
      </c>
      <c r="T925" s="154" t="s">
        <v>134</v>
      </c>
      <c r="U925" s="108">
        <f>SUMIF('Avoided Costs 2011-2019'!$A:$A,'2011 Actuals'!T925&amp;'2011 Actuals'!S925,'Avoided Costs 2011-2019'!$E:$E)*J925</f>
        <v>14215.943135525476</v>
      </c>
      <c r="V925" s="108">
        <f>SUMIF('Avoided Costs 2011-2019'!$A:$A,'2011 Actuals'!T925&amp;'2011 Actuals'!S925,'Avoided Costs 2011-2019'!$K:$K)*N925</f>
        <v>0</v>
      </c>
      <c r="W925" s="108">
        <f>SUMIF('Avoided Costs 2011-2019'!$A:$A,'2011 Actuals'!T925&amp;'2011 Actuals'!S925,'Avoided Costs 2011-2019'!$M:$M)*R925</f>
        <v>0</v>
      </c>
      <c r="X925" s="108">
        <f t="shared" si="491"/>
        <v>14215.943135525476</v>
      </c>
      <c r="Y925" s="134">
        <v>50748</v>
      </c>
      <c r="Z925" s="110">
        <f t="shared" si="492"/>
        <v>40598.400000000001</v>
      </c>
      <c r="AA925" s="110"/>
      <c r="AB925" s="110"/>
      <c r="AC925" s="110"/>
      <c r="AD925" s="110">
        <f t="shared" si="513"/>
        <v>40598.400000000001</v>
      </c>
      <c r="AE925" s="110">
        <f t="shared" si="514"/>
        <v>-26382.456864474523</v>
      </c>
      <c r="AF925" s="261">
        <f t="shared" si="515"/>
        <v>151435</v>
      </c>
      <c r="AG925" s="23"/>
    </row>
    <row r="926" spans="1:33" s="111" customFormat="1" x14ac:dyDescent="0.2">
      <c r="A926" s="150" t="s">
        <v>920</v>
      </c>
      <c r="B926" s="150"/>
      <c r="C926" s="150"/>
      <c r="D926" s="151">
        <v>0</v>
      </c>
      <c r="E926" s="152"/>
      <c r="F926" s="153">
        <v>0.2</v>
      </c>
      <c r="G926" s="153"/>
      <c r="H926" s="152">
        <v>19518</v>
      </c>
      <c r="I926" s="109">
        <f t="shared" ref="I926:I931" si="516">+$H$68*H926</f>
        <v>19069.085999999999</v>
      </c>
      <c r="J926" s="66">
        <f t="shared" si="486"/>
        <v>15255.2688</v>
      </c>
      <c r="K926" s="109"/>
      <c r="L926" s="152">
        <v>0</v>
      </c>
      <c r="M926" s="109">
        <f t="shared" ref="M926:M931" si="517">+$L$68*L926</f>
        <v>0</v>
      </c>
      <c r="N926" s="109">
        <f t="shared" si="488"/>
        <v>0</v>
      </c>
      <c r="O926" s="115"/>
      <c r="P926" s="152">
        <v>0</v>
      </c>
      <c r="Q926" s="109">
        <f t="shared" ref="Q926:Q931" si="518">+P926*$P$68</f>
        <v>0</v>
      </c>
      <c r="R926" s="66">
        <f t="shared" si="490"/>
        <v>0</v>
      </c>
      <c r="S926" s="151">
        <v>15</v>
      </c>
      <c r="T926" s="154" t="s">
        <v>16</v>
      </c>
      <c r="U926" s="108">
        <f>SUMIF('Avoided Costs 2011-2019'!$A:$A,'2011 Actuals'!T926&amp;'2011 Actuals'!S926,'Avoided Costs 2011-2019'!$E:$E)*J926</f>
        <v>31048.238471891778</v>
      </c>
      <c r="V926" s="108">
        <f>SUMIF('Avoided Costs 2011-2019'!$A:$A,'2011 Actuals'!T926&amp;'2011 Actuals'!S926,'Avoided Costs 2011-2019'!$K:$K)*N926</f>
        <v>0</v>
      </c>
      <c r="W926" s="108">
        <f>SUMIF('Avoided Costs 2011-2019'!$A:$A,'2011 Actuals'!T926&amp;'2011 Actuals'!S926,'Avoided Costs 2011-2019'!$M:$M)*R926</f>
        <v>0</v>
      </c>
      <c r="X926" s="108">
        <f t="shared" si="491"/>
        <v>31048.238471891778</v>
      </c>
      <c r="Y926" s="134">
        <v>0</v>
      </c>
      <c r="Z926" s="110">
        <f t="shared" si="492"/>
        <v>0</v>
      </c>
      <c r="AA926" s="110"/>
      <c r="AB926" s="110"/>
      <c r="AC926" s="110"/>
      <c r="AD926" s="110">
        <f t="shared" si="513"/>
        <v>0</v>
      </c>
      <c r="AE926" s="110">
        <f t="shared" si="514"/>
        <v>31048.238471891778</v>
      </c>
      <c r="AF926" s="261">
        <f t="shared" si="515"/>
        <v>228829.03200000001</v>
      </c>
      <c r="AG926" s="23"/>
    </row>
    <row r="927" spans="1:33" s="111" customFormat="1" x14ac:dyDescent="0.2">
      <c r="A927" s="150" t="s">
        <v>921</v>
      </c>
      <c r="B927" s="150"/>
      <c r="C927" s="150"/>
      <c r="D927" s="151">
        <v>1</v>
      </c>
      <c r="E927" s="152"/>
      <c r="F927" s="153">
        <v>0.2</v>
      </c>
      <c r="G927" s="153"/>
      <c r="H927" s="152">
        <v>24963</v>
      </c>
      <c r="I927" s="109">
        <f t="shared" si="516"/>
        <v>24388.850999999999</v>
      </c>
      <c r="J927" s="66">
        <f t="shared" si="486"/>
        <v>19511.0808</v>
      </c>
      <c r="K927" s="109"/>
      <c r="L927" s="152">
        <v>0</v>
      </c>
      <c r="M927" s="109">
        <f t="shared" si="517"/>
        <v>0</v>
      </c>
      <c r="N927" s="109">
        <f t="shared" si="488"/>
        <v>0</v>
      </c>
      <c r="O927" s="115"/>
      <c r="P927" s="152">
        <v>0</v>
      </c>
      <c r="Q927" s="109">
        <f t="shared" si="518"/>
        <v>0</v>
      </c>
      <c r="R927" s="66">
        <f t="shared" si="490"/>
        <v>0</v>
      </c>
      <c r="S927" s="151">
        <v>25</v>
      </c>
      <c r="T927" s="154" t="s">
        <v>16</v>
      </c>
      <c r="U927" s="108">
        <f>SUMIF('Avoided Costs 2011-2019'!$A:$A,'2011 Actuals'!T927&amp;'2011 Actuals'!S927,'Avoided Costs 2011-2019'!$E:$E)*J927</f>
        <v>50416.698056536632</v>
      </c>
      <c r="V927" s="108">
        <f>SUMIF('Avoided Costs 2011-2019'!$A:$A,'2011 Actuals'!T927&amp;'2011 Actuals'!S927,'Avoided Costs 2011-2019'!$K:$K)*N927</f>
        <v>0</v>
      </c>
      <c r="W927" s="108">
        <f>SUMIF('Avoided Costs 2011-2019'!$A:$A,'2011 Actuals'!T927&amp;'2011 Actuals'!S927,'Avoided Costs 2011-2019'!$M:$M)*R927</f>
        <v>0</v>
      </c>
      <c r="X927" s="108">
        <f t="shared" si="491"/>
        <v>50416.698056536632</v>
      </c>
      <c r="Y927" s="134">
        <v>1300</v>
      </c>
      <c r="Z927" s="110">
        <f t="shared" si="492"/>
        <v>1040</v>
      </c>
      <c r="AA927" s="110"/>
      <c r="AB927" s="110"/>
      <c r="AC927" s="110"/>
      <c r="AD927" s="110">
        <f t="shared" si="513"/>
        <v>1040</v>
      </c>
      <c r="AE927" s="110">
        <f t="shared" si="514"/>
        <v>49376.698056536632</v>
      </c>
      <c r="AF927" s="261">
        <f t="shared" si="515"/>
        <v>487777.02</v>
      </c>
      <c r="AG927" s="23"/>
    </row>
    <row r="928" spans="1:33" s="111" customFormat="1" x14ac:dyDescent="0.2">
      <c r="A928" s="150" t="s">
        <v>922</v>
      </c>
      <c r="B928" s="150"/>
      <c r="C928" s="150"/>
      <c r="D928" s="151">
        <v>0</v>
      </c>
      <c r="E928" s="152"/>
      <c r="F928" s="153">
        <v>0.2</v>
      </c>
      <c r="G928" s="153"/>
      <c r="H928" s="152">
        <v>7654</v>
      </c>
      <c r="I928" s="109">
        <f t="shared" si="516"/>
        <v>7477.9579999999996</v>
      </c>
      <c r="J928" s="66">
        <f t="shared" si="486"/>
        <v>5982.3663999999999</v>
      </c>
      <c r="K928" s="109"/>
      <c r="L928" s="152">
        <v>0</v>
      </c>
      <c r="M928" s="109">
        <f t="shared" si="517"/>
        <v>0</v>
      </c>
      <c r="N928" s="109">
        <f t="shared" si="488"/>
        <v>0</v>
      </c>
      <c r="O928" s="115"/>
      <c r="P928" s="152">
        <v>0</v>
      </c>
      <c r="Q928" s="109">
        <f t="shared" si="518"/>
        <v>0</v>
      </c>
      <c r="R928" s="66">
        <f t="shared" si="490"/>
        <v>0</v>
      </c>
      <c r="S928" s="151">
        <v>25</v>
      </c>
      <c r="T928" s="154" t="s">
        <v>134</v>
      </c>
      <c r="U928" s="108">
        <f>SUMIF('Avoided Costs 2011-2019'!$A:$A,'2011 Actuals'!T928&amp;'2011 Actuals'!S928,'Avoided Costs 2011-2019'!$E:$E)*J928</f>
        <v>14039.848872169288</v>
      </c>
      <c r="V928" s="108">
        <f>SUMIF('Avoided Costs 2011-2019'!$A:$A,'2011 Actuals'!T928&amp;'2011 Actuals'!S928,'Avoided Costs 2011-2019'!$K:$K)*N928</f>
        <v>0</v>
      </c>
      <c r="W928" s="108">
        <f>SUMIF('Avoided Costs 2011-2019'!$A:$A,'2011 Actuals'!T928&amp;'2011 Actuals'!S928,'Avoided Costs 2011-2019'!$M:$M)*R928</f>
        <v>0</v>
      </c>
      <c r="X928" s="108">
        <f t="shared" si="491"/>
        <v>14039.848872169288</v>
      </c>
      <c r="Y928" s="134">
        <v>57128</v>
      </c>
      <c r="Z928" s="110">
        <f t="shared" si="492"/>
        <v>45702.400000000001</v>
      </c>
      <c r="AA928" s="110"/>
      <c r="AB928" s="110"/>
      <c r="AC928" s="110"/>
      <c r="AD928" s="110">
        <f t="shared" si="513"/>
        <v>45702.400000000001</v>
      </c>
      <c r="AE928" s="110">
        <f t="shared" si="514"/>
        <v>-31662.551127830713</v>
      </c>
      <c r="AF928" s="261">
        <f t="shared" si="515"/>
        <v>149559.16</v>
      </c>
      <c r="AG928" s="23"/>
    </row>
    <row r="929" spans="1:33" s="111" customFormat="1" x14ac:dyDescent="0.2">
      <c r="A929" s="150" t="s">
        <v>923</v>
      </c>
      <c r="B929" s="150"/>
      <c r="C929" s="150"/>
      <c r="D929" s="151">
        <v>0</v>
      </c>
      <c r="E929" s="152"/>
      <c r="F929" s="153">
        <v>0.2</v>
      </c>
      <c r="G929" s="153"/>
      <c r="H929" s="152">
        <v>34881</v>
      </c>
      <c r="I929" s="109">
        <f t="shared" si="516"/>
        <v>34078.737000000001</v>
      </c>
      <c r="J929" s="66">
        <f t="shared" si="486"/>
        <v>27262.989600000001</v>
      </c>
      <c r="K929" s="109"/>
      <c r="L929" s="152">
        <v>0</v>
      </c>
      <c r="M929" s="109">
        <f t="shared" si="517"/>
        <v>0</v>
      </c>
      <c r="N929" s="109">
        <f t="shared" si="488"/>
        <v>0</v>
      </c>
      <c r="O929" s="115"/>
      <c r="P929" s="152">
        <v>0</v>
      </c>
      <c r="Q929" s="109">
        <f t="shared" si="518"/>
        <v>0</v>
      </c>
      <c r="R929" s="66">
        <f t="shared" si="490"/>
        <v>0</v>
      </c>
      <c r="S929" s="151">
        <v>15</v>
      </c>
      <c r="T929" s="154" t="s">
        <v>16</v>
      </c>
      <c r="U929" s="108">
        <f>SUMIF('Avoided Costs 2011-2019'!$A:$A,'2011 Actuals'!T929&amp;'2011 Actuals'!S929,'Avoided Costs 2011-2019'!$E:$E)*J929</f>
        <v>55486.914957375608</v>
      </c>
      <c r="V929" s="108">
        <f>SUMIF('Avoided Costs 2011-2019'!$A:$A,'2011 Actuals'!T929&amp;'2011 Actuals'!S929,'Avoided Costs 2011-2019'!$K:$K)*N929</f>
        <v>0</v>
      </c>
      <c r="W929" s="108">
        <f>SUMIF('Avoided Costs 2011-2019'!$A:$A,'2011 Actuals'!T929&amp;'2011 Actuals'!S929,'Avoided Costs 2011-2019'!$M:$M)*R929</f>
        <v>0</v>
      </c>
      <c r="X929" s="108">
        <f t="shared" si="491"/>
        <v>55486.914957375608</v>
      </c>
      <c r="Y929" s="134">
        <v>0</v>
      </c>
      <c r="Z929" s="110">
        <f t="shared" si="492"/>
        <v>0</v>
      </c>
      <c r="AA929" s="110"/>
      <c r="AB929" s="110"/>
      <c r="AC929" s="110"/>
      <c r="AD929" s="110">
        <f t="shared" si="513"/>
        <v>0</v>
      </c>
      <c r="AE929" s="110">
        <f t="shared" si="514"/>
        <v>55486.914957375608</v>
      </c>
      <c r="AF929" s="261">
        <f t="shared" si="515"/>
        <v>408944.84400000004</v>
      </c>
      <c r="AG929" s="23"/>
    </row>
    <row r="930" spans="1:33" s="111" customFormat="1" x14ac:dyDescent="0.2">
      <c r="A930" s="150" t="s">
        <v>924</v>
      </c>
      <c r="B930" s="150"/>
      <c r="C930" s="150"/>
      <c r="D930" s="151">
        <v>1</v>
      </c>
      <c r="E930" s="152"/>
      <c r="F930" s="153">
        <v>0.2</v>
      </c>
      <c r="G930" s="153"/>
      <c r="H930" s="152">
        <v>32215</v>
      </c>
      <c r="I930" s="109">
        <f t="shared" si="516"/>
        <v>31474.055</v>
      </c>
      <c r="J930" s="66">
        <f t="shared" si="486"/>
        <v>25179.244000000002</v>
      </c>
      <c r="K930" s="109"/>
      <c r="L930" s="152">
        <v>0</v>
      </c>
      <c r="M930" s="109">
        <f t="shared" si="517"/>
        <v>0</v>
      </c>
      <c r="N930" s="109">
        <f t="shared" si="488"/>
        <v>0</v>
      </c>
      <c r="O930" s="115"/>
      <c r="P930" s="152">
        <v>0</v>
      </c>
      <c r="Q930" s="109">
        <f t="shared" si="518"/>
        <v>0</v>
      </c>
      <c r="R930" s="66">
        <f t="shared" si="490"/>
        <v>0</v>
      </c>
      <c r="S930" s="151">
        <v>25</v>
      </c>
      <c r="T930" s="154" t="s">
        <v>16</v>
      </c>
      <c r="U930" s="108">
        <f>SUMIF('Avoided Costs 2011-2019'!$A:$A,'2011 Actuals'!T930&amp;'2011 Actuals'!S930,'Avoided Costs 2011-2019'!$E:$E)*J930</f>
        <v>65063.250726728664</v>
      </c>
      <c r="V930" s="108">
        <f>SUMIF('Avoided Costs 2011-2019'!$A:$A,'2011 Actuals'!T930&amp;'2011 Actuals'!S930,'Avoided Costs 2011-2019'!$K:$K)*N930</f>
        <v>0</v>
      </c>
      <c r="W930" s="108">
        <f>SUMIF('Avoided Costs 2011-2019'!$A:$A,'2011 Actuals'!T930&amp;'2011 Actuals'!S930,'Avoided Costs 2011-2019'!$M:$M)*R930</f>
        <v>0</v>
      </c>
      <c r="X930" s="108">
        <f t="shared" si="491"/>
        <v>65063.250726728664</v>
      </c>
      <c r="Y930" s="134">
        <v>39540</v>
      </c>
      <c r="Z930" s="110">
        <f t="shared" si="492"/>
        <v>31632</v>
      </c>
      <c r="AA930" s="110"/>
      <c r="AB930" s="110"/>
      <c r="AC930" s="110"/>
      <c r="AD930" s="110">
        <f t="shared" si="513"/>
        <v>31632</v>
      </c>
      <c r="AE930" s="110">
        <f t="shared" si="514"/>
        <v>33431.250726728664</v>
      </c>
      <c r="AF930" s="261">
        <f t="shared" si="515"/>
        <v>629481.10000000009</v>
      </c>
      <c r="AG930" s="23"/>
    </row>
    <row r="931" spans="1:33" s="111" customFormat="1" x14ac:dyDescent="0.2">
      <c r="A931" s="150" t="s">
        <v>925</v>
      </c>
      <c r="B931" s="150"/>
      <c r="C931" s="150"/>
      <c r="D931" s="151">
        <v>1</v>
      </c>
      <c r="E931" s="152"/>
      <c r="F931" s="153">
        <v>0.2</v>
      </c>
      <c r="G931" s="153"/>
      <c r="H931" s="152">
        <v>37510</v>
      </c>
      <c r="I931" s="109">
        <f t="shared" si="516"/>
        <v>36647.269999999997</v>
      </c>
      <c r="J931" s="66">
        <f t="shared" si="486"/>
        <v>29317.815999999999</v>
      </c>
      <c r="K931" s="109"/>
      <c r="L931" s="152">
        <v>0</v>
      </c>
      <c r="M931" s="109">
        <f t="shared" si="517"/>
        <v>0</v>
      </c>
      <c r="N931" s="109">
        <f t="shared" si="488"/>
        <v>0</v>
      </c>
      <c r="O931" s="115"/>
      <c r="P931" s="152">
        <v>0</v>
      </c>
      <c r="Q931" s="109">
        <f t="shared" si="518"/>
        <v>0</v>
      </c>
      <c r="R931" s="66">
        <f t="shared" si="490"/>
        <v>0</v>
      </c>
      <c r="S931" s="151">
        <v>15</v>
      </c>
      <c r="T931" s="154" t="s">
        <v>16</v>
      </c>
      <c r="U931" s="108">
        <f>SUMIF('Avoided Costs 2011-2019'!$A:$A,'2011 Actuals'!T931&amp;'2011 Actuals'!S931,'Avoided Costs 2011-2019'!$E:$E)*J931</f>
        <v>59668.994009665978</v>
      </c>
      <c r="V931" s="108">
        <f>SUMIF('Avoided Costs 2011-2019'!$A:$A,'2011 Actuals'!T931&amp;'2011 Actuals'!S931,'Avoided Costs 2011-2019'!$K:$K)*N931</f>
        <v>0</v>
      </c>
      <c r="W931" s="108">
        <f>SUMIF('Avoided Costs 2011-2019'!$A:$A,'2011 Actuals'!T931&amp;'2011 Actuals'!S931,'Avoided Costs 2011-2019'!$M:$M)*R931</f>
        <v>0</v>
      </c>
      <c r="X931" s="108">
        <f t="shared" si="491"/>
        <v>59668.994009665978</v>
      </c>
      <c r="Y931" s="134">
        <v>27414.720000000001</v>
      </c>
      <c r="Z931" s="110">
        <f t="shared" si="492"/>
        <v>21931.776000000002</v>
      </c>
      <c r="AA931" s="110"/>
      <c r="AB931" s="110"/>
      <c r="AC931" s="110"/>
      <c r="AD931" s="110">
        <f t="shared" si="513"/>
        <v>21931.776000000002</v>
      </c>
      <c r="AE931" s="110">
        <f t="shared" si="514"/>
        <v>37737.218009665972</v>
      </c>
      <c r="AF931" s="261">
        <f t="shared" si="515"/>
        <v>439767.24</v>
      </c>
      <c r="AG931" s="23"/>
    </row>
    <row r="932" spans="1:33" s="111" customFormat="1" x14ac:dyDescent="0.2">
      <c r="A932" s="145" t="s">
        <v>926</v>
      </c>
      <c r="B932" s="145"/>
      <c r="C932" s="145"/>
      <c r="D932" s="146">
        <v>1</v>
      </c>
      <c r="E932" s="147"/>
      <c r="F932" s="148">
        <v>0.2</v>
      </c>
      <c r="G932" s="148"/>
      <c r="H932" s="147">
        <v>48566</v>
      </c>
      <c r="I932" s="109">
        <f>H932</f>
        <v>48566</v>
      </c>
      <c r="J932" s="66">
        <f t="shared" si="486"/>
        <v>38852.800000000003</v>
      </c>
      <c r="K932" s="147"/>
      <c r="L932" s="147">
        <v>0</v>
      </c>
      <c r="M932" s="109">
        <f>L932</f>
        <v>0</v>
      </c>
      <c r="N932" s="109">
        <f t="shared" si="488"/>
        <v>0</v>
      </c>
      <c r="O932" s="147"/>
      <c r="P932" s="147">
        <v>0</v>
      </c>
      <c r="Q932" s="109">
        <f>+P932</f>
        <v>0</v>
      </c>
      <c r="R932" s="66">
        <f t="shared" si="490"/>
        <v>0</v>
      </c>
      <c r="S932" s="146">
        <v>25</v>
      </c>
      <c r="T932" s="149" t="s">
        <v>16</v>
      </c>
      <c r="U932" s="108">
        <f>SUMIF('Avoided Costs 2011-2019'!$A:$A,'2011 Actuals'!T932&amp;'2011 Actuals'!S932,'Avoided Costs 2011-2019'!$E:$E)*J932</f>
        <v>100395.7651721173</v>
      </c>
      <c r="V932" s="108">
        <f>SUMIF('Avoided Costs 2011-2019'!$A:$A,'2011 Actuals'!T932&amp;'2011 Actuals'!S932,'Avoided Costs 2011-2019'!$K:$K)*N932</f>
        <v>0</v>
      </c>
      <c r="W932" s="108">
        <f>SUMIF('Avoided Costs 2011-2019'!$A:$A,'2011 Actuals'!T932&amp;'2011 Actuals'!S932,'Avoided Costs 2011-2019'!$M:$M)*R932</f>
        <v>0</v>
      </c>
      <c r="X932" s="108">
        <f t="shared" si="491"/>
        <v>100395.7651721173</v>
      </c>
      <c r="Y932" s="134">
        <v>41200</v>
      </c>
      <c r="Z932" s="110">
        <f t="shared" si="492"/>
        <v>32960</v>
      </c>
      <c r="AA932" s="110"/>
      <c r="AB932" s="110"/>
      <c r="AC932" s="110"/>
      <c r="AD932" s="110">
        <f t="shared" si="513"/>
        <v>32960</v>
      </c>
      <c r="AE932" s="110">
        <f t="shared" si="514"/>
        <v>67435.765172117302</v>
      </c>
      <c r="AF932" s="261">
        <f t="shared" si="515"/>
        <v>971320.00000000012</v>
      </c>
      <c r="AG932" s="23"/>
    </row>
    <row r="933" spans="1:33" s="111" customFormat="1" x14ac:dyDescent="0.2">
      <c r="A933" s="150" t="s">
        <v>927</v>
      </c>
      <c r="B933" s="150"/>
      <c r="C933" s="150"/>
      <c r="D933" s="151">
        <v>0</v>
      </c>
      <c r="E933" s="152"/>
      <c r="F933" s="153">
        <v>0.2</v>
      </c>
      <c r="G933" s="153"/>
      <c r="H933" s="152">
        <v>16961</v>
      </c>
      <c r="I933" s="109">
        <f t="shared" si="496"/>
        <v>16570.897000000001</v>
      </c>
      <c r="J933" s="66">
        <f t="shared" si="486"/>
        <v>13256.717600000002</v>
      </c>
      <c r="K933" s="109"/>
      <c r="L933" s="152">
        <v>0</v>
      </c>
      <c r="M933" s="109">
        <f t="shared" si="497"/>
        <v>0</v>
      </c>
      <c r="N933" s="109">
        <f t="shared" si="488"/>
        <v>0</v>
      </c>
      <c r="O933" s="115"/>
      <c r="P933" s="152">
        <v>0</v>
      </c>
      <c r="Q933" s="109">
        <f t="shared" si="498"/>
        <v>0</v>
      </c>
      <c r="R933" s="66">
        <f t="shared" si="490"/>
        <v>0</v>
      </c>
      <c r="S933" s="151">
        <v>15</v>
      </c>
      <c r="T933" s="154" t="s">
        <v>16</v>
      </c>
      <c r="U933" s="108">
        <f>SUMIF('Avoided Costs 2011-2019'!$A:$A,'2011 Actuals'!T933&amp;'2011 Actuals'!S933,'Avoided Costs 2011-2019'!$E:$E)*J933</f>
        <v>26980.693345719672</v>
      </c>
      <c r="V933" s="108">
        <f>SUMIF('Avoided Costs 2011-2019'!$A:$A,'2011 Actuals'!T933&amp;'2011 Actuals'!S933,'Avoided Costs 2011-2019'!$K:$K)*N933</f>
        <v>0</v>
      </c>
      <c r="W933" s="108">
        <f>SUMIF('Avoided Costs 2011-2019'!$A:$A,'2011 Actuals'!T933&amp;'2011 Actuals'!S933,'Avoided Costs 2011-2019'!$M:$M)*R933</f>
        <v>0</v>
      </c>
      <c r="X933" s="108">
        <f t="shared" si="491"/>
        <v>26980.693345719672</v>
      </c>
      <c r="Y933" s="134">
        <v>17391</v>
      </c>
      <c r="Z933" s="110">
        <f t="shared" si="492"/>
        <v>13912.800000000001</v>
      </c>
      <c r="AA933" s="110"/>
      <c r="AB933" s="110"/>
      <c r="AC933" s="110"/>
      <c r="AD933" s="110">
        <f t="shared" si="513"/>
        <v>13912.800000000001</v>
      </c>
      <c r="AE933" s="110">
        <f t="shared" si="514"/>
        <v>13067.893345719671</v>
      </c>
      <c r="AF933" s="261">
        <f t="shared" si="515"/>
        <v>198850.76400000002</v>
      </c>
      <c r="AG933" s="23"/>
    </row>
    <row r="934" spans="1:33" s="111" customFormat="1" x14ac:dyDescent="0.2">
      <c r="A934" s="150" t="s">
        <v>928</v>
      </c>
      <c r="B934" s="150"/>
      <c r="C934" s="150"/>
      <c r="D934" s="151">
        <v>1</v>
      </c>
      <c r="E934" s="152"/>
      <c r="F934" s="153">
        <v>0.2</v>
      </c>
      <c r="G934" s="153"/>
      <c r="H934" s="152">
        <v>24827</v>
      </c>
      <c r="I934" s="109">
        <f t="shared" si="496"/>
        <v>24255.978999999999</v>
      </c>
      <c r="J934" s="66">
        <f t="shared" si="486"/>
        <v>19404.783200000002</v>
      </c>
      <c r="K934" s="109"/>
      <c r="L934" s="152">
        <v>0</v>
      </c>
      <c r="M934" s="109">
        <f t="shared" si="497"/>
        <v>0</v>
      </c>
      <c r="N934" s="109">
        <f t="shared" si="488"/>
        <v>0</v>
      </c>
      <c r="O934" s="115"/>
      <c r="P934" s="152">
        <v>0</v>
      </c>
      <c r="Q934" s="109">
        <f t="shared" si="498"/>
        <v>0</v>
      </c>
      <c r="R934" s="66">
        <f t="shared" si="490"/>
        <v>0</v>
      </c>
      <c r="S934" s="151">
        <v>25</v>
      </c>
      <c r="T934" s="154" t="s">
        <v>134</v>
      </c>
      <c r="U934" s="108">
        <f>SUMIF('Avoided Costs 2011-2019'!$A:$A,'2011 Actuals'!T934&amp;'2011 Actuals'!S934,'Avoided Costs 2011-2019'!$E:$E)*J934</f>
        <v>45540.54454525045</v>
      </c>
      <c r="V934" s="108">
        <f>SUMIF('Avoided Costs 2011-2019'!$A:$A,'2011 Actuals'!T934&amp;'2011 Actuals'!S934,'Avoided Costs 2011-2019'!$K:$K)*N934</f>
        <v>0</v>
      </c>
      <c r="W934" s="108">
        <f>SUMIF('Avoided Costs 2011-2019'!$A:$A,'2011 Actuals'!T934&amp;'2011 Actuals'!S934,'Avoided Costs 2011-2019'!$M:$M)*R934</f>
        <v>0</v>
      </c>
      <c r="X934" s="108">
        <f t="shared" si="491"/>
        <v>45540.54454525045</v>
      </c>
      <c r="Y934" s="134">
        <v>12473</v>
      </c>
      <c r="Z934" s="110">
        <f t="shared" si="492"/>
        <v>9978.4000000000015</v>
      </c>
      <c r="AA934" s="110"/>
      <c r="AB934" s="110"/>
      <c r="AC934" s="110"/>
      <c r="AD934" s="110">
        <f t="shared" si="513"/>
        <v>9978.4000000000015</v>
      </c>
      <c r="AE934" s="110">
        <f t="shared" si="514"/>
        <v>35562.144545250449</v>
      </c>
      <c r="AF934" s="261">
        <f t="shared" si="515"/>
        <v>485119.58</v>
      </c>
      <c r="AG934" s="23"/>
    </row>
    <row r="935" spans="1:33" s="111" customFormat="1" x14ac:dyDescent="0.2">
      <c r="A935" s="145" t="s">
        <v>929</v>
      </c>
      <c r="B935" s="145"/>
      <c r="C935" s="145"/>
      <c r="D935" s="146">
        <v>0</v>
      </c>
      <c r="E935" s="147"/>
      <c r="F935" s="148">
        <v>0.2</v>
      </c>
      <c r="G935" s="148"/>
      <c r="H935" s="147">
        <v>5431</v>
      </c>
      <c r="I935" s="109">
        <f t="shared" ref="I935:I936" si="519">H935</f>
        <v>5431</v>
      </c>
      <c r="J935" s="66">
        <f t="shared" si="486"/>
        <v>4344.8</v>
      </c>
      <c r="K935" s="147"/>
      <c r="L935" s="147">
        <v>0</v>
      </c>
      <c r="M935" s="109">
        <f t="shared" ref="M935:M936" si="520">L935</f>
        <v>0</v>
      </c>
      <c r="N935" s="109">
        <f t="shared" si="488"/>
        <v>0</v>
      </c>
      <c r="O935" s="147"/>
      <c r="P935" s="147">
        <v>0</v>
      </c>
      <c r="Q935" s="109">
        <f t="shared" ref="Q935:Q936" si="521">+P935</f>
        <v>0</v>
      </c>
      <c r="R935" s="66">
        <f t="shared" si="490"/>
        <v>0</v>
      </c>
      <c r="S935" s="146">
        <v>25</v>
      </c>
      <c r="T935" s="149" t="s">
        <v>134</v>
      </c>
      <c r="U935" s="108">
        <f>SUMIF('Avoided Costs 2011-2019'!$A:$A,'2011 Actuals'!T935&amp;'2011 Actuals'!S935,'Avoided Costs 2011-2019'!$E:$E)*J935</f>
        <v>10196.689955299482</v>
      </c>
      <c r="V935" s="108">
        <f>SUMIF('Avoided Costs 2011-2019'!$A:$A,'2011 Actuals'!T935&amp;'2011 Actuals'!S935,'Avoided Costs 2011-2019'!$K:$K)*N935</f>
        <v>0</v>
      </c>
      <c r="W935" s="108">
        <f>SUMIF('Avoided Costs 2011-2019'!$A:$A,'2011 Actuals'!T935&amp;'2011 Actuals'!S935,'Avoided Costs 2011-2019'!$M:$M)*R935</f>
        <v>0</v>
      </c>
      <c r="X935" s="108">
        <f t="shared" si="491"/>
        <v>10196.689955299482</v>
      </c>
      <c r="Y935" s="134">
        <v>10300</v>
      </c>
      <c r="Z935" s="110">
        <f t="shared" si="492"/>
        <v>8240</v>
      </c>
      <c r="AA935" s="110"/>
      <c r="AB935" s="110"/>
      <c r="AC935" s="110"/>
      <c r="AD935" s="110">
        <f t="shared" si="513"/>
        <v>8240</v>
      </c>
      <c r="AE935" s="110">
        <f t="shared" si="514"/>
        <v>1956.6899552994819</v>
      </c>
      <c r="AF935" s="261">
        <f t="shared" si="515"/>
        <v>108620</v>
      </c>
      <c r="AG935" s="23"/>
    </row>
    <row r="936" spans="1:33" s="111" customFormat="1" x14ac:dyDescent="0.2">
      <c r="A936" s="145" t="s">
        <v>930</v>
      </c>
      <c r="B936" s="145"/>
      <c r="C936" s="145"/>
      <c r="D936" s="146">
        <v>1</v>
      </c>
      <c r="E936" s="147"/>
      <c r="F936" s="148">
        <v>0.2</v>
      </c>
      <c r="G936" s="148"/>
      <c r="H936" s="147">
        <v>48566</v>
      </c>
      <c r="I936" s="109">
        <f t="shared" si="519"/>
        <v>48566</v>
      </c>
      <c r="J936" s="66">
        <f t="shared" si="486"/>
        <v>38852.800000000003</v>
      </c>
      <c r="K936" s="147"/>
      <c r="L936" s="147">
        <v>0</v>
      </c>
      <c r="M936" s="109">
        <f t="shared" si="520"/>
        <v>0</v>
      </c>
      <c r="N936" s="109">
        <f t="shared" si="488"/>
        <v>0</v>
      </c>
      <c r="O936" s="147"/>
      <c r="P936" s="147">
        <v>0</v>
      </c>
      <c r="Q936" s="109">
        <f t="shared" si="521"/>
        <v>0</v>
      </c>
      <c r="R936" s="66">
        <f t="shared" si="490"/>
        <v>0</v>
      </c>
      <c r="S936" s="146">
        <v>25</v>
      </c>
      <c r="T936" s="149" t="s">
        <v>16</v>
      </c>
      <c r="U936" s="108">
        <f>SUMIF('Avoided Costs 2011-2019'!$A:$A,'2011 Actuals'!T936&amp;'2011 Actuals'!S936,'Avoided Costs 2011-2019'!$E:$E)*J936</f>
        <v>100395.7651721173</v>
      </c>
      <c r="V936" s="108">
        <f>SUMIF('Avoided Costs 2011-2019'!$A:$A,'2011 Actuals'!T936&amp;'2011 Actuals'!S936,'Avoided Costs 2011-2019'!$K:$K)*N936</f>
        <v>0</v>
      </c>
      <c r="W936" s="108">
        <f>SUMIF('Avoided Costs 2011-2019'!$A:$A,'2011 Actuals'!T936&amp;'2011 Actuals'!S936,'Avoided Costs 2011-2019'!$M:$M)*R936</f>
        <v>0</v>
      </c>
      <c r="X936" s="108">
        <f t="shared" si="491"/>
        <v>100395.7651721173</v>
      </c>
      <c r="Y936" s="134">
        <v>41200</v>
      </c>
      <c r="Z936" s="110">
        <f t="shared" si="492"/>
        <v>32960</v>
      </c>
      <c r="AA936" s="110"/>
      <c r="AB936" s="110"/>
      <c r="AC936" s="110"/>
      <c r="AD936" s="110">
        <f t="shared" si="513"/>
        <v>32960</v>
      </c>
      <c r="AE936" s="110">
        <f t="shared" si="514"/>
        <v>67435.765172117302</v>
      </c>
      <c r="AF936" s="261">
        <f t="shared" si="515"/>
        <v>971320.00000000012</v>
      </c>
      <c r="AG936" s="23"/>
    </row>
    <row r="937" spans="1:33" s="111" customFormat="1" x14ac:dyDescent="0.2">
      <c r="A937" s="150" t="s">
        <v>931</v>
      </c>
      <c r="B937" s="150"/>
      <c r="C937" s="150"/>
      <c r="D937" s="151">
        <v>1</v>
      </c>
      <c r="E937" s="152"/>
      <c r="F937" s="153">
        <v>0.2</v>
      </c>
      <c r="G937" s="153"/>
      <c r="H937" s="152">
        <v>27418</v>
      </c>
      <c r="I937" s="109">
        <f t="shared" si="496"/>
        <v>26787.385999999999</v>
      </c>
      <c r="J937" s="66">
        <f t="shared" si="486"/>
        <v>21429.908800000001</v>
      </c>
      <c r="K937" s="109"/>
      <c r="L937" s="152">
        <v>0</v>
      </c>
      <c r="M937" s="109">
        <f t="shared" si="497"/>
        <v>0</v>
      </c>
      <c r="N937" s="109">
        <f t="shared" si="488"/>
        <v>0</v>
      </c>
      <c r="O937" s="115"/>
      <c r="P937" s="152">
        <v>0</v>
      </c>
      <c r="Q937" s="109">
        <f t="shared" si="498"/>
        <v>0</v>
      </c>
      <c r="R937" s="66">
        <f t="shared" si="490"/>
        <v>0</v>
      </c>
      <c r="S937" s="151">
        <v>25</v>
      </c>
      <c r="T937" s="154" t="s">
        <v>134</v>
      </c>
      <c r="U937" s="108">
        <f>SUMIF('Avoided Costs 2011-2019'!$A:$A,'2011 Actuals'!T937&amp;'2011 Actuals'!S937,'Avoided Costs 2011-2019'!$E:$E)*J937</f>
        <v>50293.255340624193</v>
      </c>
      <c r="V937" s="108">
        <f>SUMIF('Avoided Costs 2011-2019'!$A:$A,'2011 Actuals'!T937&amp;'2011 Actuals'!S937,'Avoided Costs 2011-2019'!$K:$K)*N937</f>
        <v>0</v>
      </c>
      <c r="W937" s="108">
        <f>SUMIF('Avoided Costs 2011-2019'!$A:$A,'2011 Actuals'!T937&amp;'2011 Actuals'!S937,'Avoided Costs 2011-2019'!$M:$M)*R937</f>
        <v>0</v>
      </c>
      <c r="X937" s="108">
        <f t="shared" si="491"/>
        <v>50293.255340624193</v>
      </c>
      <c r="Y937" s="134">
        <v>2634</v>
      </c>
      <c r="Z937" s="110">
        <f t="shared" si="492"/>
        <v>2107.2000000000003</v>
      </c>
      <c r="AA937" s="110"/>
      <c r="AB937" s="110"/>
      <c r="AC937" s="110"/>
      <c r="AD937" s="110">
        <f t="shared" si="513"/>
        <v>2107.2000000000003</v>
      </c>
      <c r="AE937" s="110">
        <f t="shared" si="514"/>
        <v>48186.055340624196</v>
      </c>
      <c r="AF937" s="261">
        <f t="shared" si="515"/>
        <v>535747.72</v>
      </c>
      <c r="AG937" s="23"/>
    </row>
    <row r="938" spans="1:33" s="111" customFormat="1" x14ac:dyDescent="0.2">
      <c r="A938" s="145" t="s">
        <v>932</v>
      </c>
      <c r="B938" s="145"/>
      <c r="C938" s="145"/>
      <c r="D938" s="146">
        <v>0</v>
      </c>
      <c r="E938" s="147"/>
      <c r="F938" s="148">
        <v>0.2</v>
      </c>
      <c r="G938" s="148"/>
      <c r="H938" s="147">
        <v>6153</v>
      </c>
      <c r="I938" s="109">
        <f t="shared" ref="I938:I941" si="522">H938</f>
        <v>6153</v>
      </c>
      <c r="J938" s="66">
        <f t="shared" si="486"/>
        <v>4922.4000000000005</v>
      </c>
      <c r="K938" s="147"/>
      <c r="L938" s="147">
        <v>0</v>
      </c>
      <c r="M938" s="109">
        <f t="shared" ref="M938:M941" si="523">L938</f>
        <v>0</v>
      </c>
      <c r="N938" s="109">
        <f t="shared" si="488"/>
        <v>0</v>
      </c>
      <c r="O938" s="147"/>
      <c r="P938" s="147">
        <v>0</v>
      </c>
      <c r="Q938" s="109">
        <f t="shared" ref="Q938:Q941" si="524">+P938</f>
        <v>0</v>
      </c>
      <c r="R938" s="66">
        <f t="shared" si="490"/>
        <v>0</v>
      </c>
      <c r="S938" s="146">
        <v>25</v>
      </c>
      <c r="T938" s="149" t="s">
        <v>134</v>
      </c>
      <c r="U938" s="108">
        <f>SUMIF('Avoided Costs 2011-2019'!$A:$A,'2011 Actuals'!T938&amp;'2011 Actuals'!S938,'Avoided Costs 2011-2019'!$E:$E)*J938</f>
        <v>11552.243287600391</v>
      </c>
      <c r="V938" s="108">
        <f>SUMIF('Avoided Costs 2011-2019'!$A:$A,'2011 Actuals'!T938&amp;'2011 Actuals'!S938,'Avoided Costs 2011-2019'!$K:$K)*N938</f>
        <v>0</v>
      </c>
      <c r="W938" s="108">
        <f>SUMIF('Avoided Costs 2011-2019'!$A:$A,'2011 Actuals'!T938&amp;'2011 Actuals'!S938,'Avoided Costs 2011-2019'!$M:$M)*R938</f>
        <v>0</v>
      </c>
      <c r="X938" s="108">
        <f t="shared" si="491"/>
        <v>11552.243287600391</v>
      </c>
      <c r="Y938" s="134">
        <v>12000</v>
      </c>
      <c r="Z938" s="110">
        <f t="shared" si="492"/>
        <v>9600</v>
      </c>
      <c r="AA938" s="110"/>
      <c r="AB938" s="110"/>
      <c r="AC938" s="110"/>
      <c r="AD938" s="110">
        <f t="shared" si="513"/>
        <v>9600</v>
      </c>
      <c r="AE938" s="110">
        <f t="shared" si="514"/>
        <v>1952.2432876003913</v>
      </c>
      <c r="AF938" s="261">
        <f t="shared" si="515"/>
        <v>123060.00000000001</v>
      </c>
      <c r="AG938" s="23"/>
    </row>
    <row r="939" spans="1:33" s="111" customFormat="1" x14ac:dyDescent="0.2">
      <c r="A939" s="145" t="s">
        <v>933</v>
      </c>
      <c r="B939" s="145"/>
      <c r="C939" s="145"/>
      <c r="D939" s="146">
        <v>1</v>
      </c>
      <c r="E939" s="147"/>
      <c r="F939" s="148">
        <v>0.2</v>
      </c>
      <c r="G939" s="148"/>
      <c r="H939" s="147">
        <v>24283</v>
      </c>
      <c r="I939" s="109">
        <f t="shared" si="522"/>
        <v>24283</v>
      </c>
      <c r="J939" s="66">
        <f t="shared" si="486"/>
        <v>19426.400000000001</v>
      </c>
      <c r="K939" s="147"/>
      <c r="L939" s="147">
        <v>0</v>
      </c>
      <c r="M939" s="109">
        <f t="shared" si="523"/>
        <v>0</v>
      </c>
      <c r="N939" s="109">
        <f t="shared" si="488"/>
        <v>0</v>
      </c>
      <c r="O939" s="147"/>
      <c r="P939" s="147">
        <v>0</v>
      </c>
      <c r="Q939" s="109">
        <f t="shared" si="524"/>
        <v>0</v>
      </c>
      <c r="R939" s="66">
        <f t="shared" si="490"/>
        <v>0</v>
      </c>
      <c r="S939" s="146">
        <v>25</v>
      </c>
      <c r="T939" s="149" t="s">
        <v>16</v>
      </c>
      <c r="U939" s="108">
        <f>SUMIF('Avoided Costs 2011-2019'!$A:$A,'2011 Actuals'!T939&amp;'2011 Actuals'!S939,'Avoided Costs 2011-2019'!$E:$E)*J939</f>
        <v>50197.882586058651</v>
      </c>
      <c r="V939" s="108">
        <f>SUMIF('Avoided Costs 2011-2019'!$A:$A,'2011 Actuals'!T939&amp;'2011 Actuals'!S939,'Avoided Costs 2011-2019'!$K:$K)*N939</f>
        <v>0</v>
      </c>
      <c r="W939" s="108">
        <f>SUMIF('Avoided Costs 2011-2019'!$A:$A,'2011 Actuals'!T939&amp;'2011 Actuals'!S939,'Avoided Costs 2011-2019'!$M:$M)*R939</f>
        <v>0</v>
      </c>
      <c r="X939" s="108">
        <f t="shared" si="491"/>
        <v>50197.882586058651</v>
      </c>
      <c r="Y939" s="134">
        <v>20600</v>
      </c>
      <c r="Z939" s="110">
        <f t="shared" si="492"/>
        <v>16480</v>
      </c>
      <c r="AA939" s="110"/>
      <c r="AB939" s="110"/>
      <c r="AC939" s="110"/>
      <c r="AD939" s="110">
        <f t="shared" si="513"/>
        <v>16480</v>
      </c>
      <c r="AE939" s="110">
        <f t="shared" si="514"/>
        <v>33717.882586058651</v>
      </c>
      <c r="AF939" s="261">
        <f t="shared" si="515"/>
        <v>485660.00000000006</v>
      </c>
      <c r="AG939" s="23"/>
    </row>
    <row r="940" spans="1:33" s="111" customFormat="1" x14ac:dyDescent="0.2">
      <c r="A940" s="145" t="s">
        <v>934</v>
      </c>
      <c r="B940" s="145"/>
      <c r="C940" s="145"/>
      <c r="D940" s="146">
        <v>1</v>
      </c>
      <c r="E940" s="147"/>
      <c r="F940" s="148">
        <v>0.2</v>
      </c>
      <c r="G940" s="148"/>
      <c r="H940" s="147">
        <v>12141</v>
      </c>
      <c r="I940" s="109">
        <f t="shared" si="522"/>
        <v>12141</v>
      </c>
      <c r="J940" s="66">
        <f t="shared" si="486"/>
        <v>9712.8000000000011</v>
      </c>
      <c r="K940" s="147"/>
      <c r="L940" s="147">
        <v>0</v>
      </c>
      <c r="M940" s="109">
        <f t="shared" si="523"/>
        <v>0</v>
      </c>
      <c r="N940" s="109">
        <f t="shared" si="488"/>
        <v>0</v>
      </c>
      <c r="O940" s="147"/>
      <c r="P940" s="147">
        <v>0</v>
      </c>
      <c r="Q940" s="109">
        <f t="shared" si="524"/>
        <v>0</v>
      </c>
      <c r="R940" s="66">
        <f t="shared" si="490"/>
        <v>0</v>
      </c>
      <c r="S940" s="146">
        <v>25</v>
      </c>
      <c r="T940" s="149" t="s">
        <v>16</v>
      </c>
      <c r="U940" s="108">
        <f>SUMIF('Avoided Costs 2011-2019'!$A:$A,'2011 Actuals'!T940&amp;'2011 Actuals'!S940,'Avoided Costs 2011-2019'!$E:$E)*J940</f>
        <v>25097.907691691227</v>
      </c>
      <c r="V940" s="108">
        <f>SUMIF('Avoided Costs 2011-2019'!$A:$A,'2011 Actuals'!T940&amp;'2011 Actuals'!S940,'Avoided Costs 2011-2019'!$K:$K)*N940</f>
        <v>0</v>
      </c>
      <c r="W940" s="108">
        <f>SUMIF('Avoided Costs 2011-2019'!$A:$A,'2011 Actuals'!T940&amp;'2011 Actuals'!S940,'Avoided Costs 2011-2019'!$M:$M)*R940</f>
        <v>0</v>
      </c>
      <c r="X940" s="108">
        <f t="shared" si="491"/>
        <v>25097.907691691227</v>
      </c>
      <c r="Y940" s="134">
        <v>10300</v>
      </c>
      <c r="Z940" s="110">
        <f t="shared" si="492"/>
        <v>8240</v>
      </c>
      <c r="AA940" s="110"/>
      <c r="AB940" s="110"/>
      <c r="AC940" s="110"/>
      <c r="AD940" s="110">
        <f t="shared" si="513"/>
        <v>8240</v>
      </c>
      <c r="AE940" s="110">
        <f t="shared" si="514"/>
        <v>16857.907691691227</v>
      </c>
      <c r="AF940" s="261">
        <f t="shared" si="515"/>
        <v>242820.00000000003</v>
      </c>
      <c r="AG940" s="23"/>
    </row>
    <row r="941" spans="1:33" s="111" customFormat="1" x14ac:dyDescent="0.2">
      <c r="A941" s="145" t="s">
        <v>935</v>
      </c>
      <c r="B941" s="145"/>
      <c r="C941" s="145"/>
      <c r="D941" s="146">
        <v>1</v>
      </c>
      <c r="E941" s="147"/>
      <c r="F941" s="148">
        <v>0.2</v>
      </c>
      <c r="G941" s="148"/>
      <c r="H941" s="147">
        <v>27325</v>
      </c>
      <c r="I941" s="109">
        <f t="shared" si="522"/>
        <v>27325</v>
      </c>
      <c r="J941" s="66">
        <f t="shared" si="486"/>
        <v>21860</v>
      </c>
      <c r="K941" s="147"/>
      <c r="L941" s="147">
        <v>0</v>
      </c>
      <c r="M941" s="109">
        <f t="shared" si="523"/>
        <v>0</v>
      </c>
      <c r="N941" s="109">
        <f t="shared" si="488"/>
        <v>0</v>
      </c>
      <c r="O941" s="147"/>
      <c r="P941" s="147">
        <v>0</v>
      </c>
      <c r="Q941" s="109">
        <f t="shared" si="524"/>
        <v>0</v>
      </c>
      <c r="R941" s="66">
        <f t="shared" si="490"/>
        <v>0</v>
      </c>
      <c r="S941" s="146">
        <v>25</v>
      </c>
      <c r="T941" s="149" t="s">
        <v>16</v>
      </c>
      <c r="U941" s="108">
        <f>SUMIF('Avoided Costs 2011-2019'!$A:$A,'2011 Actuals'!T941&amp;'2011 Actuals'!S941,'Avoided Costs 2011-2019'!$E:$E)*J941</f>
        <v>56486.313127045774</v>
      </c>
      <c r="V941" s="108">
        <f>SUMIF('Avoided Costs 2011-2019'!$A:$A,'2011 Actuals'!T941&amp;'2011 Actuals'!S941,'Avoided Costs 2011-2019'!$K:$K)*N941</f>
        <v>0</v>
      </c>
      <c r="W941" s="108">
        <f>SUMIF('Avoided Costs 2011-2019'!$A:$A,'2011 Actuals'!T941&amp;'2011 Actuals'!S941,'Avoided Costs 2011-2019'!$M:$M)*R941</f>
        <v>0</v>
      </c>
      <c r="X941" s="108">
        <f t="shared" si="491"/>
        <v>56486.313127045774</v>
      </c>
      <c r="Y941" s="134">
        <v>7050</v>
      </c>
      <c r="Z941" s="110">
        <f t="shared" si="492"/>
        <v>5640</v>
      </c>
      <c r="AA941" s="110"/>
      <c r="AB941" s="110"/>
      <c r="AC941" s="110"/>
      <c r="AD941" s="110">
        <f t="shared" si="513"/>
        <v>5640</v>
      </c>
      <c r="AE941" s="110">
        <f t="shared" si="514"/>
        <v>50846.313127045774</v>
      </c>
      <c r="AF941" s="261">
        <f t="shared" si="515"/>
        <v>546500</v>
      </c>
      <c r="AG941" s="23"/>
    </row>
    <row r="942" spans="1:33" s="111" customFormat="1" x14ac:dyDescent="0.2">
      <c r="A942" s="150" t="s">
        <v>936</v>
      </c>
      <c r="B942" s="150"/>
      <c r="C942" s="150"/>
      <c r="D942" s="151">
        <v>0</v>
      </c>
      <c r="E942" s="152"/>
      <c r="F942" s="153">
        <v>0.2</v>
      </c>
      <c r="G942" s="153"/>
      <c r="H942" s="152">
        <v>16016</v>
      </c>
      <c r="I942" s="109">
        <f t="shared" si="496"/>
        <v>15647.632</v>
      </c>
      <c r="J942" s="66">
        <f t="shared" si="486"/>
        <v>12518.105600000001</v>
      </c>
      <c r="K942" s="109"/>
      <c r="L942" s="152">
        <v>0</v>
      </c>
      <c r="M942" s="109">
        <f t="shared" si="497"/>
        <v>0</v>
      </c>
      <c r="N942" s="109">
        <f t="shared" si="488"/>
        <v>0</v>
      </c>
      <c r="O942" s="115"/>
      <c r="P942" s="152">
        <v>0</v>
      </c>
      <c r="Q942" s="109">
        <f t="shared" si="498"/>
        <v>0</v>
      </c>
      <c r="R942" s="66">
        <f t="shared" si="490"/>
        <v>0</v>
      </c>
      <c r="S942" s="151">
        <v>25</v>
      </c>
      <c r="T942" s="154" t="s">
        <v>134</v>
      </c>
      <c r="U942" s="108">
        <f>SUMIF('Avoided Costs 2011-2019'!$A:$A,'2011 Actuals'!T942&amp;'2011 Actuals'!S942,'Avoided Costs 2011-2019'!$E:$E)*J942</f>
        <v>29378.392936590455</v>
      </c>
      <c r="V942" s="108">
        <f>SUMIF('Avoided Costs 2011-2019'!$A:$A,'2011 Actuals'!T942&amp;'2011 Actuals'!S942,'Avoided Costs 2011-2019'!$K:$K)*N942</f>
        <v>0</v>
      </c>
      <c r="W942" s="108">
        <f>SUMIF('Avoided Costs 2011-2019'!$A:$A,'2011 Actuals'!T942&amp;'2011 Actuals'!S942,'Avoided Costs 2011-2019'!$M:$M)*R942</f>
        <v>0</v>
      </c>
      <c r="X942" s="108">
        <f t="shared" si="491"/>
        <v>29378.392936590455</v>
      </c>
      <c r="Y942" s="134">
        <v>27216</v>
      </c>
      <c r="Z942" s="110">
        <f t="shared" si="492"/>
        <v>21772.800000000003</v>
      </c>
      <c r="AA942" s="110"/>
      <c r="AB942" s="110"/>
      <c r="AC942" s="110"/>
      <c r="AD942" s="110">
        <f t="shared" si="513"/>
        <v>21772.800000000003</v>
      </c>
      <c r="AE942" s="110">
        <f t="shared" si="514"/>
        <v>7605.5929365904522</v>
      </c>
      <c r="AF942" s="261">
        <f t="shared" si="515"/>
        <v>312952.64</v>
      </c>
      <c r="AG942" s="23"/>
    </row>
    <row r="943" spans="1:33" s="111" customFormat="1" x14ac:dyDescent="0.2">
      <c r="A943" s="150" t="s">
        <v>937</v>
      </c>
      <c r="B943" s="150"/>
      <c r="C943" s="150"/>
      <c r="D943" s="151">
        <v>1</v>
      </c>
      <c r="E943" s="152"/>
      <c r="F943" s="153">
        <v>0.2</v>
      </c>
      <c r="G943" s="153"/>
      <c r="H943" s="152">
        <v>46218</v>
      </c>
      <c r="I943" s="109">
        <f t="shared" si="496"/>
        <v>45154.985999999997</v>
      </c>
      <c r="J943" s="66">
        <f t="shared" si="486"/>
        <v>36123.988799999999</v>
      </c>
      <c r="K943" s="109"/>
      <c r="L943" s="152">
        <v>0</v>
      </c>
      <c r="M943" s="109">
        <f t="shared" si="497"/>
        <v>0</v>
      </c>
      <c r="N943" s="109">
        <f t="shared" si="488"/>
        <v>0</v>
      </c>
      <c r="O943" s="115"/>
      <c r="P943" s="152">
        <v>0</v>
      </c>
      <c r="Q943" s="109">
        <f t="shared" si="498"/>
        <v>0</v>
      </c>
      <c r="R943" s="66">
        <f t="shared" si="490"/>
        <v>0</v>
      </c>
      <c r="S943" s="151">
        <v>25</v>
      </c>
      <c r="T943" s="154" t="s">
        <v>16</v>
      </c>
      <c r="U943" s="108">
        <f>SUMIF('Avoided Costs 2011-2019'!$A:$A,'2011 Actuals'!T943&amp;'2011 Actuals'!S943,'Avoided Costs 2011-2019'!$E:$E)*J943</f>
        <v>93344.507902776502</v>
      </c>
      <c r="V943" s="108">
        <f>SUMIF('Avoided Costs 2011-2019'!$A:$A,'2011 Actuals'!T943&amp;'2011 Actuals'!S943,'Avoided Costs 2011-2019'!$K:$K)*N943</f>
        <v>0</v>
      </c>
      <c r="W943" s="108">
        <f>SUMIF('Avoided Costs 2011-2019'!$A:$A,'2011 Actuals'!T943&amp;'2011 Actuals'!S943,'Avoided Costs 2011-2019'!$M:$M)*R943</f>
        <v>0</v>
      </c>
      <c r="X943" s="108">
        <f t="shared" si="491"/>
        <v>93344.507902776502</v>
      </c>
      <c r="Y943" s="134">
        <v>17432</v>
      </c>
      <c r="Z943" s="110">
        <f t="shared" si="492"/>
        <v>13945.6</v>
      </c>
      <c r="AA943" s="110"/>
      <c r="AB943" s="110"/>
      <c r="AC943" s="110"/>
      <c r="AD943" s="110">
        <f t="shared" si="513"/>
        <v>13945.6</v>
      </c>
      <c r="AE943" s="110">
        <f t="shared" si="514"/>
        <v>79398.907902776496</v>
      </c>
      <c r="AF943" s="261">
        <f t="shared" si="515"/>
        <v>903099.72</v>
      </c>
      <c r="AG943" s="23"/>
    </row>
    <row r="944" spans="1:33" s="111" customFormat="1" x14ac:dyDescent="0.2">
      <c r="A944" s="150" t="s">
        <v>938</v>
      </c>
      <c r="B944" s="150"/>
      <c r="C944" s="150"/>
      <c r="D944" s="151">
        <v>1</v>
      </c>
      <c r="E944" s="152"/>
      <c r="F944" s="153">
        <v>0.2</v>
      </c>
      <c r="G944" s="153"/>
      <c r="H944" s="152">
        <v>7847</v>
      </c>
      <c r="I944" s="109">
        <f t="shared" si="496"/>
        <v>7666.5190000000002</v>
      </c>
      <c r="J944" s="66">
        <f t="shared" si="486"/>
        <v>6133.2152000000006</v>
      </c>
      <c r="K944" s="109"/>
      <c r="L944" s="152">
        <v>0</v>
      </c>
      <c r="M944" s="109">
        <f t="shared" si="497"/>
        <v>0</v>
      </c>
      <c r="N944" s="109">
        <f t="shared" si="488"/>
        <v>0</v>
      </c>
      <c r="O944" s="115"/>
      <c r="P944" s="152">
        <v>0</v>
      </c>
      <c r="Q944" s="109">
        <f t="shared" si="498"/>
        <v>0</v>
      </c>
      <c r="R944" s="66">
        <f t="shared" si="490"/>
        <v>0</v>
      </c>
      <c r="S944" s="151">
        <v>15</v>
      </c>
      <c r="T944" s="154" t="s">
        <v>16</v>
      </c>
      <c r="U944" s="108">
        <f>SUMIF('Avoided Costs 2011-2019'!$A:$A,'2011 Actuals'!T944&amp;'2011 Actuals'!S944,'Avoided Costs 2011-2019'!$E:$E)*J944</f>
        <v>12482.607197916528</v>
      </c>
      <c r="V944" s="108">
        <f>SUMIF('Avoided Costs 2011-2019'!$A:$A,'2011 Actuals'!T944&amp;'2011 Actuals'!S944,'Avoided Costs 2011-2019'!$K:$K)*N944</f>
        <v>0</v>
      </c>
      <c r="W944" s="108">
        <f>SUMIF('Avoided Costs 2011-2019'!$A:$A,'2011 Actuals'!T944&amp;'2011 Actuals'!S944,'Avoided Costs 2011-2019'!$M:$M)*R944</f>
        <v>0</v>
      </c>
      <c r="X944" s="108">
        <f t="shared" si="491"/>
        <v>12482.607197916528</v>
      </c>
      <c r="Y944" s="134">
        <v>3138.55</v>
      </c>
      <c r="Z944" s="110">
        <f t="shared" si="492"/>
        <v>2510.84</v>
      </c>
      <c r="AA944" s="110"/>
      <c r="AB944" s="110"/>
      <c r="AC944" s="110"/>
      <c r="AD944" s="110">
        <f t="shared" si="513"/>
        <v>2510.84</v>
      </c>
      <c r="AE944" s="110">
        <f t="shared" si="514"/>
        <v>9971.7671979165279</v>
      </c>
      <c r="AF944" s="261">
        <f t="shared" si="515"/>
        <v>91998.228000000003</v>
      </c>
      <c r="AG944" s="23"/>
    </row>
    <row r="945" spans="1:33" s="111" customFormat="1" x14ac:dyDescent="0.2">
      <c r="A945" s="150" t="s">
        <v>939</v>
      </c>
      <c r="B945" s="150"/>
      <c r="C945" s="150"/>
      <c r="D945" s="151">
        <v>0</v>
      </c>
      <c r="E945" s="152"/>
      <c r="F945" s="153">
        <v>0.2</v>
      </c>
      <c r="G945" s="153"/>
      <c r="H945" s="152">
        <v>70743</v>
      </c>
      <c r="I945" s="109">
        <f t="shared" si="496"/>
        <v>69115.910999999993</v>
      </c>
      <c r="J945" s="66">
        <f t="shared" si="486"/>
        <v>55292.728799999997</v>
      </c>
      <c r="K945" s="109"/>
      <c r="L945" s="152">
        <v>70417</v>
      </c>
      <c r="M945" s="109">
        <f t="shared" si="497"/>
        <v>68374.906999999992</v>
      </c>
      <c r="N945" s="109">
        <f t="shared" si="488"/>
        <v>54699.925599999995</v>
      </c>
      <c r="O945" s="115"/>
      <c r="P945" s="152">
        <v>0</v>
      </c>
      <c r="Q945" s="109">
        <f t="shared" si="498"/>
        <v>0</v>
      </c>
      <c r="R945" s="66">
        <f t="shared" si="490"/>
        <v>0</v>
      </c>
      <c r="S945" s="151">
        <v>15</v>
      </c>
      <c r="T945" s="154" t="s">
        <v>16</v>
      </c>
      <c r="U945" s="108">
        <f>SUMIF('Avoided Costs 2011-2019'!$A:$A,'2011 Actuals'!T945&amp;'2011 Actuals'!S945,'Avoided Costs 2011-2019'!$E:$E)*J945</f>
        <v>112534.35465811251</v>
      </c>
      <c r="V945" s="108">
        <f>SUMIF('Avoided Costs 2011-2019'!$A:$A,'2011 Actuals'!T945&amp;'2011 Actuals'!S945,'Avoided Costs 2011-2019'!$K:$K)*N945</f>
        <v>46104.49896971546</v>
      </c>
      <c r="W945" s="108">
        <f>SUMIF('Avoided Costs 2011-2019'!$A:$A,'2011 Actuals'!T945&amp;'2011 Actuals'!S945,'Avoided Costs 2011-2019'!$M:$M)*R945</f>
        <v>0</v>
      </c>
      <c r="X945" s="108">
        <f t="shared" si="491"/>
        <v>158638.85362782798</v>
      </c>
      <c r="Y945" s="134">
        <v>2875</v>
      </c>
      <c r="Z945" s="110">
        <f t="shared" si="492"/>
        <v>2300</v>
      </c>
      <c r="AA945" s="110"/>
      <c r="AB945" s="110"/>
      <c r="AC945" s="110"/>
      <c r="AD945" s="110">
        <f t="shared" si="513"/>
        <v>2300</v>
      </c>
      <c r="AE945" s="110">
        <f t="shared" si="514"/>
        <v>156338.85362782798</v>
      </c>
      <c r="AF945" s="261">
        <f t="shared" si="515"/>
        <v>829390.93199999991</v>
      </c>
      <c r="AG945" s="23"/>
    </row>
    <row r="946" spans="1:33" s="111" customFormat="1" x14ac:dyDescent="0.2">
      <c r="A946" s="150" t="s">
        <v>940</v>
      </c>
      <c r="B946" s="150"/>
      <c r="C946" s="150"/>
      <c r="D946" s="151">
        <v>1</v>
      </c>
      <c r="E946" s="152"/>
      <c r="F946" s="153">
        <v>0.2</v>
      </c>
      <c r="G946" s="153"/>
      <c r="H946" s="152">
        <v>34567</v>
      </c>
      <c r="I946" s="109">
        <f t="shared" si="496"/>
        <v>33771.959000000003</v>
      </c>
      <c r="J946" s="66">
        <f t="shared" si="486"/>
        <v>27017.567200000005</v>
      </c>
      <c r="K946" s="109"/>
      <c r="L946" s="152">
        <v>0</v>
      </c>
      <c r="M946" s="109">
        <f t="shared" si="497"/>
        <v>0</v>
      </c>
      <c r="N946" s="109">
        <f t="shared" si="488"/>
        <v>0</v>
      </c>
      <c r="O946" s="115"/>
      <c r="P946" s="152">
        <v>0</v>
      </c>
      <c r="Q946" s="109">
        <f t="shared" si="498"/>
        <v>0</v>
      </c>
      <c r="R946" s="66">
        <f t="shared" si="490"/>
        <v>0</v>
      </c>
      <c r="S946" s="151">
        <v>25</v>
      </c>
      <c r="T946" s="154" t="s">
        <v>16</v>
      </c>
      <c r="U946" s="108">
        <f>SUMIF('Avoided Costs 2011-2019'!$A:$A,'2011 Actuals'!T946&amp;'2011 Actuals'!S946,'Avoided Costs 2011-2019'!$E:$E)*J946</f>
        <v>69813.484025169339</v>
      </c>
      <c r="V946" s="108">
        <f>SUMIF('Avoided Costs 2011-2019'!$A:$A,'2011 Actuals'!T946&amp;'2011 Actuals'!S946,'Avoided Costs 2011-2019'!$K:$K)*N946</f>
        <v>0</v>
      </c>
      <c r="W946" s="108">
        <f>SUMIF('Avoided Costs 2011-2019'!$A:$A,'2011 Actuals'!T946&amp;'2011 Actuals'!S946,'Avoided Costs 2011-2019'!$M:$M)*R946</f>
        <v>0</v>
      </c>
      <c r="X946" s="108">
        <f t="shared" si="491"/>
        <v>69813.484025169339</v>
      </c>
      <c r="Y946" s="134">
        <v>30762</v>
      </c>
      <c r="Z946" s="110">
        <f t="shared" si="492"/>
        <v>24609.600000000002</v>
      </c>
      <c r="AA946" s="110"/>
      <c r="AB946" s="110"/>
      <c r="AC946" s="110"/>
      <c r="AD946" s="110">
        <f t="shared" si="513"/>
        <v>24609.600000000002</v>
      </c>
      <c r="AE946" s="110">
        <f t="shared" si="514"/>
        <v>45203.884025169333</v>
      </c>
      <c r="AF946" s="261">
        <f t="shared" si="515"/>
        <v>675439.18000000017</v>
      </c>
      <c r="AG946" s="23"/>
    </row>
    <row r="947" spans="1:33" s="111" customFormat="1" x14ac:dyDescent="0.2">
      <c r="A947" s="150" t="s">
        <v>941</v>
      </c>
      <c r="B947" s="150"/>
      <c r="C947" s="150"/>
      <c r="D947" s="151">
        <v>1</v>
      </c>
      <c r="E947" s="152"/>
      <c r="F947" s="153">
        <v>0.2</v>
      </c>
      <c r="G947" s="153"/>
      <c r="H947" s="152">
        <v>41875</v>
      </c>
      <c r="I947" s="109">
        <f t="shared" si="496"/>
        <v>40911.875</v>
      </c>
      <c r="J947" s="66">
        <f t="shared" si="486"/>
        <v>32729.5</v>
      </c>
      <c r="K947" s="109"/>
      <c r="L947" s="152">
        <v>14061</v>
      </c>
      <c r="M947" s="109">
        <f t="shared" si="497"/>
        <v>13653.231</v>
      </c>
      <c r="N947" s="109">
        <f t="shared" si="488"/>
        <v>10922.584800000001</v>
      </c>
      <c r="O947" s="115"/>
      <c r="P947" s="152">
        <v>0</v>
      </c>
      <c r="Q947" s="109">
        <f t="shared" si="498"/>
        <v>0</v>
      </c>
      <c r="R947" s="66">
        <f t="shared" si="490"/>
        <v>0</v>
      </c>
      <c r="S947" s="151">
        <v>15</v>
      </c>
      <c r="T947" s="154" t="s">
        <v>16</v>
      </c>
      <c r="U947" s="108">
        <f>SUMIF('Avoided Costs 2011-2019'!$A:$A,'2011 Actuals'!T947&amp;'2011 Actuals'!S947,'Avoided Costs 2011-2019'!$E:$E)*J947</f>
        <v>66612.613280585516</v>
      </c>
      <c r="V947" s="108">
        <f>SUMIF('Avoided Costs 2011-2019'!$A:$A,'2011 Actuals'!T947&amp;'2011 Actuals'!S947,'Avoided Costs 2011-2019'!$K:$K)*N947</f>
        <v>9206.2337221575635</v>
      </c>
      <c r="W947" s="108">
        <f>SUMIF('Avoided Costs 2011-2019'!$A:$A,'2011 Actuals'!T947&amp;'2011 Actuals'!S947,'Avoided Costs 2011-2019'!$M:$M)*R947</f>
        <v>0</v>
      </c>
      <c r="X947" s="108">
        <f t="shared" si="491"/>
        <v>75818.847002743074</v>
      </c>
      <c r="Y947" s="134">
        <v>13151</v>
      </c>
      <c r="Z947" s="110">
        <f t="shared" si="492"/>
        <v>10520.800000000001</v>
      </c>
      <c r="AA947" s="110"/>
      <c r="AB947" s="110"/>
      <c r="AC947" s="110"/>
      <c r="AD947" s="110">
        <f t="shared" si="513"/>
        <v>10520.800000000001</v>
      </c>
      <c r="AE947" s="110">
        <f t="shared" si="514"/>
        <v>65298.047002743071</v>
      </c>
      <c r="AF947" s="261">
        <f t="shared" si="515"/>
        <v>490942.5</v>
      </c>
      <c r="AG947" s="23"/>
    </row>
    <row r="948" spans="1:33" s="111" customFormat="1" x14ac:dyDescent="0.2">
      <c r="A948" s="150" t="s">
        <v>942</v>
      </c>
      <c r="B948" s="150"/>
      <c r="C948" s="150"/>
      <c r="D948" s="151">
        <v>1</v>
      </c>
      <c r="E948" s="152"/>
      <c r="F948" s="153">
        <v>0.2</v>
      </c>
      <c r="G948" s="153"/>
      <c r="H948" s="152">
        <v>21340</v>
      </c>
      <c r="I948" s="109">
        <f t="shared" si="496"/>
        <v>20849.18</v>
      </c>
      <c r="J948" s="66">
        <f t="shared" si="486"/>
        <v>16679.344000000001</v>
      </c>
      <c r="K948" s="109"/>
      <c r="L948" s="152">
        <v>21970</v>
      </c>
      <c r="M948" s="109">
        <f t="shared" si="497"/>
        <v>21332.87</v>
      </c>
      <c r="N948" s="109">
        <f t="shared" si="488"/>
        <v>17066.295999999998</v>
      </c>
      <c r="O948" s="115"/>
      <c r="P948" s="152">
        <v>0</v>
      </c>
      <c r="Q948" s="109">
        <f t="shared" si="498"/>
        <v>0</v>
      </c>
      <c r="R948" s="66">
        <f t="shared" si="490"/>
        <v>0</v>
      </c>
      <c r="S948" s="151">
        <v>15</v>
      </c>
      <c r="T948" s="154" t="s">
        <v>16</v>
      </c>
      <c r="U948" s="108">
        <f>SUMIF('Avoided Costs 2011-2019'!$A:$A,'2011 Actuals'!T948&amp;'2011 Actuals'!S948,'Avoided Costs 2011-2019'!$E:$E)*J948</f>
        <v>33946.583102273318</v>
      </c>
      <c r="V948" s="108">
        <f>SUMIF('Avoided Costs 2011-2019'!$A:$A,'2011 Actuals'!T948&amp;'2011 Actuals'!S948,'Avoided Costs 2011-2019'!$K:$K)*N948</f>
        <v>14384.535586075075</v>
      </c>
      <c r="W948" s="108">
        <f>SUMIF('Avoided Costs 2011-2019'!$A:$A,'2011 Actuals'!T948&amp;'2011 Actuals'!S948,'Avoided Costs 2011-2019'!$M:$M)*R948</f>
        <v>0</v>
      </c>
      <c r="X948" s="108">
        <f t="shared" si="491"/>
        <v>48331.11868834839</v>
      </c>
      <c r="Y948" s="134">
        <v>9728</v>
      </c>
      <c r="Z948" s="110">
        <f t="shared" si="492"/>
        <v>7782.4000000000005</v>
      </c>
      <c r="AA948" s="110"/>
      <c r="AB948" s="110"/>
      <c r="AC948" s="110"/>
      <c r="AD948" s="110">
        <f t="shared" si="513"/>
        <v>7782.4000000000005</v>
      </c>
      <c r="AE948" s="110">
        <f t="shared" si="514"/>
        <v>40548.718688348388</v>
      </c>
      <c r="AF948" s="261">
        <f t="shared" si="515"/>
        <v>250190.16</v>
      </c>
      <c r="AG948" s="23"/>
    </row>
    <row r="949" spans="1:33" s="111" customFormat="1" x14ac:dyDescent="0.2">
      <c r="A949" s="150" t="s">
        <v>943</v>
      </c>
      <c r="B949" s="150"/>
      <c r="C949" s="150"/>
      <c r="D949" s="151">
        <v>1</v>
      </c>
      <c r="E949" s="152"/>
      <c r="F949" s="153">
        <v>0.2</v>
      </c>
      <c r="G949" s="153"/>
      <c r="H949" s="152">
        <v>18395</v>
      </c>
      <c r="I949" s="109">
        <f t="shared" si="496"/>
        <v>17971.915000000001</v>
      </c>
      <c r="J949" s="66">
        <f t="shared" si="486"/>
        <v>14377.532000000001</v>
      </c>
      <c r="K949" s="109"/>
      <c r="L949" s="152">
        <v>10546</v>
      </c>
      <c r="M949" s="109">
        <f t="shared" si="497"/>
        <v>10240.165999999999</v>
      </c>
      <c r="N949" s="109">
        <f t="shared" si="488"/>
        <v>8192.1327999999994</v>
      </c>
      <c r="O949" s="115"/>
      <c r="P949" s="152">
        <v>0</v>
      </c>
      <c r="Q949" s="109">
        <f t="shared" si="498"/>
        <v>0</v>
      </c>
      <c r="R949" s="66">
        <f t="shared" si="490"/>
        <v>0</v>
      </c>
      <c r="S949" s="151">
        <v>15</v>
      </c>
      <c r="T949" s="154" t="s">
        <v>16</v>
      </c>
      <c r="U949" s="108">
        <f>SUMIF('Avoided Costs 2011-2019'!$A:$A,'2011 Actuals'!T949&amp;'2011 Actuals'!S949,'Avoided Costs 2011-2019'!$E:$E)*J949</f>
        <v>29261.82737424169</v>
      </c>
      <c r="V949" s="108">
        <f>SUMIF('Avoided Costs 2011-2019'!$A:$A,'2011 Actuals'!T949&amp;'2011 Actuals'!S949,'Avoided Costs 2011-2019'!$K:$K)*N949</f>
        <v>6904.8389754550635</v>
      </c>
      <c r="W949" s="108">
        <f>SUMIF('Avoided Costs 2011-2019'!$A:$A,'2011 Actuals'!T949&amp;'2011 Actuals'!S949,'Avoided Costs 2011-2019'!$M:$M)*R949</f>
        <v>0</v>
      </c>
      <c r="X949" s="108">
        <f t="shared" si="491"/>
        <v>36166.666349696752</v>
      </c>
      <c r="Y949" s="134">
        <v>14315</v>
      </c>
      <c r="Z949" s="110">
        <f t="shared" si="492"/>
        <v>11452</v>
      </c>
      <c r="AA949" s="110"/>
      <c r="AB949" s="110"/>
      <c r="AC949" s="110"/>
      <c r="AD949" s="110">
        <f t="shared" si="513"/>
        <v>11452</v>
      </c>
      <c r="AE949" s="110">
        <f t="shared" si="514"/>
        <v>24714.666349696752</v>
      </c>
      <c r="AF949" s="261">
        <f t="shared" si="515"/>
        <v>215662.98</v>
      </c>
      <c r="AG949" s="23"/>
    </row>
    <row r="950" spans="1:33" s="111" customFormat="1" x14ac:dyDescent="0.2">
      <c r="A950" s="145" t="s">
        <v>944</v>
      </c>
      <c r="B950" s="145"/>
      <c r="C950" s="145"/>
      <c r="D950" s="146">
        <v>0</v>
      </c>
      <c r="E950" s="147"/>
      <c r="F950" s="148">
        <v>0.2</v>
      </c>
      <c r="G950" s="148"/>
      <c r="H950" s="147">
        <v>5431</v>
      </c>
      <c r="I950" s="109">
        <f t="shared" ref="I950:I951" si="525">H950</f>
        <v>5431</v>
      </c>
      <c r="J950" s="66">
        <f t="shared" si="486"/>
        <v>4344.8</v>
      </c>
      <c r="K950" s="147"/>
      <c r="L950" s="147">
        <v>0</v>
      </c>
      <c r="M950" s="109">
        <f t="shared" ref="M950:M955" si="526">L950</f>
        <v>0</v>
      </c>
      <c r="N950" s="109">
        <f t="shared" si="488"/>
        <v>0</v>
      </c>
      <c r="O950" s="147"/>
      <c r="P950" s="147">
        <v>0</v>
      </c>
      <c r="Q950" s="109">
        <f t="shared" ref="Q950:Q951" si="527">+P950</f>
        <v>0</v>
      </c>
      <c r="R950" s="66">
        <f t="shared" si="490"/>
        <v>0</v>
      </c>
      <c r="S950" s="146">
        <v>25</v>
      </c>
      <c r="T950" s="149" t="s">
        <v>134</v>
      </c>
      <c r="U950" s="108">
        <f>SUMIF('Avoided Costs 2011-2019'!$A:$A,'2011 Actuals'!T950&amp;'2011 Actuals'!S950,'Avoided Costs 2011-2019'!$E:$E)*J950</f>
        <v>10196.689955299482</v>
      </c>
      <c r="V950" s="108">
        <f>SUMIF('Avoided Costs 2011-2019'!$A:$A,'2011 Actuals'!T950&amp;'2011 Actuals'!S950,'Avoided Costs 2011-2019'!$K:$K)*N950</f>
        <v>0</v>
      </c>
      <c r="W950" s="108">
        <f>SUMIF('Avoided Costs 2011-2019'!$A:$A,'2011 Actuals'!T950&amp;'2011 Actuals'!S950,'Avoided Costs 2011-2019'!$M:$M)*R950</f>
        <v>0</v>
      </c>
      <c r="X950" s="108">
        <f t="shared" si="491"/>
        <v>10196.689955299482</v>
      </c>
      <c r="Y950" s="134">
        <v>10300</v>
      </c>
      <c r="Z950" s="110">
        <f t="shared" si="492"/>
        <v>8240</v>
      </c>
      <c r="AA950" s="110"/>
      <c r="AB950" s="110"/>
      <c r="AC950" s="110"/>
      <c r="AD950" s="110">
        <f t="shared" si="513"/>
        <v>8240</v>
      </c>
      <c r="AE950" s="110">
        <f t="shared" si="514"/>
        <v>1956.6899552994819</v>
      </c>
      <c r="AF950" s="261">
        <f t="shared" si="515"/>
        <v>108620</v>
      </c>
      <c r="AG950" s="23"/>
    </row>
    <row r="951" spans="1:33" s="111" customFormat="1" x14ac:dyDescent="0.2">
      <c r="A951" s="145" t="s">
        <v>945</v>
      </c>
      <c r="B951" s="145"/>
      <c r="C951" s="145"/>
      <c r="D951" s="146">
        <v>1</v>
      </c>
      <c r="E951" s="147"/>
      <c r="F951" s="148">
        <v>0.2</v>
      </c>
      <c r="G951" s="148"/>
      <c r="H951" s="147">
        <v>24283</v>
      </c>
      <c r="I951" s="109">
        <f t="shared" si="525"/>
        <v>24283</v>
      </c>
      <c r="J951" s="66">
        <f t="shared" si="486"/>
        <v>19426.400000000001</v>
      </c>
      <c r="K951" s="147"/>
      <c r="L951" s="147">
        <v>0</v>
      </c>
      <c r="M951" s="109">
        <f t="shared" si="526"/>
        <v>0</v>
      </c>
      <c r="N951" s="109">
        <f t="shared" si="488"/>
        <v>0</v>
      </c>
      <c r="O951" s="147"/>
      <c r="P951" s="147">
        <v>0</v>
      </c>
      <c r="Q951" s="109">
        <f t="shared" si="527"/>
        <v>0</v>
      </c>
      <c r="R951" s="66">
        <f t="shared" si="490"/>
        <v>0</v>
      </c>
      <c r="S951" s="146">
        <v>25</v>
      </c>
      <c r="T951" s="149" t="s">
        <v>16</v>
      </c>
      <c r="U951" s="108">
        <f>SUMIF('Avoided Costs 2011-2019'!$A:$A,'2011 Actuals'!T951&amp;'2011 Actuals'!S951,'Avoided Costs 2011-2019'!$E:$E)*J951</f>
        <v>50197.882586058651</v>
      </c>
      <c r="V951" s="108">
        <f>SUMIF('Avoided Costs 2011-2019'!$A:$A,'2011 Actuals'!T951&amp;'2011 Actuals'!S951,'Avoided Costs 2011-2019'!$K:$K)*N951</f>
        <v>0</v>
      </c>
      <c r="W951" s="108">
        <f>SUMIF('Avoided Costs 2011-2019'!$A:$A,'2011 Actuals'!T951&amp;'2011 Actuals'!S951,'Avoided Costs 2011-2019'!$M:$M)*R951</f>
        <v>0</v>
      </c>
      <c r="X951" s="108">
        <f t="shared" si="491"/>
        <v>50197.882586058651</v>
      </c>
      <c r="Y951" s="134">
        <v>20600</v>
      </c>
      <c r="Z951" s="110">
        <f t="shared" si="492"/>
        <v>16480</v>
      </c>
      <c r="AA951" s="110"/>
      <c r="AB951" s="110"/>
      <c r="AC951" s="110"/>
      <c r="AD951" s="110">
        <f t="shared" si="513"/>
        <v>16480</v>
      </c>
      <c r="AE951" s="110">
        <f t="shared" si="514"/>
        <v>33717.882586058651</v>
      </c>
      <c r="AF951" s="261">
        <f t="shared" si="515"/>
        <v>485660.00000000006</v>
      </c>
      <c r="AG951" s="23"/>
    </row>
    <row r="952" spans="1:33" s="111" customFormat="1" x14ac:dyDescent="0.2">
      <c r="A952" s="150" t="s">
        <v>946</v>
      </c>
      <c r="B952" s="150"/>
      <c r="C952" s="150"/>
      <c r="D952" s="151">
        <v>1</v>
      </c>
      <c r="E952" s="152"/>
      <c r="F952" s="153">
        <v>0.2</v>
      </c>
      <c r="G952" s="153"/>
      <c r="H952" s="152">
        <v>167843</v>
      </c>
      <c r="I952" s="109">
        <v>157547.39000000001</v>
      </c>
      <c r="J952" s="66">
        <f t="shared" si="486"/>
        <v>126037.91200000001</v>
      </c>
      <c r="K952" s="109"/>
      <c r="L952" s="155">
        <v>0</v>
      </c>
      <c r="M952" s="109">
        <f t="shared" si="526"/>
        <v>0</v>
      </c>
      <c r="N952" s="109">
        <f t="shared" si="488"/>
        <v>0</v>
      </c>
      <c r="O952" s="115"/>
      <c r="P952" s="152">
        <v>0</v>
      </c>
      <c r="Q952" s="109">
        <f t="shared" si="498"/>
        <v>0</v>
      </c>
      <c r="R952" s="66">
        <f t="shared" si="490"/>
        <v>0</v>
      </c>
      <c r="S952" s="151">
        <v>25</v>
      </c>
      <c r="T952" s="154" t="s">
        <v>16</v>
      </c>
      <c r="U952" s="108">
        <f>SUMIF('Avoided Costs 2011-2019'!$A:$A,'2011 Actuals'!T952&amp;'2011 Actuals'!S952,'Avoided Costs 2011-2019'!$E:$E)*J952</f>
        <v>325682.38623563771</v>
      </c>
      <c r="V952" s="108">
        <f>SUMIF('Avoided Costs 2011-2019'!$A:$A,'2011 Actuals'!T952&amp;'2011 Actuals'!S952,'Avoided Costs 2011-2019'!$K:$K)*N952</f>
        <v>0</v>
      </c>
      <c r="W952" s="108">
        <f>SUMIF('Avoided Costs 2011-2019'!$A:$A,'2011 Actuals'!T952&amp;'2011 Actuals'!S952,'Avoided Costs 2011-2019'!$M:$M)*R952</f>
        <v>0</v>
      </c>
      <c r="X952" s="108">
        <f t="shared" si="491"/>
        <v>325682.38623563771</v>
      </c>
      <c r="Y952" s="156">
        <v>35436</v>
      </c>
      <c r="Z952" s="110">
        <f t="shared" si="492"/>
        <v>28348.800000000003</v>
      </c>
      <c r="AA952" s="110"/>
      <c r="AB952" s="110"/>
      <c r="AC952" s="110"/>
      <c r="AD952" s="110">
        <f t="shared" si="513"/>
        <v>28348.800000000003</v>
      </c>
      <c r="AE952" s="110">
        <f t="shared" si="514"/>
        <v>297333.58623563772</v>
      </c>
      <c r="AF952" s="261">
        <f t="shared" si="515"/>
        <v>3150947.8000000003</v>
      </c>
      <c r="AG952" s="23"/>
    </row>
    <row r="953" spans="1:33" s="111" customFormat="1" x14ac:dyDescent="0.2">
      <c r="A953" s="150" t="s">
        <v>947</v>
      </c>
      <c r="B953" s="150"/>
      <c r="C953" s="150"/>
      <c r="D953" s="151">
        <v>0</v>
      </c>
      <c r="E953" s="152"/>
      <c r="F953" s="153">
        <v>0.2</v>
      </c>
      <c r="G953" s="153"/>
      <c r="H953" s="152">
        <v>136604</v>
      </c>
      <c r="I953" s="109">
        <v>128224.61</v>
      </c>
      <c r="J953" s="66">
        <f t="shared" si="486"/>
        <v>102579.68800000001</v>
      </c>
      <c r="K953" s="109"/>
      <c r="L953" s="155">
        <v>195893</v>
      </c>
      <c r="M953" s="141">
        <v>189461</v>
      </c>
      <c r="N953" s="109">
        <f t="shared" si="488"/>
        <v>151568.80000000002</v>
      </c>
      <c r="O953" s="115"/>
      <c r="P953" s="152">
        <v>0</v>
      </c>
      <c r="Q953" s="109">
        <f t="shared" si="498"/>
        <v>0</v>
      </c>
      <c r="R953" s="66">
        <f t="shared" si="490"/>
        <v>0</v>
      </c>
      <c r="S953" s="151">
        <v>15</v>
      </c>
      <c r="T953" s="154" t="s">
        <v>16</v>
      </c>
      <c r="U953" s="108">
        <f>SUMIF('Avoided Costs 2011-2019'!$A:$A,'2011 Actuals'!T953&amp;'2011 Actuals'!S953,'Avoided Costs 2011-2019'!$E:$E)*J953</f>
        <v>208774.99158823446</v>
      </c>
      <c r="V953" s="108">
        <f>SUMIF('Avoided Costs 2011-2019'!$A:$A,'2011 Actuals'!T953&amp;'2011 Actuals'!S953,'Avoided Costs 2011-2019'!$K:$K)*N953</f>
        <v>127751.61038685234</v>
      </c>
      <c r="W953" s="108">
        <f>SUMIF('Avoided Costs 2011-2019'!$A:$A,'2011 Actuals'!T953&amp;'2011 Actuals'!S953,'Avoided Costs 2011-2019'!$M:$M)*R953</f>
        <v>0</v>
      </c>
      <c r="X953" s="108">
        <f t="shared" si="491"/>
        <v>336526.60197508679</v>
      </c>
      <c r="Y953" s="156">
        <v>25995</v>
      </c>
      <c r="Z953" s="110">
        <f t="shared" si="492"/>
        <v>20796</v>
      </c>
      <c r="AA953" s="110"/>
      <c r="AB953" s="110"/>
      <c r="AC953" s="110"/>
      <c r="AD953" s="110">
        <f t="shared" si="513"/>
        <v>20796</v>
      </c>
      <c r="AE953" s="110">
        <f t="shared" si="514"/>
        <v>315730.60197508679</v>
      </c>
      <c r="AF953" s="261">
        <f t="shared" si="515"/>
        <v>1538695.32</v>
      </c>
      <c r="AG953" s="23"/>
    </row>
    <row r="954" spans="1:33" s="111" customFormat="1" x14ac:dyDescent="0.2">
      <c r="A954" s="150" t="s">
        <v>948</v>
      </c>
      <c r="B954" s="150"/>
      <c r="C954" s="150"/>
      <c r="D954" s="151">
        <v>1</v>
      </c>
      <c r="E954" s="152"/>
      <c r="F954" s="153">
        <v>0.2</v>
      </c>
      <c r="G954" s="153"/>
      <c r="H954" s="152">
        <v>141427</v>
      </c>
      <c r="I954" s="109">
        <f t="shared" ref="I954:I955" si="528">H954</f>
        <v>141427</v>
      </c>
      <c r="J954" s="66">
        <f t="shared" si="486"/>
        <v>113141.6</v>
      </c>
      <c r="K954" s="109"/>
      <c r="L954" s="152">
        <v>0</v>
      </c>
      <c r="M954" s="109">
        <f t="shared" si="526"/>
        <v>0</v>
      </c>
      <c r="N954" s="109">
        <f t="shared" si="488"/>
        <v>0</v>
      </c>
      <c r="O954" s="115"/>
      <c r="P954" s="152">
        <v>0</v>
      </c>
      <c r="Q954" s="109">
        <f t="shared" si="498"/>
        <v>0</v>
      </c>
      <c r="R954" s="66">
        <f t="shared" si="490"/>
        <v>0</v>
      </c>
      <c r="S954" s="151">
        <v>25</v>
      </c>
      <c r="T954" s="154" t="s">
        <v>16</v>
      </c>
      <c r="U954" s="108">
        <f>SUMIF('Avoided Costs 2011-2019'!$A:$A,'2011 Actuals'!T954&amp;'2011 Actuals'!S954,'Avoided Costs 2011-2019'!$E:$E)*J954</f>
        <v>292358.27288632031</v>
      </c>
      <c r="V954" s="108">
        <f>SUMIF('Avoided Costs 2011-2019'!$A:$A,'2011 Actuals'!T954&amp;'2011 Actuals'!S954,'Avoided Costs 2011-2019'!$K:$K)*N954</f>
        <v>0</v>
      </c>
      <c r="W954" s="108">
        <f>SUMIF('Avoided Costs 2011-2019'!$A:$A,'2011 Actuals'!T954&amp;'2011 Actuals'!S954,'Avoided Costs 2011-2019'!$M:$M)*R954</f>
        <v>0</v>
      </c>
      <c r="X954" s="108">
        <f t="shared" si="491"/>
        <v>292358.27288632031</v>
      </c>
      <c r="Y954" s="134">
        <v>10872</v>
      </c>
      <c r="Z954" s="110">
        <f t="shared" si="492"/>
        <v>8697.6</v>
      </c>
      <c r="AA954" s="110"/>
      <c r="AB954" s="110"/>
      <c r="AC954" s="110"/>
      <c r="AD954" s="110">
        <f t="shared" si="513"/>
        <v>8697.6</v>
      </c>
      <c r="AE954" s="110">
        <f t="shared" si="514"/>
        <v>283660.67288632033</v>
      </c>
      <c r="AF954" s="261">
        <f t="shared" si="515"/>
        <v>2828540</v>
      </c>
      <c r="AG954" s="23"/>
    </row>
    <row r="955" spans="1:33" s="111" customFormat="1" x14ac:dyDescent="0.2">
      <c r="A955" s="150" t="s">
        <v>949</v>
      </c>
      <c r="B955" s="150"/>
      <c r="C955" s="150"/>
      <c r="D955" s="151">
        <v>0</v>
      </c>
      <c r="E955" s="152"/>
      <c r="F955" s="153">
        <v>0.2</v>
      </c>
      <c r="G955" s="153"/>
      <c r="H955" s="152">
        <v>107099</v>
      </c>
      <c r="I955" s="109">
        <f t="shared" si="528"/>
        <v>107099</v>
      </c>
      <c r="J955" s="66">
        <f t="shared" si="486"/>
        <v>85679.200000000012</v>
      </c>
      <c r="K955" s="109"/>
      <c r="L955" s="152">
        <v>237123</v>
      </c>
      <c r="M955" s="109">
        <f t="shared" si="526"/>
        <v>237123</v>
      </c>
      <c r="N955" s="109">
        <f t="shared" si="488"/>
        <v>189698.40000000002</v>
      </c>
      <c r="O955" s="115"/>
      <c r="P955" s="152">
        <v>0</v>
      </c>
      <c r="Q955" s="109">
        <f t="shared" si="498"/>
        <v>0</v>
      </c>
      <c r="R955" s="66">
        <f t="shared" si="490"/>
        <v>0</v>
      </c>
      <c r="S955" s="151">
        <v>15</v>
      </c>
      <c r="T955" s="154" t="s">
        <v>16</v>
      </c>
      <c r="U955" s="108">
        <f>SUMIF('Avoided Costs 2011-2019'!$A:$A,'2011 Actuals'!T955&amp;'2011 Actuals'!S955,'Avoided Costs 2011-2019'!$E:$E)*J955</f>
        <v>174378.32584640596</v>
      </c>
      <c r="V955" s="108">
        <f>SUMIF('Avoided Costs 2011-2019'!$A:$A,'2011 Actuals'!T955&amp;'2011 Actuals'!S955,'Avoided Costs 2011-2019'!$K:$K)*N955</f>
        <v>159889.60846697519</v>
      </c>
      <c r="W955" s="108">
        <f>SUMIF('Avoided Costs 2011-2019'!$A:$A,'2011 Actuals'!T955&amp;'2011 Actuals'!S955,'Avoided Costs 2011-2019'!$M:$M)*R955</f>
        <v>0</v>
      </c>
      <c r="X955" s="108">
        <f t="shared" si="491"/>
        <v>334267.93431338115</v>
      </c>
      <c r="Y955" s="134">
        <v>21995</v>
      </c>
      <c r="Z955" s="110">
        <f t="shared" si="492"/>
        <v>17596</v>
      </c>
      <c r="AA955" s="110"/>
      <c r="AB955" s="110"/>
      <c r="AC955" s="110"/>
      <c r="AD955" s="110">
        <f t="shared" si="513"/>
        <v>17596</v>
      </c>
      <c r="AE955" s="110">
        <f t="shared" si="514"/>
        <v>316671.93431338115</v>
      </c>
      <c r="AF955" s="261">
        <f t="shared" si="515"/>
        <v>1285188.0000000002</v>
      </c>
      <c r="AG955" s="23"/>
    </row>
    <row r="956" spans="1:33" s="111" customFormat="1" x14ac:dyDescent="0.2">
      <c r="A956" s="145" t="s">
        <v>950</v>
      </c>
      <c r="B956" s="145"/>
      <c r="C956" s="145"/>
      <c r="D956" s="146">
        <v>1</v>
      </c>
      <c r="E956" s="147"/>
      <c r="F956" s="148">
        <v>0.2</v>
      </c>
      <c r="G956" s="148"/>
      <c r="H956" s="147">
        <v>54650</v>
      </c>
      <c r="I956" s="109">
        <f>H956</f>
        <v>54650</v>
      </c>
      <c r="J956" s="66">
        <f t="shared" si="486"/>
        <v>43720</v>
      </c>
      <c r="K956" s="147"/>
      <c r="L956" s="147">
        <v>0</v>
      </c>
      <c r="M956" s="109">
        <f>L956</f>
        <v>0</v>
      </c>
      <c r="N956" s="109">
        <f t="shared" si="488"/>
        <v>0</v>
      </c>
      <c r="O956" s="147"/>
      <c r="P956" s="147">
        <v>0</v>
      </c>
      <c r="Q956" s="109">
        <f>+P956</f>
        <v>0</v>
      </c>
      <c r="R956" s="66">
        <f t="shared" si="490"/>
        <v>0</v>
      </c>
      <c r="S956" s="146">
        <v>25</v>
      </c>
      <c r="T956" s="149" t="s">
        <v>16</v>
      </c>
      <c r="U956" s="108">
        <f>SUMIF('Avoided Costs 2011-2019'!$A:$A,'2011 Actuals'!T956&amp;'2011 Actuals'!S956,'Avoided Costs 2011-2019'!$E:$E)*J956</f>
        <v>112972.62625409155</v>
      </c>
      <c r="V956" s="108">
        <f>SUMIF('Avoided Costs 2011-2019'!$A:$A,'2011 Actuals'!T956&amp;'2011 Actuals'!S956,'Avoided Costs 2011-2019'!$K:$K)*N956</f>
        <v>0</v>
      </c>
      <c r="W956" s="108">
        <f>SUMIF('Avoided Costs 2011-2019'!$A:$A,'2011 Actuals'!T956&amp;'2011 Actuals'!S956,'Avoided Costs 2011-2019'!$M:$M)*R956</f>
        <v>0</v>
      </c>
      <c r="X956" s="108">
        <f t="shared" si="491"/>
        <v>112972.62625409155</v>
      </c>
      <c r="Y956" s="134">
        <v>14100</v>
      </c>
      <c r="Z956" s="110">
        <f t="shared" si="492"/>
        <v>11280</v>
      </c>
      <c r="AA956" s="110"/>
      <c r="AB956" s="110"/>
      <c r="AC956" s="110"/>
      <c r="AD956" s="110">
        <f t="shared" si="513"/>
        <v>11280</v>
      </c>
      <c r="AE956" s="110">
        <f t="shared" si="514"/>
        <v>101692.62625409155</v>
      </c>
      <c r="AF956" s="261">
        <f t="shared" si="515"/>
        <v>1093000</v>
      </c>
      <c r="AG956" s="23"/>
    </row>
    <row r="957" spans="1:33" s="111" customFormat="1" x14ac:dyDescent="0.2">
      <c r="A957" s="150" t="s">
        <v>951</v>
      </c>
      <c r="B957" s="150"/>
      <c r="C957" s="150"/>
      <c r="D957" s="151">
        <v>0</v>
      </c>
      <c r="E957" s="152"/>
      <c r="F957" s="153">
        <v>0.2</v>
      </c>
      <c r="G957" s="153"/>
      <c r="H957" s="152">
        <v>17103</v>
      </c>
      <c r="I957" s="109">
        <f t="shared" si="496"/>
        <v>16709.631000000001</v>
      </c>
      <c r="J957" s="66">
        <f t="shared" si="486"/>
        <v>13367.704800000001</v>
      </c>
      <c r="K957" s="109"/>
      <c r="L957" s="152">
        <v>0</v>
      </c>
      <c r="M957" s="109">
        <f t="shared" si="497"/>
        <v>0</v>
      </c>
      <c r="N957" s="109">
        <f t="shared" si="488"/>
        <v>0</v>
      </c>
      <c r="O957" s="115"/>
      <c r="P957" s="152">
        <v>0</v>
      </c>
      <c r="Q957" s="109">
        <f t="shared" si="498"/>
        <v>0</v>
      </c>
      <c r="R957" s="66">
        <f t="shared" si="490"/>
        <v>0</v>
      </c>
      <c r="S957" s="151">
        <v>9</v>
      </c>
      <c r="T957" s="154" t="s">
        <v>134</v>
      </c>
      <c r="U957" s="108">
        <f>SUMIF('Avoided Costs 2011-2019'!$A:$A,'2011 Actuals'!T957&amp;'2011 Actuals'!S957,'Avoided Costs 2011-2019'!$E:$E)*J957</f>
        <v>17941.153295869459</v>
      </c>
      <c r="V957" s="108">
        <f>SUMIF('Avoided Costs 2011-2019'!$A:$A,'2011 Actuals'!T957&amp;'2011 Actuals'!S957,'Avoided Costs 2011-2019'!$K:$K)*N957</f>
        <v>0</v>
      </c>
      <c r="W957" s="108">
        <f>SUMIF('Avoided Costs 2011-2019'!$A:$A,'2011 Actuals'!T957&amp;'2011 Actuals'!S957,'Avoided Costs 2011-2019'!$M:$M)*R957</f>
        <v>0</v>
      </c>
      <c r="X957" s="108">
        <f t="shared" si="491"/>
        <v>17941.153295869459</v>
      </c>
      <c r="Y957" s="134">
        <v>40000</v>
      </c>
      <c r="Z957" s="110">
        <f t="shared" si="492"/>
        <v>32000</v>
      </c>
      <c r="AA957" s="110"/>
      <c r="AB957" s="110"/>
      <c r="AC957" s="110"/>
      <c r="AD957" s="110">
        <f t="shared" si="513"/>
        <v>32000</v>
      </c>
      <c r="AE957" s="110">
        <f t="shared" si="514"/>
        <v>-14058.846704130541</v>
      </c>
      <c r="AF957" s="261">
        <f t="shared" si="515"/>
        <v>120309.34320000002</v>
      </c>
      <c r="AG957" s="23"/>
    </row>
    <row r="958" spans="1:33" s="111" customFormat="1" x14ac:dyDescent="0.2">
      <c r="A958" s="150" t="s">
        <v>952</v>
      </c>
      <c r="B958" s="150"/>
      <c r="C958" s="150"/>
      <c r="D958" s="151">
        <v>0</v>
      </c>
      <c r="E958" s="152"/>
      <c r="F958" s="153">
        <v>0.2</v>
      </c>
      <c r="G958" s="153"/>
      <c r="H958" s="152">
        <v>80475</v>
      </c>
      <c r="I958" s="109">
        <f t="shared" si="496"/>
        <v>78624.074999999997</v>
      </c>
      <c r="J958" s="66">
        <f t="shared" si="486"/>
        <v>62899.26</v>
      </c>
      <c r="K958" s="109"/>
      <c r="L958" s="152">
        <v>56066</v>
      </c>
      <c r="M958" s="109">
        <f t="shared" si="497"/>
        <v>54440.085999999996</v>
      </c>
      <c r="N958" s="109">
        <f t="shared" si="488"/>
        <v>43552.068800000001</v>
      </c>
      <c r="O958" s="115"/>
      <c r="P958" s="152">
        <v>0</v>
      </c>
      <c r="Q958" s="109">
        <f t="shared" si="498"/>
        <v>0</v>
      </c>
      <c r="R958" s="66">
        <f t="shared" si="490"/>
        <v>0</v>
      </c>
      <c r="S958" s="151">
        <v>15</v>
      </c>
      <c r="T958" s="154" t="s">
        <v>16</v>
      </c>
      <c r="U958" s="108">
        <f>SUMIF('Avoided Costs 2011-2019'!$A:$A,'2011 Actuals'!T958&amp;'2011 Actuals'!S958,'Avoided Costs 2011-2019'!$E:$E)*J958</f>
        <v>128015.52367176407</v>
      </c>
      <c r="V958" s="108">
        <f>SUMIF('Avoided Costs 2011-2019'!$A:$A,'2011 Actuals'!T958&amp;'2011 Actuals'!S958,'Avoided Costs 2011-2019'!$K:$K)*N958</f>
        <v>36708.391996763101</v>
      </c>
      <c r="W958" s="108">
        <f>SUMIF('Avoided Costs 2011-2019'!$A:$A,'2011 Actuals'!T958&amp;'2011 Actuals'!S958,'Avoided Costs 2011-2019'!$M:$M)*R958</f>
        <v>0</v>
      </c>
      <c r="X958" s="108">
        <f t="shared" si="491"/>
        <v>164723.91566852716</v>
      </c>
      <c r="Y958" s="134">
        <v>10000</v>
      </c>
      <c r="Z958" s="110">
        <f t="shared" si="492"/>
        <v>8000</v>
      </c>
      <c r="AA958" s="110"/>
      <c r="AB958" s="110"/>
      <c r="AC958" s="110"/>
      <c r="AD958" s="110">
        <f t="shared" si="513"/>
        <v>8000</v>
      </c>
      <c r="AE958" s="110">
        <f t="shared" si="514"/>
        <v>156723.91566852716</v>
      </c>
      <c r="AF958" s="261">
        <f t="shared" si="515"/>
        <v>943488.9</v>
      </c>
      <c r="AG958" s="23"/>
    </row>
    <row r="959" spans="1:33" s="111" customFormat="1" x14ac:dyDescent="0.2">
      <c r="A959" s="150" t="s">
        <v>953</v>
      </c>
      <c r="B959" s="150"/>
      <c r="C959" s="150"/>
      <c r="D959" s="151">
        <v>1</v>
      </c>
      <c r="E959" s="152"/>
      <c r="F959" s="153">
        <v>0.2</v>
      </c>
      <c r="G959" s="153"/>
      <c r="H959" s="152">
        <v>63007</v>
      </c>
      <c r="I959" s="109">
        <f t="shared" si="496"/>
        <v>61557.839</v>
      </c>
      <c r="J959" s="66">
        <f t="shared" si="486"/>
        <v>49246.271200000003</v>
      </c>
      <c r="K959" s="109"/>
      <c r="L959" s="152">
        <v>0</v>
      </c>
      <c r="M959" s="109">
        <f t="shared" si="497"/>
        <v>0</v>
      </c>
      <c r="N959" s="109">
        <f t="shared" si="488"/>
        <v>0</v>
      </c>
      <c r="O959" s="115"/>
      <c r="P959" s="152">
        <v>0</v>
      </c>
      <c r="Q959" s="109">
        <f t="shared" si="498"/>
        <v>0</v>
      </c>
      <c r="R959" s="66">
        <f t="shared" si="490"/>
        <v>0</v>
      </c>
      <c r="S959" s="151">
        <v>11</v>
      </c>
      <c r="T959" s="154" t="s">
        <v>16</v>
      </c>
      <c r="U959" s="108">
        <f>SUMIF('Avoided Costs 2011-2019'!$A:$A,'2011 Actuals'!T959&amp;'2011 Actuals'!S959,'Avoided Costs 2011-2019'!$E:$E)*J959</f>
        <v>83145.021064671251</v>
      </c>
      <c r="V959" s="108">
        <f>SUMIF('Avoided Costs 2011-2019'!$A:$A,'2011 Actuals'!T959&amp;'2011 Actuals'!S959,'Avoided Costs 2011-2019'!$K:$K)*N959</f>
        <v>0</v>
      </c>
      <c r="W959" s="108">
        <f>SUMIF('Avoided Costs 2011-2019'!$A:$A,'2011 Actuals'!T959&amp;'2011 Actuals'!S959,'Avoided Costs 2011-2019'!$M:$M)*R959</f>
        <v>0</v>
      </c>
      <c r="X959" s="108">
        <f t="shared" si="491"/>
        <v>83145.021064671251</v>
      </c>
      <c r="Y959" s="134">
        <v>110000</v>
      </c>
      <c r="Z959" s="110">
        <f t="shared" si="492"/>
        <v>88000</v>
      </c>
      <c r="AA959" s="110"/>
      <c r="AB959" s="110"/>
      <c r="AC959" s="110"/>
      <c r="AD959" s="110">
        <f t="shared" si="513"/>
        <v>88000</v>
      </c>
      <c r="AE959" s="110">
        <f t="shared" si="514"/>
        <v>-4854.9789353287488</v>
      </c>
      <c r="AF959" s="261">
        <f t="shared" si="515"/>
        <v>541708.98320000002</v>
      </c>
      <c r="AG959" s="23"/>
    </row>
    <row r="960" spans="1:33" s="111" customFormat="1" x14ac:dyDescent="0.2">
      <c r="A960" s="145" t="s">
        <v>954</v>
      </c>
      <c r="B960" s="145"/>
      <c r="C960" s="145"/>
      <c r="D960" s="146">
        <v>1</v>
      </c>
      <c r="E960" s="147"/>
      <c r="F960" s="148">
        <v>0.2</v>
      </c>
      <c r="G960" s="148"/>
      <c r="H960" s="147">
        <v>12141</v>
      </c>
      <c r="I960" s="109">
        <f>H960</f>
        <v>12141</v>
      </c>
      <c r="J960" s="66">
        <f t="shared" si="486"/>
        <v>9712.8000000000011</v>
      </c>
      <c r="K960" s="147"/>
      <c r="L960" s="147">
        <v>0</v>
      </c>
      <c r="M960" s="109">
        <f>L960</f>
        <v>0</v>
      </c>
      <c r="N960" s="109">
        <f t="shared" si="488"/>
        <v>0</v>
      </c>
      <c r="O960" s="147"/>
      <c r="P960" s="147">
        <v>0</v>
      </c>
      <c r="Q960" s="109">
        <f>+P960</f>
        <v>0</v>
      </c>
      <c r="R960" s="66">
        <f t="shared" si="490"/>
        <v>0</v>
      </c>
      <c r="S960" s="146">
        <v>25</v>
      </c>
      <c r="T960" s="149" t="s">
        <v>16</v>
      </c>
      <c r="U960" s="108">
        <f>SUMIF('Avoided Costs 2011-2019'!$A:$A,'2011 Actuals'!T960&amp;'2011 Actuals'!S960,'Avoided Costs 2011-2019'!$E:$E)*J960</f>
        <v>25097.907691691227</v>
      </c>
      <c r="V960" s="108">
        <f>SUMIF('Avoided Costs 2011-2019'!$A:$A,'2011 Actuals'!T960&amp;'2011 Actuals'!S960,'Avoided Costs 2011-2019'!$K:$K)*N960</f>
        <v>0</v>
      </c>
      <c r="W960" s="108">
        <f>SUMIF('Avoided Costs 2011-2019'!$A:$A,'2011 Actuals'!T960&amp;'2011 Actuals'!S960,'Avoided Costs 2011-2019'!$M:$M)*R960</f>
        <v>0</v>
      </c>
      <c r="X960" s="108">
        <f t="shared" si="491"/>
        <v>25097.907691691227</v>
      </c>
      <c r="Y960" s="134">
        <v>10300</v>
      </c>
      <c r="Z960" s="110">
        <f t="shared" si="492"/>
        <v>8240</v>
      </c>
      <c r="AA960" s="110"/>
      <c r="AB960" s="110"/>
      <c r="AC960" s="110"/>
      <c r="AD960" s="110">
        <f t="shared" si="513"/>
        <v>8240</v>
      </c>
      <c r="AE960" s="110">
        <f t="shared" si="514"/>
        <v>16857.907691691227</v>
      </c>
      <c r="AF960" s="261">
        <f t="shared" si="515"/>
        <v>242820.00000000003</v>
      </c>
      <c r="AG960" s="23"/>
    </row>
    <row r="961" spans="1:33" s="111" customFormat="1" x14ac:dyDescent="0.2">
      <c r="A961" s="150" t="s">
        <v>955</v>
      </c>
      <c r="B961" s="150"/>
      <c r="C961" s="150"/>
      <c r="D961" s="151">
        <v>1</v>
      </c>
      <c r="E961" s="152"/>
      <c r="F961" s="153">
        <v>0.2</v>
      </c>
      <c r="G961" s="153"/>
      <c r="H961" s="152">
        <v>10207</v>
      </c>
      <c r="I961" s="109">
        <f t="shared" si="496"/>
        <v>9972.2389999999996</v>
      </c>
      <c r="J961" s="66">
        <f t="shared" si="486"/>
        <v>7977.7911999999997</v>
      </c>
      <c r="K961" s="109"/>
      <c r="L961" s="152">
        <v>0</v>
      </c>
      <c r="M961" s="109">
        <f t="shared" si="497"/>
        <v>0</v>
      </c>
      <c r="N961" s="109">
        <f t="shared" si="488"/>
        <v>0</v>
      </c>
      <c r="O961" s="115"/>
      <c r="P961" s="152">
        <v>0</v>
      </c>
      <c r="Q961" s="109">
        <f t="shared" si="498"/>
        <v>0</v>
      </c>
      <c r="R961" s="66">
        <f t="shared" si="490"/>
        <v>0</v>
      </c>
      <c r="S961" s="151">
        <v>25</v>
      </c>
      <c r="T961" s="154" t="s">
        <v>134</v>
      </c>
      <c r="U961" s="108">
        <f>SUMIF('Avoided Costs 2011-2019'!$A:$A,'2011 Actuals'!T961&amp;'2011 Actuals'!S961,'Avoided Costs 2011-2019'!$E:$E)*J961</f>
        <v>18722.855688297874</v>
      </c>
      <c r="V961" s="108">
        <f>SUMIF('Avoided Costs 2011-2019'!$A:$A,'2011 Actuals'!T961&amp;'2011 Actuals'!S961,'Avoided Costs 2011-2019'!$K:$K)*N961</f>
        <v>0</v>
      </c>
      <c r="W961" s="108">
        <f>SUMIF('Avoided Costs 2011-2019'!$A:$A,'2011 Actuals'!T961&amp;'2011 Actuals'!S961,'Avoided Costs 2011-2019'!$M:$M)*R961</f>
        <v>0</v>
      </c>
      <c r="X961" s="108">
        <f t="shared" si="491"/>
        <v>18722.855688297874</v>
      </c>
      <c r="Y961" s="134">
        <v>13786</v>
      </c>
      <c r="Z961" s="110">
        <f t="shared" si="492"/>
        <v>11028.800000000001</v>
      </c>
      <c r="AA961" s="110"/>
      <c r="AB961" s="110"/>
      <c r="AC961" s="110"/>
      <c r="AD961" s="110">
        <f t="shared" si="513"/>
        <v>11028.800000000001</v>
      </c>
      <c r="AE961" s="110">
        <f t="shared" si="514"/>
        <v>7694.0556882978726</v>
      </c>
      <c r="AF961" s="261">
        <f t="shared" si="515"/>
        <v>199444.78</v>
      </c>
      <c r="AG961" s="23"/>
    </row>
    <row r="962" spans="1:33" s="111" customFormat="1" x14ac:dyDescent="0.2">
      <c r="A962" s="150" t="s">
        <v>956</v>
      </c>
      <c r="B962" s="150"/>
      <c r="C962" s="150"/>
      <c r="D962" s="151">
        <v>1</v>
      </c>
      <c r="E962" s="152"/>
      <c r="F962" s="153">
        <v>0.2</v>
      </c>
      <c r="G962" s="153"/>
      <c r="H962" s="152">
        <v>61645</v>
      </c>
      <c r="I962" s="109">
        <f t="shared" si="496"/>
        <v>60227.165000000001</v>
      </c>
      <c r="J962" s="66">
        <f t="shared" si="486"/>
        <v>48181.732000000004</v>
      </c>
      <c r="K962" s="109"/>
      <c r="L962" s="152">
        <v>0</v>
      </c>
      <c r="M962" s="109">
        <f t="shared" si="497"/>
        <v>0</v>
      </c>
      <c r="N962" s="109">
        <f t="shared" si="488"/>
        <v>0</v>
      </c>
      <c r="O962" s="115"/>
      <c r="P962" s="152">
        <v>0</v>
      </c>
      <c r="Q962" s="109">
        <f t="shared" si="498"/>
        <v>0</v>
      </c>
      <c r="R962" s="66">
        <f t="shared" si="490"/>
        <v>0</v>
      </c>
      <c r="S962" s="151">
        <v>15</v>
      </c>
      <c r="T962" s="154" t="s">
        <v>16</v>
      </c>
      <c r="U962" s="108">
        <f>SUMIF('Avoided Costs 2011-2019'!$A:$A,'2011 Actuals'!T962&amp;'2011 Actuals'!S962,'Avoided Costs 2011-2019'!$E:$E)*J962</f>
        <v>98061.720493891218</v>
      </c>
      <c r="V962" s="108">
        <f>SUMIF('Avoided Costs 2011-2019'!$A:$A,'2011 Actuals'!T962&amp;'2011 Actuals'!S962,'Avoided Costs 2011-2019'!$K:$K)*N962</f>
        <v>0</v>
      </c>
      <c r="W962" s="108">
        <f>SUMIF('Avoided Costs 2011-2019'!$A:$A,'2011 Actuals'!T962&amp;'2011 Actuals'!S962,'Avoided Costs 2011-2019'!$M:$M)*R962</f>
        <v>0</v>
      </c>
      <c r="X962" s="108">
        <f t="shared" si="491"/>
        <v>98061.720493891218</v>
      </c>
      <c r="Y962" s="134">
        <v>21302.85</v>
      </c>
      <c r="Z962" s="110">
        <f t="shared" si="492"/>
        <v>17042.28</v>
      </c>
      <c r="AA962" s="110"/>
      <c r="AB962" s="110"/>
      <c r="AC962" s="110"/>
      <c r="AD962" s="110">
        <f t="shared" si="513"/>
        <v>17042.28</v>
      </c>
      <c r="AE962" s="110">
        <f t="shared" si="514"/>
        <v>81019.440493891219</v>
      </c>
      <c r="AF962" s="261">
        <f t="shared" si="515"/>
        <v>722725.9800000001</v>
      </c>
      <c r="AG962" s="23"/>
    </row>
    <row r="963" spans="1:33" s="111" customFormat="1" x14ac:dyDescent="0.2">
      <c r="A963" s="150" t="s">
        <v>957</v>
      </c>
      <c r="B963" s="150"/>
      <c r="C963" s="150"/>
      <c r="D963" s="151">
        <v>1</v>
      </c>
      <c r="E963" s="152"/>
      <c r="F963" s="153">
        <v>0.2</v>
      </c>
      <c r="G963" s="153"/>
      <c r="H963" s="152">
        <v>12405</v>
      </c>
      <c r="I963" s="109">
        <f t="shared" si="496"/>
        <v>12119.684999999999</v>
      </c>
      <c r="J963" s="66">
        <f t="shared" si="486"/>
        <v>9695.7479999999996</v>
      </c>
      <c r="K963" s="109"/>
      <c r="L963" s="152">
        <v>0</v>
      </c>
      <c r="M963" s="109">
        <f t="shared" si="497"/>
        <v>0</v>
      </c>
      <c r="N963" s="109">
        <f t="shared" si="488"/>
        <v>0</v>
      </c>
      <c r="O963" s="115"/>
      <c r="P963" s="152">
        <v>0</v>
      </c>
      <c r="Q963" s="109">
        <f t="shared" si="498"/>
        <v>0</v>
      </c>
      <c r="R963" s="66">
        <f t="shared" si="490"/>
        <v>0</v>
      </c>
      <c r="S963" s="151">
        <v>15</v>
      </c>
      <c r="T963" s="154" t="s">
        <v>16</v>
      </c>
      <c r="U963" s="108">
        <f>SUMIF('Avoided Costs 2011-2019'!$A:$A,'2011 Actuals'!T963&amp;'2011 Actuals'!S963,'Avoided Costs 2011-2019'!$E:$E)*J963</f>
        <v>19733.24102079196</v>
      </c>
      <c r="V963" s="108">
        <f>SUMIF('Avoided Costs 2011-2019'!$A:$A,'2011 Actuals'!T963&amp;'2011 Actuals'!S963,'Avoided Costs 2011-2019'!$K:$K)*N963</f>
        <v>0</v>
      </c>
      <c r="W963" s="108">
        <f>SUMIF('Avoided Costs 2011-2019'!$A:$A,'2011 Actuals'!T963&amp;'2011 Actuals'!S963,'Avoided Costs 2011-2019'!$M:$M)*R963</f>
        <v>0</v>
      </c>
      <c r="X963" s="108">
        <f t="shared" si="491"/>
        <v>19733.24102079196</v>
      </c>
      <c r="Y963" s="134">
        <v>3250.95</v>
      </c>
      <c r="Z963" s="110">
        <f t="shared" si="492"/>
        <v>2600.7600000000002</v>
      </c>
      <c r="AA963" s="110"/>
      <c r="AB963" s="110"/>
      <c r="AC963" s="110"/>
      <c r="AD963" s="110">
        <f t="shared" si="513"/>
        <v>2600.7600000000002</v>
      </c>
      <c r="AE963" s="110">
        <f t="shared" si="514"/>
        <v>17132.481020791958</v>
      </c>
      <c r="AF963" s="261">
        <f t="shared" si="515"/>
        <v>145436.22</v>
      </c>
      <c r="AG963" s="23"/>
    </row>
    <row r="964" spans="1:33" s="111" customFormat="1" x14ac:dyDescent="0.2">
      <c r="A964" s="150" t="s">
        <v>958</v>
      </c>
      <c r="B964" s="150"/>
      <c r="C964" s="150"/>
      <c r="D964" s="151">
        <v>1</v>
      </c>
      <c r="E964" s="152"/>
      <c r="F964" s="153">
        <v>0.2</v>
      </c>
      <c r="G964" s="153"/>
      <c r="H964" s="152">
        <v>23361</v>
      </c>
      <c r="I964" s="109">
        <f t="shared" si="496"/>
        <v>22823.697</v>
      </c>
      <c r="J964" s="66">
        <f t="shared" si="486"/>
        <v>18258.957600000002</v>
      </c>
      <c r="K964" s="109"/>
      <c r="L964" s="152">
        <v>0</v>
      </c>
      <c r="M964" s="109">
        <f t="shared" si="497"/>
        <v>0</v>
      </c>
      <c r="N964" s="109">
        <f t="shared" si="488"/>
        <v>0</v>
      </c>
      <c r="O964" s="115"/>
      <c r="P964" s="152">
        <v>0</v>
      </c>
      <c r="Q964" s="109">
        <f t="shared" si="498"/>
        <v>0</v>
      </c>
      <c r="R964" s="66">
        <f t="shared" si="490"/>
        <v>0</v>
      </c>
      <c r="S964" s="151">
        <v>15</v>
      </c>
      <c r="T964" s="154" t="s">
        <v>16</v>
      </c>
      <c r="U964" s="108">
        <f>SUMIF('Avoided Costs 2011-2019'!$A:$A,'2011 Actuals'!T964&amp;'2011 Actuals'!S964,'Avoided Costs 2011-2019'!$E:$E)*J964</f>
        <v>37161.486778453938</v>
      </c>
      <c r="V964" s="108">
        <f>SUMIF('Avoided Costs 2011-2019'!$A:$A,'2011 Actuals'!T964&amp;'2011 Actuals'!S964,'Avoided Costs 2011-2019'!$K:$K)*N964</f>
        <v>0</v>
      </c>
      <c r="W964" s="108">
        <f>SUMIF('Avoided Costs 2011-2019'!$A:$A,'2011 Actuals'!T964&amp;'2011 Actuals'!S964,'Avoided Costs 2011-2019'!$M:$M)*R964</f>
        <v>0</v>
      </c>
      <c r="X964" s="108">
        <f t="shared" si="491"/>
        <v>37161.486778453938</v>
      </c>
      <c r="Y964" s="134">
        <v>5882.65</v>
      </c>
      <c r="Z964" s="110">
        <f t="shared" si="492"/>
        <v>4706.12</v>
      </c>
      <c r="AA964" s="110"/>
      <c r="AB964" s="110"/>
      <c r="AC964" s="110"/>
      <c r="AD964" s="110">
        <f t="shared" si="513"/>
        <v>4706.12</v>
      </c>
      <c r="AE964" s="110">
        <f t="shared" si="514"/>
        <v>32455.366778453939</v>
      </c>
      <c r="AF964" s="261">
        <f t="shared" si="515"/>
        <v>273884.364</v>
      </c>
      <c r="AG964" s="23"/>
    </row>
    <row r="965" spans="1:33" s="111" customFormat="1" x14ac:dyDescent="0.2">
      <c r="A965" s="150" t="s">
        <v>959</v>
      </c>
      <c r="B965" s="150"/>
      <c r="C965" s="150"/>
      <c r="D965" s="151">
        <v>1</v>
      </c>
      <c r="E965" s="152"/>
      <c r="F965" s="153">
        <v>0.2</v>
      </c>
      <c r="G965" s="153"/>
      <c r="H965" s="152">
        <v>35129</v>
      </c>
      <c r="I965" s="109">
        <f t="shared" si="496"/>
        <v>34321.032999999996</v>
      </c>
      <c r="J965" s="66">
        <f t="shared" si="486"/>
        <v>27456.826399999998</v>
      </c>
      <c r="K965" s="109"/>
      <c r="L965" s="152">
        <v>31732</v>
      </c>
      <c r="M965" s="109">
        <f t="shared" si="497"/>
        <v>30811.772000000001</v>
      </c>
      <c r="N965" s="109">
        <f t="shared" si="488"/>
        <v>24649.417600000001</v>
      </c>
      <c r="O965" s="115"/>
      <c r="P965" s="152">
        <v>0</v>
      </c>
      <c r="Q965" s="109">
        <f t="shared" si="498"/>
        <v>0</v>
      </c>
      <c r="R965" s="66">
        <f t="shared" si="490"/>
        <v>0</v>
      </c>
      <c r="S965" s="151">
        <v>15</v>
      </c>
      <c r="T965" s="154" t="s">
        <v>16</v>
      </c>
      <c r="U965" s="108">
        <f>SUMIF('Avoided Costs 2011-2019'!$A:$A,'2011 Actuals'!T965&amp;'2011 Actuals'!S965,'Avoided Costs 2011-2019'!$E:$E)*J965</f>
        <v>55881.420702894058</v>
      </c>
      <c r="V965" s="108">
        <f>SUMIF('Avoided Costs 2011-2019'!$A:$A,'2011 Actuals'!T965&amp;'2011 Actuals'!S965,'Avoided Costs 2011-2019'!$K:$K)*N965</f>
        <v>20776.062049036613</v>
      </c>
      <c r="W965" s="108">
        <f>SUMIF('Avoided Costs 2011-2019'!$A:$A,'2011 Actuals'!T965&amp;'2011 Actuals'!S965,'Avoided Costs 2011-2019'!$M:$M)*R965</f>
        <v>0</v>
      </c>
      <c r="X965" s="108">
        <f t="shared" si="491"/>
        <v>76657.482751930671</v>
      </c>
      <c r="Y965" s="134">
        <v>6850</v>
      </c>
      <c r="Z965" s="110">
        <f t="shared" si="492"/>
        <v>5480</v>
      </c>
      <c r="AA965" s="110"/>
      <c r="AB965" s="110"/>
      <c r="AC965" s="110"/>
      <c r="AD965" s="110">
        <f t="shared" si="513"/>
        <v>5480</v>
      </c>
      <c r="AE965" s="110">
        <f t="shared" si="514"/>
        <v>71177.482751930671</v>
      </c>
      <c r="AF965" s="261">
        <f t="shared" si="515"/>
        <v>411852.39599999995</v>
      </c>
      <c r="AG965" s="23"/>
    </row>
    <row r="966" spans="1:33" s="111" customFormat="1" x14ac:dyDescent="0.2">
      <c r="A966" s="150" t="s">
        <v>960</v>
      </c>
      <c r="B966" s="150"/>
      <c r="C966" s="150"/>
      <c r="D966" s="151">
        <v>1</v>
      </c>
      <c r="E966" s="152"/>
      <c r="F966" s="153">
        <v>0.2</v>
      </c>
      <c r="G966" s="153"/>
      <c r="H966" s="152">
        <v>23105</v>
      </c>
      <c r="I966" s="109">
        <f t="shared" si="496"/>
        <v>22573.584999999999</v>
      </c>
      <c r="J966" s="66">
        <f t="shared" si="486"/>
        <v>18058.867999999999</v>
      </c>
      <c r="K966" s="109"/>
      <c r="L966" s="152">
        <v>25963</v>
      </c>
      <c r="M966" s="109">
        <f t="shared" si="497"/>
        <v>25210.073</v>
      </c>
      <c r="N966" s="109">
        <f t="shared" si="488"/>
        <v>20168.058400000002</v>
      </c>
      <c r="O966" s="115"/>
      <c r="P966" s="152">
        <v>0</v>
      </c>
      <c r="Q966" s="109">
        <f t="shared" si="498"/>
        <v>0</v>
      </c>
      <c r="R966" s="66">
        <f t="shared" si="490"/>
        <v>0</v>
      </c>
      <c r="S966" s="151">
        <v>15</v>
      </c>
      <c r="T966" s="154" t="s">
        <v>16</v>
      </c>
      <c r="U966" s="108">
        <f>SUMIF('Avoided Costs 2011-2019'!$A:$A,'2011 Actuals'!T966&amp;'2011 Actuals'!S966,'Avoided Costs 2011-2019'!$E:$E)*J966</f>
        <v>36754.255041144555</v>
      </c>
      <c r="V966" s="108">
        <f>SUMIF('Avoided Costs 2011-2019'!$A:$A,'2011 Actuals'!T966&amp;'2011 Actuals'!S966,'Avoided Costs 2011-2019'!$K:$K)*N966</f>
        <v>16998.893828915214</v>
      </c>
      <c r="W966" s="108">
        <f>SUMIF('Avoided Costs 2011-2019'!$A:$A,'2011 Actuals'!T966&amp;'2011 Actuals'!S966,'Avoided Costs 2011-2019'!$M:$M)*R966</f>
        <v>0</v>
      </c>
      <c r="X966" s="108">
        <f t="shared" si="491"/>
        <v>53753.148870059769</v>
      </c>
      <c r="Y966" s="134">
        <v>3234</v>
      </c>
      <c r="Z966" s="110">
        <f t="shared" si="492"/>
        <v>2587.2000000000003</v>
      </c>
      <c r="AA966" s="110"/>
      <c r="AB966" s="110"/>
      <c r="AC966" s="110"/>
      <c r="AD966" s="110">
        <f t="shared" si="513"/>
        <v>2587.2000000000003</v>
      </c>
      <c r="AE966" s="110">
        <f t="shared" si="514"/>
        <v>51165.948870059772</v>
      </c>
      <c r="AF966" s="261">
        <f t="shared" si="515"/>
        <v>270883.01999999996</v>
      </c>
      <c r="AG966" s="23"/>
    </row>
    <row r="967" spans="1:33" s="111" customFormat="1" x14ac:dyDescent="0.2">
      <c r="A967" s="150" t="s">
        <v>961</v>
      </c>
      <c r="B967" s="150"/>
      <c r="C967" s="150"/>
      <c r="D967" s="151">
        <v>0</v>
      </c>
      <c r="E967" s="152"/>
      <c r="F967" s="153">
        <v>0.2</v>
      </c>
      <c r="G967" s="153"/>
      <c r="H967" s="152">
        <v>11449</v>
      </c>
      <c r="I967" s="109">
        <f t="shared" si="496"/>
        <v>11185.672999999999</v>
      </c>
      <c r="J967" s="66">
        <f t="shared" si="486"/>
        <v>8948.5383999999995</v>
      </c>
      <c r="K967" s="109"/>
      <c r="L967" s="152">
        <v>59302</v>
      </c>
      <c r="M967" s="109">
        <f t="shared" si="497"/>
        <v>57582.241999999998</v>
      </c>
      <c r="N967" s="109">
        <f t="shared" si="488"/>
        <v>46065.793600000005</v>
      </c>
      <c r="O967" s="115"/>
      <c r="P967" s="152">
        <v>0</v>
      </c>
      <c r="Q967" s="109">
        <f t="shared" si="498"/>
        <v>0</v>
      </c>
      <c r="R967" s="66">
        <f t="shared" si="490"/>
        <v>0</v>
      </c>
      <c r="S967" s="151">
        <v>15</v>
      </c>
      <c r="T967" s="154" t="s">
        <v>16</v>
      </c>
      <c r="U967" s="108">
        <f>SUMIF('Avoided Costs 2011-2019'!$A:$A,'2011 Actuals'!T967&amp;'2011 Actuals'!S967,'Avoided Costs 2011-2019'!$E:$E)*J967</f>
        <v>18212.485001777281</v>
      </c>
      <c r="V967" s="108">
        <f>SUMIF('Avoided Costs 2011-2019'!$A:$A,'2011 Actuals'!T967&amp;'2011 Actuals'!S967,'Avoided Costs 2011-2019'!$K:$K)*N967</f>
        <v>38827.11558149405</v>
      </c>
      <c r="W967" s="108">
        <f>SUMIF('Avoided Costs 2011-2019'!$A:$A,'2011 Actuals'!T967&amp;'2011 Actuals'!S967,'Avoided Costs 2011-2019'!$M:$M)*R967</f>
        <v>0</v>
      </c>
      <c r="X967" s="108">
        <f t="shared" si="491"/>
        <v>57039.600583271327</v>
      </c>
      <c r="Y967" s="134">
        <v>15200</v>
      </c>
      <c r="Z967" s="110">
        <f t="shared" si="492"/>
        <v>12160</v>
      </c>
      <c r="AA967" s="110"/>
      <c r="AB967" s="110"/>
      <c r="AC967" s="110"/>
      <c r="AD967" s="110">
        <f t="shared" si="513"/>
        <v>12160</v>
      </c>
      <c r="AE967" s="110">
        <f t="shared" si="514"/>
        <v>44879.600583271327</v>
      </c>
      <c r="AF967" s="261">
        <f t="shared" si="515"/>
        <v>134228.076</v>
      </c>
      <c r="AG967" s="23"/>
    </row>
    <row r="968" spans="1:33" s="111" customFormat="1" x14ac:dyDescent="0.2">
      <c r="A968" s="150" t="s">
        <v>962</v>
      </c>
      <c r="B968" s="150"/>
      <c r="C968" s="150"/>
      <c r="D968" s="151">
        <v>1</v>
      </c>
      <c r="E968" s="152"/>
      <c r="F968" s="153">
        <v>0.2</v>
      </c>
      <c r="G968" s="153"/>
      <c r="H968" s="152">
        <v>97516</v>
      </c>
      <c r="I968" s="109">
        <f t="shared" si="496"/>
        <v>95273.131999999998</v>
      </c>
      <c r="J968" s="66">
        <f t="shared" si="486"/>
        <v>76218.505600000004</v>
      </c>
      <c r="K968" s="109"/>
      <c r="L968" s="152">
        <v>0</v>
      </c>
      <c r="M968" s="109">
        <f t="shared" si="497"/>
        <v>0</v>
      </c>
      <c r="N968" s="109">
        <f t="shared" si="488"/>
        <v>0</v>
      </c>
      <c r="O968" s="115"/>
      <c r="P968" s="152">
        <v>0</v>
      </c>
      <c r="Q968" s="109">
        <f t="shared" si="498"/>
        <v>0</v>
      </c>
      <c r="R968" s="66">
        <f t="shared" si="490"/>
        <v>0</v>
      </c>
      <c r="S968" s="151">
        <v>8</v>
      </c>
      <c r="T968" s="154" t="s">
        <v>134</v>
      </c>
      <c r="U968" s="108">
        <f>SUMIF('Avoided Costs 2011-2019'!$A:$A,'2011 Actuals'!T968&amp;'2011 Actuals'!S968,'Avoided Costs 2011-2019'!$E:$E)*J968</f>
        <v>94188.290739893389</v>
      </c>
      <c r="V968" s="108">
        <f>SUMIF('Avoided Costs 2011-2019'!$A:$A,'2011 Actuals'!T968&amp;'2011 Actuals'!S968,'Avoided Costs 2011-2019'!$K:$K)*N968</f>
        <v>0</v>
      </c>
      <c r="W968" s="108">
        <f>SUMIF('Avoided Costs 2011-2019'!$A:$A,'2011 Actuals'!T968&amp;'2011 Actuals'!S968,'Avoided Costs 2011-2019'!$M:$M)*R968</f>
        <v>0</v>
      </c>
      <c r="X968" s="108">
        <f t="shared" si="491"/>
        <v>94188.290739893389</v>
      </c>
      <c r="Y968" s="134">
        <v>33000</v>
      </c>
      <c r="Z968" s="110">
        <f t="shared" si="492"/>
        <v>26400</v>
      </c>
      <c r="AA968" s="110"/>
      <c r="AB968" s="110"/>
      <c r="AC968" s="110"/>
      <c r="AD968" s="110">
        <f t="shared" si="513"/>
        <v>26400</v>
      </c>
      <c r="AE968" s="110">
        <f t="shared" si="514"/>
        <v>67788.290739893389</v>
      </c>
      <c r="AF968" s="261">
        <f t="shared" si="515"/>
        <v>609748.04480000003</v>
      </c>
      <c r="AG968" s="23"/>
    </row>
    <row r="969" spans="1:33" s="111" customFormat="1" x14ac:dyDescent="0.2">
      <c r="A969" s="150" t="s">
        <v>963</v>
      </c>
      <c r="B969" s="150"/>
      <c r="C969" s="150"/>
      <c r="D969" s="151">
        <v>0</v>
      </c>
      <c r="E969" s="152"/>
      <c r="F969" s="153">
        <v>0.2</v>
      </c>
      <c r="G969" s="153"/>
      <c r="H969" s="152">
        <v>7128</v>
      </c>
      <c r="I969" s="109">
        <f t="shared" ref="I969:I978" si="529">+$H$68*H969</f>
        <v>6964.0559999999996</v>
      </c>
      <c r="J969" s="66">
        <f t="shared" ref="J969:J981" si="530">I969*(1-F969)</f>
        <v>5571.2448000000004</v>
      </c>
      <c r="K969" s="109"/>
      <c r="L969" s="152">
        <v>2588</v>
      </c>
      <c r="M969" s="109">
        <f t="shared" ref="M969:M978" si="531">+$L$68*L969</f>
        <v>2512.9479999999999</v>
      </c>
      <c r="N969" s="109">
        <f t="shared" ref="N969:N981" si="532">M969*(1-F969)</f>
        <v>2010.3584000000001</v>
      </c>
      <c r="O969" s="115"/>
      <c r="P969" s="152">
        <v>0</v>
      </c>
      <c r="Q969" s="109">
        <f t="shared" ref="Q969:Q978" si="533">+P969*$P$68</f>
        <v>0</v>
      </c>
      <c r="R969" s="66">
        <f t="shared" ref="R969:R981" si="534">Q969*(1-F969)</f>
        <v>0</v>
      </c>
      <c r="S969" s="151">
        <v>15</v>
      </c>
      <c r="T969" s="154" t="s">
        <v>16</v>
      </c>
      <c r="U969" s="108">
        <f>SUMIF('Avoided Costs 2011-2019'!$A:$A,'2011 Actuals'!T969&amp;'2011 Actuals'!S969,'Avoided Costs 2011-2019'!$E:$E)*J969</f>
        <v>11338.858685707788</v>
      </c>
      <c r="V969" s="108">
        <f>SUMIF('Avoided Costs 2011-2019'!$A:$A,'2011 Actuals'!T969&amp;'2011 Actuals'!S969,'Avoided Costs 2011-2019'!$K:$K)*N969</f>
        <v>1694.4550795067046</v>
      </c>
      <c r="W969" s="108">
        <f>SUMIF('Avoided Costs 2011-2019'!$A:$A,'2011 Actuals'!T969&amp;'2011 Actuals'!S969,'Avoided Costs 2011-2019'!$M:$M)*R969</f>
        <v>0</v>
      </c>
      <c r="X969" s="108">
        <f t="shared" ref="X969:X981" si="535">SUM(U969:W969)</f>
        <v>13033.313765214492</v>
      </c>
      <c r="Y969" s="134">
        <v>1656.1</v>
      </c>
      <c r="Z969" s="110">
        <f t="shared" ref="Z969:Z981" si="536">Y969*(1-F969)</f>
        <v>1324.88</v>
      </c>
      <c r="AA969" s="110"/>
      <c r="AB969" s="110"/>
      <c r="AC969" s="110"/>
      <c r="AD969" s="110">
        <f t="shared" si="513"/>
        <v>1324.88</v>
      </c>
      <c r="AE969" s="110">
        <f t="shared" si="514"/>
        <v>11708.433765214493</v>
      </c>
      <c r="AF969" s="261">
        <f t="shared" si="515"/>
        <v>83568.672000000006</v>
      </c>
      <c r="AG969" s="23"/>
    </row>
    <row r="970" spans="1:33" s="111" customFormat="1" x14ac:dyDescent="0.2">
      <c r="A970" s="150" t="s">
        <v>964</v>
      </c>
      <c r="B970" s="150"/>
      <c r="C970" s="150"/>
      <c r="D970" s="151">
        <v>1</v>
      </c>
      <c r="E970" s="152"/>
      <c r="F970" s="153">
        <v>0.2</v>
      </c>
      <c r="G970" s="153"/>
      <c r="H970" s="152">
        <v>44521</v>
      </c>
      <c r="I970" s="109">
        <f t="shared" si="529"/>
        <v>43497.017</v>
      </c>
      <c r="J970" s="66">
        <f t="shared" si="530"/>
        <v>34797.613600000004</v>
      </c>
      <c r="K970" s="109"/>
      <c r="L970" s="152">
        <v>-740</v>
      </c>
      <c r="M970" s="109">
        <f t="shared" si="531"/>
        <v>-718.54</v>
      </c>
      <c r="N970" s="109">
        <f t="shared" si="532"/>
        <v>-574.83199999999999</v>
      </c>
      <c r="O970" s="115"/>
      <c r="P970" s="152">
        <v>0</v>
      </c>
      <c r="Q970" s="109">
        <f t="shared" si="533"/>
        <v>0</v>
      </c>
      <c r="R970" s="66">
        <f t="shared" si="534"/>
        <v>0</v>
      </c>
      <c r="S970" s="151">
        <v>15</v>
      </c>
      <c r="T970" s="154" t="s">
        <v>16</v>
      </c>
      <c r="U970" s="108">
        <f>SUMIF('Avoided Costs 2011-2019'!$A:$A,'2011 Actuals'!T970&amp;'2011 Actuals'!S970,'Avoided Costs 2011-2019'!$E:$E)*J970</f>
        <v>70821.735065431611</v>
      </c>
      <c r="V970" s="108">
        <f>SUMIF('Avoided Costs 2011-2019'!$A:$A,'2011 Actuals'!T970&amp;'2011 Actuals'!S970,'Avoided Costs 2011-2019'!$K:$K)*N970</f>
        <v>-484.50415720052604</v>
      </c>
      <c r="W970" s="108">
        <f>SUMIF('Avoided Costs 2011-2019'!$A:$A,'2011 Actuals'!T970&amp;'2011 Actuals'!S970,'Avoided Costs 2011-2019'!$M:$M)*R970</f>
        <v>0</v>
      </c>
      <c r="X970" s="108">
        <f t="shared" si="535"/>
        <v>70337.230908231082</v>
      </c>
      <c r="Y970" s="134">
        <v>10343.9</v>
      </c>
      <c r="Z970" s="110">
        <f t="shared" si="536"/>
        <v>8275.1200000000008</v>
      </c>
      <c r="AA970" s="110"/>
      <c r="AB970" s="110"/>
      <c r="AC970" s="110"/>
      <c r="AD970" s="110">
        <f t="shared" si="513"/>
        <v>8275.1200000000008</v>
      </c>
      <c r="AE970" s="110">
        <f t="shared" si="514"/>
        <v>62062.11090823108</v>
      </c>
      <c r="AF970" s="261">
        <f t="shared" si="515"/>
        <v>521964.20400000009</v>
      </c>
      <c r="AG970" s="23"/>
    </row>
    <row r="971" spans="1:33" s="111" customFormat="1" x14ac:dyDescent="0.2">
      <c r="A971" s="150" t="s">
        <v>965</v>
      </c>
      <c r="B971" s="150"/>
      <c r="C971" s="150"/>
      <c r="D971" s="151">
        <v>1</v>
      </c>
      <c r="E971" s="152"/>
      <c r="F971" s="153">
        <v>0.2</v>
      </c>
      <c r="G971" s="153"/>
      <c r="H971" s="152">
        <v>76425</v>
      </c>
      <c r="I971" s="109">
        <f t="shared" si="529"/>
        <v>74667.224999999991</v>
      </c>
      <c r="J971" s="66">
        <f t="shared" si="530"/>
        <v>59733.78</v>
      </c>
      <c r="K971" s="109"/>
      <c r="L971" s="152">
        <v>85799</v>
      </c>
      <c r="M971" s="109">
        <f t="shared" si="531"/>
        <v>83310.828999999998</v>
      </c>
      <c r="N971" s="109">
        <f t="shared" si="532"/>
        <v>66648.663199999995</v>
      </c>
      <c r="O971" s="115"/>
      <c r="P971" s="152">
        <v>0</v>
      </c>
      <c r="Q971" s="109">
        <f t="shared" si="533"/>
        <v>0</v>
      </c>
      <c r="R971" s="66">
        <f t="shared" si="534"/>
        <v>0</v>
      </c>
      <c r="S971" s="151">
        <v>15</v>
      </c>
      <c r="T971" s="154" t="s">
        <v>16</v>
      </c>
      <c r="U971" s="108">
        <f>SUMIF('Avoided Costs 2011-2019'!$A:$A,'2011 Actuals'!T971&amp;'2011 Actuals'!S971,'Avoided Costs 2011-2019'!$E:$E)*J971</f>
        <v>121572.9903276119</v>
      </c>
      <c r="V971" s="108">
        <f>SUMIF('Avoided Costs 2011-2019'!$A:$A,'2011 Actuals'!T971&amp;'2011 Actuals'!S971,'Avoided Costs 2011-2019'!$K:$K)*N971</f>
        <v>56175.638086010717</v>
      </c>
      <c r="W971" s="108">
        <f>SUMIF('Avoided Costs 2011-2019'!$A:$A,'2011 Actuals'!T971&amp;'2011 Actuals'!S971,'Avoided Costs 2011-2019'!$M:$M)*R971</f>
        <v>0</v>
      </c>
      <c r="X971" s="108">
        <f t="shared" si="535"/>
        <v>177748.62841362262</v>
      </c>
      <c r="Y971" s="134">
        <v>12725</v>
      </c>
      <c r="Z971" s="110">
        <f t="shared" si="536"/>
        <v>10180</v>
      </c>
      <c r="AA971" s="110"/>
      <c r="AB971" s="110"/>
      <c r="AC971" s="110"/>
      <c r="AD971" s="110">
        <f t="shared" si="513"/>
        <v>10180</v>
      </c>
      <c r="AE971" s="110">
        <f t="shared" si="514"/>
        <v>167568.62841362262</v>
      </c>
      <c r="AF971" s="261">
        <f t="shared" si="515"/>
        <v>896006.7</v>
      </c>
      <c r="AG971" s="23"/>
    </row>
    <row r="972" spans="1:33" s="111" customFormat="1" x14ac:dyDescent="0.2">
      <c r="A972" s="150" t="s">
        <v>966</v>
      </c>
      <c r="B972" s="150"/>
      <c r="C972" s="150"/>
      <c r="D972" s="151">
        <v>0</v>
      </c>
      <c r="E972" s="152"/>
      <c r="F972" s="153">
        <v>0.2</v>
      </c>
      <c r="G972" s="153"/>
      <c r="H972" s="152">
        <v>6874</v>
      </c>
      <c r="I972" s="109">
        <f t="shared" si="529"/>
        <v>6715.8980000000001</v>
      </c>
      <c r="J972" s="66">
        <f t="shared" si="530"/>
        <v>5372.7184000000007</v>
      </c>
      <c r="K972" s="109"/>
      <c r="L972" s="152">
        <v>0</v>
      </c>
      <c r="M972" s="109">
        <f t="shared" si="531"/>
        <v>0</v>
      </c>
      <c r="N972" s="109">
        <f t="shared" si="532"/>
        <v>0</v>
      </c>
      <c r="O972" s="115"/>
      <c r="P972" s="152">
        <v>0</v>
      </c>
      <c r="Q972" s="109">
        <f t="shared" si="533"/>
        <v>0</v>
      </c>
      <c r="R972" s="66">
        <f t="shared" si="534"/>
        <v>0</v>
      </c>
      <c r="S972" s="151">
        <v>25</v>
      </c>
      <c r="T972" s="154" t="s">
        <v>134</v>
      </c>
      <c r="U972" s="108">
        <f>SUMIF('Avoided Costs 2011-2019'!$A:$A,'2011 Actuals'!T972&amp;'2011 Actuals'!S972,'Avoided Costs 2011-2019'!$E:$E)*J972</f>
        <v>12609.082982400274</v>
      </c>
      <c r="V972" s="108">
        <f>SUMIF('Avoided Costs 2011-2019'!$A:$A,'2011 Actuals'!T972&amp;'2011 Actuals'!S972,'Avoided Costs 2011-2019'!$K:$K)*N972</f>
        <v>0</v>
      </c>
      <c r="W972" s="108">
        <f>SUMIF('Avoided Costs 2011-2019'!$A:$A,'2011 Actuals'!T972&amp;'2011 Actuals'!S972,'Avoided Costs 2011-2019'!$M:$M)*R972</f>
        <v>0</v>
      </c>
      <c r="X972" s="108">
        <f t="shared" si="535"/>
        <v>12609.082982400274</v>
      </c>
      <c r="Y972" s="134">
        <v>6340</v>
      </c>
      <c r="Z972" s="110">
        <f t="shared" si="536"/>
        <v>5072</v>
      </c>
      <c r="AA972" s="110"/>
      <c r="AB972" s="110"/>
      <c r="AC972" s="110"/>
      <c r="AD972" s="110">
        <f t="shared" si="513"/>
        <v>5072</v>
      </c>
      <c r="AE972" s="110">
        <f t="shared" si="514"/>
        <v>7537.082982400274</v>
      </c>
      <c r="AF972" s="261">
        <f t="shared" si="515"/>
        <v>134317.96000000002</v>
      </c>
      <c r="AG972" s="23"/>
    </row>
    <row r="973" spans="1:33" s="111" customFormat="1" x14ac:dyDescent="0.2">
      <c r="A973" s="150" t="s">
        <v>967</v>
      </c>
      <c r="B973" s="150"/>
      <c r="C973" s="150"/>
      <c r="D973" s="151">
        <v>0</v>
      </c>
      <c r="E973" s="152"/>
      <c r="F973" s="153">
        <v>0.2</v>
      </c>
      <c r="G973" s="153"/>
      <c r="H973" s="152">
        <v>18808</v>
      </c>
      <c r="I973" s="109">
        <f t="shared" si="529"/>
        <v>18375.416000000001</v>
      </c>
      <c r="J973" s="66">
        <f t="shared" si="530"/>
        <v>14700.332800000002</v>
      </c>
      <c r="K973" s="109"/>
      <c r="L973" s="152">
        <v>18124</v>
      </c>
      <c r="M973" s="109">
        <f t="shared" si="531"/>
        <v>17598.403999999999</v>
      </c>
      <c r="N973" s="109">
        <f t="shared" si="532"/>
        <v>14078.7232</v>
      </c>
      <c r="O973" s="115"/>
      <c r="P973" s="152">
        <v>0</v>
      </c>
      <c r="Q973" s="109">
        <f t="shared" si="533"/>
        <v>0</v>
      </c>
      <c r="R973" s="66">
        <f t="shared" si="534"/>
        <v>0</v>
      </c>
      <c r="S973" s="151">
        <v>15</v>
      </c>
      <c r="T973" s="154" t="s">
        <v>16</v>
      </c>
      <c r="U973" s="108">
        <f>SUMIF('Avoided Costs 2011-2019'!$A:$A,'2011 Actuals'!T973&amp;'2011 Actuals'!S973,'Avoided Costs 2011-2019'!$E:$E)*J973</f>
        <v>29918.806700447825</v>
      </c>
      <c r="V973" s="108">
        <f>SUMIF('Avoided Costs 2011-2019'!$A:$A,'2011 Actuals'!T973&amp;'2011 Actuals'!S973,'Avoided Costs 2011-2019'!$K:$K)*N973</f>
        <v>11866.423439327478</v>
      </c>
      <c r="W973" s="108">
        <f>SUMIF('Avoided Costs 2011-2019'!$A:$A,'2011 Actuals'!T973&amp;'2011 Actuals'!S973,'Avoided Costs 2011-2019'!$M:$M)*R973</f>
        <v>0</v>
      </c>
      <c r="X973" s="108">
        <f t="shared" si="535"/>
        <v>41785.230139775304</v>
      </c>
      <c r="Y973" s="134">
        <v>9800</v>
      </c>
      <c r="Z973" s="110">
        <f t="shared" si="536"/>
        <v>7840</v>
      </c>
      <c r="AA973" s="110"/>
      <c r="AB973" s="110"/>
      <c r="AC973" s="110"/>
      <c r="AD973" s="110">
        <f t="shared" si="513"/>
        <v>7840</v>
      </c>
      <c r="AE973" s="110">
        <f t="shared" si="514"/>
        <v>33945.230139775304</v>
      </c>
      <c r="AF973" s="261">
        <f t="shared" si="515"/>
        <v>220504.99200000003</v>
      </c>
      <c r="AG973" s="23"/>
    </row>
    <row r="974" spans="1:33" s="111" customFormat="1" x14ac:dyDescent="0.2">
      <c r="A974" s="150" t="s">
        <v>968</v>
      </c>
      <c r="B974" s="150"/>
      <c r="C974" s="150"/>
      <c r="D974" s="151">
        <v>1</v>
      </c>
      <c r="E974" s="152"/>
      <c r="F974" s="153">
        <v>0.2</v>
      </c>
      <c r="G974" s="153"/>
      <c r="H974" s="152">
        <v>33184</v>
      </c>
      <c r="I974" s="109">
        <f t="shared" si="529"/>
        <v>32420.768</v>
      </c>
      <c r="J974" s="66">
        <f t="shared" si="530"/>
        <v>25936.614400000002</v>
      </c>
      <c r="K974" s="109"/>
      <c r="L974" s="152">
        <v>0</v>
      </c>
      <c r="M974" s="109">
        <f t="shared" si="531"/>
        <v>0</v>
      </c>
      <c r="N974" s="109">
        <f t="shared" si="532"/>
        <v>0</v>
      </c>
      <c r="O974" s="115"/>
      <c r="P974" s="152">
        <v>0</v>
      </c>
      <c r="Q974" s="109">
        <f t="shared" si="533"/>
        <v>0</v>
      </c>
      <c r="R974" s="66">
        <f t="shared" si="534"/>
        <v>0</v>
      </c>
      <c r="S974" s="151">
        <v>25</v>
      </c>
      <c r="T974" s="154" t="s">
        <v>16</v>
      </c>
      <c r="U974" s="108">
        <f>SUMIF('Avoided Costs 2011-2019'!$A:$A,'2011 Actuals'!T974&amp;'2011 Actuals'!S974,'Avoided Costs 2011-2019'!$E:$E)*J974</f>
        <v>67020.29837391786</v>
      </c>
      <c r="V974" s="108">
        <f>SUMIF('Avoided Costs 2011-2019'!$A:$A,'2011 Actuals'!T974&amp;'2011 Actuals'!S974,'Avoided Costs 2011-2019'!$K:$K)*N974</f>
        <v>0</v>
      </c>
      <c r="W974" s="108">
        <f>SUMIF('Avoided Costs 2011-2019'!$A:$A,'2011 Actuals'!T974&amp;'2011 Actuals'!S974,'Avoided Costs 2011-2019'!$M:$M)*R974</f>
        <v>0</v>
      </c>
      <c r="X974" s="108">
        <f t="shared" si="535"/>
        <v>67020.29837391786</v>
      </c>
      <c r="Y974" s="134">
        <v>10509</v>
      </c>
      <c r="Z974" s="110">
        <f t="shared" si="536"/>
        <v>8407.2000000000007</v>
      </c>
      <c r="AA974" s="110"/>
      <c r="AB974" s="110"/>
      <c r="AC974" s="110"/>
      <c r="AD974" s="110">
        <f t="shared" si="513"/>
        <v>8407.2000000000007</v>
      </c>
      <c r="AE974" s="110">
        <f t="shared" si="514"/>
        <v>58613.098373917863</v>
      </c>
      <c r="AF974" s="261">
        <f t="shared" si="515"/>
        <v>648415.3600000001</v>
      </c>
      <c r="AG974" s="23"/>
    </row>
    <row r="975" spans="1:33" s="111" customFormat="1" x14ac:dyDescent="0.2">
      <c r="A975" s="150" t="s">
        <v>969</v>
      </c>
      <c r="B975" s="150"/>
      <c r="C975" s="150"/>
      <c r="D975" s="151">
        <v>1</v>
      </c>
      <c r="E975" s="152"/>
      <c r="F975" s="153">
        <v>0.2</v>
      </c>
      <c r="G975" s="153"/>
      <c r="H975" s="152">
        <v>5715</v>
      </c>
      <c r="I975" s="109">
        <f t="shared" si="529"/>
        <v>5583.5550000000003</v>
      </c>
      <c r="J975" s="66">
        <f t="shared" si="530"/>
        <v>4466.8440000000001</v>
      </c>
      <c r="K975" s="109"/>
      <c r="L975" s="152">
        <v>0</v>
      </c>
      <c r="M975" s="109">
        <f t="shared" si="531"/>
        <v>0</v>
      </c>
      <c r="N975" s="109">
        <f t="shared" si="532"/>
        <v>0</v>
      </c>
      <c r="O975" s="115"/>
      <c r="P975" s="152">
        <v>0</v>
      </c>
      <c r="Q975" s="109">
        <f t="shared" si="533"/>
        <v>0</v>
      </c>
      <c r="R975" s="66">
        <f t="shared" si="534"/>
        <v>0</v>
      </c>
      <c r="S975" s="151">
        <v>25</v>
      </c>
      <c r="T975" s="154" t="s">
        <v>16</v>
      </c>
      <c r="U975" s="108">
        <f>SUMIF('Avoided Costs 2011-2019'!$A:$A,'2011 Actuals'!T975&amp;'2011 Actuals'!S975,'Avoided Costs 2011-2019'!$E:$E)*J975</f>
        <v>11542.339838685528</v>
      </c>
      <c r="V975" s="108">
        <f>SUMIF('Avoided Costs 2011-2019'!$A:$A,'2011 Actuals'!T975&amp;'2011 Actuals'!S975,'Avoided Costs 2011-2019'!$K:$K)*N975</f>
        <v>0</v>
      </c>
      <c r="W975" s="108">
        <f>SUMIF('Avoided Costs 2011-2019'!$A:$A,'2011 Actuals'!T975&amp;'2011 Actuals'!S975,'Avoided Costs 2011-2019'!$M:$M)*R975</f>
        <v>0</v>
      </c>
      <c r="X975" s="108">
        <f t="shared" si="535"/>
        <v>11542.339838685528</v>
      </c>
      <c r="Y975" s="134">
        <v>7249</v>
      </c>
      <c r="Z975" s="110">
        <f t="shared" si="536"/>
        <v>5799.2000000000007</v>
      </c>
      <c r="AA975" s="110"/>
      <c r="AB975" s="110"/>
      <c r="AC975" s="110"/>
      <c r="AD975" s="110">
        <f t="shared" ref="AD975:AD982" si="537">Z975+AB975</f>
        <v>5799.2000000000007</v>
      </c>
      <c r="AE975" s="110">
        <f t="shared" ref="AE975:AE982" si="538">X975-AD975</f>
        <v>5743.1398386855271</v>
      </c>
      <c r="AF975" s="261">
        <f t="shared" ref="AF975:AF981" si="539">J975*S975</f>
        <v>111671.1</v>
      </c>
      <c r="AG975" s="23"/>
    </row>
    <row r="976" spans="1:33" s="111" customFormat="1" x14ac:dyDescent="0.2">
      <c r="A976" s="150" t="s">
        <v>970</v>
      </c>
      <c r="B976" s="150"/>
      <c r="C976" s="150"/>
      <c r="D976" s="151">
        <v>1</v>
      </c>
      <c r="E976" s="152"/>
      <c r="F976" s="153">
        <v>0.2</v>
      </c>
      <c r="G976" s="153"/>
      <c r="H976" s="152">
        <v>25239</v>
      </c>
      <c r="I976" s="109">
        <f t="shared" si="529"/>
        <v>24658.503000000001</v>
      </c>
      <c r="J976" s="66">
        <f t="shared" si="530"/>
        <v>19726.8024</v>
      </c>
      <c r="K976" s="109"/>
      <c r="L976" s="152">
        <v>32077</v>
      </c>
      <c r="M976" s="109">
        <f t="shared" si="531"/>
        <v>31146.767</v>
      </c>
      <c r="N976" s="109">
        <f t="shared" si="532"/>
        <v>24917.4136</v>
      </c>
      <c r="O976" s="115"/>
      <c r="P976" s="152">
        <v>0</v>
      </c>
      <c r="Q976" s="109">
        <f t="shared" si="533"/>
        <v>0</v>
      </c>
      <c r="R976" s="66">
        <f t="shared" si="534"/>
        <v>0</v>
      </c>
      <c r="S976" s="151">
        <v>15</v>
      </c>
      <c r="T976" s="154" t="s">
        <v>16</v>
      </c>
      <c r="U976" s="108">
        <f>SUMIF('Avoided Costs 2011-2019'!$A:$A,'2011 Actuals'!T976&amp;'2011 Actuals'!S976,'Avoided Costs 2011-2019'!$E:$E)*J976</f>
        <v>40148.913351371892</v>
      </c>
      <c r="V976" s="108">
        <f>SUMIF('Avoided Costs 2011-2019'!$A:$A,'2011 Actuals'!T976&amp;'2011 Actuals'!S976,'Avoided Costs 2011-2019'!$K:$K)*N976</f>
        <v>21001.945743947668</v>
      </c>
      <c r="W976" s="108">
        <f>SUMIF('Avoided Costs 2011-2019'!$A:$A,'2011 Actuals'!T976&amp;'2011 Actuals'!S976,'Avoided Costs 2011-2019'!$M:$M)*R976</f>
        <v>0</v>
      </c>
      <c r="X976" s="108">
        <f t="shared" si="535"/>
        <v>61150.85909531956</v>
      </c>
      <c r="Y976" s="134">
        <v>13490</v>
      </c>
      <c r="Z976" s="110">
        <f t="shared" si="536"/>
        <v>10792</v>
      </c>
      <c r="AA976" s="110"/>
      <c r="AB976" s="110"/>
      <c r="AC976" s="110"/>
      <c r="AD976" s="110">
        <f t="shared" si="537"/>
        <v>10792</v>
      </c>
      <c r="AE976" s="110">
        <f t="shared" si="538"/>
        <v>50358.85909531956</v>
      </c>
      <c r="AF976" s="261">
        <f t="shared" si="539"/>
        <v>295902.03600000002</v>
      </c>
      <c r="AG976" s="23"/>
    </row>
    <row r="977" spans="1:33" s="111" customFormat="1" x14ac:dyDescent="0.2">
      <c r="A977" s="150" t="s">
        <v>971</v>
      </c>
      <c r="B977" s="150"/>
      <c r="C977" s="150"/>
      <c r="D977" s="151">
        <v>0</v>
      </c>
      <c r="E977" s="152"/>
      <c r="F977" s="153">
        <v>0.2</v>
      </c>
      <c r="G977" s="153"/>
      <c r="H977" s="152">
        <v>13713</v>
      </c>
      <c r="I977" s="109">
        <f t="shared" si="529"/>
        <v>13397.601000000001</v>
      </c>
      <c r="J977" s="66">
        <f t="shared" si="530"/>
        <v>10718.080800000002</v>
      </c>
      <c r="K977" s="109"/>
      <c r="L977" s="152">
        <v>0</v>
      </c>
      <c r="M977" s="109">
        <f t="shared" si="531"/>
        <v>0</v>
      </c>
      <c r="N977" s="109">
        <f t="shared" si="532"/>
        <v>0</v>
      </c>
      <c r="O977" s="115"/>
      <c r="P977" s="152">
        <v>0</v>
      </c>
      <c r="Q977" s="109">
        <f t="shared" si="533"/>
        <v>0</v>
      </c>
      <c r="R977" s="66">
        <f t="shared" si="534"/>
        <v>0</v>
      </c>
      <c r="S977" s="151">
        <v>25</v>
      </c>
      <c r="T977" s="154" t="s">
        <v>134</v>
      </c>
      <c r="U977" s="108">
        <f>SUMIF('Avoided Costs 2011-2019'!$A:$A,'2011 Actuals'!T977&amp;'2011 Actuals'!S977,'Avoided Costs 2011-2019'!$E:$E)*J977</f>
        <v>25153.964931285274</v>
      </c>
      <c r="V977" s="108">
        <f>SUMIF('Avoided Costs 2011-2019'!$A:$A,'2011 Actuals'!T977&amp;'2011 Actuals'!S977,'Avoided Costs 2011-2019'!$K:$K)*N977</f>
        <v>0</v>
      </c>
      <c r="W977" s="108">
        <f>SUMIF('Avoided Costs 2011-2019'!$A:$A,'2011 Actuals'!T977&amp;'2011 Actuals'!S977,'Avoided Costs 2011-2019'!$M:$M)*R977</f>
        <v>0</v>
      </c>
      <c r="X977" s="108">
        <f t="shared" si="535"/>
        <v>25153.964931285274</v>
      </c>
      <c r="Y977" s="134">
        <v>15349</v>
      </c>
      <c r="Z977" s="110">
        <f t="shared" si="536"/>
        <v>12279.2</v>
      </c>
      <c r="AA977" s="110"/>
      <c r="AB977" s="110"/>
      <c r="AC977" s="110"/>
      <c r="AD977" s="110">
        <f t="shared" si="537"/>
        <v>12279.2</v>
      </c>
      <c r="AE977" s="110">
        <f t="shared" si="538"/>
        <v>12874.764931285274</v>
      </c>
      <c r="AF977" s="261">
        <f t="shared" si="539"/>
        <v>267952.02</v>
      </c>
      <c r="AG977" s="23"/>
    </row>
    <row r="978" spans="1:33" s="111" customFormat="1" x14ac:dyDescent="0.2">
      <c r="A978" s="150" t="s">
        <v>972</v>
      </c>
      <c r="B978" s="150"/>
      <c r="C978" s="150"/>
      <c r="D978" s="151">
        <v>1</v>
      </c>
      <c r="E978" s="152"/>
      <c r="F978" s="153">
        <v>0.2</v>
      </c>
      <c r="G978" s="153"/>
      <c r="H978" s="152">
        <v>39664</v>
      </c>
      <c r="I978" s="109">
        <f t="shared" si="529"/>
        <v>38751.728000000003</v>
      </c>
      <c r="J978" s="66">
        <f t="shared" si="530"/>
        <v>31001.382400000002</v>
      </c>
      <c r="K978" s="109"/>
      <c r="L978" s="152">
        <v>0</v>
      </c>
      <c r="M978" s="109">
        <f t="shared" si="531"/>
        <v>0</v>
      </c>
      <c r="N978" s="109">
        <f t="shared" si="532"/>
        <v>0</v>
      </c>
      <c r="O978" s="115"/>
      <c r="P978" s="152">
        <v>0</v>
      </c>
      <c r="Q978" s="109">
        <f t="shared" si="533"/>
        <v>0</v>
      </c>
      <c r="R978" s="66">
        <f t="shared" si="534"/>
        <v>0</v>
      </c>
      <c r="S978" s="151">
        <v>25</v>
      </c>
      <c r="T978" s="154" t="s">
        <v>16</v>
      </c>
      <c r="U978" s="108">
        <f>SUMIF('Avoided Costs 2011-2019'!$A:$A,'2011 Actuals'!T978&amp;'2011 Actuals'!S978,'Avoided Costs 2011-2019'!$E:$E)*J978</f>
        <v>80107.675828805397</v>
      </c>
      <c r="V978" s="108">
        <f>SUMIF('Avoided Costs 2011-2019'!$A:$A,'2011 Actuals'!T978&amp;'2011 Actuals'!S978,'Avoided Costs 2011-2019'!$K:$K)*N978</f>
        <v>0</v>
      </c>
      <c r="W978" s="108">
        <f>SUMIF('Avoided Costs 2011-2019'!$A:$A,'2011 Actuals'!T978&amp;'2011 Actuals'!S978,'Avoided Costs 2011-2019'!$M:$M)*R978</f>
        <v>0</v>
      </c>
      <c r="X978" s="108">
        <f t="shared" si="535"/>
        <v>80107.675828805397</v>
      </c>
      <c r="Y978" s="134">
        <v>47966</v>
      </c>
      <c r="Z978" s="110">
        <f t="shared" si="536"/>
        <v>38372.800000000003</v>
      </c>
      <c r="AA978" s="110"/>
      <c r="AB978" s="110"/>
      <c r="AC978" s="110"/>
      <c r="AD978" s="110">
        <f t="shared" si="537"/>
        <v>38372.800000000003</v>
      </c>
      <c r="AE978" s="110">
        <f t="shared" si="538"/>
        <v>41734.875828805394</v>
      </c>
      <c r="AF978" s="261">
        <f t="shared" si="539"/>
        <v>775034.56</v>
      </c>
      <c r="AG978" s="23"/>
    </row>
    <row r="979" spans="1:33" s="111" customFormat="1" x14ac:dyDescent="0.2">
      <c r="A979" s="145" t="s">
        <v>973</v>
      </c>
      <c r="B979" s="145"/>
      <c r="C979" s="145"/>
      <c r="D979" s="146">
        <v>1</v>
      </c>
      <c r="E979" s="147"/>
      <c r="F979" s="148">
        <v>0.2</v>
      </c>
      <c r="G979" s="148"/>
      <c r="H979" s="147">
        <v>54650</v>
      </c>
      <c r="I979" s="109">
        <f t="shared" ref="I979:I981" si="540">H979</f>
        <v>54650</v>
      </c>
      <c r="J979" s="66">
        <f t="shared" si="530"/>
        <v>43720</v>
      </c>
      <c r="K979" s="147"/>
      <c r="L979" s="147">
        <v>0</v>
      </c>
      <c r="M979" s="109">
        <f t="shared" ref="M979:M981" si="541">L979</f>
        <v>0</v>
      </c>
      <c r="N979" s="109">
        <f t="shared" si="532"/>
        <v>0</v>
      </c>
      <c r="O979" s="147"/>
      <c r="P979" s="147">
        <v>0</v>
      </c>
      <c r="Q979" s="109">
        <f t="shared" ref="Q979:Q981" si="542">+P979</f>
        <v>0</v>
      </c>
      <c r="R979" s="66">
        <f t="shared" si="534"/>
        <v>0</v>
      </c>
      <c r="S979" s="146">
        <v>25</v>
      </c>
      <c r="T979" s="149" t="s">
        <v>16</v>
      </c>
      <c r="U979" s="108">
        <f>SUMIF('Avoided Costs 2011-2019'!$A:$A,'2011 Actuals'!T979&amp;'2011 Actuals'!S979,'Avoided Costs 2011-2019'!$E:$E)*J979</f>
        <v>112972.62625409155</v>
      </c>
      <c r="V979" s="108">
        <f>SUMIF('Avoided Costs 2011-2019'!$A:$A,'2011 Actuals'!T979&amp;'2011 Actuals'!S979,'Avoided Costs 2011-2019'!$K:$K)*N979</f>
        <v>0</v>
      </c>
      <c r="W979" s="108">
        <f>SUMIF('Avoided Costs 2011-2019'!$A:$A,'2011 Actuals'!T979&amp;'2011 Actuals'!S979,'Avoided Costs 2011-2019'!$M:$M)*R979</f>
        <v>0</v>
      </c>
      <c r="X979" s="108">
        <f t="shared" si="535"/>
        <v>112972.62625409155</v>
      </c>
      <c r="Y979" s="134">
        <v>14100</v>
      </c>
      <c r="Z979" s="110">
        <f t="shared" si="536"/>
        <v>11280</v>
      </c>
      <c r="AA979" s="110"/>
      <c r="AB979" s="110"/>
      <c r="AC979" s="110"/>
      <c r="AD979" s="110">
        <f t="shared" si="537"/>
        <v>11280</v>
      </c>
      <c r="AE979" s="110">
        <f t="shared" si="538"/>
        <v>101692.62625409155</v>
      </c>
      <c r="AF979" s="261">
        <f t="shared" si="539"/>
        <v>1093000</v>
      </c>
      <c r="AG979" s="23"/>
    </row>
    <row r="980" spans="1:33" s="111" customFormat="1" x14ac:dyDescent="0.2">
      <c r="A980" s="145" t="s">
        <v>974</v>
      </c>
      <c r="B980" s="145"/>
      <c r="C980" s="145"/>
      <c r="D980" s="146">
        <v>0</v>
      </c>
      <c r="E980" s="147"/>
      <c r="F980" s="148">
        <v>0.2</v>
      </c>
      <c r="G980" s="148"/>
      <c r="H980" s="147">
        <v>5431</v>
      </c>
      <c r="I980" s="109">
        <f t="shared" si="540"/>
        <v>5431</v>
      </c>
      <c r="J980" s="66">
        <f t="shared" si="530"/>
        <v>4344.8</v>
      </c>
      <c r="K980" s="147"/>
      <c r="L980" s="147">
        <v>0</v>
      </c>
      <c r="M980" s="109">
        <f t="shared" si="541"/>
        <v>0</v>
      </c>
      <c r="N980" s="109">
        <f t="shared" si="532"/>
        <v>0</v>
      </c>
      <c r="O980" s="147"/>
      <c r="P980" s="147">
        <v>0</v>
      </c>
      <c r="Q980" s="109">
        <f t="shared" si="542"/>
        <v>0</v>
      </c>
      <c r="R980" s="66">
        <f t="shared" si="534"/>
        <v>0</v>
      </c>
      <c r="S980" s="146">
        <v>25</v>
      </c>
      <c r="T980" s="149" t="s">
        <v>134</v>
      </c>
      <c r="U980" s="108">
        <f>SUMIF('Avoided Costs 2011-2019'!$A:$A,'2011 Actuals'!T980&amp;'2011 Actuals'!S980,'Avoided Costs 2011-2019'!$E:$E)*J980</f>
        <v>10196.689955299482</v>
      </c>
      <c r="V980" s="108">
        <f>SUMIF('Avoided Costs 2011-2019'!$A:$A,'2011 Actuals'!T980&amp;'2011 Actuals'!S980,'Avoided Costs 2011-2019'!$K:$K)*N980</f>
        <v>0</v>
      </c>
      <c r="W980" s="108">
        <f>SUMIF('Avoided Costs 2011-2019'!$A:$A,'2011 Actuals'!T980&amp;'2011 Actuals'!S980,'Avoided Costs 2011-2019'!$M:$M)*R980</f>
        <v>0</v>
      </c>
      <c r="X980" s="108">
        <f t="shared" si="535"/>
        <v>10196.689955299482</v>
      </c>
      <c r="Y980" s="134">
        <v>10300</v>
      </c>
      <c r="Z980" s="110">
        <f t="shared" si="536"/>
        <v>8240</v>
      </c>
      <c r="AA980" s="110"/>
      <c r="AB980" s="110"/>
      <c r="AC980" s="110"/>
      <c r="AD980" s="110">
        <f t="shared" si="537"/>
        <v>8240</v>
      </c>
      <c r="AE980" s="110">
        <f t="shared" si="538"/>
        <v>1956.6899552994819</v>
      </c>
      <c r="AF980" s="261">
        <f t="shared" si="539"/>
        <v>108620</v>
      </c>
      <c r="AG980" s="23"/>
    </row>
    <row r="981" spans="1:33" s="111" customFormat="1" x14ac:dyDescent="0.2">
      <c r="A981" s="145" t="s">
        <v>975</v>
      </c>
      <c r="B981" s="145"/>
      <c r="C981" s="145"/>
      <c r="D981" s="146">
        <v>1</v>
      </c>
      <c r="E981" s="147"/>
      <c r="F981" s="148">
        <v>0.2</v>
      </c>
      <c r="G981" s="148"/>
      <c r="H981" s="147">
        <v>48566</v>
      </c>
      <c r="I981" s="109">
        <f t="shared" si="540"/>
        <v>48566</v>
      </c>
      <c r="J981" s="66">
        <f t="shared" si="530"/>
        <v>38852.800000000003</v>
      </c>
      <c r="K981" s="147"/>
      <c r="L981" s="147">
        <v>0</v>
      </c>
      <c r="M981" s="109">
        <f t="shared" si="541"/>
        <v>0</v>
      </c>
      <c r="N981" s="109">
        <f t="shared" si="532"/>
        <v>0</v>
      </c>
      <c r="O981" s="147"/>
      <c r="P981" s="147">
        <v>0</v>
      </c>
      <c r="Q981" s="109">
        <f t="shared" si="542"/>
        <v>0</v>
      </c>
      <c r="R981" s="66">
        <f t="shared" si="534"/>
        <v>0</v>
      </c>
      <c r="S981" s="146">
        <v>25</v>
      </c>
      <c r="T981" s="149" t="s">
        <v>16</v>
      </c>
      <c r="U981" s="108">
        <f>SUMIF('Avoided Costs 2011-2019'!$A:$A,'2011 Actuals'!T981&amp;'2011 Actuals'!S981,'Avoided Costs 2011-2019'!$E:$E)*J981</f>
        <v>100395.7651721173</v>
      </c>
      <c r="V981" s="108">
        <f>SUMIF('Avoided Costs 2011-2019'!$A:$A,'2011 Actuals'!T981&amp;'2011 Actuals'!S981,'Avoided Costs 2011-2019'!$K:$K)*N981</f>
        <v>0</v>
      </c>
      <c r="W981" s="108">
        <f>SUMIF('Avoided Costs 2011-2019'!$A:$A,'2011 Actuals'!T981&amp;'2011 Actuals'!S981,'Avoided Costs 2011-2019'!$M:$M)*R981</f>
        <v>0</v>
      </c>
      <c r="X981" s="108">
        <f t="shared" si="535"/>
        <v>100395.7651721173</v>
      </c>
      <c r="Y981" s="134">
        <v>41200</v>
      </c>
      <c r="Z981" s="110">
        <f t="shared" si="536"/>
        <v>32960</v>
      </c>
      <c r="AA981" s="110"/>
      <c r="AB981" s="110"/>
      <c r="AC981" s="110"/>
      <c r="AD981" s="110">
        <f t="shared" si="537"/>
        <v>32960</v>
      </c>
      <c r="AE981" s="110">
        <f t="shared" si="538"/>
        <v>67435.765172117302</v>
      </c>
      <c r="AF981" s="261">
        <f t="shared" si="539"/>
        <v>971320.00000000012</v>
      </c>
      <c r="AG981" s="23"/>
    </row>
    <row r="982" spans="1:33" s="4" customFormat="1" x14ac:dyDescent="0.2">
      <c r="A982" s="214" t="s">
        <v>4</v>
      </c>
      <c r="B982" s="214" t="s">
        <v>160</v>
      </c>
      <c r="C982" s="215"/>
      <c r="D982" s="216">
        <f>SUM(D527:D981)</f>
        <v>320</v>
      </c>
      <c r="E982" s="217"/>
      <c r="F982" s="218"/>
      <c r="G982" s="219"/>
      <c r="H982" s="217">
        <f>SUM(H527:H981)</f>
        <v>18700960</v>
      </c>
      <c r="I982" s="217">
        <f>SUM(I527:I981)</f>
        <v>18331805.125999998</v>
      </c>
      <c r="J982" s="217">
        <f>SUM(J527:J981)</f>
        <v>14665444.100800021</v>
      </c>
      <c r="K982" s="66"/>
      <c r="L982" s="217">
        <f>SUM(L527:L981)</f>
        <v>5635284</v>
      </c>
      <c r="M982" s="217">
        <f>SUM(M527:M981)</f>
        <v>5502353.4339999976</v>
      </c>
      <c r="N982" s="217">
        <f>SUM(N527:N981)</f>
        <v>4401882.747200001</v>
      </c>
      <c r="O982" s="220"/>
      <c r="P982" s="217">
        <f>SUM(P527:P981)</f>
        <v>10376</v>
      </c>
      <c r="Q982" s="217">
        <f>SUM(Q527:Q981)</f>
        <v>10272.24</v>
      </c>
      <c r="R982" s="217">
        <f>SUM(R527:R981)</f>
        <v>8217.7920000000013</v>
      </c>
      <c r="S982" s="216"/>
      <c r="T982" s="215"/>
      <c r="U982" s="110">
        <f>SUM(U527:U981)</f>
        <v>31233356.415664129</v>
      </c>
      <c r="V982" s="110">
        <f>SUM(V527:V981)</f>
        <v>3710180.5232270891</v>
      </c>
      <c r="W982" s="110">
        <f>SUM(W527:W981)</f>
        <v>106700.56800209195</v>
      </c>
      <c r="X982" s="110">
        <f>SUM(X527:X981)</f>
        <v>35050237.5068933</v>
      </c>
      <c r="Y982" s="134"/>
      <c r="Z982" s="110">
        <f>SUM(Z527:Z981)</f>
        <v>7915119.7439999999</v>
      </c>
      <c r="AA982" s="110">
        <v>2987787.91</v>
      </c>
      <c r="AB982" s="110">
        <v>78981.960000000006</v>
      </c>
      <c r="AC982" s="110">
        <f>AB982+AA982</f>
        <v>3066769.87</v>
      </c>
      <c r="AD982" s="110">
        <f t="shared" si="537"/>
        <v>7994101.7039999999</v>
      </c>
      <c r="AE982" s="112">
        <f t="shared" si="538"/>
        <v>27056135.8028933</v>
      </c>
      <c r="AF982" s="262">
        <f>SUM(AF527:AF981)</f>
        <v>265526352.49200001</v>
      </c>
      <c r="AG982" s="23"/>
    </row>
    <row r="983" spans="1:33" x14ac:dyDescent="0.2">
      <c r="A983" s="143"/>
      <c r="J983" s="20"/>
      <c r="K983" s="40"/>
      <c r="L983" s="40"/>
      <c r="O983" s="57"/>
      <c r="P983" s="29"/>
      <c r="R983" s="20"/>
      <c r="S983" s="20"/>
      <c r="Z983" s="41"/>
      <c r="AA983" s="41"/>
      <c r="AC983" s="41"/>
      <c r="AD983" s="41"/>
      <c r="AE983" s="41"/>
      <c r="AF983" s="72"/>
    </row>
    <row r="984" spans="1:33" x14ac:dyDescent="0.2">
      <c r="A984" s="143" t="s">
        <v>91</v>
      </c>
      <c r="B984" s="23" t="s">
        <v>89</v>
      </c>
      <c r="J984" s="20"/>
      <c r="K984" s="40"/>
      <c r="L984" s="40"/>
      <c r="O984" s="57"/>
      <c r="P984" s="29"/>
      <c r="R984" s="20"/>
      <c r="S984" s="20"/>
      <c r="Z984" s="41"/>
      <c r="AA984" s="41"/>
      <c r="AC984" s="41"/>
      <c r="AD984" s="41"/>
      <c r="AE984" s="41"/>
      <c r="AF984" s="72"/>
    </row>
    <row r="985" spans="1:33" s="111" customFormat="1" x14ac:dyDescent="0.2">
      <c r="A985" s="150" t="s">
        <v>338</v>
      </c>
      <c r="B985" s="150"/>
      <c r="C985" s="150"/>
      <c r="D985" s="151">
        <v>0</v>
      </c>
      <c r="E985" s="152"/>
      <c r="F985" s="153">
        <v>0.2</v>
      </c>
      <c r="G985" s="153"/>
      <c r="H985" s="152">
        <v>11420</v>
      </c>
      <c r="I985" s="109">
        <f t="shared" ref="I985:I1112" si="543">+$H$68*H985</f>
        <v>11157.34</v>
      </c>
      <c r="J985" s="66">
        <f t="shared" ref="J985:J1112" si="544">I985*(1-F985)</f>
        <v>8925.8720000000012</v>
      </c>
      <c r="K985" s="109"/>
      <c r="L985" s="152">
        <v>16955</v>
      </c>
      <c r="M985" s="109">
        <f t="shared" ref="M985:M1112" si="545">+$L$68*L985</f>
        <v>16463.305</v>
      </c>
      <c r="N985" s="109">
        <f t="shared" ref="N985:N1112" si="546">M985*(1-F985)</f>
        <v>13170.644</v>
      </c>
      <c r="O985" s="115"/>
      <c r="P985" s="152">
        <v>0</v>
      </c>
      <c r="Q985" s="109">
        <f t="shared" ref="Q985:Q1112" si="547">+P985*$P$68</f>
        <v>0</v>
      </c>
      <c r="R985" s="66">
        <f t="shared" ref="R985:R1112" si="548">Q985*(1-F985)</f>
        <v>0</v>
      </c>
      <c r="S985" s="151">
        <v>15</v>
      </c>
      <c r="T985" s="154" t="s">
        <v>16</v>
      </c>
      <c r="U985" s="108">
        <f>SUMIF('Avoided Costs 2011-2019'!$A:$A,'2011 Actuals'!T985&amp;'2011 Actuals'!S985,'Avoided Costs 2011-2019'!$E:$E)*J985</f>
        <v>18166.353281535205</v>
      </c>
      <c r="V985" s="108">
        <f>SUMIF('Avoided Costs 2011-2019'!$A:$A,'2011 Actuals'!T985&amp;'2011 Actuals'!S985,'Avoided Costs 2011-2019'!$K:$K)*N985</f>
        <v>11101.037818020161</v>
      </c>
      <c r="W985" s="108">
        <f>SUMIF('Avoided Costs 2011-2019'!$A:$A,'2011 Actuals'!T985&amp;'2011 Actuals'!S985,'Avoided Costs 2011-2019'!$M:$M)*R985</f>
        <v>0</v>
      </c>
      <c r="X985" s="108">
        <f t="shared" ref="X985:X1112" si="549">SUM(U985:W985)</f>
        <v>29267.391099555367</v>
      </c>
      <c r="Y985" s="134">
        <v>11800</v>
      </c>
      <c r="Z985" s="110">
        <f t="shared" ref="Z985:Z1112" si="550">Y985*(1-F985)</f>
        <v>9440</v>
      </c>
      <c r="AA985" s="110"/>
      <c r="AB985" s="110"/>
      <c r="AC985" s="110"/>
      <c r="AD985" s="110">
        <f t="shared" ref="AD985:AD1016" si="551">Z985+AB985</f>
        <v>9440</v>
      </c>
      <c r="AE985" s="110">
        <f t="shared" ref="AE985:AE1016" si="552">X985-AD985</f>
        <v>19827.391099555367</v>
      </c>
      <c r="AF985" s="261">
        <f t="shared" ref="AF985:AF1048" si="553">J985*S985</f>
        <v>133888.08000000002</v>
      </c>
      <c r="AG985" s="23"/>
    </row>
    <row r="986" spans="1:33" s="111" customFormat="1" x14ac:dyDescent="0.2">
      <c r="A986" s="150" t="s">
        <v>339</v>
      </c>
      <c r="B986" s="150"/>
      <c r="C986" s="150"/>
      <c r="D986" s="151">
        <v>1</v>
      </c>
      <c r="E986" s="152"/>
      <c r="F986" s="153">
        <v>0.2</v>
      </c>
      <c r="G986" s="153"/>
      <c r="H986" s="152">
        <v>73640</v>
      </c>
      <c r="I986" s="109">
        <f t="shared" si="543"/>
        <v>71946.28</v>
      </c>
      <c r="J986" s="66">
        <f t="shared" ref="J986:J1054" si="554">I986*(1-F986)</f>
        <v>57557.024000000005</v>
      </c>
      <c r="K986" s="109"/>
      <c r="L986" s="152">
        <v>0</v>
      </c>
      <c r="M986" s="109">
        <f t="shared" si="545"/>
        <v>0</v>
      </c>
      <c r="N986" s="109">
        <f t="shared" ref="N986:N1054" si="555">M986*(1-F986)</f>
        <v>0</v>
      </c>
      <c r="O986" s="115"/>
      <c r="P986" s="152">
        <v>0</v>
      </c>
      <c r="Q986" s="109">
        <f t="shared" si="547"/>
        <v>0</v>
      </c>
      <c r="R986" s="66">
        <f t="shared" ref="R986:R1054" si="556">Q986*(1-F986)</f>
        <v>0</v>
      </c>
      <c r="S986" s="151">
        <v>11</v>
      </c>
      <c r="T986" s="154" t="s">
        <v>16</v>
      </c>
      <c r="U986" s="108">
        <f>SUMIF('Avoided Costs 2011-2019'!$A:$A,'2011 Actuals'!T986&amp;'2011 Actuals'!S986,'Avoided Costs 2011-2019'!$E:$E)*J986</f>
        <v>97176.49390071565</v>
      </c>
      <c r="V986" s="108">
        <f>SUMIF('Avoided Costs 2011-2019'!$A:$A,'2011 Actuals'!T986&amp;'2011 Actuals'!S986,'Avoided Costs 2011-2019'!$K:$K)*N986</f>
        <v>0</v>
      </c>
      <c r="W986" s="108">
        <f>SUMIF('Avoided Costs 2011-2019'!$A:$A,'2011 Actuals'!T986&amp;'2011 Actuals'!S986,'Avoided Costs 2011-2019'!$M:$M)*R986</f>
        <v>0</v>
      </c>
      <c r="X986" s="108">
        <f t="shared" ref="X986:X1054" si="557">SUM(U986:W986)</f>
        <v>97176.49390071565</v>
      </c>
      <c r="Y986" s="134">
        <v>41295.480000000003</v>
      </c>
      <c r="Z986" s="110">
        <f t="shared" ref="Z986:Z1054" si="558">Y986*(1-F986)</f>
        <v>33036.384000000005</v>
      </c>
      <c r="AA986" s="110"/>
      <c r="AB986" s="110"/>
      <c r="AC986" s="110"/>
      <c r="AD986" s="110">
        <f t="shared" si="551"/>
        <v>33036.384000000005</v>
      </c>
      <c r="AE986" s="110">
        <f t="shared" si="552"/>
        <v>64140.109900715644</v>
      </c>
      <c r="AF986" s="261">
        <f t="shared" si="553"/>
        <v>633127.26400000008</v>
      </c>
      <c r="AG986" s="23"/>
    </row>
    <row r="987" spans="1:33" s="111" customFormat="1" x14ac:dyDescent="0.2">
      <c r="A987" s="150" t="s">
        <v>340</v>
      </c>
      <c r="B987" s="150"/>
      <c r="C987" s="150"/>
      <c r="D987" s="151">
        <v>0</v>
      </c>
      <c r="E987" s="152"/>
      <c r="F987" s="153">
        <v>0.2</v>
      </c>
      <c r="G987" s="153"/>
      <c r="H987" s="152">
        <v>29065</v>
      </c>
      <c r="I987" s="109">
        <f t="shared" si="543"/>
        <v>28396.505000000001</v>
      </c>
      <c r="J987" s="66">
        <f t="shared" si="554"/>
        <v>22717.204000000002</v>
      </c>
      <c r="K987" s="109"/>
      <c r="L987" s="152">
        <v>42387</v>
      </c>
      <c r="M987" s="109">
        <f t="shared" si="545"/>
        <v>41157.777000000002</v>
      </c>
      <c r="N987" s="109">
        <f t="shared" si="555"/>
        <v>32926.221600000004</v>
      </c>
      <c r="O987" s="115"/>
      <c r="P987" s="152">
        <v>0</v>
      </c>
      <c r="Q987" s="109">
        <f t="shared" si="547"/>
        <v>0</v>
      </c>
      <c r="R987" s="66">
        <f t="shared" si="556"/>
        <v>0</v>
      </c>
      <c r="S987" s="151">
        <v>15</v>
      </c>
      <c r="T987" s="154" t="s">
        <v>16</v>
      </c>
      <c r="U987" s="108">
        <f>SUMIF('Avoided Costs 2011-2019'!$A:$A,'2011 Actuals'!T987&amp;'2011 Actuals'!S987,'Avoided Costs 2011-2019'!$E:$E)*J987</f>
        <v>46235.118925378345</v>
      </c>
      <c r="V987" s="108">
        <f>SUMIF('Avoided Costs 2011-2019'!$A:$A,'2011 Actuals'!T987&amp;'2011 Actuals'!S987,'Avoided Costs 2011-2019'!$K:$K)*N987</f>
        <v>27752.267177376623</v>
      </c>
      <c r="W987" s="108">
        <f>SUMIF('Avoided Costs 2011-2019'!$A:$A,'2011 Actuals'!T987&amp;'2011 Actuals'!S987,'Avoided Costs 2011-2019'!$M:$M)*R987</f>
        <v>0</v>
      </c>
      <c r="X987" s="108">
        <f t="shared" si="557"/>
        <v>73987.386102754972</v>
      </c>
      <c r="Y987" s="134">
        <v>39200</v>
      </c>
      <c r="Z987" s="110">
        <f t="shared" si="558"/>
        <v>31360</v>
      </c>
      <c r="AA987" s="110"/>
      <c r="AB987" s="110"/>
      <c r="AC987" s="110"/>
      <c r="AD987" s="110">
        <f t="shared" si="551"/>
        <v>31360</v>
      </c>
      <c r="AE987" s="110">
        <f t="shared" si="552"/>
        <v>42627.386102754972</v>
      </c>
      <c r="AF987" s="261">
        <f t="shared" si="553"/>
        <v>340758.06</v>
      </c>
      <c r="AG987" s="23"/>
    </row>
    <row r="988" spans="1:33" s="111" customFormat="1" x14ac:dyDescent="0.2">
      <c r="A988" s="150" t="s">
        <v>341</v>
      </c>
      <c r="B988" s="150"/>
      <c r="C988" s="150"/>
      <c r="D988" s="151">
        <v>1</v>
      </c>
      <c r="E988" s="152"/>
      <c r="F988" s="153">
        <v>0.2</v>
      </c>
      <c r="G988" s="153"/>
      <c r="H988" s="152">
        <v>66914</v>
      </c>
      <c r="I988" s="109">
        <f t="shared" si="543"/>
        <v>65374.977999999996</v>
      </c>
      <c r="J988" s="66">
        <f t="shared" si="554"/>
        <v>52299.982400000001</v>
      </c>
      <c r="K988" s="109"/>
      <c r="L988" s="152">
        <v>0</v>
      </c>
      <c r="M988" s="109">
        <f t="shared" si="545"/>
        <v>0</v>
      </c>
      <c r="N988" s="109">
        <f t="shared" si="555"/>
        <v>0</v>
      </c>
      <c r="O988" s="115"/>
      <c r="P988" s="152">
        <v>0</v>
      </c>
      <c r="Q988" s="109">
        <f t="shared" si="547"/>
        <v>0</v>
      </c>
      <c r="R988" s="66">
        <f t="shared" si="556"/>
        <v>0</v>
      </c>
      <c r="S988" s="151">
        <v>11</v>
      </c>
      <c r="T988" s="154" t="s">
        <v>16</v>
      </c>
      <c r="U988" s="108">
        <f>SUMIF('Avoided Costs 2011-2019'!$A:$A,'2011 Actuals'!T988&amp;'2011 Actuals'!S988,'Avoided Costs 2011-2019'!$E:$E)*J988</f>
        <v>88300.759273119053</v>
      </c>
      <c r="V988" s="108">
        <f>SUMIF('Avoided Costs 2011-2019'!$A:$A,'2011 Actuals'!T988&amp;'2011 Actuals'!S988,'Avoided Costs 2011-2019'!$K:$K)*N988</f>
        <v>0</v>
      </c>
      <c r="W988" s="108">
        <f>SUMIF('Avoided Costs 2011-2019'!$A:$A,'2011 Actuals'!T988&amp;'2011 Actuals'!S988,'Avoided Costs 2011-2019'!$M:$M)*R988</f>
        <v>0</v>
      </c>
      <c r="X988" s="108">
        <f t="shared" si="557"/>
        <v>88300.759273119053</v>
      </c>
      <c r="Y988" s="134">
        <v>61390.96</v>
      </c>
      <c r="Z988" s="110">
        <f t="shared" si="558"/>
        <v>49112.768000000004</v>
      </c>
      <c r="AA988" s="110"/>
      <c r="AB988" s="110"/>
      <c r="AC988" s="110"/>
      <c r="AD988" s="110">
        <f t="shared" si="551"/>
        <v>49112.768000000004</v>
      </c>
      <c r="AE988" s="110">
        <f t="shared" si="552"/>
        <v>39187.991273119049</v>
      </c>
      <c r="AF988" s="261">
        <f t="shared" si="553"/>
        <v>575299.8064</v>
      </c>
      <c r="AG988" s="23"/>
    </row>
    <row r="989" spans="1:33" s="111" customFormat="1" x14ac:dyDescent="0.2">
      <c r="A989" s="150" t="s">
        <v>342</v>
      </c>
      <c r="B989" s="150"/>
      <c r="C989" s="150"/>
      <c r="D989" s="151">
        <v>0</v>
      </c>
      <c r="E989" s="152"/>
      <c r="F989" s="153">
        <v>0.2</v>
      </c>
      <c r="G989" s="153"/>
      <c r="H989" s="152">
        <v>29358</v>
      </c>
      <c r="I989" s="109">
        <f t="shared" si="543"/>
        <v>28682.766</v>
      </c>
      <c r="J989" s="66">
        <f t="shared" si="554"/>
        <v>22946.212800000001</v>
      </c>
      <c r="K989" s="109"/>
      <c r="L989" s="152">
        <v>42387</v>
      </c>
      <c r="M989" s="109">
        <f t="shared" si="545"/>
        <v>41157.777000000002</v>
      </c>
      <c r="N989" s="109">
        <f t="shared" si="555"/>
        <v>32926.221600000004</v>
      </c>
      <c r="O989" s="115"/>
      <c r="P989" s="152">
        <v>0</v>
      </c>
      <c r="Q989" s="109">
        <f t="shared" si="547"/>
        <v>0</v>
      </c>
      <c r="R989" s="66">
        <f t="shared" si="556"/>
        <v>0</v>
      </c>
      <c r="S989" s="151">
        <v>15</v>
      </c>
      <c r="T989" s="154" t="s">
        <v>16</v>
      </c>
      <c r="U989" s="108">
        <f>SUMIF('Avoided Costs 2011-2019'!$A:$A,'2011 Actuals'!T989&amp;'2011 Actuals'!S989,'Avoided Costs 2011-2019'!$E:$E)*J989</f>
        <v>46701.208374720714</v>
      </c>
      <c r="V989" s="108">
        <f>SUMIF('Avoided Costs 2011-2019'!$A:$A,'2011 Actuals'!T989&amp;'2011 Actuals'!S989,'Avoided Costs 2011-2019'!$K:$K)*N989</f>
        <v>27752.267177376623</v>
      </c>
      <c r="W989" s="108">
        <f>SUMIF('Avoided Costs 2011-2019'!$A:$A,'2011 Actuals'!T989&amp;'2011 Actuals'!S989,'Avoided Costs 2011-2019'!$M:$M)*R989</f>
        <v>0</v>
      </c>
      <c r="X989" s="108">
        <f t="shared" si="557"/>
        <v>74453.475552097341</v>
      </c>
      <c r="Y989" s="134">
        <v>40000</v>
      </c>
      <c r="Z989" s="110">
        <f t="shared" si="558"/>
        <v>32000</v>
      </c>
      <c r="AA989" s="110"/>
      <c r="AB989" s="110"/>
      <c r="AC989" s="110"/>
      <c r="AD989" s="110">
        <f t="shared" si="551"/>
        <v>32000</v>
      </c>
      <c r="AE989" s="110">
        <f t="shared" si="552"/>
        <v>42453.475552097341</v>
      </c>
      <c r="AF989" s="261">
        <f t="shared" si="553"/>
        <v>344193.19200000004</v>
      </c>
      <c r="AG989" s="23"/>
    </row>
    <row r="990" spans="1:33" s="111" customFormat="1" x14ac:dyDescent="0.2">
      <c r="A990" s="150" t="s">
        <v>343</v>
      </c>
      <c r="B990" s="150"/>
      <c r="C990" s="150"/>
      <c r="D990" s="151">
        <v>1</v>
      </c>
      <c r="E990" s="152"/>
      <c r="F990" s="153">
        <v>0.2</v>
      </c>
      <c r="G990" s="153"/>
      <c r="H990" s="152">
        <v>74987</v>
      </c>
      <c r="I990" s="109">
        <f t="shared" si="543"/>
        <v>73262.298999999999</v>
      </c>
      <c r="J990" s="66">
        <f t="shared" si="554"/>
        <v>58609.839200000002</v>
      </c>
      <c r="K990" s="109"/>
      <c r="L990" s="152">
        <v>0</v>
      </c>
      <c r="M990" s="109">
        <f t="shared" si="545"/>
        <v>0</v>
      </c>
      <c r="N990" s="109">
        <f t="shared" si="555"/>
        <v>0</v>
      </c>
      <c r="O990" s="115"/>
      <c r="P990" s="152">
        <v>0</v>
      </c>
      <c r="Q990" s="109">
        <f t="shared" si="547"/>
        <v>0</v>
      </c>
      <c r="R990" s="66">
        <f t="shared" si="556"/>
        <v>0</v>
      </c>
      <c r="S990" s="151">
        <v>11</v>
      </c>
      <c r="T990" s="154" t="s">
        <v>16</v>
      </c>
      <c r="U990" s="108">
        <f>SUMIF('Avoided Costs 2011-2019'!$A:$A,'2011 Actuals'!T990&amp;'2011 Actuals'!S990,'Avoided Costs 2011-2019'!$E:$E)*J990</f>
        <v>98954.016134342266</v>
      </c>
      <c r="V990" s="108">
        <f>SUMIF('Avoided Costs 2011-2019'!$A:$A,'2011 Actuals'!T990&amp;'2011 Actuals'!S990,'Avoided Costs 2011-2019'!$K:$K)*N990</f>
        <v>0</v>
      </c>
      <c r="W990" s="108">
        <f>SUMIF('Avoided Costs 2011-2019'!$A:$A,'2011 Actuals'!T990&amp;'2011 Actuals'!S990,'Avoided Costs 2011-2019'!$M:$M)*R990</f>
        <v>0</v>
      </c>
      <c r="X990" s="108">
        <f t="shared" si="557"/>
        <v>98954.016134342266</v>
      </c>
      <c r="Y990" s="134">
        <v>103790.96</v>
      </c>
      <c r="Z990" s="110">
        <f t="shared" si="558"/>
        <v>83032.768000000011</v>
      </c>
      <c r="AA990" s="110"/>
      <c r="AB990" s="110"/>
      <c r="AC990" s="110"/>
      <c r="AD990" s="110">
        <f t="shared" si="551"/>
        <v>83032.768000000011</v>
      </c>
      <c r="AE990" s="110">
        <f t="shared" si="552"/>
        <v>15921.248134342255</v>
      </c>
      <c r="AF990" s="261">
        <f t="shared" si="553"/>
        <v>644708.23120000004</v>
      </c>
      <c r="AG990" s="23"/>
    </row>
    <row r="991" spans="1:33" s="111" customFormat="1" x14ac:dyDescent="0.2">
      <c r="A991" s="150" t="s">
        <v>344</v>
      </c>
      <c r="B991" s="150"/>
      <c r="C991" s="150"/>
      <c r="D991" s="151">
        <v>1</v>
      </c>
      <c r="E991" s="152"/>
      <c r="F991" s="153">
        <v>0.2</v>
      </c>
      <c r="G991" s="153"/>
      <c r="H991" s="152">
        <v>22756</v>
      </c>
      <c r="I991" s="109">
        <f t="shared" si="543"/>
        <v>22232.612000000001</v>
      </c>
      <c r="J991" s="66">
        <f t="shared" si="554"/>
        <v>17786.089600000003</v>
      </c>
      <c r="K991" s="109"/>
      <c r="L991" s="152">
        <v>0</v>
      </c>
      <c r="M991" s="109">
        <f t="shared" si="545"/>
        <v>0</v>
      </c>
      <c r="N991" s="109">
        <f t="shared" si="555"/>
        <v>0</v>
      </c>
      <c r="O991" s="115"/>
      <c r="P991" s="152">
        <v>0</v>
      </c>
      <c r="Q991" s="109">
        <f t="shared" si="547"/>
        <v>0</v>
      </c>
      <c r="R991" s="66">
        <f t="shared" si="556"/>
        <v>0</v>
      </c>
      <c r="S991" s="151">
        <v>9</v>
      </c>
      <c r="T991" s="154" t="s">
        <v>134</v>
      </c>
      <c r="U991" s="108">
        <f>SUMIF('Avoided Costs 2011-2019'!$A:$A,'2011 Actuals'!T991&amp;'2011 Actuals'!S991,'Avoided Costs 2011-2019'!$E:$E)*J991</f>
        <v>23871.185429503916</v>
      </c>
      <c r="V991" s="108">
        <f>SUMIF('Avoided Costs 2011-2019'!$A:$A,'2011 Actuals'!T991&amp;'2011 Actuals'!S991,'Avoided Costs 2011-2019'!$K:$K)*N991</f>
        <v>0</v>
      </c>
      <c r="W991" s="108">
        <f>SUMIF('Avoided Costs 2011-2019'!$A:$A,'2011 Actuals'!T991&amp;'2011 Actuals'!S991,'Avoided Costs 2011-2019'!$M:$M)*R991</f>
        <v>0</v>
      </c>
      <c r="X991" s="108">
        <f t="shared" si="557"/>
        <v>23871.185429503916</v>
      </c>
      <c r="Y991" s="134">
        <v>20097</v>
      </c>
      <c r="Z991" s="110">
        <f t="shared" si="558"/>
        <v>16077.6</v>
      </c>
      <c r="AA991" s="110"/>
      <c r="AB991" s="110"/>
      <c r="AC991" s="110"/>
      <c r="AD991" s="110">
        <f t="shared" si="551"/>
        <v>16077.6</v>
      </c>
      <c r="AE991" s="110">
        <f t="shared" si="552"/>
        <v>7793.5854295039153</v>
      </c>
      <c r="AF991" s="261">
        <f t="shared" si="553"/>
        <v>160074.80640000003</v>
      </c>
      <c r="AG991" s="23"/>
    </row>
    <row r="992" spans="1:33" s="111" customFormat="1" x14ac:dyDescent="0.2">
      <c r="A992" s="150" t="s">
        <v>345</v>
      </c>
      <c r="B992" s="150"/>
      <c r="C992" s="150"/>
      <c r="D992" s="151">
        <v>1</v>
      </c>
      <c r="E992" s="152"/>
      <c r="F992" s="153">
        <v>0.2</v>
      </c>
      <c r="G992" s="153"/>
      <c r="H992" s="152">
        <v>14274</v>
      </c>
      <c r="I992" s="109">
        <f t="shared" si="543"/>
        <v>13945.698</v>
      </c>
      <c r="J992" s="66">
        <f t="shared" si="554"/>
        <v>11156.558400000002</v>
      </c>
      <c r="K992" s="109"/>
      <c r="L992" s="152">
        <v>23017</v>
      </c>
      <c r="M992" s="109">
        <f t="shared" si="545"/>
        <v>22349.506999999998</v>
      </c>
      <c r="N992" s="109">
        <f t="shared" si="555"/>
        <v>17879.605599999999</v>
      </c>
      <c r="O992" s="115"/>
      <c r="P992" s="152">
        <v>0</v>
      </c>
      <c r="Q992" s="109">
        <f t="shared" si="547"/>
        <v>0</v>
      </c>
      <c r="R992" s="66">
        <f t="shared" si="556"/>
        <v>0</v>
      </c>
      <c r="S992" s="151">
        <v>15</v>
      </c>
      <c r="T992" s="154" t="s">
        <v>16</v>
      </c>
      <c r="U992" s="108">
        <f>SUMIF('Avoided Costs 2011-2019'!$A:$A,'2011 Actuals'!T992&amp;'2011 Actuals'!S992,'Avoided Costs 2011-2019'!$E:$E)*J992</f>
        <v>22706.350852945143</v>
      </c>
      <c r="V992" s="108">
        <f>SUMIF('Avoided Costs 2011-2019'!$A:$A,'2011 Actuals'!T992&amp;'2011 Actuals'!S992,'Avoided Costs 2011-2019'!$K:$K)*N992</f>
        <v>15070.043494979063</v>
      </c>
      <c r="W992" s="108">
        <f>SUMIF('Avoided Costs 2011-2019'!$A:$A,'2011 Actuals'!T992&amp;'2011 Actuals'!S992,'Avoided Costs 2011-2019'!$M:$M)*R992</f>
        <v>0</v>
      </c>
      <c r="X992" s="108">
        <f t="shared" si="557"/>
        <v>37776.394347924208</v>
      </c>
      <c r="Y992" s="134">
        <v>8330</v>
      </c>
      <c r="Z992" s="110">
        <f t="shared" si="558"/>
        <v>6664</v>
      </c>
      <c r="AA992" s="110"/>
      <c r="AB992" s="110"/>
      <c r="AC992" s="110"/>
      <c r="AD992" s="110">
        <f t="shared" si="551"/>
        <v>6664</v>
      </c>
      <c r="AE992" s="110">
        <f t="shared" si="552"/>
        <v>31112.394347924208</v>
      </c>
      <c r="AF992" s="261">
        <f t="shared" si="553"/>
        <v>167348.37600000002</v>
      </c>
      <c r="AG992" s="23"/>
    </row>
    <row r="993" spans="1:33" s="111" customFormat="1" x14ac:dyDescent="0.2">
      <c r="A993" s="150" t="s">
        <v>346</v>
      </c>
      <c r="B993" s="150"/>
      <c r="C993" s="150"/>
      <c r="D993" s="151">
        <v>1</v>
      </c>
      <c r="E993" s="152"/>
      <c r="F993" s="153">
        <v>0.2</v>
      </c>
      <c r="G993" s="153"/>
      <c r="H993" s="152">
        <v>17333</v>
      </c>
      <c r="I993" s="109">
        <f t="shared" si="543"/>
        <v>16934.341</v>
      </c>
      <c r="J993" s="66">
        <f t="shared" si="554"/>
        <v>13547.472800000001</v>
      </c>
      <c r="K993" s="109"/>
      <c r="L993" s="152">
        <v>30761</v>
      </c>
      <c r="M993" s="109">
        <f t="shared" si="545"/>
        <v>29868.931</v>
      </c>
      <c r="N993" s="109">
        <f t="shared" si="555"/>
        <v>23895.144800000002</v>
      </c>
      <c r="O993" s="115"/>
      <c r="P993" s="152">
        <v>0</v>
      </c>
      <c r="Q993" s="109">
        <f t="shared" si="547"/>
        <v>0</v>
      </c>
      <c r="R993" s="66">
        <f t="shared" si="556"/>
        <v>0</v>
      </c>
      <c r="S993" s="151">
        <v>15</v>
      </c>
      <c r="T993" s="154" t="s">
        <v>16</v>
      </c>
      <c r="U993" s="108">
        <f>SUMIF('Avoided Costs 2011-2019'!$A:$A,'2011 Actuals'!T993&amp;'2011 Actuals'!S993,'Avoided Costs 2011-2019'!$E:$E)*J993</f>
        <v>27572.451963997348</v>
      </c>
      <c r="V993" s="108">
        <f>SUMIF('Avoided Costs 2011-2019'!$A:$A,'2011 Actuals'!T993&amp;'2011 Actuals'!S993,'Avoided Costs 2011-2019'!$K:$K)*N993</f>
        <v>20140.314026547814</v>
      </c>
      <c r="W993" s="108">
        <f>SUMIF('Avoided Costs 2011-2019'!$A:$A,'2011 Actuals'!T993&amp;'2011 Actuals'!S993,'Avoided Costs 2011-2019'!$M:$M)*R993</f>
        <v>0</v>
      </c>
      <c r="X993" s="108">
        <f t="shared" si="557"/>
        <v>47712.765990545158</v>
      </c>
      <c r="Y993" s="134">
        <v>21100</v>
      </c>
      <c r="Z993" s="110">
        <f t="shared" si="558"/>
        <v>16880</v>
      </c>
      <c r="AA993" s="110"/>
      <c r="AB993" s="110"/>
      <c r="AC993" s="110"/>
      <c r="AD993" s="110">
        <f t="shared" si="551"/>
        <v>16880</v>
      </c>
      <c r="AE993" s="110">
        <f t="shared" si="552"/>
        <v>30832.765990545158</v>
      </c>
      <c r="AF993" s="261">
        <f t="shared" si="553"/>
        <v>203212.09200000003</v>
      </c>
      <c r="AG993" s="23"/>
    </row>
    <row r="994" spans="1:33" s="111" customFormat="1" x14ac:dyDescent="0.2">
      <c r="A994" s="150" t="s">
        <v>347</v>
      </c>
      <c r="B994" s="150"/>
      <c r="C994" s="150"/>
      <c r="D994" s="151">
        <v>1</v>
      </c>
      <c r="E994" s="152"/>
      <c r="F994" s="153">
        <v>0.2</v>
      </c>
      <c r="G994" s="153"/>
      <c r="H994" s="152">
        <v>34515</v>
      </c>
      <c r="I994" s="109">
        <f t="shared" si="543"/>
        <v>33721.154999999999</v>
      </c>
      <c r="J994" s="66">
        <f t="shared" si="554"/>
        <v>26976.923999999999</v>
      </c>
      <c r="K994" s="109"/>
      <c r="L994" s="152">
        <v>30761</v>
      </c>
      <c r="M994" s="109">
        <f t="shared" si="545"/>
        <v>29868.931</v>
      </c>
      <c r="N994" s="109">
        <f t="shared" si="555"/>
        <v>23895.144800000002</v>
      </c>
      <c r="O994" s="115"/>
      <c r="P994" s="152">
        <v>0</v>
      </c>
      <c r="Q994" s="109">
        <f t="shared" si="547"/>
        <v>0</v>
      </c>
      <c r="R994" s="66">
        <f t="shared" si="556"/>
        <v>0</v>
      </c>
      <c r="S994" s="151">
        <v>15</v>
      </c>
      <c r="T994" s="154" t="s">
        <v>16</v>
      </c>
      <c r="U994" s="108">
        <f>SUMIF('Avoided Costs 2011-2019'!$A:$A,'2011 Actuals'!T994&amp;'2011 Actuals'!S994,'Avoided Costs 2011-2019'!$E:$E)*J994</f>
        <v>54904.700832941118</v>
      </c>
      <c r="V994" s="108">
        <f>SUMIF('Avoided Costs 2011-2019'!$A:$A,'2011 Actuals'!T994&amp;'2011 Actuals'!S994,'Avoided Costs 2011-2019'!$K:$K)*N994</f>
        <v>20140.314026547814</v>
      </c>
      <c r="W994" s="108">
        <f>SUMIF('Avoided Costs 2011-2019'!$A:$A,'2011 Actuals'!T994&amp;'2011 Actuals'!S994,'Avoided Costs 2011-2019'!$M:$M)*R994</f>
        <v>0</v>
      </c>
      <c r="X994" s="108">
        <f t="shared" si="557"/>
        <v>75045.014859488932</v>
      </c>
      <c r="Y994" s="134">
        <v>21100</v>
      </c>
      <c r="Z994" s="110">
        <f t="shared" si="558"/>
        <v>16880</v>
      </c>
      <c r="AA994" s="110"/>
      <c r="AB994" s="110"/>
      <c r="AC994" s="110"/>
      <c r="AD994" s="110">
        <f t="shared" si="551"/>
        <v>16880</v>
      </c>
      <c r="AE994" s="110">
        <f t="shared" si="552"/>
        <v>58165.014859488932</v>
      </c>
      <c r="AF994" s="261">
        <f t="shared" si="553"/>
        <v>404653.86</v>
      </c>
      <c r="AG994" s="23"/>
    </row>
    <row r="995" spans="1:33" s="111" customFormat="1" x14ac:dyDescent="0.2">
      <c r="A995" s="150" t="s">
        <v>348</v>
      </c>
      <c r="B995" s="150"/>
      <c r="C995" s="150"/>
      <c r="D995" s="151">
        <v>1</v>
      </c>
      <c r="E995" s="152"/>
      <c r="F995" s="153">
        <v>0.2</v>
      </c>
      <c r="G995" s="153"/>
      <c r="H995" s="152">
        <v>17603</v>
      </c>
      <c r="I995" s="109">
        <f t="shared" si="543"/>
        <v>17198.131000000001</v>
      </c>
      <c r="J995" s="66">
        <f t="shared" si="554"/>
        <v>13758.504800000002</v>
      </c>
      <c r="K995" s="109"/>
      <c r="L995" s="152">
        <v>15380</v>
      </c>
      <c r="M995" s="109">
        <f t="shared" si="545"/>
        <v>14933.98</v>
      </c>
      <c r="N995" s="109">
        <f t="shared" si="555"/>
        <v>11947.184000000001</v>
      </c>
      <c r="O995" s="115"/>
      <c r="P995" s="152">
        <v>0</v>
      </c>
      <c r="Q995" s="109">
        <f t="shared" si="547"/>
        <v>0</v>
      </c>
      <c r="R995" s="66">
        <f t="shared" si="556"/>
        <v>0</v>
      </c>
      <c r="S995" s="151">
        <v>15</v>
      </c>
      <c r="T995" s="154" t="s">
        <v>16</v>
      </c>
      <c r="U995" s="108">
        <f>SUMIF('Avoided Costs 2011-2019'!$A:$A,'2011 Actuals'!T995&amp;'2011 Actuals'!S995,'Avoided Costs 2011-2019'!$E:$E)*J995</f>
        <v>28001.954186940828</v>
      </c>
      <c r="V995" s="108">
        <f>SUMIF('Avoided Costs 2011-2019'!$A:$A,'2011 Actuals'!T995&amp;'2011 Actuals'!S995,'Avoided Costs 2011-2019'!$K:$K)*N995</f>
        <v>10069.829645600123</v>
      </c>
      <c r="W995" s="108">
        <f>SUMIF('Avoided Costs 2011-2019'!$A:$A,'2011 Actuals'!T995&amp;'2011 Actuals'!S995,'Avoided Costs 2011-2019'!$M:$M)*R995</f>
        <v>0</v>
      </c>
      <c r="X995" s="108">
        <f t="shared" si="557"/>
        <v>38071.783832540954</v>
      </c>
      <c r="Y995" s="134">
        <v>14900</v>
      </c>
      <c r="Z995" s="110">
        <f t="shared" si="558"/>
        <v>11920</v>
      </c>
      <c r="AA995" s="110"/>
      <c r="AB995" s="110"/>
      <c r="AC995" s="110"/>
      <c r="AD995" s="110">
        <f t="shared" si="551"/>
        <v>11920</v>
      </c>
      <c r="AE995" s="110">
        <f t="shared" si="552"/>
        <v>26151.783832540954</v>
      </c>
      <c r="AF995" s="261">
        <f t="shared" si="553"/>
        <v>206377.57200000004</v>
      </c>
      <c r="AG995" s="23"/>
    </row>
    <row r="996" spans="1:33" s="111" customFormat="1" x14ac:dyDescent="0.2">
      <c r="A996" s="150" t="s">
        <v>349</v>
      </c>
      <c r="B996" s="150"/>
      <c r="C996" s="150"/>
      <c r="D996" s="151">
        <v>1</v>
      </c>
      <c r="E996" s="152"/>
      <c r="F996" s="153">
        <v>0.2</v>
      </c>
      <c r="G996" s="153"/>
      <c r="H996" s="152">
        <v>22435</v>
      </c>
      <c r="I996" s="109">
        <f t="shared" si="543"/>
        <v>21918.994999999999</v>
      </c>
      <c r="J996" s="66">
        <f t="shared" si="554"/>
        <v>17535.196</v>
      </c>
      <c r="K996" s="109"/>
      <c r="L996" s="152">
        <v>20507</v>
      </c>
      <c r="M996" s="109">
        <f t="shared" si="545"/>
        <v>19912.296999999999</v>
      </c>
      <c r="N996" s="109">
        <f t="shared" si="555"/>
        <v>15929.837599999999</v>
      </c>
      <c r="O996" s="115"/>
      <c r="P996" s="152">
        <v>0</v>
      </c>
      <c r="Q996" s="109">
        <f t="shared" si="547"/>
        <v>0</v>
      </c>
      <c r="R996" s="66">
        <f t="shared" si="556"/>
        <v>0</v>
      </c>
      <c r="S996" s="151">
        <v>15</v>
      </c>
      <c r="T996" s="154" t="s">
        <v>16</v>
      </c>
      <c r="U996" s="108">
        <f>SUMIF('Avoided Costs 2011-2019'!$A:$A,'2011 Actuals'!T996&amp;'2011 Actuals'!S996,'Avoided Costs 2011-2019'!$E:$E)*J996</f>
        <v>35688.453228655191</v>
      </c>
      <c r="V996" s="108">
        <f>SUMIF('Avoided Costs 2011-2019'!$A:$A,'2011 Actuals'!T996&amp;'2011 Actuals'!S996,'Avoided Costs 2011-2019'!$K:$K)*N996</f>
        <v>13426.657772582685</v>
      </c>
      <c r="W996" s="108">
        <f>SUMIF('Avoided Costs 2011-2019'!$A:$A,'2011 Actuals'!T996&amp;'2011 Actuals'!S996,'Avoided Costs 2011-2019'!$M:$M)*R996</f>
        <v>0</v>
      </c>
      <c r="X996" s="108">
        <f t="shared" si="557"/>
        <v>49115.111001237878</v>
      </c>
      <c r="Y996" s="134">
        <v>21700</v>
      </c>
      <c r="Z996" s="110">
        <f t="shared" si="558"/>
        <v>17360</v>
      </c>
      <c r="AA996" s="110"/>
      <c r="AB996" s="110"/>
      <c r="AC996" s="110"/>
      <c r="AD996" s="110">
        <f t="shared" si="551"/>
        <v>17360</v>
      </c>
      <c r="AE996" s="110">
        <f t="shared" si="552"/>
        <v>31755.111001237878</v>
      </c>
      <c r="AF996" s="261">
        <f t="shared" si="553"/>
        <v>263027.94</v>
      </c>
      <c r="AG996" s="23"/>
    </row>
    <row r="997" spans="1:33" s="111" customFormat="1" x14ac:dyDescent="0.2">
      <c r="A997" s="150" t="s">
        <v>350</v>
      </c>
      <c r="B997" s="150"/>
      <c r="C997" s="150"/>
      <c r="D997" s="151">
        <v>1</v>
      </c>
      <c r="E997" s="152"/>
      <c r="F997" s="153">
        <v>0.2</v>
      </c>
      <c r="G997" s="153"/>
      <c r="H997" s="152">
        <v>17258</v>
      </c>
      <c r="I997" s="109">
        <f t="shared" si="543"/>
        <v>16861.065999999999</v>
      </c>
      <c r="J997" s="66">
        <f t="shared" si="554"/>
        <v>13488.852800000001</v>
      </c>
      <c r="K997" s="109"/>
      <c r="L997" s="152">
        <v>14355</v>
      </c>
      <c r="M997" s="109">
        <f t="shared" si="545"/>
        <v>13938.705</v>
      </c>
      <c r="N997" s="109">
        <f t="shared" si="555"/>
        <v>11150.964</v>
      </c>
      <c r="O997" s="115"/>
      <c r="P997" s="152">
        <v>0</v>
      </c>
      <c r="Q997" s="109">
        <f t="shared" si="547"/>
        <v>0</v>
      </c>
      <c r="R997" s="66">
        <f t="shared" si="556"/>
        <v>0</v>
      </c>
      <c r="S997" s="151">
        <v>15</v>
      </c>
      <c r="T997" s="154" t="s">
        <v>16</v>
      </c>
      <c r="U997" s="108">
        <f>SUMIF('Avoided Costs 2011-2019'!$A:$A,'2011 Actuals'!T997&amp;'2011 Actuals'!S997,'Avoided Costs 2011-2019'!$E:$E)*J997</f>
        <v>27453.145790957493</v>
      </c>
      <c r="V997" s="108">
        <f>SUMIF('Avoided Costs 2011-2019'!$A:$A,'2011 Actuals'!T997&amp;'2011 Actuals'!S997,'Avoided Costs 2011-2019'!$K:$K)*N997</f>
        <v>9398.7259143426363</v>
      </c>
      <c r="W997" s="108">
        <f>SUMIF('Avoided Costs 2011-2019'!$A:$A,'2011 Actuals'!T997&amp;'2011 Actuals'!S997,'Avoided Costs 2011-2019'!$M:$M)*R997</f>
        <v>0</v>
      </c>
      <c r="X997" s="108">
        <f t="shared" si="557"/>
        <v>36851.871705300131</v>
      </c>
      <c r="Y997" s="134">
        <v>8340</v>
      </c>
      <c r="Z997" s="110">
        <f t="shared" si="558"/>
        <v>6672</v>
      </c>
      <c r="AA997" s="110"/>
      <c r="AB997" s="110"/>
      <c r="AC997" s="110"/>
      <c r="AD997" s="110">
        <f t="shared" si="551"/>
        <v>6672</v>
      </c>
      <c r="AE997" s="110">
        <f t="shared" si="552"/>
        <v>30179.871705300131</v>
      </c>
      <c r="AF997" s="261">
        <f t="shared" si="553"/>
        <v>202332.79200000002</v>
      </c>
      <c r="AG997" s="23"/>
    </row>
    <row r="998" spans="1:33" s="111" customFormat="1" x14ac:dyDescent="0.2">
      <c r="A998" s="150" t="s">
        <v>351</v>
      </c>
      <c r="B998" s="150"/>
      <c r="C998" s="150"/>
      <c r="D998" s="151">
        <v>1</v>
      </c>
      <c r="E998" s="152"/>
      <c r="F998" s="153">
        <v>0.2</v>
      </c>
      <c r="G998" s="153"/>
      <c r="H998" s="152">
        <v>44251</v>
      </c>
      <c r="I998" s="109">
        <f t="shared" si="543"/>
        <v>43233.226999999999</v>
      </c>
      <c r="J998" s="66">
        <f t="shared" si="554"/>
        <v>34586.581599999998</v>
      </c>
      <c r="K998" s="109"/>
      <c r="L998" s="152">
        <v>69052</v>
      </c>
      <c r="M998" s="109">
        <f t="shared" si="545"/>
        <v>67049.491999999998</v>
      </c>
      <c r="N998" s="109">
        <f t="shared" si="555"/>
        <v>53639.5936</v>
      </c>
      <c r="O998" s="115"/>
      <c r="P998" s="152">
        <v>0</v>
      </c>
      <c r="Q998" s="109">
        <f t="shared" si="547"/>
        <v>0</v>
      </c>
      <c r="R998" s="66">
        <f t="shared" si="556"/>
        <v>0</v>
      </c>
      <c r="S998" s="151">
        <v>15</v>
      </c>
      <c r="T998" s="154" t="s">
        <v>16</v>
      </c>
      <c r="U998" s="108">
        <f>SUMIF('Avoided Costs 2011-2019'!$A:$A,'2011 Actuals'!T998&amp;'2011 Actuals'!S998,'Avoided Costs 2011-2019'!$E:$E)*J998</f>
        <v>70392.232842488113</v>
      </c>
      <c r="V998" s="108">
        <f>SUMIF('Avoided Costs 2011-2019'!$A:$A,'2011 Actuals'!T998&amp;'2011 Actuals'!S998,'Avoided Costs 2011-2019'!$K:$K)*N998</f>
        <v>45210.785220284764</v>
      </c>
      <c r="W998" s="108">
        <f>SUMIF('Avoided Costs 2011-2019'!$A:$A,'2011 Actuals'!T998&amp;'2011 Actuals'!S998,'Avoided Costs 2011-2019'!$M:$M)*R998</f>
        <v>0</v>
      </c>
      <c r="X998" s="108">
        <f t="shared" si="557"/>
        <v>115603.01806277287</v>
      </c>
      <c r="Y998" s="134">
        <v>19880</v>
      </c>
      <c r="Z998" s="110">
        <f t="shared" si="558"/>
        <v>15904</v>
      </c>
      <c r="AA998" s="110"/>
      <c r="AB998" s="110"/>
      <c r="AC998" s="110"/>
      <c r="AD998" s="110">
        <f t="shared" si="551"/>
        <v>15904</v>
      </c>
      <c r="AE998" s="110">
        <f t="shared" si="552"/>
        <v>99699.01806277287</v>
      </c>
      <c r="AF998" s="261">
        <f t="shared" si="553"/>
        <v>518798.72399999999</v>
      </c>
      <c r="AG998" s="23"/>
    </row>
    <row r="999" spans="1:33" s="111" customFormat="1" x14ac:dyDescent="0.2">
      <c r="A999" s="150" t="s">
        <v>352</v>
      </c>
      <c r="B999" s="150"/>
      <c r="C999" s="150"/>
      <c r="D999" s="151">
        <v>1</v>
      </c>
      <c r="E999" s="152"/>
      <c r="F999" s="153">
        <v>0.2</v>
      </c>
      <c r="G999" s="153"/>
      <c r="H999" s="152">
        <v>19984</v>
      </c>
      <c r="I999" s="109">
        <f t="shared" si="543"/>
        <v>19524.367999999999</v>
      </c>
      <c r="J999" s="66">
        <f t="shared" si="554"/>
        <v>15619.4944</v>
      </c>
      <c r="K999" s="109"/>
      <c r="L999" s="152">
        <v>34526</v>
      </c>
      <c r="M999" s="109">
        <f t="shared" si="545"/>
        <v>33524.745999999999</v>
      </c>
      <c r="N999" s="109">
        <f t="shared" si="555"/>
        <v>26819.7968</v>
      </c>
      <c r="O999" s="115"/>
      <c r="P999" s="152">
        <v>0</v>
      </c>
      <c r="Q999" s="109">
        <f t="shared" si="547"/>
        <v>0</v>
      </c>
      <c r="R999" s="66">
        <f t="shared" si="556"/>
        <v>0</v>
      </c>
      <c r="S999" s="151">
        <v>15</v>
      </c>
      <c r="T999" s="154" t="s">
        <v>16</v>
      </c>
      <c r="U999" s="108">
        <f>SUMIF('Avoided Costs 2011-2019'!$A:$A,'2011 Actuals'!T999&amp;'2011 Actuals'!S999,'Avoided Costs 2011-2019'!$E:$E)*J999</f>
        <v>31789.52749371274</v>
      </c>
      <c r="V999" s="108">
        <f>SUMIF('Avoided Costs 2011-2019'!$A:$A,'2011 Actuals'!T999&amp;'2011 Actuals'!S999,'Avoided Costs 2011-2019'!$K:$K)*N999</f>
        <v>22605.392610142382</v>
      </c>
      <c r="W999" s="108">
        <f>SUMIF('Avoided Costs 2011-2019'!$A:$A,'2011 Actuals'!T999&amp;'2011 Actuals'!S999,'Avoided Costs 2011-2019'!$M:$M)*R999</f>
        <v>0</v>
      </c>
      <c r="X999" s="108">
        <f t="shared" si="557"/>
        <v>54394.920103855125</v>
      </c>
      <c r="Y999" s="134">
        <v>13900</v>
      </c>
      <c r="Z999" s="110">
        <f t="shared" si="558"/>
        <v>11120</v>
      </c>
      <c r="AA999" s="110"/>
      <c r="AB999" s="110"/>
      <c r="AC999" s="110"/>
      <c r="AD999" s="110">
        <f t="shared" si="551"/>
        <v>11120</v>
      </c>
      <c r="AE999" s="110">
        <f t="shared" si="552"/>
        <v>43274.920103855125</v>
      </c>
      <c r="AF999" s="261">
        <f t="shared" si="553"/>
        <v>234292.416</v>
      </c>
      <c r="AG999" s="23"/>
    </row>
    <row r="1000" spans="1:33" s="111" customFormat="1" x14ac:dyDescent="0.2">
      <c r="A1000" s="150" t="s">
        <v>353</v>
      </c>
      <c r="B1000" s="150"/>
      <c r="C1000" s="150"/>
      <c r="D1000" s="151">
        <v>1</v>
      </c>
      <c r="E1000" s="152"/>
      <c r="F1000" s="153">
        <v>0.2</v>
      </c>
      <c r="G1000" s="153"/>
      <c r="H1000" s="152">
        <v>8565</v>
      </c>
      <c r="I1000" s="109">
        <f t="shared" si="543"/>
        <v>8368.0049999999992</v>
      </c>
      <c r="J1000" s="66">
        <f t="shared" si="554"/>
        <v>6694.4039999999995</v>
      </c>
      <c r="K1000" s="109"/>
      <c r="L1000" s="152">
        <v>20716</v>
      </c>
      <c r="M1000" s="109">
        <f t="shared" si="545"/>
        <v>20115.236000000001</v>
      </c>
      <c r="N1000" s="109">
        <f t="shared" si="555"/>
        <v>16092.188800000002</v>
      </c>
      <c r="O1000" s="115"/>
      <c r="P1000" s="152">
        <v>0</v>
      </c>
      <c r="Q1000" s="109">
        <f t="shared" si="547"/>
        <v>0</v>
      </c>
      <c r="R1000" s="66">
        <f t="shared" si="556"/>
        <v>0</v>
      </c>
      <c r="S1000" s="151">
        <v>15</v>
      </c>
      <c r="T1000" s="154" t="s">
        <v>16</v>
      </c>
      <c r="U1000" s="108">
        <f>SUMIF('Avoided Costs 2011-2019'!$A:$A,'2011 Actuals'!T1000&amp;'2011 Actuals'!S1000,'Avoided Costs 2011-2019'!$E:$E)*J1000</f>
        <v>13624.764961151403</v>
      </c>
      <c r="V1000" s="108">
        <f>SUMIF('Avoided Costs 2011-2019'!$A:$A,'2011 Actuals'!T1000&amp;'2011 Actuals'!S1000,'Avoided Costs 2011-2019'!$K:$K)*N1000</f>
        <v>13563.497460224458</v>
      </c>
      <c r="W1000" s="108">
        <f>SUMIF('Avoided Costs 2011-2019'!$A:$A,'2011 Actuals'!T1000&amp;'2011 Actuals'!S1000,'Avoided Costs 2011-2019'!$M:$M)*R1000</f>
        <v>0</v>
      </c>
      <c r="X1000" s="108">
        <f t="shared" si="557"/>
        <v>27188.262421375861</v>
      </c>
      <c r="Y1000" s="134">
        <v>9960</v>
      </c>
      <c r="Z1000" s="110">
        <f t="shared" si="558"/>
        <v>7968</v>
      </c>
      <c r="AA1000" s="110"/>
      <c r="AB1000" s="110"/>
      <c r="AC1000" s="110"/>
      <c r="AD1000" s="110">
        <f t="shared" si="551"/>
        <v>7968</v>
      </c>
      <c r="AE1000" s="110">
        <f t="shared" si="552"/>
        <v>19220.262421375861</v>
      </c>
      <c r="AF1000" s="261">
        <f t="shared" si="553"/>
        <v>100416.06</v>
      </c>
      <c r="AG1000" s="23"/>
    </row>
    <row r="1001" spans="1:33" s="111" customFormat="1" x14ac:dyDescent="0.2">
      <c r="A1001" s="150" t="s">
        <v>354</v>
      </c>
      <c r="B1001" s="150"/>
      <c r="C1001" s="150"/>
      <c r="D1001" s="151">
        <v>1</v>
      </c>
      <c r="E1001" s="152"/>
      <c r="F1001" s="153">
        <v>0.2</v>
      </c>
      <c r="G1001" s="153"/>
      <c r="H1001" s="152">
        <v>24742</v>
      </c>
      <c r="I1001" s="109">
        <f t="shared" si="543"/>
        <v>24172.934000000001</v>
      </c>
      <c r="J1001" s="66">
        <f t="shared" si="554"/>
        <v>19338.3472</v>
      </c>
      <c r="K1001" s="109"/>
      <c r="L1001" s="152">
        <v>23017</v>
      </c>
      <c r="M1001" s="109">
        <f t="shared" si="545"/>
        <v>22349.506999999998</v>
      </c>
      <c r="N1001" s="109">
        <f t="shared" si="555"/>
        <v>17879.605599999999</v>
      </c>
      <c r="O1001" s="115"/>
      <c r="P1001" s="152">
        <v>0</v>
      </c>
      <c r="Q1001" s="109">
        <f t="shared" si="547"/>
        <v>0</v>
      </c>
      <c r="R1001" s="66">
        <f t="shared" si="556"/>
        <v>0</v>
      </c>
      <c r="S1001" s="151">
        <v>15</v>
      </c>
      <c r="T1001" s="154" t="s">
        <v>16</v>
      </c>
      <c r="U1001" s="108">
        <f>SUMIF('Avoided Costs 2011-2019'!$A:$A,'2011 Actuals'!T1001&amp;'2011 Actuals'!S1001,'Avoided Costs 2011-2019'!$E:$E)*J1001</f>
        <v>39358.311111361123</v>
      </c>
      <c r="V1001" s="108">
        <f>SUMIF('Avoided Costs 2011-2019'!$A:$A,'2011 Actuals'!T1001&amp;'2011 Actuals'!S1001,'Avoided Costs 2011-2019'!$K:$K)*N1001</f>
        <v>15070.043494979063</v>
      </c>
      <c r="W1001" s="108">
        <f>SUMIF('Avoided Costs 2011-2019'!$A:$A,'2011 Actuals'!T1001&amp;'2011 Actuals'!S1001,'Avoided Costs 2011-2019'!$M:$M)*R1001</f>
        <v>0</v>
      </c>
      <c r="X1001" s="108">
        <f t="shared" si="557"/>
        <v>54428.354606340188</v>
      </c>
      <c r="Y1001" s="134">
        <v>10330</v>
      </c>
      <c r="Z1001" s="110">
        <f t="shared" si="558"/>
        <v>8264</v>
      </c>
      <c r="AA1001" s="110"/>
      <c r="AB1001" s="110"/>
      <c r="AC1001" s="110"/>
      <c r="AD1001" s="110">
        <f t="shared" si="551"/>
        <v>8264</v>
      </c>
      <c r="AE1001" s="110">
        <f t="shared" si="552"/>
        <v>46164.354606340188</v>
      </c>
      <c r="AF1001" s="261">
        <f t="shared" si="553"/>
        <v>290075.20799999998</v>
      </c>
      <c r="AG1001" s="23"/>
    </row>
    <row r="1002" spans="1:33" s="111" customFormat="1" x14ac:dyDescent="0.2">
      <c r="A1002" s="150" t="s">
        <v>355</v>
      </c>
      <c r="B1002" s="150"/>
      <c r="C1002" s="150"/>
      <c r="D1002" s="151">
        <v>1</v>
      </c>
      <c r="E1002" s="152"/>
      <c r="F1002" s="153">
        <v>0.2</v>
      </c>
      <c r="G1002" s="153"/>
      <c r="H1002" s="152">
        <v>22510</v>
      </c>
      <c r="I1002" s="109">
        <f t="shared" si="543"/>
        <v>21992.27</v>
      </c>
      <c r="J1002" s="66">
        <f t="shared" si="554"/>
        <v>17593.816000000003</v>
      </c>
      <c r="K1002" s="109"/>
      <c r="L1002" s="152">
        <v>20323</v>
      </c>
      <c r="M1002" s="109">
        <f t="shared" si="545"/>
        <v>19733.632999999998</v>
      </c>
      <c r="N1002" s="109">
        <f t="shared" si="555"/>
        <v>15786.9064</v>
      </c>
      <c r="O1002" s="115"/>
      <c r="P1002" s="152">
        <v>0</v>
      </c>
      <c r="Q1002" s="109">
        <f t="shared" si="547"/>
        <v>0</v>
      </c>
      <c r="R1002" s="66">
        <f t="shared" si="556"/>
        <v>0</v>
      </c>
      <c r="S1002" s="151">
        <v>15</v>
      </c>
      <c r="T1002" s="154" t="s">
        <v>16</v>
      </c>
      <c r="U1002" s="108">
        <f>SUMIF('Avoided Costs 2011-2019'!$A:$A,'2011 Actuals'!T1002&amp;'2011 Actuals'!S1002,'Avoided Costs 2011-2019'!$E:$E)*J1002</f>
        <v>35807.759401695053</v>
      </c>
      <c r="V1002" s="108">
        <f>SUMIF('Avoided Costs 2011-2019'!$A:$A,'2011 Actuals'!T1002&amp;'2011 Actuals'!S1002,'Avoided Costs 2011-2019'!$K:$K)*N1002</f>
        <v>13306.186468630123</v>
      </c>
      <c r="W1002" s="108">
        <f>SUMIF('Avoided Costs 2011-2019'!$A:$A,'2011 Actuals'!T1002&amp;'2011 Actuals'!S1002,'Avoided Costs 2011-2019'!$M:$M)*R1002</f>
        <v>0</v>
      </c>
      <c r="X1002" s="108">
        <f t="shared" si="557"/>
        <v>49113.945870325173</v>
      </c>
      <c r="Y1002" s="134">
        <v>18047</v>
      </c>
      <c r="Z1002" s="110">
        <f t="shared" si="558"/>
        <v>14437.6</v>
      </c>
      <c r="AA1002" s="110"/>
      <c r="AB1002" s="110"/>
      <c r="AC1002" s="110"/>
      <c r="AD1002" s="110">
        <f t="shared" si="551"/>
        <v>14437.6</v>
      </c>
      <c r="AE1002" s="110">
        <f t="shared" si="552"/>
        <v>34676.345870325174</v>
      </c>
      <c r="AF1002" s="261">
        <f t="shared" si="553"/>
        <v>263907.24000000005</v>
      </c>
      <c r="AG1002" s="23"/>
    </row>
    <row r="1003" spans="1:33" s="111" customFormat="1" x14ac:dyDescent="0.2">
      <c r="A1003" s="150" t="s">
        <v>356</v>
      </c>
      <c r="B1003" s="150"/>
      <c r="C1003" s="150"/>
      <c r="D1003" s="151">
        <v>1</v>
      </c>
      <c r="E1003" s="152"/>
      <c r="F1003" s="153">
        <v>0.2</v>
      </c>
      <c r="G1003" s="153"/>
      <c r="H1003" s="152">
        <v>30832</v>
      </c>
      <c r="I1003" s="109">
        <f t="shared" si="543"/>
        <v>30122.863999999998</v>
      </c>
      <c r="J1003" s="66">
        <f t="shared" si="554"/>
        <v>24098.2912</v>
      </c>
      <c r="K1003" s="109"/>
      <c r="L1003" s="152">
        <v>32561</v>
      </c>
      <c r="M1003" s="109">
        <f t="shared" si="545"/>
        <v>31616.731</v>
      </c>
      <c r="N1003" s="109">
        <f t="shared" si="555"/>
        <v>25293.3848</v>
      </c>
      <c r="O1003" s="115"/>
      <c r="P1003" s="152">
        <v>0</v>
      </c>
      <c r="Q1003" s="109">
        <f t="shared" si="547"/>
        <v>0</v>
      </c>
      <c r="R1003" s="66">
        <f t="shared" si="556"/>
        <v>0</v>
      </c>
      <c r="S1003" s="151">
        <v>15</v>
      </c>
      <c r="T1003" s="154" t="s">
        <v>16</v>
      </c>
      <c r="U1003" s="108">
        <f>SUMIF('Avoided Costs 2011-2019'!$A:$A,'2011 Actuals'!T1003&amp;'2011 Actuals'!S1003,'Avoided Costs 2011-2019'!$E:$E)*J1003</f>
        <v>49045.972362197317</v>
      </c>
      <c r="V1003" s="108">
        <f>SUMIF('Avoided Costs 2011-2019'!$A:$A,'2011 Actuals'!T1003&amp;'2011 Actuals'!S1003,'Avoided Costs 2011-2019'!$K:$K)*N1003</f>
        <v>21318.837652170714</v>
      </c>
      <c r="W1003" s="108">
        <f>SUMIF('Avoided Costs 2011-2019'!$A:$A,'2011 Actuals'!T1003&amp;'2011 Actuals'!S1003,'Avoided Costs 2011-2019'!$M:$M)*R1003</f>
        <v>0</v>
      </c>
      <c r="X1003" s="108">
        <f t="shared" si="557"/>
        <v>70364.810014368035</v>
      </c>
      <c r="Y1003" s="134">
        <v>12409</v>
      </c>
      <c r="Z1003" s="110">
        <f t="shared" si="558"/>
        <v>9927.2000000000007</v>
      </c>
      <c r="AA1003" s="110"/>
      <c r="AB1003" s="110"/>
      <c r="AC1003" s="110"/>
      <c r="AD1003" s="110">
        <f t="shared" si="551"/>
        <v>9927.2000000000007</v>
      </c>
      <c r="AE1003" s="110">
        <f t="shared" si="552"/>
        <v>60437.610014368038</v>
      </c>
      <c r="AF1003" s="261">
        <f t="shared" si="553"/>
        <v>361474.36800000002</v>
      </c>
      <c r="AG1003" s="23"/>
    </row>
    <row r="1004" spans="1:33" s="111" customFormat="1" x14ac:dyDescent="0.2">
      <c r="A1004" s="150" t="s">
        <v>357</v>
      </c>
      <c r="B1004" s="150"/>
      <c r="C1004" s="150"/>
      <c r="D1004" s="151">
        <v>1</v>
      </c>
      <c r="E1004" s="152"/>
      <c r="F1004" s="153">
        <v>0.2</v>
      </c>
      <c r="G1004" s="153"/>
      <c r="H1004" s="152">
        <v>23396</v>
      </c>
      <c r="I1004" s="109">
        <f t="shared" si="543"/>
        <v>22857.892</v>
      </c>
      <c r="J1004" s="66">
        <f t="shared" si="554"/>
        <v>18286.313600000001</v>
      </c>
      <c r="K1004" s="109"/>
      <c r="L1004" s="152">
        <v>28220</v>
      </c>
      <c r="M1004" s="109">
        <f t="shared" si="545"/>
        <v>27401.62</v>
      </c>
      <c r="N1004" s="109">
        <f t="shared" si="555"/>
        <v>21921.296000000002</v>
      </c>
      <c r="O1004" s="115"/>
      <c r="P1004" s="152">
        <v>0</v>
      </c>
      <c r="Q1004" s="109">
        <f t="shared" si="547"/>
        <v>0</v>
      </c>
      <c r="R1004" s="66">
        <f t="shared" si="556"/>
        <v>0</v>
      </c>
      <c r="S1004" s="151">
        <v>15</v>
      </c>
      <c r="T1004" s="154" t="s">
        <v>16</v>
      </c>
      <c r="U1004" s="108">
        <f>SUMIF('Avoided Costs 2011-2019'!$A:$A,'2011 Actuals'!T1004&amp;'2011 Actuals'!S1004,'Avoided Costs 2011-2019'!$E:$E)*J1004</f>
        <v>37217.162992539197</v>
      </c>
      <c r="V1004" s="108">
        <f>SUMIF('Avoided Costs 2011-2019'!$A:$A,'2011 Actuals'!T1004&amp;'2011 Actuals'!S1004,'Avoided Costs 2011-2019'!$K:$K)*N1004</f>
        <v>18476.63150837682</v>
      </c>
      <c r="W1004" s="108">
        <f>SUMIF('Avoided Costs 2011-2019'!$A:$A,'2011 Actuals'!T1004&amp;'2011 Actuals'!S1004,'Avoided Costs 2011-2019'!$M:$M)*R1004</f>
        <v>0</v>
      </c>
      <c r="X1004" s="108">
        <f t="shared" si="557"/>
        <v>55693.794500916018</v>
      </c>
      <c r="Y1004" s="134">
        <v>15617</v>
      </c>
      <c r="Z1004" s="110">
        <f t="shared" si="558"/>
        <v>12493.6</v>
      </c>
      <c r="AA1004" s="110"/>
      <c r="AB1004" s="110"/>
      <c r="AC1004" s="110"/>
      <c r="AD1004" s="110">
        <f t="shared" si="551"/>
        <v>12493.6</v>
      </c>
      <c r="AE1004" s="110">
        <f t="shared" si="552"/>
        <v>43200.194500916019</v>
      </c>
      <c r="AF1004" s="261">
        <f t="shared" si="553"/>
        <v>274294.70400000003</v>
      </c>
      <c r="AG1004" s="23"/>
    </row>
    <row r="1005" spans="1:33" s="111" customFormat="1" x14ac:dyDescent="0.2">
      <c r="A1005" s="150" t="s">
        <v>358</v>
      </c>
      <c r="B1005" s="150"/>
      <c r="C1005" s="150"/>
      <c r="D1005" s="151">
        <v>1</v>
      </c>
      <c r="E1005" s="152"/>
      <c r="F1005" s="153">
        <v>0.2</v>
      </c>
      <c r="G1005" s="153"/>
      <c r="H1005" s="152">
        <v>61856</v>
      </c>
      <c r="I1005" s="109">
        <f t="shared" si="543"/>
        <v>60433.311999999998</v>
      </c>
      <c r="J1005" s="66">
        <f t="shared" si="554"/>
        <v>48346.649600000004</v>
      </c>
      <c r="K1005" s="109"/>
      <c r="L1005" s="152">
        <v>69052</v>
      </c>
      <c r="M1005" s="109">
        <f t="shared" si="545"/>
        <v>67049.491999999998</v>
      </c>
      <c r="N1005" s="109">
        <f t="shared" si="555"/>
        <v>53639.5936</v>
      </c>
      <c r="O1005" s="115"/>
      <c r="P1005" s="152">
        <v>0</v>
      </c>
      <c r="Q1005" s="109">
        <f t="shared" si="547"/>
        <v>0</v>
      </c>
      <c r="R1005" s="66">
        <f t="shared" si="556"/>
        <v>0</v>
      </c>
      <c r="S1005" s="151">
        <v>15</v>
      </c>
      <c r="T1005" s="154" t="s">
        <v>16</v>
      </c>
      <c r="U1005" s="108">
        <f>SUMIF('Avoided Costs 2011-2019'!$A:$A,'2011 Actuals'!T1005&amp;'2011 Actuals'!S1005,'Avoided Costs 2011-2019'!$E:$E)*J1005</f>
        <v>98397.368527376675</v>
      </c>
      <c r="V1005" s="108">
        <f>SUMIF('Avoided Costs 2011-2019'!$A:$A,'2011 Actuals'!T1005&amp;'2011 Actuals'!S1005,'Avoided Costs 2011-2019'!$K:$K)*N1005</f>
        <v>45210.785220284764</v>
      </c>
      <c r="W1005" s="108">
        <f>SUMIF('Avoided Costs 2011-2019'!$A:$A,'2011 Actuals'!T1005&amp;'2011 Actuals'!S1005,'Avoided Costs 2011-2019'!$M:$M)*R1005</f>
        <v>0</v>
      </c>
      <c r="X1005" s="108">
        <f t="shared" si="557"/>
        <v>143608.15374766145</v>
      </c>
      <c r="Y1005" s="134">
        <v>25360</v>
      </c>
      <c r="Z1005" s="110">
        <f t="shared" si="558"/>
        <v>20288</v>
      </c>
      <c r="AA1005" s="110"/>
      <c r="AB1005" s="110"/>
      <c r="AC1005" s="110"/>
      <c r="AD1005" s="110">
        <f t="shared" si="551"/>
        <v>20288</v>
      </c>
      <c r="AE1005" s="110">
        <f t="shared" si="552"/>
        <v>123320.15374766145</v>
      </c>
      <c r="AF1005" s="261">
        <f t="shared" si="553"/>
        <v>725199.74400000006</v>
      </c>
      <c r="AG1005" s="23"/>
    </row>
    <row r="1006" spans="1:33" s="111" customFormat="1" x14ac:dyDescent="0.2">
      <c r="A1006" s="150" t="s">
        <v>359</v>
      </c>
      <c r="B1006" s="150"/>
      <c r="C1006" s="150"/>
      <c r="D1006" s="151">
        <v>1</v>
      </c>
      <c r="E1006" s="152"/>
      <c r="F1006" s="153">
        <v>0.2</v>
      </c>
      <c r="G1006" s="153"/>
      <c r="H1006" s="152">
        <v>36273</v>
      </c>
      <c r="I1006" s="109">
        <f t="shared" si="543"/>
        <v>35438.720999999998</v>
      </c>
      <c r="J1006" s="66">
        <f t="shared" si="554"/>
        <v>28350.9768</v>
      </c>
      <c r="K1006" s="109"/>
      <c r="L1006" s="152">
        <v>54268</v>
      </c>
      <c r="M1006" s="109">
        <f t="shared" si="545"/>
        <v>52694.227999999996</v>
      </c>
      <c r="N1006" s="109">
        <f t="shared" si="555"/>
        <v>42155.382400000002</v>
      </c>
      <c r="O1006" s="115"/>
      <c r="P1006" s="152">
        <v>0</v>
      </c>
      <c r="Q1006" s="109">
        <f t="shared" si="547"/>
        <v>0</v>
      </c>
      <c r="R1006" s="66">
        <f t="shared" si="556"/>
        <v>0</v>
      </c>
      <c r="S1006" s="151">
        <v>15</v>
      </c>
      <c r="T1006" s="154" t="s">
        <v>16</v>
      </c>
      <c r="U1006" s="108">
        <f>SUMIF('Avoided Costs 2011-2019'!$A:$A,'2011 Actuals'!T1006&amp;'2011 Actuals'!S1006,'Avoided Costs 2011-2019'!$E:$E)*J1006</f>
        <v>57701.237528995312</v>
      </c>
      <c r="V1006" s="108">
        <f>SUMIF('Avoided Costs 2011-2019'!$A:$A,'2011 Actuals'!T1006&amp;'2011 Actuals'!S1006,'Avoided Costs 2011-2019'!$K:$K)*N1006</f>
        <v>35531.177841835335</v>
      </c>
      <c r="W1006" s="108">
        <f>SUMIF('Avoided Costs 2011-2019'!$A:$A,'2011 Actuals'!T1006&amp;'2011 Actuals'!S1006,'Avoided Costs 2011-2019'!$M:$M)*R1006</f>
        <v>0</v>
      </c>
      <c r="X1006" s="108">
        <f t="shared" si="557"/>
        <v>93232.415370830655</v>
      </c>
      <c r="Y1006" s="134">
        <v>20675</v>
      </c>
      <c r="Z1006" s="110">
        <f t="shared" si="558"/>
        <v>16540</v>
      </c>
      <c r="AA1006" s="110"/>
      <c r="AB1006" s="110"/>
      <c r="AC1006" s="110"/>
      <c r="AD1006" s="110">
        <f t="shared" si="551"/>
        <v>16540</v>
      </c>
      <c r="AE1006" s="110">
        <f t="shared" si="552"/>
        <v>76692.415370830655</v>
      </c>
      <c r="AF1006" s="261">
        <f t="shared" si="553"/>
        <v>425264.652</v>
      </c>
      <c r="AG1006" s="23"/>
    </row>
    <row r="1007" spans="1:33" s="111" customFormat="1" x14ac:dyDescent="0.2">
      <c r="A1007" s="150" t="s">
        <v>360</v>
      </c>
      <c r="B1007" s="150"/>
      <c r="C1007" s="150"/>
      <c r="D1007" s="151">
        <v>1</v>
      </c>
      <c r="E1007" s="152"/>
      <c r="F1007" s="153">
        <v>0.2</v>
      </c>
      <c r="G1007" s="153"/>
      <c r="H1007" s="152">
        <v>28475</v>
      </c>
      <c r="I1007" s="109">
        <f t="shared" si="543"/>
        <v>27820.075000000001</v>
      </c>
      <c r="J1007" s="66">
        <f t="shared" si="554"/>
        <v>22256.06</v>
      </c>
      <c r="K1007" s="109"/>
      <c r="L1007" s="152">
        <v>30761</v>
      </c>
      <c r="M1007" s="109">
        <f t="shared" si="545"/>
        <v>29868.931</v>
      </c>
      <c r="N1007" s="109">
        <f t="shared" si="555"/>
        <v>23895.144800000002</v>
      </c>
      <c r="O1007" s="115"/>
      <c r="P1007" s="152">
        <v>0</v>
      </c>
      <c r="Q1007" s="109">
        <f t="shared" si="547"/>
        <v>0</v>
      </c>
      <c r="R1007" s="66">
        <f t="shared" si="556"/>
        <v>0</v>
      </c>
      <c r="S1007" s="151">
        <v>15</v>
      </c>
      <c r="T1007" s="154" t="s">
        <v>16</v>
      </c>
      <c r="U1007" s="108">
        <f>SUMIF('Avoided Costs 2011-2019'!$A:$A,'2011 Actuals'!T1007&amp;'2011 Actuals'!S1007,'Avoided Costs 2011-2019'!$E:$E)*J1007</f>
        <v>45296.577030798158</v>
      </c>
      <c r="V1007" s="108">
        <f>SUMIF('Avoided Costs 2011-2019'!$A:$A,'2011 Actuals'!T1007&amp;'2011 Actuals'!S1007,'Avoided Costs 2011-2019'!$K:$K)*N1007</f>
        <v>20140.314026547814</v>
      </c>
      <c r="W1007" s="108">
        <f>SUMIF('Avoided Costs 2011-2019'!$A:$A,'2011 Actuals'!T1007&amp;'2011 Actuals'!S1007,'Avoided Costs 2011-2019'!$M:$M)*R1007</f>
        <v>0</v>
      </c>
      <c r="X1007" s="108">
        <f t="shared" si="557"/>
        <v>65436.891057345973</v>
      </c>
      <c r="Y1007" s="134">
        <v>14900</v>
      </c>
      <c r="Z1007" s="110">
        <f t="shared" si="558"/>
        <v>11920</v>
      </c>
      <c r="AA1007" s="110"/>
      <c r="AB1007" s="110"/>
      <c r="AC1007" s="110"/>
      <c r="AD1007" s="110">
        <f t="shared" si="551"/>
        <v>11920</v>
      </c>
      <c r="AE1007" s="110">
        <f t="shared" si="552"/>
        <v>53516.891057345973</v>
      </c>
      <c r="AF1007" s="261">
        <f t="shared" si="553"/>
        <v>333840.90000000002</v>
      </c>
      <c r="AG1007" s="23"/>
    </row>
    <row r="1008" spans="1:33" s="111" customFormat="1" x14ac:dyDescent="0.2">
      <c r="A1008" s="150" t="s">
        <v>361</v>
      </c>
      <c r="B1008" s="150"/>
      <c r="C1008" s="150"/>
      <c r="D1008" s="151">
        <v>1</v>
      </c>
      <c r="E1008" s="152"/>
      <c r="F1008" s="153">
        <v>0.2</v>
      </c>
      <c r="G1008" s="153"/>
      <c r="H1008" s="152">
        <v>28302</v>
      </c>
      <c r="I1008" s="109">
        <f t="shared" si="543"/>
        <v>27651.054</v>
      </c>
      <c r="J1008" s="66">
        <f t="shared" si="554"/>
        <v>22120.843200000003</v>
      </c>
      <c r="K1008" s="109"/>
      <c r="L1008" s="152">
        <v>30761</v>
      </c>
      <c r="M1008" s="109">
        <f t="shared" si="545"/>
        <v>29868.931</v>
      </c>
      <c r="N1008" s="109">
        <f t="shared" si="555"/>
        <v>23895.144800000002</v>
      </c>
      <c r="O1008" s="115"/>
      <c r="P1008" s="152">
        <v>0</v>
      </c>
      <c r="Q1008" s="109">
        <f t="shared" si="547"/>
        <v>0</v>
      </c>
      <c r="R1008" s="66">
        <f t="shared" si="556"/>
        <v>0</v>
      </c>
      <c r="S1008" s="151">
        <v>15</v>
      </c>
      <c r="T1008" s="154" t="s">
        <v>16</v>
      </c>
      <c r="U1008" s="108">
        <f>SUMIF('Avoided Costs 2011-2019'!$A:$A,'2011 Actuals'!T1008&amp;'2011 Actuals'!S1008,'Avoided Costs 2011-2019'!$E:$E)*J1008</f>
        <v>45021.377458319563</v>
      </c>
      <c r="V1008" s="108">
        <f>SUMIF('Avoided Costs 2011-2019'!$A:$A,'2011 Actuals'!T1008&amp;'2011 Actuals'!S1008,'Avoided Costs 2011-2019'!$K:$K)*N1008</f>
        <v>20140.314026547814</v>
      </c>
      <c r="W1008" s="108">
        <f>SUMIF('Avoided Costs 2011-2019'!$A:$A,'2011 Actuals'!T1008&amp;'2011 Actuals'!S1008,'Avoided Costs 2011-2019'!$M:$M)*R1008</f>
        <v>0</v>
      </c>
      <c r="X1008" s="108">
        <f t="shared" si="557"/>
        <v>65161.691484867377</v>
      </c>
      <c r="Y1008" s="134">
        <v>23960</v>
      </c>
      <c r="Z1008" s="110">
        <f t="shared" si="558"/>
        <v>19168</v>
      </c>
      <c r="AA1008" s="110"/>
      <c r="AB1008" s="110"/>
      <c r="AC1008" s="110"/>
      <c r="AD1008" s="110">
        <f t="shared" si="551"/>
        <v>19168</v>
      </c>
      <c r="AE1008" s="110">
        <f t="shared" si="552"/>
        <v>45993.691484867377</v>
      </c>
      <c r="AF1008" s="261">
        <f t="shared" si="553"/>
        <v>331812.64800000004</v>
      </c>
      <c r="AG1008" s="23"/>
    </row>
    <row r="1009" spans="1:33" s="111" customFormat="1" x14ac:dyDescent="0.2">
      <c r="A1009" s="150" t="s">
        <v>362</v>
      </c>
      <c r="B1009" s="150"/>
      <c r="C1009" s="150"/>
      <c r="D1009" s="151">
        <v>1</v>
      </c>
      <c r="E1009" s="152"/>
      <c r="F1009" s="153">
        <v>0.2</v>
      </c>
      <c r="G1009" s="153"/>
      <c r="H1009" s="152">
        <v>10355</v>
      </c>
      <c r="I1009" s="109">
        <f t="shared" si="543"/>
        <v>10116.834999999999</v>
      </c>
      <c r="J1009" s="66">
        <f t="shared" si="554"/>
        <v>8093.4679999999998</v>
      </c>
      <c r="K1009" s="109"/>
      <c r="L1009" s="152">
        <v>20507</v>
      </c>
      <c r="M1009" s="109">
        <f t="shared" si="545"/>
        <v>19912.296999999999</v>
      </c>
      <c r="N1009" s="109">
        <f t="shared" si="555"/>
        <v>15929.837599999999</v>
      </c>
      <c r="O1009" s="115"/>
      <c r="P1009" s="152">
        <v>0</v>
      </c>
      <c r="Q1009" s="109">
        <f t="shared" si="547"/>
        <v>0</v>
      </c>
      <c r="R1009" s="66">
        <f t="shared" si="556"/>
        <v>0</v>
      </c>
      <c r="S1009" s="151">
        <v>15</v>
      </c>
      <c r="T1009" s="154" t="s">
        <v>16</v>
      </c>
      <c r="U1009" s="108">
        <f>SUMIF('Avoided Costs 2011-2019'!$A:$A,'2011 Actuals'!T1009&amp;'2011 Actuals'!S1009,'Avoided Costs 2011-2019'!$E:$E)*J1009</f>
        <v>16472.205624369268</v>
      </c>
      <c r="V1009" s="108">
        <f>SUMIF('Avoided Costs 2011-2019'!$A:$A,'2011 Actuals'!T1009&amp;'2011 Actuals'!S1009,'Avoided Costs 2011-2019'!$K:$K)*N1009</f>
        <v>13426.657772582685</v>
      </c>
      <c r="W1009" s="108">
        <f>SUMIF('Avoided Costs 2011-2019'!$A:$A,'2011 Actuals'!T1009&amp;'2011 Actuals'!S1009,'Avoided Costs 2011-2019'!$M:$M)*R1009</f>
        <v>0</v>
      </c>
      <c r="X1009" s="108">
        <f t="shared" si="557"/>
        <v>29898.863396951951</v>
      </c>
      <c r="Y1009" s="134">
        <v>19580</v>
      </c>
      <c r="Z1009" s="110">
        <f t="shared" si="558"/>
        <v>15664</v>
      </c>
      <c r="AA1009" s="110"/>
      <c r="AB1009" s="110"/>
      <c r="AC1009" s="110"/>
      <c r="AD1009" s="110">
        <f t="shared" si="551"/>
        <v>15664</v>
      </c>
      <c r="AE1009" s="110">
        <f t="shared" si="552"/>
        <v>14234.863396951951</v>
      </c>
      <c r="AF1009" s="261">
        <f t="shared" si="553"/>
        <v>121402.02</v>
      </c>
      <c r="AG1009" s="23"/>
    </row>
    <row r="1010" spans="1:33" s="111" customFormat="1" x14ac:dyDescent="0.2">
      <c r="A1010" s="150" t="s">
        <v>363</v>
      </c>
      <c r="B1010" s="150"/>
      <c r="C1010" s="150"/>
      <c r="D1010" s="151">
        <v>1</v>
      </c>
      <c r="E1010" s="152"/>
      <c r="F1010" s="153">
        <v>0.2</v>
      </c>
      <c r="G1010" s="153"/>
      <c r="H1010" s="152">
        <v>14274</v>
      </c>
      <c r="I1010" s="109">
        <f t="shared" si="543"/>
        <v>13945.698</v>
      </c>
      <c r="J1010" s="66">
        <f t="shared" si="554"/>
        <v>11156.558400000002</v>
      </c>
      <c r="K1010" s="109"/>
      <c r="L1010" s="152">
        <v>20716</v>
      </c>
      <c r="M1010" s="109">
        <f t="shared" si="545"/>
        <v>20115.236000000001</v>
      </c>
      <c r="N1010" s="109">
        <f t="shared" si="555"/>
        <v>16092.188800000002</v>
      </c>
      <c r="O1010" s="115"/>
      <c r="P1010" s="152">
        <v>0</v>
      </c>
      <c r="Q1010" s="109">
        <f t="shared" si="547"/>
        <v>0</v>
      </c>
      <c r="R1010" s="66">
        <f t="shared" si="556"/>
        <v>0</v>
      </c>
      <c r="S1010" s="151">
        <v>15</v>
      </c>
      <c r="T1010" s="154" t="s">
        <v>16</v>
      </c>
      <c r="U1010" s="108">
        <f>SUMIF('Avoided Costs 2011-2019'!$A:$A,'2011 Actuals'!T1010&amp;'2011 Actuals'!S1010,'Avoided Costs 2011-2019'!$E:$E)*J1010</f>
        <v>22706.350852945143</v>
      </c>
      <c r="V1010" s="108">
        <f>SUMIF('Avoided Costs 2011-2019'!$A:$A,'2011 Actuals'!T1010&amp;'2011 Actuals'!S1010,'Avoided Costs 2011-2019'!$K:$K)*N1010</f>
        <v>13563.497460224458</v>
      </c>
      <c r="W1010" s="108">
        <f>SUMIF('Avoided Costs 2011-2019'!$A:$A,'2011 Actuals'!T1010&amp;'2011 Actuals'!S1010,'Avoided Costs 2011-2019'!$M:$M)*R1010</f>
        <v>0</v>
      </c>
      <c r="X1010" s="108">
        <f t="shared" si="557"/>
        <v>36269.848313169598</v>
      </c>
      <c r="Y1010" s="134">
        <v>10500</v>
      </c>
      <c r="Z1010" s="110">
        <f t="shared" si="558"/>
        <v>8400</v>
      </c>
      <c r="AA1010" s="110"/>
      <c r="AB1010" s="110"/>
      <c r="AC1010" s="110"/>
      <c r="AD1010" s="110">
        <f t="shared" si="551"/>
        <v>8400</v>
      </c>
      <c r="AE1010" s="110">
        <f t="shared" si="552"/>
        <v>27869.848313169598</v>
      </c>
      <c r="AF1010" s="261">
        <f t="shared" si="553"/>
        <v>167348.37600000002</v>
      </c>
      <c r="AG1010" s="23"/>
    </row>
    <row r="1011" spans="1:33" s="111" customFormat="1" x14ac:dyDescent="0.2">
      <c r="A1011" s="150" t="s">
        <v>364</v>
      </c>
      <c r="B1011" s="150"/>
      <c r="C1011" s="150"/>
      <c r="D1011" s="151">
        <v>1</v>
      </c>
      <c r="E1011" s="152"/>
      <c r="F1011" s="153">
        <v>0.2</v>
      </c>
      <c r="G1011" s="153"/>
      <c r="H1011" s="152">
        <v>34515</v>
      </c>
      <c r="I1011" s="109">
        <f t="shared" si="543"/>
        <v>33721.154999999999</v>
      </c>
      <c r="J1011" s="66">
        <f t="shared" si="554"/>
        <v>26976.923999999999</v>
      </c>
      <c r="K1011" s="109"/>
      <c r="L1011" s="152">
        <v>61522</v>
      </c>
      <c r="M1011" s="109">
        <f t="shared" si="545"/>
        <v>59737.862000000001</v>
      </c>
      <c r="N1011" s="109">
        <f t="shared" si="555"/>
        <v>47790.289600000004</v>
      </c>
      <c r="O1011" s="115"/>
      <c r="P1011" s="152">
        <v>0</v>
      </c>
      <c r="Q1011" s="109">
        <f t="shared" si="547"/>
        <v>0</v>
      </c>
      <c r="R1011" s="66">
        <f t="shared" si="556"/>
        <v>0</v>
      </c>
      <c r="S1011" s="151">
        <v>15</v>
      </c>
      <c r="T1011" s="154" t="s">
        <v>16</v>
      </c>
      <c r="U1011" s="108">
        <f>SUMIF('Avoided Costs 2011-2019'!$A:$A,'2011 Actuals'!T1011&amp;'2011 Actuals'!S1011,'Avoided Costs 2011-2019'!$E:$E)*J1011</f>
        <v>54904.700832941118</v>
      </c>
      <c r="V1011" s="108">
        <f>SUMIF('Avoided Costs 2011-2019'!$A:$A,'2011 Actuals'!T1011&amp;'2011 Actuals'!S1011,'Avoided Costs 2011-2019'!$K:$K)*N1011</f>
        <v>40280.628053095628</v>
      </c>
      <c r="W1011" s="108">
        <f>SUMIF('Avoided Costs 2011-2019'!$A:$A,'2011 Actuals'!T1011&amp;'2011 Actuals'!S1011,'Avoided Costs 2011-2019'!$M:$M)*R1011</f>
        <v>0</v>
      </c>
      <c r="X1011" s="108">
        <f t="shared" si="557"/>
        <v>95185.328886036747</v>
      </c>
      <c r="Y1011" s="134">
        <v>41900</v>
      </c>
      <c r="Z1011" s="110">
        <f t="shared" si="558"/>
        <v>33520</v>
      </c>
      <c r="AA1011" s="110"/>
      <c r="AB1011" s="110"/>
      <c r="AC1011" s="110"/>
      <c r="AD1011" s="110">
        <f t="shared" si="551"/>
        <v>33520</v>
      </c>
      <c r="AE1011" s="110">
        <f t="shared" si="552"/>
        <v>61665.328886036747</v>
      </c>
      <c r="AF1011" s="261">
        <f t="shared" si="553"/>
        <v>404653.86</v>
      </c>
      <c r="AG1011" s="23"/>
    </row>
    <row r="1012" spans="1:33" s="111" customFormat="1" x14ac:dyDescent="0.2">
      <c r="A1012" s="150" t="s">
        <v>365</v>
      </c>
      <c r="B1012" s="150"/>
      <c r="C1012" s="150"/>
      <c r="D1012" s="151">
        <v>1</v>
      </c>
      <c r="E1012" s="152"/>
      <c r="F1012" s="153">
        <v>0.2</v>
      </c>
      <c r="G1012" s="153"/>
      <c r="H1012" s="152">
        <v>28302</v>
      </c>
      <c r="I1012" s="109">
        <f t="shared" si="543"/>
        <v>27651.054</v>
      </c>
      <c r="J1012" s="66">
        <f t="shared" si="554"/>
        <v>22120.843200000003</v>
      </c>
      <c r="K1012" s="109"/>
      <c r="L1012" s="152">
        <v>20507</v>
      </c>
      <c r="M1012" s="109">
        <f t="shared" si="545"/>
        <v>19912.296999999999</v>
      </c>
      <c r="N1012" s="109">
        <f t="shared" si="555"/>
        <v>15929.837599999999</v>
      </c>
      <c r="O1012" s="115"/>
      <c r="P1012" s="152">
        <v>0</v>
      </c>
      <c r="Q1012" s="109">
        <f t="shared" si="547"/>
        <v>0</v>
      </c>
      <c r="R1012" s="66">
        <f t="shared" si="556"/>
        <v>0</v>
      </c>
      <c r="S1012" s="151">
        <v>15</v>
      </c>
      <c r="T1012" s="154" t="s">
        <v>16</v>
      </c>
      <c r="U1012" s="108">
        <f>SUMIF('Avoided Costs 2011-2019'!$A:$A,'2011 Actuals'!T1012&amp;'2011 Actuals'!S1012,'Avoided Costs 2011-2019'!$E:$E)*J1012</f>
        <v>45021.377458319563</v>
      </c>
      <c r="V1012" s="108">
        <f>SUMIF('Avoided Costs 2011-2019'!$A:$A,'2011 Actuals'!T1012&amp;'2011 Actuals'!S1012,'Avoided Costs 2011-2019'!$K:$K)*N1012</f>
        <v>13426.657772582685</v>
      </c>
      <c r="W1012" s="108">
        <f>SUMIF('Avoided Costs 2011-2019'!$A:$A,'2011 Actuals'!T1012&amp;'2011 Actuals'!S1012,'Avoided Costs 2011-2019'!$M:$M)*R1012</f>
        <v>0</v>
      </c>
      <c r="X1012" s="108">
        <f t="shared" si="557"/>
        <v>58448.035230902249</v>
      </c>
      <c r="Y1012" s="134">
        <v>21700</v>
      </c>
      <c r="Z1012" s="110">
        <f t="shared" si="558"/>
        <v>17360</v>
      </c>
      <c r="AA1012" s="110"/>
      <c r="AB1012" s="110"/>
      <c r="AC1012" s="110"/>
      <c r="AD1012" s="110">
        <f t="shared" si="551"/>
        <v>17360</v>
      </c>
      <c r="AE1012" s="110">
        <f t="shared" si="552"/>
        <v>41088.035230902249</v>
      </c>
      <c r="AF1012" s="261">
        <f t="shared" si="553"/>
        <v>331812.64800000004</v>
      </c>
      <c r="AG1012" s="23"/>
    </row>
    <row r="1013" spans="1:33" s="111" customFormat="1" x14ac:dyDescent="0.2">
      <c r="A1013" s="150" t="s">
        <v>366</v>
      </c>
      <c r="B1013" s="150"/>
      <c r="C1013" s="150"/>
      <c r="D1013" s="151">
        <v>1</v>
      </c>
      <c r="E1013" s="152"/>
      <c r="F1013" s="153">
        <v>0.2</v>
      </c>
      <c r="G1013" s="153"/>
      <c r="H1013" s="152">
        <v>25886</v>
      </c>
      <c r="I1013" s="109">
        <f t="shared" si="543"/>
        <v>25290.621999999999</v>
      </c>
      <c r="J1013" s="66">
        <f t="shared" si="554"/>
        <v>20232.497600000002</v>
      </c>
      <c r="K1013" s="109"/>
      <c r="L1013" s="152">
        <v>30761</v>
      </c>
      <c r="M1013" s="109">
        <f t="shared" si="545"/>
        <v>29868.931</v>
      </c>
      <c r="N1013" s="109">
        <f t="shared" si="555"/>
        <v>23895.144800000002</v>
      </c>
      <c r="O1013" s="115"/>
      <c r="P1013" s="152">
        <v>0</v>
      </c>
      <c r="Q1013" s="109">
        <f t="shared" si="547"/>
        <v>0</v>
      </c>
      <c r="R1013" s="66">
        <f t="shared" si="556"/>
        <v>0</v>
      </c>
      <c r="S1013" s="151">
        <v>15</v>
      </c>
      <c r="T1013" s="154" t="s">
        <v>16</v>
      </c>
      <c r="U1013" s="108">
        <f>SUMIF('Avoided Costs 2011-2019'!$A:$A,'2011 Actuals'!T1013&amp;'2011 Actuals'!S1013,'Avoided Costs 2011-2019'!$E:$E)*J1013</f>
        <v>41178.127937462377</v>
      </c>
      <c r="V1013" s="108">
        <f>SUMIF('Avoided Costs 2011-2019'!$A:$A,'2011 Actuals'!T1013&amp;'2011 Actuals'!S1013,'Avoided Costs 2011-2019'!$K:$K)*N1013</f>
        <v>20140.314026547814</v>
      </c>
      <c r="W1013" s="108">
        <f>SUMIF('Avoided Costs 2011-2019'!$A:$A,'2011 Actuals'!T1013&amp;'2011 Actuals'!S1013,'Avoided Costs 2011-2019'!$M:$M)*R1013</f>
        <v>0</v>
      </c>
      <c r="X1013" s="108">
        <f t="shared" si="557"/>
        <v>61318.441964010191</v>
      </c>
      <c r="Y1013" s="134">
        <v>22100</v>
      </c>
      <c r="Z1013" s="110">
        <f t="shared" si="558"/>
        <v>17680</v>
      </c>
      <c r="AA1013" s="110"/>
      <c r="AB1013" s="110"/>
      <c r="AC1013" s="110"/>
      <c r="AD1013" s="110">
        <f t="shared" si="551"/>
        <v>17680</v>
      </c>
      <c r="AE1013" s="110">
        <f t="shared" si="552"/>
        <v>43638.441964010191</v>
      </c>
      <c r="AF1013" s="261">
        <f t="shared" si="553"/>
        <v>303487.46400000004</v>
      </c>
      <c r="AG1013" s="23"/>
    </row>
    <row r="1014" spans="1:33" s="111" customFormat="1" x14ac:dyDescent="0.2">
      <c r="A1014" s="150" t="s">
        <v>367</v>
      </c>
      <c r="B1014" s="150"/>
      <c r="C1014" s="150"/>
      <c r="D1014" s="151">
        <v>1</v>
      </c>
      <c r="E1014" s="152"/>
      <c r="F1014" s="153">
        <v>0.2</v>
      </c>
      <c r="G1014" s="153"/>
      <c r="H1014" s="152">
        <v>36162</v>
      </c>
      <c r="I1014" s="109">
        <f t="shared" si="543"/>
        <v>35330.273999999998</v>
      </c>
      <c r="J1014" s="66">
        <f t="shared" si="554"/>
        <v>28264.2192</v>
      </c>
      <c r="K1014" s="109"/>
      <c r="L1014" s="152">
        <v>20716</v>
      </c>
      <c r="M1014" s="109">
        <f t="shared" si="545"/>
        <v>20115.236000000001</v>
      </c>
      <c r="N1014" s="109">
        <f t="shared" si="555"/>
        <v>16092.188800000002</v>
      </c>
      <c r="O1014" s="115"/>
      <c r="P1014" s="152">
        <v>0</v>
      </c>
      <c r="Q1014" s="109">
        <f t="shared" si="547"/>
        <v>0</v>
      </c>
      <c r="R1014" s="66">
        <f t="shared" si="556"/>
        <v>0</v>
      </c>
      <c r="S1014" s="151">
        <v>15</v>
      </c>
      <c r="T1014" s="154" t="s">
        <v>16</v>
      </c>
      <c r="U1014" s="108">
        <f>SUMIF('Avoided Costs 2011-2019'!$A:$A,'2011 Actuals'!T1014&amp;'2011 Actuals'!S1014,'Avoided Costs 2011-2019'!$E:$E)*J1014</f>
        <v>57524.664392896324</v>
      </c>
      <c r="V1014" s="108">
        <f>SUMIF('Avoided Costs 2011-2019'!$A:$A,'2011 Actuals'!T1014&amp;'2011 Actuals'!S1014,'Avoided Costs 2011-2019'!$K:$K)*N1014</f>
        <v>13563.497460224458</v>
      </c>
      <c r="W1014" s="108">
        <f>SUMIF('Avoided Costs 2011-2019'!$A:$A,'2011 Actuals'!T1014&amp;'2011 Actuals'!S1014,'Avoided Costs 2011-2019'!$M:$M)*R1014</f>
        <v>0</v>
      </c>
      <c r="X1014" s="108">
        <f t="shared" si="557"/>
        <v>71088.161853120779</v>
      </c>
      <c r="Y1014" s="134">
        <v>19120</v>
      </c>
      <c r="Z1014" s="110">
        <f t="shared" si="558"/>
        <v>15296</v>
      </c>
      <c r="AA1014" s="110"/>
      <c r="AB1014" s="110"/>
      <c r="AC1014" s="110"/>
      <c r="AD1014" s="110">
        <f t="shared" si="551"/>
        <v>15296</v>
      </c>
      <c r="AE1014" s="110">
        <f t="shared" si="552"/>
        <v>55792.161853120779</v>
      </c>
      <c r="AF1014" s="261">
        <f t="shared" si="553"/>
        <v>423963.288</v>
      </c>
      <c r="AG1014" s="23"/>
    </row>
    <row r="1015" spans="1:33" s="111" customFormat="1" x14ac:dyDescent="0.2">
      <c r="A1015" s="150" t="s">
        <v>368</v>
      </c>
      <c r="B1015" s="150"/>
      <c r="C1015" s="150"/>
      <c r="D1015" s="151">
        <v>1</v>
      </c>
      <c r="E1015" s="152"/>
      <c r="F1015" s="153">
        <v>0.2</v>
      </c>
      <c r="G1015" s="153"/>
      <c r="H1015" s="152">
        <v>43014</v>
      </c>
      <c r="I1015" s="109">
        <f t="shared" si="543"/>
        <v>42024.678</v>
      </c>
      <c r="J1015" s="66">
        <f t="shared" si="554"/>
        <v>33619.742400000003</v>
      </c>
      <c r="K1015" s="109"/>
      <c r="L1015" s="152">
        <v>51789</v>
      </c>
      <c r="M1015" s="109">
        <f t="shared" si="545"/>
        <v>50287.118999999999</v>
      </c>
      <c r="N1015" s="109">
        <f t="shared" si="555"/>
        <v>40229.695200000002</v>
      </c>
      <c r="O1015" s="115"/>
      <c r="P1015" s="152">
        <v>0</v>
      </c>
      <c r="Q1015" s="109">
        <f t="shared" si="547"/>
        <v>0</v>
      </c>
      <c r="R1015" s="66">
        <f t="shared" si="556"/>
        <v>0</v>
      </c>
      <c r="S1015" s="151">
        <v>15</v>
      </c>
      <c r="T1015" s="154" t="s">
        <v>16</v>
      </c>
      <c r="U1015" s="108">
        <f>SUMIF('Avoided Costs 2011-2019'!$A:$A,'2011 Actuals'!T1015&amp;'2011 Actuals'!S1015,'Avoided Costs 2011-2019'!$E:$E)*J1015</f>
        <v>68424.476361817447</v>
      </c>
      <c r="V1015" s="108">
        <f>SUMIF('Avoided Costs 2011-2019'!$A:$A,'2011 Actuals'!T1015&amp;'2011 Actuals'!S1015,'Avoided Costs 2011-2019'!$K:$K)*N1015</f>
        <v>33908.088915213571</v>
      </c>
      <c r="W1015" s="108">
        <f>SUMIF('Avoided Costs 2011-2019'!$A:$A,'2011 Actuals'!T1015&amp;'2011 Actuals'!S1015,'Avoided Costs 2011-2019'!$M:$M)*R1015</f>
        <v>0</v>
      </c>
      <c r="X1015" s="108">
        <f t="shared" si="557"/>
        <v>102332.56527703101</v>
      </c>
      <c r="Y1015" s="134">
        <v>20550</v>
      </c>
      <c r="Z1015" s="110">
        <f t="shared" si="558"/>
        <v>16440</v>
      </c>
      <c r="AA1015" s="110"/>
      <c r="AB1015" s="110"/>
      <c r="AC1015" s="110"/>
      <c r="AD1015" s="110">
        <f t="shared" si="551"/>
        <v>16440</v>
      </c>
      <c r="AE1015" s="110">
        <f t="shared" si="552"/>
        <v>85892.565277031012</v>
      </c>
      <c r="AF1015" s="261">
        <f t="shared" si="553"/>
        <v>504296.13600000006</v>
      </c>
      <c r="AG1015" s="23"/>
    </row>
    <row r="1016" spans="1:33" s="111" customFormat="1" x14ac:dyDescent="0.2">
      <c r="A1016" s="150" t="s">
        <v>369</v>
      </c>
      <c r="B1016" s="150"/>
      <c r="C1016" s="150"/>
      <c r="D1016" s="151">
        <v>1</v>
      </c>
      <c r="E1016" s="152"/>
      <c r="F1016" s="153">
        <v>0.2</v>
      </c>
      <c r="G1016" s="153"/>
      <c r="H1016" s="152">
        <v>47962</v>
      </c>
      <c r="I1016" s="109">
        <f t="shared" si="543"/>
        <v>46858.873999999996</v>
      </c>
      <c r="J1016" s="66">
        <f t="shared" si="554"/>
        <v>37487.099199999997</v>
      </c>
      <c r="K1016" s="109"/>
      <c r="L1016" s="152">
        <v>51789</v>
      </c>
      <c r="M1016" s="109">
        <f t="shared" si="545"/>
        <v>50287.118999999999</v>
      </c>
      <c r="N1016" s="109">
        <f t="shared" si="555"/>
        <v>40229.695200000002</v>
      </c>
      <c r="O1016" s="115"/>
      <c r="P1016" s="152">
        <v>0</v>
      </c>
      <c r="Q1016" s="109">
        <f t="shared" si="547"/>
        <v>0</v>
      </c>
      <c r="R1016" s="66">
        <f t="shared" si="556"/>
        <v>0</v>
      </c>
      <c r="S1016" s="151">
        <v>15</v>
      </c>
      <c r="T1016" s="154" t="s">
        <v>16</v>
      </c>
      <c r="U1016" s="108">
        <f>SUMIF('Avoided Costs 2011-2019'!$A:$A,'2011 Actuals'!T1016&amp;'2011 Actuals'!S1016,'Avoided Costs 2011-2019'!$E:$E)*J1016</f>
        <v>76295.502284500122</v>
      </c>
      <c r="V1016" s="108">
        <f>SUMIF('Avoided Costs 2011-2019'!$A:$A,'2011 Actuals'!T1016&amp;'2011 Actuals'!S1016,'Avoided Costs 2011-2019'!$K:$K)*N1016</f>
        <v>33908.088915213571</v>
      </c>
      <c r="W1016" s="108">
        <f>SUMIF('Avoided Costs 2011-2019'!$A:$A,'2011 Actuals'!T1016&amp;'2011 Actuals'!S1016,'Avoided Costs 2011-2019'!$M:$M)*R1016</f>
        <v>0</v>
      </c>
      <c r="X1016" s="108">
        <f t="shared" si="557"/>
        <v>110203.5911997137</v>
      </c>
      <c r="Y1016" s="134">
        <v>20750</v>
      </c>
      <c r="Z1016" s="110">
        <f t="shared" si="558"/>
        <v>16600</v>
      </c>
      <c r="AA1016" s="110"/>
      <c r="AB1016" s="110"/>
      <c r="AC1016" s="110"/>
      <c r="AD1016" s="110">
        <f t="shared" si="551"/>
        <v>16600</v>
      </c>
      <c r="AE1016" s="110">
        <f t="shared" si="552"/>
        <v>93603.591199713701</v>
      </c>
      <c r="AF1016" s="261">
        <f t="shared" si="553"/>
        <v>562306.4879999999</v>
      </c>
      <c r="AG1016" s="23"/>
    </row>
    <row r="1017" spans="1:33" s="111" customFormat="1" x14ac:dyDescent="0.2">
      <c r="A1017" s="150" t="s">
        <v>370</v>
      </c>
      <c r="B1017" s="150"/>
      <c r="C1017" s="150"/>
      <c r="D1017" s="151">
        <v>1</v>
      </c>
      <c r="E1017" s="152"/>
      <c r="F1017" s="153">
        <v>0.2</v>
      </c>
      <c r="G1017" s="153"/>
      <c r="H1017" s="152">
        <v>6989</v>
      </c>
      <c r="I1017" s="109">
        <f t="shared" si="543"/>
        <v>6828.2529999999997</v>
      </c>
      <c r="J1017" s="66">
        <f t="shared" si="554"/>
        <v>5462.6023999999998</v>
      </c>
      <c r="K1017" s="109"/>
      <c r="L1017" s="152">
        <v>10254</v>
      </c>
      <c r="M1017" s="109">
        <f t="shared" si="545"/>
        <v>9956.634</v>
      </c>
      <c r="N1017" s="109">
        <f t="shared" si="555"/>
        <v>7965.3072000000002</v>
      </c>
      <c r="O1017" s="115"/>
      <c r="P1017" s="152">
        <v>0</v>
      </c>
      <c r="Q1017" s="109">
        <f t="shared" si="547"/>
        <v>0</v>
      </c>
      <c r="R1017" s="66">
        <f t="shared" si="556"/>
        <v>0</v>
      </c>
      <c r="S1017" s="151">
        <v>15</v>
      </c>
      <c r="T1017" s="154" t="s">
        <v>16</v>
      </c>
      <c r="U1017" s="108">
        <f>SUMIF('Avoided Costs 2011-2019'!$A:$A,'2011 Actuals'!T1017&amp;'2011 Actuals'!S1017,'Avoided Costs 2011-2019'!$E:$E)*J1017</f>
        <v>11117.744578340589</v>
      </c>
      <c r="V1017" s="108">
        <f>SUMIF('Avoided Costs 2011-2019'!$A:$A,'2011 Actuals'!T1017&amp;'2011 Actuals'!S1017,'Avoided Costs 2011-2019'!$K:$K)*N1017</f>
        <v>6713.6562539651277</v>
      </c>
      <c r="W1017" s="108">
        <f>SUMIF('Avoided Costs 2011-2019'!$A:$A,'2011 Actuals'!T1017&amp;'2011 Actuals'!S1017,'Avoided Costs 2011-2019'!$M:$M)*R1017</f>
        <v>0</v>
      </c>
      <c r="X1017" s="108">
        <f t="shared" si="557"/>
        <v>17831.400832305717</v>
      </c>
      <c r="Y1017" s="134">
        <v>8450</v>
      </c>
      <c r="Z1017" s="110">
        <f t="shared" si="558"/>
        <v>6760</v>
      </c>
      <c r="AA1017" s="110"/>
      <c r="AB1017" s="110"/>
      <c r="AC1017" s="110"/>
      <c r="AD1017" s="110">
        <f t="shared" ref="AD1017:AD1048" si="559">Z1017+AB1017</f>
        <v>6760</v>
      </c>
      <c r="AE1017" s="110">
        <f t="shared" ref="AE1017:AE1048" si="560">X1017-AD1017</f>
        <v>11071.400832305717</v>
      </c>
      <c r="AF1017" s="261">
        <f t="shared" si="553"/>
        <v>81939.035999999993</v>
      </c>
      <c r="AG1017" s="23"/>
    </row>
    <row r="1018" spans="1:33" s="111" customFormat="1" x14ac:dyDescent="0.2">
      <c r="A1018" s="150" t="s">
        <v>371</v>
      </c>
      <c r="B1018" s="150"/>
      <c r="C1018" s="150"/>
      <c r="D1018" s="151">
        <v>1</v>
      </c>
      <c r="E1018" s="152"/>
      <c r="F1018" s="153">
        <v>0.2</v>
      </c>
      <c r="G1018" s="153"/>
      <c r="H1018" s="152">
        <v>42823</v>
      </c>
      <c r="I1018" s="109">
        <f t="shared" si="543"/>
        <v>41838.070999999996</v>
      </c>
      <c r="J1018" s="66">
        <f t="shared" si="554"/>
        <v>33470.4568</v>
      </c>
      <c r="K1018" s="109"/>
      <c r="L1018" s="152">
        <v>0</v>
      </c>
      <c r="M1018" s="109">
        <f t="shared" si="545"/>
        <v>0</v>
      </c>
      <c r="N1018" s="109">
        <f t="shared" si="555"/>
        <v>0</v>
      </c>
      <c r="O1018" s="115"/>
      <c r="P1018" s="152">
        <v>0</v>
      </c>
      <c r="Q1018" s="109">
        <f t="shared" si="547"/>
        <v>0</v>
      </c>
      <c r="R1018" s="66">
        <f t="shared" si="556"/>
        <v>0</v>
      </c>
      <c r="S1018" s="151">
        <v>14</v>
      </c>
      <c r="T1018" s="154" t="s">
        <v>16</v>
      </c>
      <c r="U1018" s="108">
        <f>SUMIF('Avoided Costs 2011-2019'!$A:$A,'2011 Actuals'!T1018&amp;'2011 Actuals'!S1018,'Avoided Costs 2011-2019'!$E:$E)*J1018</f>
        <v>65505.577344210476</v>
      </c>
      <c r="V1018" s="108">
        <f>SUMIF('Avoided Costs 2011-2019'!$A:$A,'2011 Actuals'!T1018&amp;'2011 Actuals'!S1018,'Avoided Costs 2011-2019'!$K:$K)*N1018</f>
        <v>0</v>
      </c>
      <c r="W1018" s="108">
        <f>SUMIF('Avoided Costs 2011-2019'!$A:$A,'2011 Actuals'!T1018&amp;'2011 Actuals'!S1018,'Avoided Costs 2011-2019'!$M:$M)*R1018</f>
        <v>0</v>
      </c>
      <c r="X1018" s="108">
        <f t="shared" si="557"/>
        <v>65505.577344210476</v>
      </c>
      <c r="Y1018" s="134">
        <v>58300</v>
      </c>
      <c r="Z1018" s="110">
        <f t="shared" si="558"/>
        <v>46640</v>
      </c>
      <c r="AA1018" s="110"/>
      <c r="AB1018" s="110"/>
      <c r="AC1018" s="110"/>
      <c r="AD1018" s="110">
        <f t="shared" si="559"/>
        <v>46640</v>
      </c>
      <c r="AE1018" s="110">
        <f t="shared" si="560"/>
        <v>18865.577344210476</v>
      </c>
      <c r="AF1018" s="261">
        <f t="shared" si="553"/>
        <v>468586.39520000003</v>
      </c>
      <c r="AG1018" s="23"/>
    </row>
    <row r="1019" spans="1:33" s="111" customFormat="1" x14ac:dyDescent="0.2">
      <c r="A1019" s="150" t="s">
        <v>372</v>
      </c>
      <c r="B1019" s="150"/>
      <c r="C1019" s="150"/>
      <c r="D1019" s="151">
        <v>1</v>
      </c>
      <c r="E1019" s="152"/>
      <c r="F1019" s="153">
        <v>0.2</v>
      </c>
      <c r="G1019" s="153"/>
      <c r="H1019" s="152">
        <v>69516</v>
      </c>
      <c r="I1019" s="109">
        <f t="shared" si="543"/>
        <v>67917.131999999998</v>
      </c>
      <c r="J1019" s="66">
        <f t="shared" si="554"/>
        <v>54333.705600000001</v>
      </c>
      <c r="K1019" s="109"/>
      <c r="L1019" s="152">
        <v>0</v>
      </c>
      <c r="M1019" s="109">
        <f t="shared" si="545"/>
        <v>0</v>
      </c>
      <c r="N1019" s="109">
        <f t="shared" si="555"/>
        <v>0</v>
      </c>
      <c r="O1019" s="115"/>
      <c r="P1019" s="152">
        <v>0</v>
      </c>
      <c r="Q1019" s="109">
        <f t="shared" si="547"/>
        <v>0</v>
      </c>
      <c r="R1019" s="66">
        <f t="shared" si="556"/>
        <v>0</v>
      </c>
      <c r="S1019" s="151">
        <v>15</v>
      </c>
      <c r="T1019" s="154" t="s">
        <v>16</v>
      </c>
      <c r="U1019" s="108">
        <f>SUMIF('Avoided Costs 2011-2019'!$A:$A,'2011 Actuals'!T1019&amp;'2011 Actuals'!S1019,'Avoided Costs 2011-2019'!$E:$E)*J1019</f>
        <v>110582.50566718049</v>
      </c>
      <c r="V1019" s="108">
        <f>SUMIF('Avoided Costs 2011-2019'!$A:$A,'2011 Actuals'!T1019&amp;'2011 Actuals'!S1019,'Avoided Costs 2011-2019'!$K:$K)*N1019</f>
        <v>0</v>
      </c>
      <c r="W1019" s="108">
        <f>SUMIF('Avoided Costs 2011-2019'!$A:$A,'2011 Actuals'!T1019&amp;'2011 Actuals'!S1019,'Avoided Costs 2011-2019'!$M:$M)*R1019</f>
        <v>0</v>
      </c>
      <c r="X1019" s="108">
        <f t="shared" si="557"/>
        <v>110582.50566718049</v>
      </c>
      <c r="Y1019" s="134">
        <v>45215</v>
      </c>
      <c r="Z1019" s="110">
        <f t="shared" si="558"/>
        <v>36172</v>
      </c>
      <c r="AA1019" s="110"/>
      <c r="AB1019" s="110"/>
      <c r="AC1019" s="110"/>
      <c r="AD1019" s="110">
        <f t="shared" si="559"/>
        <v>36172</v>
      </c>
      <c r="AE1019" s="110">
        <f t="shared" si="560"/>
        <v>74410.505667180492</v>
      </c>
      <c r="AF1019" s="261">
        <f t="shared" si="553"/>
        <v>815005.58400000003</v>
      </c>
      <c r="AG1019" s="23"/>
    </row>
    <row r="1020" spans="1:33" s="111" customFormat="1" x14ac:dyDescent="0.2">
      <c r="A1020" s="150" t="s">
        <v>373</v>
      </c>
      <c r="B1020" s="150"/>
      <c r="C1020" s="150"/>
      <c r="D1020" s="151">
        <v>1</v>
      </c>
      <c r="E1020" s="152"/>
      <c r="F1020" s="153">
        <v>0.2</v>
      </c>
      <c r="G1020" s="153"/>
      <c r="H1020" s="152">
        <v>37811</v>
      </c>
      <c r="I1020" s="109">
        <f t="shared" si="543"/>
        <v>36941.347000000002</v>
      </c>
      <c r="J1020" s="66">
        <f t="shared" si="554"/>
        <v>29553.077600000004</v>
      </c>
      <c r="K1020" s="109"/>
      <c r="L1020" s="152">
        <v>0</v>
      </c>
      <c r="M1020" s="109">
        <f t="shared" si="545"/>
        <v>0</v>
      </c>
      <c r="N1020" s="109">
        <f t="shared" si="555"/>
        <v>0</v>
      </c>
      <c r="O1020" s="115"/>
      <c r="P1020" s="152">
        <v>0</v>
      </c>
      <c r="Q1020" s="109">
        <f t="shared" si="547"/>
        <v>0</v>
      </c>
      <c r="R1020" s="66">
        <f t="shared" si="556"/>
        <v>0</v>
      </c>
      <c r="S1020" s="151">
        <v>15</v>
      </c>
      <c r="T1020" s="154" t="s">
        <v>16</v>
      </c>
      <c r="U1020" s="108">
        <f>SUMIF('Avoided Costs 2011-2019'!$A:$A,'2011 Actuals'!T1020&amp;'2011 Actuals'!S1020,'Avoided Costs 2011-2019'!$E:$E)*J1020</f>
        <v>60147.809450799272</v>
      </c>
      <c r="V1020" s="108">
        <f>SUMIF('Avoided Costs 2011-2019'!$A:$A,'2011 Actuals'!T1020&amp;'2011 Actuals'!S1020,'Avoided Costs 2011-2019'!$K:$K)*N1020</f>
        <v>0</v>
      </c>
      <c r="W1020" s="108">
        <f>SUMIF('Avoided Costs 2011-2019'!$A:$A,'2011 Actuals'!T1020&amp;'2011 Actuals'!S1020,'Avoided Costs 2011-2019'!$M:$M)*R1020</f>
        <v>0</v>
      </c>
      <c r="X1020" s="108">
        <f t="shared" si="557"/>
        <v>60147.809450799272</v>
      </c>
      <c r="Y1020" s="134">
        <v>42848</v>
      </c>
      <c r="Z1020" s="110">
        <f t="shared" si="558"/>
        <v>34278.400000000001</v>
      </c>
      <c r="AA1020" s="110"/>
      <c r="AB1020" s="110"/>
      <c r="AC1020" s="110"/>
      <c r="AD1020" s="110">
        <f t="shared" si="559"/>
        <v>34278.400000000001</v>
      </c>
      <c r="AE1020" s="110">
        <f t="shared" si="560"/>
        <v>25869.40945079927</v>
      </c>
      <c r="AF1020" s="261">
        <f t="shared" si="553"/>
        <v>443296.16400000005</v>
      </c>
      <c r="AG1020" s="23"/>
    </row>
    <row r="1021" spans="1:33" s="111" customFormat="1" x14ac:dyDescent="0.2">
      <c r="A1021" s="150" t="s">
        <v>374</v>
      </c>
      <c r="B1021" s="150"/>
      <c r="C1021" s="150"/>
      <c r="D1021" s="151">
        <v>1</v>
      </c>
      <c r="E1021" s="152"/>
      <c r="F1021" s="153">
        <v>0.2</v>
      </c>
      <c r="G1021" s="153"/>
      <c r="H1021" s="152">
        <v>77617</v>
      </c>
      <c r="I1021" s="109">
        <f t="shared" si="543"/>
        <v>75831.808999999994</v>
      </c>
      <c r="J1021" s="66">
        <f t="shared" si="554"/>
        <v>60665.447199999995</v>
      </c>
      <c r="K1021" s="109"/>
      <c r="L1021" s="152">
        <v>0</v>
      </c>
      <c r="M1021" s="109">
        <f t="shared" si="545"/>
        <v>0</v>
      </c>
      <c r="N1021" s="109">
        <f t="shared" si="555"/>
        <v>0</v>
      </c>
      <c r="O1021" s="115"/>
      <c r="P1021" s="152">
        <v>0</v>
      </c>
      <c r="Q1021" s="109">
        <f t="shared" si="547"/>
        <v>0</v>
      </c>
      <c r="R1021" s="66">
        <f t="shared" si="556"/>
        <v>0</v>
      </c>
      <c r="S1021" s="151">
        <v>15</v>
      </c>
      <c r="T1021" s="154" t="s">
        <v>16</v>
      </c>
      <c r="U1021" s="108">
        <f>SUMIF('Avoided Costs 2011-2019'!$A:$A,'2011 Actuals'!T1021&amp;'2011 Actuals'!S1021,'Avoided Costs 2011-2019'!$E:$E)*J1021</f>
        <v>123469.16310445865</v>
      </c>
      <c r="V1021" s="108">
        <f>SUMIF('Avoided Costs 2011-2019'!$A:$A,'2011 Actuals'!T1021&amp;'2011 Actuals'!S1021,'Avoided Costs 2011-2019'!$K:$K)*N1021</f>
        <v>0</v>
      </c>
      <c r="W1021" s="108">
        <f>SUMIF('Avoided Costs 2011-2019'!$A:$A,'2011 Actuals'!T1021&amp;'2011 Actuals'!S1021,'Avoided Costs 2011-2019'!$M:$M)*R1021</f>
        <v>0</v>
      </c>
      <c r="X1021" s="108">
        <f t="shared" si="557"/>
        <v>123469.16310445865</v>
      </c>
      <c r="Y1021" s="134">
        <v>33474</v>
      </c>
      <c r="Z1021" s="110">
        <f t="shared" si="558"/>
        <v>26779.200000000001</v>
      </c>
      <c r="AA1021" s="110"/>
      <c r="AB1021" s="110"/>
      <c r="AC1021" s="110"/>
      <c r="AD1021" s="110">
        <f t="shared" si="559"/>
        <v>26779.200000000001</v>
      </c>
      <c r="AE1021" s="110">
        <f t="shared" si="560"/>
        <v>96689.963104458657</v>
      </c>
      <c r="AF1021" s="261">
        <f t="shared" si="553"/>
        <v>909981.70799999987</v>
      </c>
      <c r="AG1021" s="23"/>
    </row>
    <row r="1022" spans="1:33" s="111" customFormat="1" x14ac:dyDescent="0.2">
      <c r="A1022" s="150" t="s">
        <v>375</v>
      </c>
      <c r="B1022" s="150"/>
      <c r="C1022" s="150"/>
      <c r="D1022" s="151">
        <v>0</v>
      </c>
      <c r="E1022" s="152"/>
      <c r="F1022" s="153">
        <v>0.2</v>
      </c>
      <c r="G1022" s="153"/>
      <c r="H1022" s="152">
        <v>21687</v>
      </c>
      <c r="I1022" s="109">
        <f t="shared" si="543"/>
        <v>21188.199000000001</v>
      </c>
      <c r="J1022" s="66">
        <f t="shared" si="554"/>
        <v>16950.5592</v>
      </c>
      <c r="K1022" s="109"/>
      <c r="L1022" s="152">
        <v>0</v>
      </c>
      <c r="M1022" s="109">
        <f t="shared" si="545"/>
        <v>0</v>
      </c>
      <c r="N1022" s="109">
        <f t="shared" si="555"/>
        <v>0</v>
      </c>
      <c r="O1022" s="115"/>
      <c r="P1022" s="152">
        <v>0</v>
      </c>
      <c r="Q1022" s="109">
        <f t="shared" si="547"/>
        <v>0</v>
      </c>
      <c r="R1022" s="66">
        <f t="shared" si="556"/>
        <v>0</v>
      </c>
      <c r="S1022" s="151">
        <v>15</v>
      </c>
      <c r="T1022" s="154" t="s">
        <v>134</v>
      </c>
      <c r="U1022" s="108">
        <f>SUMIF('Avoided Costs 2011-2019'!$A:$A,'2011 Actuals'!T1022&amp;'2011 Actuals'!S1022,'Avoided Costs 2011-2019'!$E:$E)*J1022</f>
        <v>31343.207529226362</v>
      </c>
      <c r="V1022" s="108">
        <f>SUMIF('Avoided Costs 2011-2019'!$A:$A,'2011 Actuals'!T1022&amp;'2011 Actuals'!S1022,'Avoided Costs 2011-2019'!$K:$K)*N1022</f>
        <v>0</v>
      </c>
      <c r="W1022" s="108">
        <f>SUMIF('Avoided Costs 2011-2019'!$A:$A,'2011 Actuals'!T1022&amp;'2011 Actuals'!S1022,'Avoided Costs 2011-2019'!$M:$M)*R1022</f>
        <v>0</v>
      </c>
      <c r="X1022" s="108">
        <f t="shared" si="557"/>
        <v>31343.207529226362</v>
      </c>
      <c r="Y1022" s="134">
        <v>6633</v>
      </c>
      <c r="Z1022" s="110">
        <f t="shared" si="558"/>
        <v>5306.4000000000005</v>
      </c>
      <c r="AA1022" s="110"/>
      <c r="AB1022" s="110"/>
      <c r="AC1022" s="110"/>
      <c r="AD1022" s="110">
        <f t="shared" si="559"/>
        <v>5306.4000000000005</v>
      </c>
      <c r="AE1022" s="110">
        <f t="shared" si="560"/>
        <v>26036.80752922636</v>
      </c>
      <c r="AF1022" s="261">
        <f t="shared" si="553"/>
        <v>254258.38800000001</v>
      </c>
      <c r="AG1022" s="23"/>
    </row>
    <row r="1023" spans="1:33" s="111" customFormat="1" x14ac:dyDescent="0.2">
      <c r="A1023" s="150" t="s">
        <v>376</v>
      </c>
      <c r="B1023" s="150"/>
      <c r="C1023" s="150"/>
      <c r="D1023" s="151">
        <v>1</v>
      </c>
      <c r="E1023" s="152"/>
      <c r="F1023" s="153">
        <v>0.2</v>
      </c>
      <c r="G1023" s="153"/>
      <c r="H1023" s="152">
        <v>31644</v>
      </c>
      <c r="I1023" s="109">
        <f t="shared" si="543"/>
        <v>30916.187999999998</v>
      </c>
      <c r="J1023" s="66">
        <f t="shared" si="554"/>
        <v>24732.950400000002</v>
      </c>
      <c r="K1023" s="109"/>
      <c r="L1023" s="152">
        <v>0</v>
      </c>
      <c r="M1023" s="109">
        <f t="shared" si="545"/>
        <v>0</v>
      </c>
      <c r="N1023" s="109">
        <f t="shared" si="555"/>
        <v>0</v>
      </c>
      <c r="O1023" s="115"/>
      <c r="P1023" s="152">
        <v>0</v>
      </c>
      <c r="Q1023" s="109">
        <f t="shared" si="547"/>
        <v>0</v>
      </c>
      <c r="R1023" s="66">
        <f t="shared" si="556"/>
        <v>0</v>
      </c>
      <c r="S1023" s="151">
        <v>15</v>
      </c>
      <c r="T1023" s="154" t="s">
        <v>16</v>
      </c>
      <c r="U1023" s="108">
        <f>SUMIF('Avoided Costs 2011-2019'!$A:$A,'2011 Actuals'!T1023&amp;'2011 Actuals'!S1023,'Avoided Costs 2011-2019'!$E:$E)*J1023</f>
        <v>50337.660528975481</v>
      </c>
      <c r="V1023" s="108">
        <f>SUMIF('Avoided Costs 2011-2019'!$A:$A,'2011 Actuals'!T1023&amp;'2011 Actuals'!S1023,'Avoided Costs 2011-2019'!$K:$K)*N1023</f>
        <v>0</v>
      </c>
      <c r="W1023" s="108">
        <f>SUMIF('Avoided Costs 2011-2019'!$A:$A,'2011 Actuals'!T1023&amp;'2011 Actuals'!S1023,'Avoided Costs 2011-2019'!$M:$M)*R1023</f>
        <v>0</v>
      </c>
      <c r="X1023" s="108">
        <f t="shared" si="557"/>
        <v>50337.660528975481</v>
      </c>
      <c r="Y1023" s="134">
        <v>19898</v>
      </c>
      <c r="Z1023" s="110">
        <f t="shared" si="558"/>
        <v>15918.400000000001</v>
      </c>
      <c r="AA1023" s="110"/>
      <c r="AB1023" s="110"/>
      <c r="AC1023" s="110"/>
      <c r="AD1023" s="110">
        <f t="shared" si="559"/>
        <v>15918.400000000001</v>
      </c>
      <c r="AE1023" s="110">
        <f t="shared" si="560"/>
        <v>34419.260528975479</v>
      </c>
      <c r="AF1023" s="261">
        <f t="shared" si="553"/>
        <v>370994.25600000005</v>
      </c>
      <c r="AG1023" s="23"/>
    </row>
    <row r="1024" spans="1:33" s="111" customFormat="1" x14ac:dyDescent="0.2">
      <c r="A1024" s="150" t="s">
        <v>377</v>
      </c>
      <c r="B1024" s="150"/>
      <c r="C1024" s="150"/>
      <c r="D1024" s="151">
        <v>1</v>
      </c>
      <c r="E1024" s="152"/>
      <c r="F1024" s="153">
        <v>0.2</v>
      </c>
      <c r="G1024" s="153"/>
      <c r="H1024" s="152">
        <v>54729</v>
      </c>
      <c r="I1024" s="109">
        <f t="shared" si="543"/>
        <v>53470.233</v>
      </c>
      <c r="J1024" s="66">
        <f t="shared" si="554"/>
        <v>42776.186400000006</v>
      </c>
      <c r="K1024" s="109"/>
      <c r="L1024" s="152">
        <v>0</v>
      </c>
      <c r="M1024" s="109">
        <f t="shared" si="545"/>
        <v>0</v>
      </c>
      <c r="N1024" s="109">
        <f t="shared" si="555"/>
        <v>0</v>
      </c>
      <c r="O1024" s="115"/>
      <c r="P1024" s="152">
        <v>0</v>
      </c>
      <c r="Q1024" s="109">
        <f t="shared" si="547"/>
        <v>0</v>
      </c>
      <c r="R1024" s="66">
        <f t="shared" si="556"/>
        <v>0</v>
      </c>
      <c r="S1024" s="151">
        <v>15</v>
      </c>
      <c r="T1024" s="154" t="s">
        <v>16</v>
      </c>
      <c r="U1024" s="108">
        <f>SUMIF('Avoided Costs 2011-2019'!$A:$A,'2011 Actuals'!T1024&amp;'2011 Actuals'!S1024,'Avoided Costs 2011-2019'!$E:$E)*J1024</f>
        <v>87060.10059064276</v>
      </c>
      <c r="V1024" s="108">
        <f>SUMIF('Avoided Costs 2011-2019'!$A:$A,'2011 Actuals'!T1024&amp;'2011 Actuals'!S1024,'Avoided Costs 2011-2019'!$K:$K)*N1024</f>
        <v>0</v>
      </c>
      <c r="W1024" s="108">
        <f>SUMIF('Avoided Costs 2011-2019'!$A:$A,'2011 Actuals'!T1024&amp;'2011 Actuals'!S1024,'Avoided Costs 2011-2019'!$M:$M)*R1024</f>
        <v>0</v>
      </c>
      <c r="X1024" s="108">
        <f t="shared" si="557"/>
        <v>87060.10059064276</v>
      </c>
      <c r="Y1024" s="134">
        <v>44557</v>
      </c>
      <c r="Z1024" s="110">
        <f t="shared" si="558"/>
        <v>35645.599999999999</v>
      </c>
      <c r="AA1024" s="110"/>
      <c r="AB1024" s="110"/>
      <c r="AC1024" s="110"/>
      <c r="AD1024" s="110">
        <f t="shared" si="559"/>
        <v>35645.599999999999</v>
      </c>
      <c r="AE1024" s="110">
        <f t="shared" si="560"/>
        <v>51414.500590642761</v>
      </c>
      <c r="AF1024" s="261">
        <f t="shared" si="553"/>
        <v>641642.79600000009</v>
      </c>
      <c r="AG1024" s="23"/>
    </row>
    <row r="1025" spans="1:33" s="111" customFormat="1" x14ac:dyDescent="0.2">
      <c r="A1025" s="150" t="s">
        <v>378</v>
      </c>
      <c r="B1025" s="150"/>
      <c r="C1025" s="150"/>
      <c r="D1025" s="151">
        <v>1</v>
      </c>
      <c r="E1025" s="152"/>
      <c r="F1025" s="153">
        <v>0.2</v>
      </c>
      <c r="G1025" s="153"/>
      <c r="H1025" s="152">
        <v>68255</v>
      </c>
      <c r="I1025" s="109">
        <f t="shared" si="543"/>
        <v>66685.134999999995</v>
      </c>
      <c r="J1025" s="66">
        <f t="shared" si="554"/>
        <v>53348.108</v>
      </c>
      <c r="K1025" s="109"/>
      <c r="L1025" s="152">
        <v>0</v>
      </c>
      <c r="M1025" s="109">
        <f t="shared" si="545"/>
        <v>0</v>
      </c>
      <c r="N1025" s="109">
        <f t="shared" si="555"/>
        <v>0</v>
      </c>
      <c r="O1025" s="115"/>
      <c r="P1025" s="152">
        <v>0</v>
      </c>
      <c r="Q1025" s="109">
        <f t="shared" si="547"/>
        <v>0</v>
      </c>
      <c r="R1025" s="66">
        <f t="shared" si="556"/>
        <v>0</v>
      </c>
      <c r="S1025" s="151">
        <v>15</v>
      </c>
      <c r="T1025" s="154" t="s">
        <v>16</v>
      </c>
      <c r="U1025" s="108">
        <f>SUMIF('Avoided Costs 2011-2019'!$A:$A,'2011 Actuals'!T1025&amp;'2011 Actuals'!S1025,'Avoided Costs 2011-2019'!$E:$E)*J1025</f>
        <v>108576.57121113707</v>
      </c>
      <c r="V1025" s="108">
        <f>SUMIF('Avoided Costs 2011-2019'!$A:$A,'2011 Actuals'!T1025&amp;'2011 Actuals'!S1025,'Avoided Costs 2011-2019'!$K:$K)*N1025</f>
        <v>0</v>
      </c>
      <c r="W1025" s="108">
        <f>SUMIF('Avoided Costs 2011-2019'!$A:$A,'2011 Actuals'!T1025&amp;'2011 Actuals'!S1025,'Avoided Costs 2011-2019'!$M:$M)*R1025</f>
        <v>0</v>
      </c>
      <c r="X1025" s="108">
        <f t="shared" si="557"/>
        <v>108576.57121113707</v>
      </c>
      <c r="Y1025" s="134">
        <v>42274</v>
      </c>
      <c r="Z1025" s="110">
        <f t="shared" si="558"/>
        <v>33819.200000000004</v>
      </c>
      <c r="AA1025" s="110"/>
      <c r="AB1025" s="110"/>
      <c r="AC1025" s="110"/>
      <c r="AD1025" s="110">
        <f t="shared" si="559"/>
        <v>33819.200000000004</v>
      </c>
      <c r="AE1025" s="110">
        <f t="shared" si="560"/>
        <v>74757.37121113707</v>
      </c>
      <c r="AF1025" s="261">
        <f t="shared" si="553"/>
        <v>800221.62</v>
      </c>
      <c r="AG1025" s="23"/>
    </row>
    <row r="1026" spans="1:33" s="111" customFormat="1" x14ac:dyDescent="0.2">
      <c r="A1026" s="150" t="s">
        <v>379</v>
      </c>
      <c r="B1026" s="150"/>
      <c r="C1026" s="150"/>
      <c r="D1026" s="151">
        <v>0</v>
      </c>
      <c r="E1026" s="152"/>
      <c r="F1026" s="153">
        <v>0.2</v>
      </c>
      <c r="G1026" s="153"/>
      <c r="H1026" s="152">
        <v>29384</v>
      </c>
      <c r="I1026" s="109">
        <f t="shared" si="543"/>
        <v>28708.167999999998</v>
      </c>
      <c r="J1026" s="66">
        <f t="shared" si="554"/>
        <v>22966.5344</v>
      </c>
      <c r="K1026" s="109"/>
      <c r="L1026" s="152">
        <v>0</v>
      </c>
      <c r="M1026" s="109">
        <f t="shared" si="545"/>
        <v>0</v>
      </c>
      <c r="N1026" s="109">
        <f t="shared" si="555"/>
        <v>0</v>
      </c>
      <c r="O1026" s="115"/>
      <c r="P1026" s="152">
        <v>0</v>
      </c>
      <c r="Q1026" s="109">
        <f t="shared" si="547"/>
        <v>0</v>
      </c>
      <c r="R1026" s="66">
        <f t="shared" si="556"/>
        <v>0</v>
      </c>
      <c r="S1026" s="151">
        <v>15</v>
      </c>
      <c r="T1026" s="154" t="s">
        <v>134</v>
      </c>
      <c r="U1026" s="108">
        <f>SUMIF('Avoided Costs 2011-2019'!$A:$A,'2011 Actuals'!T1026&amp;'2011 Actuals'!S1026,'Avoided Costs 2011-2019'!$E:$E)*J1026</f>
        <v>42467.321899699702</v>
      </c>
      <c r="V1026" s="108">
        <f>SUMIF('Avoided Costs 2011-2019'!$A:$A,'2011 Actuals'!T1026&amp;'2011 Actuals'!S1026,'Avoided Costs 2011-2019'!$K:$K)*N1026</f>
        <v>0</v>
      </c>
      <c r="W1026" s="108">
        <f>SUMIF('Avoided Costs 2011-2019'!$A:$A,'2011 Actuals'!T1026&amp;'2011 Actuals'!S1026,'Avoided Costs 2011-2019'!$M:$M)*R1026</f>
        <v>0</v>
      </c>
      <c r="X1026" s="108">
        <f t="shared" si="557"/>
        <v>42467.321899699702</v>
      </c>
      <c r="Y1026" s="134">
        <v>15644</v>
      </c>
      <c r="Z1026" s="110">
        <f t="shared" si="558"/>
        <v>12515.2</v>
      </c>
      <c r="AA1026" s="110"/>
      <c r="AB1026" s="110"/>
      <c r="AC1026" s="110"/>
      <c r="AD1026" s="110">
        <f t="shared" si="559"/>
        <v>12515.2</v>
      </c>
      <c r="AE1026" s="110">
        <f t="shared" si="560"/>
        <v>29952.121899699701</v>
      </c>
      <c r="AF1026" s="261">
        <f t="shared" si="553"/>
        <v>344498.016</v>
      </c>
      <c r="AG1026" s="23"/>
    </row>
    <row r="1027" spans="1:33" s="111" customFormat="1" x14ac:dyDescent="0.2">
      <c r="A1027" s="150" t="s">
        <v>380</v>
      </c>
      <c r="B1027" s="150"/>
      <c r="C1027" s="150"/>
      <c r="D1027" s="151">
        <v>1</v>
      </c>
      <c r="E1027" s="152"/>
      <c r="F1027" s="153">
        <v>0.2</v>
      </c>
      <c r="G1027" s="153"/>
      <c r="H1027" s="152">
        <v>62032</v>
      </c>
      <c r="I1027" s="109">
        <f t="shared" si="543"/>
        <v>60605.263999999996</v>
      </c>
      <c r="J1027" s="66">
        <f t="shared" si="554"/>
        <v>48484.211199999998</v>
      </c>
      <c r="K1027" s="109"/>
      <c r="L1027" s="152">
        <v>0</v>
      </c>
      <c r="M1027" s="109">
        <f t="shared" si="545"/>
        <v>0</v>
      </c>
      <c r="N1027" s="109">
        <f t="shared" si="555"/>
        <v>0</v>
      </c>
      <c r="O1027" s="115"/>
      <c r="P1027" s="152">
        <v>0</v>
      </c>
      <c r="Q1027" s="109">
        <f t="shared" si="547"/>
        <v>0</v>
      </c>
      <c r="R1027" s="66">
        <f t="shared" si="556"/>
        <v>0</v>
      </c>
      <c r="S1027" s="151">
        <v>15</v>
      </c>
      <c r="T1027" s="154" t="s">
        <v>16</v>
      </c>
      <c r="U1027" s="108">
        <f>SUMIF('Avoided Costs 2011-2019'!$A:$A,'2011 Actuals'!T1027&amp;'2011 Actuals'!S1027,'Avoided Costs 2011-2019'!$E:$E)*J1027</f>
        <v>98677.340346776851</v>
      </c>
      <c r="V1027" s="108">
        <f>SUMIF('Avoided Costs 2011-2019'!$A:$A,'2011 Actuals'!T1027&amp;'2011 Actuals'!S1027,'Avoided Costs 2011-2019'!$K:$K)*N1027</f>
        <v>0</v>
      </c>
      <c r="W1027" s="108">
        <f>SUMIF('Avoided Costs 2011-2019'!$A:$A,'2011 Actuals'!T1027&amp;'2011 Actuals'!S1027,'Avoided Costs 2011-2019'!$M:$M)*R1027</f>
        <v>0</v>
      </c>
      <c r="X1027" s="108">
        <f t="shared" si="557"/>
        <v>98677.340346776851</v>
      </c>
      <c r="Y1027" s="134">
        <v>46931</v>
      </c>
      <c r="Z1027" s="110">
        <f t="shared" si="558"/>
        <v>37544.800000000003</v>
      </c>
      <c r="AA1027" s="110"/>
      <c r="AB1027" s="110"/>
      <c r="AC1027" s="110"/>
      <c r="AD1027" s="110">
        <f t="shared" si="559"/>
        <v>37544.800000000003</v>
      </c>
      <c r="AE1027" s="110">
        <f t="shared" si="560"/>
        <v>61132.540346776848</v>
      </c>
      <c r="AF1027" s="261">
        <f t="shared" si="553"/>
        <v>727263.16799999995</v>
      </c>
      <c r="AG1027" s="23"/>
    </row>
    <row r="1028" spans="1:33" s="111" customFormat="1" x14ac:dyDescent="0.2">
      <c r="A1028" s="150" t="s">
        <v>381</v>
      </c>
      <c r="B1028" s="150"/>
      <c r="C1028" s="150"/>
      <c r="D1028" s="151">
        <v>1</v>
      </c>
      <c r="E1028" s="152"/>
      <c r="F1028" s="153">
        <v>0.2</v>
      </c>
      <c r="G1028" s="153"/>
      <c r="H1028" s="152">
        <v>55122</v>
      </c>
      <c r="I1028" s="109">
        <f t="shared" si="543"/>
        <v>53854.193999999996</v>
      </c>
      <c r="J1028" s="66">
        <f t="shared" si="554"/>
        <v>43083.355199999998</v>
      </c>
      <c r="K1028" s="109"/>
      <c r="L1028" s="152">
        <v>0</v>
      </c>
      <c r="M1028" s="109">
        <f t="shared" si="545"/>
        <v>0</v>
      </c>
      <c r="N1028" s="109">
        <f t="shared" si="555"/>
        <v>0</v>
      </c>
      <c r="O1028" s="115"/>
      <c r="P1028" s="152">
        <v>0</v>
      </c>
      <c r="Q1028" s="109">
        <f t="shared" si="547"/>
        <v>0</v>
      </c>
      <c r="R1028" s="66">
        <f t="shared" si="556"/>
        <v>0</v>
      </c>
      <c r="S1028" s="151">
        <v>15</v>
      </c>
      <c r="T1028" s="154" t="s">
        <v>16</v>
      </c>
      <c r="U1028" s="108">
        <f>SUMIF('Avoided Costs 2011-2019'!$A:$A,'2011 Actuals'!T1028&amp;'2011 Actuals'!S1028,'Avoided Costs 2011-2019'!$E:$E)*J1028</f>
        <v>87685.264937371583</v>
      </c>
      <c r="V1028" s="108">
        <f>SUMIF('Avoided Costs 2011-2019'!$A:$A,'2011 Actuals'!T1028&amp;'2011 Actuals'!S1028,'Avoided Costs 2011-2019'!$K:$K)*N1028</f>
        <v>0</v>
      </c>
      <c r="W1028" s="108">
        <f>SUMIF('Avoided Costs 2011-2019'!$A:$A,'2011 Actuals'!T1028&amp;'2011 Actuals'!S1028,'Avoided Costs 2011-2019'!$M:$M)*R1028</f>
        <v>0</v>
      </c>
      <c r="X1028" s="108">
        <f t="shared" si="557"/>
        <v>87685.264937371583</v>
      </c>
      <c r="Y1028" s="134">
        <v>36535</v>
      </c>
      <c r="Z1028" s="110">
        <f t="shared" si="558"/>
        <v>29228</v>
      </c>
      <c r="AA1028" s="110"/>
      <c r="AB1028" s="110"/>
      <c r="AC1028" s="110"/>
      <c r="AD1028" s="110">
        <f t="shared" si="559"/>
        <v>29228</v>
      </c>
      <c r="AE1028" s="110">
        <f t="shared" si="560"/>
        <v>58457.264937371583</v>
      </c>
      <c r="AF1028" s="261">
        <f t="shared" si="553"/>
        <v>646250.32799999998</v>
      </c>
      <c r="AG1028" s="23"/>
    </row>
    <row r="1029" spans="1:33" s="111" customFormat="1" x14ac:dyDescent="0.2">
      <c r="A1029" s="150" t="s">
        <v>382</v>
      </c>
      <c r="B1029" s="150"/>
      <c r="C1029" s="150"/>
      <c r="D1029" s="151">
        <v>1</v>
      </c>
      <c r="E1029" s="152"/>
      <c r="F1029" s="153">
        <v>0.2</v>
      </c>
      <c r="G1029" s="153"/>
      <c r="H1029" s="152">
        <v>27391</v>
      </c>
      <c r="I1029" s="109">
        <f t="shared" si="543"/>
        <v>26761.006999999998</v>
      </c>
      <c r="J1029" s="66">
        <f t="shared" si="554"/>
        <v>21408.8056</v>
      </c>
      <c r="K1029" s="109"/>
      <c r="L1029" s="152">
        <v>0</v>
      </c>
      <c r="M1029" s="109">
        <f t="shared" si="545"/>
        <v>0</v>
      </c>
      <c r="N1029" s="109">
        <f t="shared" si="555"/>
        <v>0</v>
      </c>
      <c r="O1029" s="115"/>
      <c r="P1029" s="152">
        <v>0</v>
      </c>
      <c r="Q1029" s="109">
        <f t="shared" si="547"/>
        <v>0</v>
      </c>
      <c r="R1029" s="66">
        <f t="shared" si="556"/>
        <v>0</v>
      </c>
      <c r="S1029" s="151">
        <v>15</v>
      </c>
      <c r="T1029" s="154" t="s">
        <v>16</v>
      </c>
      <c r="U1029" s="108">
        <f>SUMIF('Avoided Costs 2011-2019'!$A:$A,'2011 Actuals'!T1029&amp;'2011 Actuals'!S1029,'Avoided Costs 2011-2019'!$E:$E)*J1029</f>
        <v>43572.205143128791</v>
      </c>
      <c r="V1029" s="108">
        <f>SUMIF('Avoided Costs 2011-2019'!$A:$A,'2011 Actuals'!T1029&amp;'2011 Actuals'!S1029,'Avoided Costs 2011-2019'!$K:$K)*N1029</f>
        <v>0</v>
      </c>
      <c r="W1029" s="108">
        <f>SUMIF('Avoided Costs 2011-2019'!$A:$A,'2011 Actuals'!T1029&amp;'2011 Actuals'!S1029,'Avoided Costs 2011-2019'!$M:$M)*R1029</f>
        <v>0</v>
      </c>
      <c r="X1029" s="108">
        <f t="shared" si="557"/>
        <v>43572.205143128791</v>
      </c>
      <c r="Y1029" s="134">
        <v>50522</v>
      </c>
      <c r="Z1029" s="110">
        <f t="shared" si="558"/>
        <v>40417.600000000006</v>
      </c>
      <c r="AA1029" s="110"/>
      <c r="AB1029" s="110"/>
      <c r="AC1029" s="110"/>
      <c r="AD1029" s="110">
        <f t="shared" si="559"/>
        <v>40417.600000000006</v>
      </c>
      <c r="AE1029" s="110">
        <f t="shared" si="560"/>
        <v>3154.6051431287851</v>
      </c>
      <c r="AF1029" s="261">
        <f t="shared" si="553"/>
        <v>321132.08399999997</v>
      </c>
      <c r="AG1029" s="23"/>
    </row>
    <row r="1030" spans="1:33" s="111" customFormat="1" x14ac:dyDescent="0.2">
      <c r="A1030" s="150" t="s">
        <v>383</v>
      </c>
      <c r="B1030" s="150"/>
      <c r="C1030" s="150"/>
      <c r="D1030" s="151">
        <v>1</v>
      </c>
      <c r="E1030" s="152"/>
      <c r="F1030" s="153">
        <v>0.2</v>
      </c>
      <c r="G1030" s="153"/>
      <c r="H1030" s="152">
        <v>41844</v>
      </c>
      <c r="I1030" s="109">
        <f t="shared" si="543"/>
        <v>40881.587999999996</v>
      </c>
      <c r="J1030" s="66">
        <f t="shared" si="554"/>
        <v>32705.270399999998</v>
      </c>
      <c r="K1030" s="109"/>
      <c r="L1030" s="152">
        <v>0</v>
      </c>
      <c r="M1030" s="109">
        <f t="shared" si="545"/>
        <v>0</v>
      </c>
      <c r="N1030" s="109">
        <f t="shared" si="555"/>
        <v>0</v>
      </c>
      <c r="O1030" s="115"/>
      <c r="P1030" s="152">
        <v>0</v>
      </c>
      <c r="Q1030" s="109">
        <f t="shared" si="547"/>
        <v>0</v>
      </c>
      <c r="R1030" s="66">
        <f t="shared" si="556"/>
        <v>0</v>
      </c>
      <c r="S1030" s="151">
        <v>15</v>
      </c>
      <c r="T1030" s="154" t="s">
        <v>16</v>
      </c>
      <c r="U1030" s="108">
        <f>SUMIF('Avoided Costs 2011-2019'!$A:$A,'2011 Actuals'!T1030&amp;'2011 Actuals'!S1030,'Avoided Costs 2011-2019'!$E:$E)*J1030</f>
        <v>66563.300062395705</v>
      </c>
      <c r="V1030" s="108">
        <f>SUMIF('Avoided Costs 2011-2019'!$A:$A,'2011 Actuals'!T1030&amp;'2011 Actuals'!S1030,'Avoided Costs 2011-2019'!$K:$K)*N1030</f>
        <v>0</v>
      </c>
      <c r="W1030" s="108">
        <f>SUMIF('Avoided Costs 2011-2019'!$A:$A,'2011 Actuals'!T1030&amp;'2011 Actuals'!S1030,'Avoided Costs 2011-2019'!$M:$M)*R1030</f>
        <v>0</v>
      </c>
      <c r="X1030" s="108">
        <f t="shared" si="557"/>
        <v>66563.300062395705</v>
      </c>
      <c r="Y1030" s="134">
        <v>55810</v>
      </c>
      <c r="Z1030" s="110">
        <f t="shared" si="558"/>
        <v>44648</v>
      </c>
      <c r="AA1030" s="110"/>
      <c r="AB1030" s="110"/>
      <c r="AC1030" s="110"/>
      <c r="AD1030" s="110">
        <f t="shared" si="559"/>
        <v>44648</v>
      </c>
      <c r="AE1030" s="110">
        <f t="shared" si="560"/>
        <v>21915.300062395705</v>
      </c>
      <c r="AF1030" s="261">
        <f t="shared" si="553"/>
        <v>490579.05599999998</v>
      </c>
      <c r="AG1030" s="23"/>
    </row>
    <row r="1031" spans="1:33" s="111" customFormat="1" x14ac:dyDescent="0.2">
      <c r="A1031" s="150" t="s">
        <v>384</v>
      </c>
      <c r="B1031" s="150"/>
      <c r="C1031" s="150"/>
      <c r="D1031" s="151">
        <v>1</v>
      </c>
      <c r="E1031" s="152"/>
      <c r="F1031" s="153">
        <v>0.2</v>
      </c>
      <c r="G1031" s="153"/>
      <c r="H1031" s="152">
        <v>45677</v>
      </c>
      <c r="I1031" s="109">
        <f t="shared" si="543"/>
        <v>44626.428999999996</v>
      </c>
      <c r="J1031" s="66">
        <f t="shared" si="554"/>
        <v>35701.143199999999</v>
      </c>
      <c r="K1031" s="109"/>
      <c r="L1031" s="152">
        <v>0</v>
      </c>
      <c r="M1031" s="109">
        <f t="shared" si="545"/>
        <v>0</v>
      </c>
      <c r="N1031" s="109">
        <f t="shared" si="555"/>
        <v>0</v>
      </c>
      <c r="O1031" s="115"/>
      <c r="P1031" s="152">
        <v>0</v>
      </c>
      <c r="Q1031" s="109">
        <f t="shared" si="547"/>
        <v>0</v>
      </c>
      <c r="R1031" s="66">
        <f t="shared" si="556"/>
        <v>0</v>
      </c>
      <c r="S1031" s="151">
        <v>15</v>
      </c>
      <c r="T1031" s="154" t="s">
        <v>16</v>
      </c>
      <c r="U1031" s="108">
        <f>SUMIF('Avoided Costs 2011-2019'!$A:$A,'2011 Actuals'!T1031&amp;'2011 Actuals'!S1031,'Avoided Costs 2011-2019'!$E:$E)*J1031</f>
        <v>72660.640879219223</v>
      </c>
      <c r="V1031" s="108">
        <f>SUMIF('Avoided Costs 2011-2019'!$A:$A,'2011 Actuals'!T1031&amp;'2011 Actuals'!S1031,'Avoided Costs 2011-2019'!$K:$K)*N1031</f>
        <v>0</v>
      </c>
      <c r="W1031" s="108">
        <f>SUMIF('Avoided Costs 2011-2019'!$A:$A,'2011 Actuals'!T1031&amp;'2011 Actuals'!S1031,'Avoided Costs 2011-2019'!$M:$M)*R1031</f>
        <v>0</v>
      </c>
      <c r="X1031" s="108">
        <f t="shared" si="557"/>
        <v>72660.640879219223</v>
      </c>
      <c r="Y1031" s="134">
        <v>44692</v>
      </c>
      <c r="Z1031" s="110">
        <f t="shared" si="558"/>
        <v>35753.599999999999</v>
      </c>
      <c r="AA1031" s="110"/>
      <c r="AB1031" s="110"/>
      <c r="AC1031" s="110"/>
      <c r="AD1031" s="110">
        <f t="shared" si="559"/>
        <v>35753.599999999999</v>
      </c>
      <c r="AE1031" s="110">
        <f t="shared" si="560"/>
        <v>36907.040879219225</v>
      </c>
      <c r="AF1031" s="261">
        <f t="shared" si="553"/>
        <v>535517.14799999993</v>
      </c>
      <c r="AG1031" s="23"/>
    </row>
    <row r="1032" spans="1:33" s="111" customFormat="1" x14ac:dyDescent="0.2">
      <c r="A1032" s="150" t="s">
        <v>385</v>
      </c>
      <c r="B1032" s="150"/>
      <c r="C1032" s="150"/>
      <c r="D1032" s="151">
        <v>0</v>
      </c>
      <c r="E1032" s="152"/>
      <c r="F1032" s="153">
        <v>0.2</v>
      </c>
      <c r="G1032" s="153"/>
      <c r="H1032" s="152">
        <v>16604</v>
      </c>
      <c r="I1032" s="109">
        <f t="shared" si="543"/>
        <v>16222.108</v>
      </c>
      <c r="J1032" s="66">
        <f t="shared" si="554"/>
        <v>12977.686400000001</v>
      </c>
      <c r="K1032" s="109"/>
      <c r="L1032" s="152">
        <v>0</v>
      </c>
      <c r="M1032" s="109">
        <f t="shared" si="545"/>
        <v>0</v>
      </c>
      <c r="N1032" s="109">
        <f t="shared" si="555"/>
        <v>0</v>
      </c>
      <c r="O1032" s="115"/>
      <c r="P1032" s="152">
        <v>0</v>
      </c>
      <c r="Q1032" s="109">
        <f t="shared" si="547"/>
        <v>0</v>
      </c>
      <c r="R1032" s="66">
        <f t="shared" si="556"/>
        <v>0</v>
      </c>
      <c r="S1032" s="151">
        <v>15</v>
      </c>
      <c r="T1032" s="154" t="s">
        <v>134</v>
      </c>
      <c r="U1032" s="108">
        <f>SUMIF('Avoided Costs 2011-2019'!$A:$A,'2011 Actuals'!T1032&amp;'2011 Actuals'!S1032,'Avoided Costs 2011-2019'!$E:$E)*J1032</f>
        <v>23996.98518998822</v>
      </c>
      <c r="V1032" s="108">
        <f>SUMIF('Avoided Costs 2011-2019'!$A:$A,'2011 Actuals'!T1032&amp;'2011 Actuals'!S1032,'Avoided Costs 2011-2019'!$K:$K)*N1032</f>
        <v>0</v>
      </c>
      <c r="W1032" s="108">
        <f>SUMIF('Avoided Costs 2011-2019'!$A:$A,'2011 Actuals'!T1032&amp;'2011 Actuals'!S1032,'Avoided Costs 2011-2019'!$M:$M)*R1032</f>
        <v>0</v>
      </c>
      <c r="X1032" s="108">
        <f t="shared" si="557"/>
        <v>23996.98518998822</v>
      </c>
      <c r="Y1032" s="134">
        <v>7692</v>
      </c>
      <c r="Z1032" s="110">
        <f t="shared" si="558"/>
        <v>6153.6</v>
      </c>
      <c r="AA1032" s="110"/>
      <c r="AB1032" s="110"/>
      <c r="AC1032" s="110"/>
      <c r="AD1032" s="110">
        <f t="shared" si="559"/>
        <v>6153.6</v>
      </c>
      <c r="AE1032" s="110">
        <f t="shared" si="560"/>
        <v>17843.385189988221</v>
      </c>
      <c r="AF1032" s="261">
        <f t="shared" si="553"/>
        <v>194665.296</v>
      </c>
      <c r="AG1032" s="23"/>
    </row>
    <row r="1033" spans="1:33" s="111" customFormat="1" x14ac:dyDescent="0.2">
      <c r="A1033" s="150" t="s">
        <v>386</v>
      </c>
      <c r="B1033" s="150"/>
      <c r="C1033" s="150"/>
      <c r="D1033" s="151">
        <v>1</v>
      </c>
      <c r="E1033" s="152"/>
      <c r="F1033" s="153">
        <v>0.2</v>
      </c>
      <c r="G1033" s="153"/>
      <c r="H1033" s="152">
        <v>28787</v>
      </c>
      <c r="I1033" s="109">
        <f t="shared" si="543"/>
        <v>28124.898999999998</v>
      </c>
      <c r="J1033" s="66">
        <f t="shared" si="554"/>
        <v>22499.9192</v>
      </c>
      <c r="K1033" s="109"/>
      <c r="L1033" s="152">
        <v>0</v>
      </c>
      <c r="M1033" s="109">
        <f t="shared" si="545"/>
        <v>0</v>
      </c>
      <c r="N1033" s="109">
        <f t="shared" si="555"/>
        <v>0</v>
      </c>
      <c r="O1033" s="115"/>
      <c r="P1033" s="152">
        <v>0</v>
      </c>
      <c r="Q1033" s="109">
        <f t="shared" si="547"/>
        <v>0</v>
      </c>
      <c r="R1033" s="66">
        <f t="shared" si="556"/>
        <v>0</v>
      </c>
      <c r="S1033" s="151">
        <v>15</v>
      </c>
      <c r="T1033" s="154" t="s">
        <v>16</v>
      </c>
      <c r="U1033" s="108">
        <f>SUMIF('Avoided Costs 2011-2019'!$A:$A,'2011 Actuals'!T1033&amp;'2011 Actuals'!S1033,'Avoided Costs 2011-2019'!$E:$E)*J1033</f>
        <v>45792.890710643951</v>
      </c>
      <c r="V1033" s="108">
        <f>SUMIF('Avoided Costs 2011-2019'!$A:$A,'2011 Actuals'!T1033&amp;'2011 Actuals'!S1033,'Avoided Costs 2011-2019'!$K:$K)*N1033</f>
        <v>0</v>
      </c>
      <c r="W1033" s="108">
        <f>SUMIF('Avoided Costs 2011-2019'!$A:$A,'2011 Actuals'!T1033&amp;'2011 Actuals'!S1033,'Avoided Costs 2011-2019'!$M:$M)*R1033</f>
        <v>0</v>
      </c>
      <c r="X1033" s="108">
        <f t="shared" si="557"/>
        <v>45792.890710643951</v>
      </c>
      <c r="Y1033" s="134">
        <v>23077</v>
      </c>
      <c r="Z1033" s="110">
        <f t="shared" si="558"/>
        <v>18461.600000000002</v>
      </c>
      <c r="AA1033" s="110"/>
      <c r="AB1033" s="110"/>
      <c r="AC1033" s="110"/>
      <c r="AD1033" s="110">
        <f t="shared" si="559"/>
        <v>18461.600000000002</v>
      </c>
      <c r="AE1033" s="110">
        <f t="shared" si="560"/>
        <v>27331.290710643949</v>
      </c>
      <c r="AF1033" s="261">
        <f t="shared" si="553"/>
        <v>337498.788</v>
      </c>
      <c r="AG1033" s="23"/>
    </row>
    <row r="1034" spans="1:33" s="111" customFormat="1" x14ac:dyDescent="0.2">
      <c r="A1034" s="150" t="s">
        <v>387</v>
      </c>
      <c r="B1034" s="150"/>
      <c r="C1034" s="150"/>
      <c r="D1034" s="151">
        <v>1</v>
      </c>
      <c r="E1034" s="152"/>
      <c r="F1034" s="153">
        <v>0.2</v>
      </c>
      <c r="G1034" s="153"/>
      <c r="H1034" s="152">
        <v>51844</v>
      </c>
      <c r="I1034" s="109">
        <f t="shared" si="543"/>
        <v>50651.587999999996</v>
      </c>
      <c r="J1034" s="66">
        <f t="shared" si="554"/>
        <v>40521.270400000001</v>
      </c>
      <c r="K1034" s="109"/>
      <c r="L1034" s="152">
        <v>0</v>
      </c>
      <c r="M1034" s="109">
        <f t="shared" si="545"/>
        <v>0</v>
      </c>
      <c r="N1034" s="109">
        <f t="shared" si="555"/>
        <v>0</v>
      </c>
      <c r="O1034" s="115"/>
      <c r="P1034" s="152">
        <v>0</v>
      </c>
      <c r="Q1034" s="109">
        <f t="shared" si="547"/>
        <v>0</v>
      </c>
      <c r="R1034" s="66">
        <f t="shared" si="556"/>
        <v>0</v>
      </c>
      <c r="S1034" s="151">
        <v>15</v>
      </c>
      <c r="T1034" s="154" t="s">
        <v>16</v>
      </c>
      <c r="U1034" s="108">
        <f>SUMIF('Avoided Costs 2011-2019'!$A:$A,'2011 Actuals'!T1034&amp;'2011 Actuals'!S1034,'Avoided Costs 2011-2019'!$E:$E)*J1034</f>
        <v>82470.789801043007</v>
      </c>
      <c r="V1034" s="108">
        <f>SUMIF('Avoided Costs 2011-2019'!$A:$A,'2011 Actuals'!T1034&amp;'2011 Actuals'!S1034,'Avoided Costs 2011-2019'!$K:$K)*N1034</f>
        <v>0</v>
      </c>
      <c r="W1034" s="108">
        <f>SUMIF('Avoided Costs 2011-2019'!$A:$A,'2011 Actuals'!T1034&amp;'2011 Actuals'!S1034,'Avoided Costs 2011-2019'!$M:$M)*R1034</f>
        <v>0</v>
      </c>
      <c r="X1034" s="108">
        <f t="shared" si="557"/>
        <v>82470.789801043007</v>
      </c>
      <c r="Y1034" s="134">
        <v>38537</v>
      </c>
      <c r="Z1034" s="110">
        <f t="shared" si="558"/>
        <v>30829.600000000002</v>
      </c>
      <c r="AA1034" s="110"/>
      <c r="AB1034" s="110"/>
      <c r="AC1034" s="110"/>
      <c r="AD1034" s="110">
        <f t="shared" si="559"/>
        <v>30829.600000000002</v>
      </c>
      <c r="AE1034" s="110">
        <f t="shared" si="560"/>
        <v>51641.189801043001</v>
      </c>
      <c r="AF1034" s="261">
        <f t="shared" si="553"/>
        <v>607819.05599999998</v>
      </c>
      <c r="AG1034" s="23"/>
    </row>
    <row r="1035" spans="1:33" s="111" customFormat="1" x14ac:dyDescent="0.2">
      <c r="A1035" s="150" t="s">
        <v>388</v>
      </c>
      <c r="B1035" s="150"/>
      <c r="C1035" s="150"/>
      <c r="D1035" s="151">
        <v>1</v>
      </c>
      <c r="E1035" s="152"/>
      <c r="F1035" s="153">
        <v>0.2</v>
      </c>
      <c r="G1035" s="153"/>
      <c r="H1035" s="152">
        <v>44074</v>
      </c>
      <c r="I1035" s="109">
        <f t="shared" si="543"/>
        <v>43060.298000000003</v>
      </c>
      <c r="J1035" s="66">
        <f t="shared" si="554"/>
        <v>34448.238400000002</v>
      </c>
      <c r="K1035" s="109"/>
      <c r="L1035" s="152">
        <v>0</v>
      </c>
      <c r="M1035" s="109">
        <f t="shared" si="545"/>
        <v>0</v>
      </c>
      <c r="N1035" s="109">
        <f t="shared" si="555"/>
        <v>0</v>
      </c>
      <c r="O1035" s="115"/>
      <c r="P1035" s="152">
        <v>0</v>
      </c>
      <c r="Q1035" s="109">
        <f t="shared" si="547"/>
        <v>0</v>
      </c>
      <c r="R1035" s="66">
        <f t="shared" si="556"/>
        <v>0</v>
      </c>
      <c r="S1035" s="151">
        <v>15</v>
      </c>
      <c r="T1035" s="154" t="s">
        <v>16</v>
      </c>
      <c r="U1035" s="108">
        <f>SUMIF('Avoided Costs 2011-2019'!$A:$A,'2011 Actuals'!T1035&amp;'2011 Actuals'!S1035,'Avoided Costs 2011-2019'!$E:$E)*J1035</f>
        <v>70110.670274114062</v>
      </c>
      <c r="V1035" s="108">
        <f>SUMIF('Avoided Costs 2011-2019'!$A:$A,'2011 Actuals'!T1035&amp;'2011 Actuals'!S1035,'Avoided Costs 2011-2019'!$K:$K)*N1035</f>
        <v>0</v>
      </c>
      <c r="W1035" s="108">
        <f>SUMIF('Avoided Costs 2011-2019'!$A:$A,'2011 Actuals'!T1035&amp;'2011 Actuals'!S1035,'Avoided Costs 2011-2019'!$M:$M)*R1035</f>
        <v>0</v>
      </c>
      <c r="X1035" s="108">
        <f t="shared" si="557"/>
        <v>70110.670274114062</v>
      </c>
      <c r="Y1035" s="134">
        <v>31778</v>
      </c>
      <c r="Z1035" s="110">
        <f t="shared" si="558"/>
        <v>25422.400000000001</v>
      </c>
      <c r="AA1035" s="110"/>
      <c r="AB1035" s="110"/>
      <c r="AC1035" s="110"/>
      <c r="AD1035" s="110">
        <f t="shared" si="559"/>
        <v>25422.400000000001</v>
      </c>
      <c r="AE1035" s="110">
        <f t="shared" si="560"/>
        <v>44688.27027411406</v>
      </c>
      <c r="AF1035" s="261">
        <f t="shared" si="553"/>
        <v>516723.576</v>
      </c>
      <c r="AG1035" s="23"/>
    </row>
    <row r="1036" spans="1:33" s="111" customFormat="1" x14ac:dyDescent="0.2">
      <c r="A1036" s="150" t="s">
        <v>389</v>
      </c>
      <c r="B1036" s="150"/>
      <c r="C1036" s="150"/>
      <c r="D1036" s="151">
        <v>1</v>
      </c>
      <c r="E1036" s="152"/>
      <c r="F1036" s="153">
        <v>0.2</v>
      </c>
      <c r="G1036" s="153"/>
      <c r="H1036" s="152">
        <v>51221</v>
      </c>
      <c r="I1036" s="109">
        <f t="shared" si="543"/>
        <v>50042.917000000001</v>
      </c>
      <c r="J1036" s="66">
        <f t="shared" si="554"/>
        <v>40034.333600000005</v>
      </c>
      <c r="K1036" s="109"/>
      <c r="L1036" s="152">
        <v>0</v>
      </c>
      <c r="M1036" s="109">
        <f t="shared" si="545"/>
        <v>0</v>
      </c>
      <c r="N1036" s="109">
        <f t="shared" si="555"/>
        <v>0</v>
      </c>
      <c r="O1036" s="115"/>
      <c r="P1036" s="152">
        <v>0</v>
      </c>
      <c r="Q1036" s="109">
        <f t="shared" si="547"/>
        <v>0</v>
      </c>
      <c r="R1036" s="66">
        <f t="shared" si="556"/>
        <v>0</v>
      </c>
      <c r="S1036" s="151">
        <v>15</v>
      </c>
      <c r="T1036" s="154" t="s">
        <v>16</v>
      </c>
      <c r="U1036" s="108">
        <f>SUMIF('Avoided Costs 2011-2019'!$A:$A,'2011 Actuals'!T1036&amp;'2011 Actuals'!S1036,'Avoided Costs 2011-2019'!$E:$E)*J1036</f>
        <v>81479.753190325297</v>
      </c>
      <c r="V1036" s="108">
        <f>SUMIF('Avoided Costs 2011-2019'!$A:$A,'2011 Actuals'!T1036&amp;'2011 Actuals'!S1036,'Avoided Costs 2011-2019'!$K:$K)*N1036</f>
        <v>0</v>
      </c>
      <c r="W1036" s="108">
        <f>SUMIF('Avoided Costs 2011-2019'!$A:$A,'2011 Actuals'!T1036&amp;'2011 Actuals'!S1036,'Avoided Costs 2011-2019'!$M:$M)*R1036</f>
        <v>0</v>
      </c>
      <c r="X1036" s="108">
        <f t="shared" si="557"/>
        <v>81479.753190325297</v>
      </c>
      <c r="Y1036" s="134">
        <v>19995</v>
      </c>
      <c r="Z1036" s="110">
        <f t="shared" si="558"/>
        <v>15996</v>
      </c>
      <c r="AA1036" s="110"/>
      <c r="AB1036" s="110"/>
      <c r="AC1036" s="110"/>
      <c r="AD1036" s="110">
        <f t="shared" si="559"/>
        <v>15996</v>
      </c>
      <c r="AE1036" s="110">
        <f t="shared" si="560"/>
        <v>65483.753190325297</v>
      </c>
      <c r="AF1036" s="261">
        <f t="shared" si="553"/>
        <v>600515.00400000007</v>
      </c>
      <c r="AG1036" s="23"/>
    </row>
    <row r="1037" spans="1:33" s="111" customFormat="1" x14ac:dyDescent="0.2">
      <c r="A1037" s="150" t="s">
        <v>390</v>
      </c>
      <c r="B1037" s="150"/>
      <c r="C1037" s="150"/>
      <c r="D1037" s="151">
        <v>1</v>
      </c>
      <c r="E1037" s="152"/>
      <c r="F1037" s="153">
        <v>0.2</v>
      </c>
      <c r="G1037" s="153"/>
      <c r="H1037" s="152">
        <v>56931</v>
      </c>
      <c r="I1037" s="109">
        <f t="shared" si="543"/>
        <v>55621.587</v>
      </c>
      <c r="J1037" s="66">
        <f t="shared" si="554"/>
        <v>44497.2696</v>
      </c>
      <c r="K1037" s="109"/>
      <c r="L1037" s="152">
        <v>0</v>
      </c>
      <c r="M1037" s="109">
        <f t="shared" si="545"/>
        <v>0</v>
      </c>
      <c r="N1037" s="109">
        <f t="shared" si="555"/>
        <v>0</v>
      </c>
      <c r="O1037" s="115"/>
      <c r="P1037" s="152">
        <v>0</v>
      </c>
      <c r="Q1037" s="109">
        <f t="shared" si="547"/>
        <v>0</v>
      </c>
      <c r="R1037" s="66">
        <f t="shared" si="556"/>
        <v>0</v>
      </c>
      <c r="S1037" s="151">
        <v>15</v>
      </c>
      <c r="T1037" s="154" t="s">
        <v>16</v>
      </c>
      <c r="U1037" s="108">
        <f>SUMIF('Avoided Costs 2011-2019'!$A:$A,'2011 Actuals'!T1037&amp;'2011 Actuals'!S1037,'Avoided Costs 2011-2019'!$E:$E)*J1037</f>
        <v>90562.929831092886</v>
      </c>
      <c r="V1037" s="108">
        <f>SUMIF('Avoided Costs 2011-2019'!$A:$A,'2011 Actuals'!T1037&amp;'2011 Actuals'!S1037,'Avoided Costs 2011-2019'!$K:$K)*N1037</f>
        <v>0</v>
      </c>
      <c r="W1037" s="108">
        <f>SUMIF('Avoided Costs 2011-2019'!$A:$A,'2011 Actuals'!T1037&amp;'2011 Actuals'!S1037,'Avoided Costs 2011-2019'!$M:$M)*R1037</f>
        <v>0</v>
      </c>
      <c r="X1037" s="108">
        <f t="shared" si="557"/>
        <v>90562.929831092886</v>
      </c>
      <c r="Y1037" s="134">
        <v>27013</v>
      </c>
      <c r="Z1037" s="110">
        <f t="shared" si="558"/>
        <v>21610.400000000001</v>
      </c>
      <c r="AA1037" s="110"/>
      <c r="AB1037" s="110"/>
      <c r="AC1037" s="110"/>
      <c r="AD1037" s="110">
        <f t="shared" si="559"/>
        <v>21610.400000000001</v>
      </c>
      <c r="AE1037" s="110">
        <f t="shared" si="560"/>
        <v>68952.529831092892</v>
      </c>
      <c r="AF1037" s="261">
        <f t="shared" si="553"/>
        <v>667459.04399999999</v>
      </c>
      <c r="AG1037" s="23"/>
    </row>
    <row r="1038" spans="1:33" s="111" customFormat="1" x14ac:dyDescent="0.2">
      <c r="A1038" s="150" t="s">
        <v>391</v>
      </c>
      <c r="B1038" s="150"/>
      <c r="C1038" s="150"/>
      <c r="D1038" s="151">
        <v>1</v>
      </c>
      <c r="E1038" s="152"/>
      <c r="F1038" s="153">
        <v>0.2</v>
      </c>
      <c r="G1038" s="153"/>
      <c r="H1038" s="152">
        <v>60239</v>
      </c>
      <c r="I1038" s="109">
        <f t="shared" si="543"/>
        <v>58853.502999999997</v>
      </c>
      <c r="J1038" s="66">
        <f t="shared" si="554"/>
        <v>47082.8024</v>
      </c>
      <c r="K1038" s="109"/>
      <c r="L1038" s="152">
        <v>0</v>
      </c>
      <c r="M1038" s="109">
        <f t="shared" si="545"/>
        <v>0</v>
      </c>
      <c r="N1038" s="109">
        <f t="shared" si="555"/>
        <v>0</v>
      </c>
      <c r="O1038" s="115"/>
      <c r="P1038" s="152">
        <v>0</v>
      </c>
      <c r="Q1038" s="109">
        <f t="shared" si="547"/>
        <v>0</v>
      </c>
      <c r="R1038" s="66">
        <f t="shared" si="556"/>
        <v>0</v>
      </c>
      <c r="S1038" s="151">
        <v>15</v>
      </c>
      <c r="T1038" s="154" t="s">
        <v>16</v>
      </c>
      <c r="U1038" s="108">
        <f>SUMIF('Avoided Costs 2011-2019'!$A:$A,'2011 Actuals'!T1038&amp;'2011 Actuals'!S1038,'Avoided Costs 2011-2019'!$E:$E)*J1038</f>
        <v>95825.127436637398</v>
      </c>
      <c r="V1038" s="108">
        <f>SUMIF('Avoided Costs 2011-2019'!$A:$A,'2011 Actuals'!T1038&amp;'2011 Actuals'!S1038,'Avoided Costs 2011-2019'!$K:$K)*N1038</f>
        <v>0</v>
      </c>
      <c r="W1038" s="108">
        <f>SUMIF('Avoided Costs 2011-2019'!$A:$A,'2011 Actuals'!T1038&amp;'2011 Actuals'!S1038,'Avoided Costs 2011-2019'!$M:$M)*R1038</f>
        <v>0</v>
      </c>
      <c r="X1038" s="108">
        <f t="shared" si="557"/>
        <v>95825.127436637398</v>
      </c>
      <c r="Y1038" s="134">
        <v>31357</v>
      </c>
      <c r="Z1038" s="110">
        <f t="shared" si="558"/>
        <v>25085.600000000002</v>
      </c>
      <c r="AA1038" s="110"/>
      <c r="AB1038" s="110"/>
      <c r="AC1038" s="110"/>
      <c r="AD1038" s="110">
        <f t="shared" si="559"/>
        <v>25085.600000000002</v>
      </c>
      <c r="AE1038" s="110">
        <f t="shared" si="560"/>
        <v>70739.527436637392</v>
      </c>
      <c r="AF1038" s="261">
        <f t="shared" si="553"/>
        <v>706242.03599999996</v>
      </c>
      <c r="AG1038" s="23"/>
    </row>
    <row r="1039" spans="1:33" s="111" customFormat="1" x14ac:dyDescent="0.2">
      <c r="A1039" s="150" t="s">
        <v>392</v>
      </c>
      <c r="B1039" s="150"/>
      <c r="C1039" s="150"/>
      <c r="D1039" s="151">
        <v>1</v>
      </c>
      <c r="E1039" s="152"/>
      <c r="F1039" s="153">
        <v>0.2</v>
      </c>
      <c r="G1039" s="153"/>
      <c r="H1039" s="152">
        <v>47385</v>
      </c>
      <c r="I1039" s="109">
        <f t="shared" si="543"/>
        <v>46295.144999999997</v>
      </c>
      <c r="J1039" s="66">
        <f t="shared" si="554"/>
        <v>37036.116000000002</v>
      </c>
      <c r="K1039" s="109"/>
      <c r="L1039" s="152">
        <v>0</v>
      </c>
      <c r="M1039" s="109">
        <f t="shared" si="545"/>
        <v>0</v>
      </c>
      <c r="N1039" s="109">
        <f t="shared" si="555"/>
        <v>0</v>
      </c>
      <c r="O1039" s="115"/>
      <c r="P1039" s="152">
        <v>0</v>
      </c>
      <c r="Q1039" s="109">
        <f t="shared" si="547"/>
        <v>0</v>
      </c>
      <c r="R1039" s="66">
        <f t="shared" si="556"/>
        <v>0</v>
      </c>
      <c r="S1039" s="151">
        <v>15</v>
      </c>
      <c r="T1039" s="154" t="s">
        <v>16</v>
      </c>
      <c r="U1039" s="108">
        <f>SUMIF('Avoided Costs 2011-2019'!$A:$A,'2011 Actuals'!T1039&amp;'2011 Actuals'!S1039,'Avoided Costs 2011-2019'!$E:$E)*J1039</f>
        <v>75377.640126580183</v>
      </c>
      <c r="V1039" s="108">
        <f>SUMIF('Avoided Costs 2011-2019'!$A:$A,'2011 Actuals'!T1039&amp;'2011 Actuals'!S1039,'Avoided Costs 2011-2019'!$K:$K)*N1039</f>
        <v>0</v>
      </c>
      <c r="W1039" s="108">
        <f>SUMIF('Avoided Costs 2011-2019'!$A:$A,'2011 Actuals'!T1039&amp;'2011 Actuals'!S1039,'Avoided Costs 2011-2019'!$M:$M)*R1039</f>
        <v>0</v>
      </c>
      <c r="X1039" s="108">
        <f t="shared" si="557"/>
        <v>75377.640126580183</v>
      </c>
      <c r="Y1039" s="134">
        <v>21037</v>
      </c>
      <c r="Z1039" s="110">
        <f t="shared" si="558"/>
        <v>16829.600000000002</v>
      </c>
      <c r="AA1039" s="110"/>
      <c r="AB1039" s="110"/>
      <c r="AC1039" s="110"/>
      <c r="AD1039" s="110">
        <f t="shared" si="559"/>
        <v>16829.600000000002</v>
      </c>
      <c r="AE1039" s="110">
        <f t="shared" si="560"/>
        <v>58548.040126580177</v>
      </c>
      <c r="AF1039" s="261">
        <f t="shared" si="553"/>
        <v>555541.74</v>
      </c>
      <c r="AG1039" s="23"/>
    </row>
    <row r="1040" spans="1:33" s="111" customFormat="1" x14ac:dyDescent="0.2">
      <c r="A1040" s="150" t="s">
        <v>393</v>
      </c>
      <c r="B1040" s="150"/>
      <c r="C1040" s="150"/>
      <c r="D1040" s="151">
        <v>1</v>
      </c>
      <c r="E1040" s="152"/>
      <c r="F1040" s="153">
        <v>0.2</v>
      </c>
      <c r="G1040" s="153"/>
      <c r="H1040" s="152">
        <v>59042</v>
      </c>
      <c r="I1040" s="109">
        <f t="shared" si="543"/>
        <v>57684.034</v>
      </c>
      <c r="J1040" s="66">
        <f t="shared" si="554"/>
        <v>46147.227200000001</v>
      </c>
      <c r="K1040" s="109"/>
      <c r="L1040" s="152">
        <v>0</v>
      </c>
      <c r="M1040" s="109">
        <f t="shared" si="545"/>
        <v>0</v>
      </c>
      <c r="N1040" s="109">
        <f t="shared" si="555"/>
        <v>0</v>
      </c>
      <c r="O1040" s="115"/>
      <c r="P1040" s="152">
        <v>0</v>
      </c>
      <c r="Q1040" s="109">
        <f t="shared" si="547"/>
        <v>0</v>
      </c>
      <c r="R1040" s="66">
        <f t="shared" si="556"/>
        <v>0</v>
      </c>
      <c r="S1040" s="151">
        <v>15</v>
      </c>
      <c r="T1040" s="154" t="s">
        <v>16</v>
      </c>
      <c r="U1040" s="108">
        <f>SUMIF('Avoided Costs 2011-2019'!$A:$A,'2011 Actuals'!T1040&amp;'2011 Actuals'!S1040,'Avoided Costs 2011-2019'!$E:$E)*J1040</f>
        <v>93921.000914921329</v>
      </c>
      <c r="V1040" s="108">
        <f>SUMIF('Avoided Costs 2011-2019'!$A:$A,'2011 Actuals'!T1040&amp;'2011 Actuals'!S1040,'Avoided Costs 2011-2019'!$K:$K)*N1040</f>
        <v>0</v>
      </c>
      <c r="W1040" s="108">
        <f>SUMIF('Avoided Costs 2011-2019'!$A:$A,'2011 Actuals'!T1040&amp;'2011 Actuals'!S1040,'Avoided Costs 2011-2019'!$M:$M)*R1040</f>
        <v>0</v>
      </c>
      <c r="X1040" s="108">
        <f t="shared" si="557"/>
        <v>93921.000914921329</v>
      </c>
      <c r="Y1040" s="134">
        <v>55551</v>
      </c>
      <c r="Z1040" s="110">
        <f t="shared" si="558"/>
        <v>44440.800000000003</v>
      </c>
      <c r="AA1040" s="110"/>
      <c r="AB1040" s="110"/>
      <c r="AC1040" s="110"/>
      <c r="AD1040" s="110">
        <f t="shared" si="559"/>
        <v>44440.800000000003</v>
      </c>
      <c r="AE1040" s="110">
        <f t="shared" si="560"/>
        <v>49480.200914921326</v>
      </c>
      <c r="AF1040" s="261">
        <f t="shared" si="553"/>
        <v>692208.40800000005</v>
      </c>
      <c r="AG1040" s="23"/>
    </row>
    <row r="1041" spans="1:33" s="111" customFormat="1" x14ac:dyDescent="0.2">
      <c r="A1041" s="150" t="s">
        <v>394</v>
      </c>
      <c r="B1041" s="150"/>
      <c r="C1041" s="150"/>
      <c r="D1041" s="151">
        <v>1</v>
      </c>
      <c r="E1041" s="152"/>
      <c r="F1041" s="153">
        <v>0.2</v>
      </c>
      <c r="G1041" s="153"/>
      <c r="H1041" s="152">
        <v>30378</v>
      </c>
      <c r="I1041" s="109">
        <f t="shared" si="543"/>
        <v>29679.306</v>
      </c>
      <c r="J1041" s="66">
        <f t="shared" si="554"/>
        <v>23743.444800000001</v>
      </c>
      <c r="K1041" s="109"/>
      <c r="L1041" s="152">
        <v>0</v>
      </c>
      <c r="M1041" s="109">
        <f t="shared" si="545"/>
        <v>0</v>
      </c>
      <c r="N1041" s="109">
        <f t="shared" si="555"/>
        <v>0</v>
      </c>
      <c r="O1041" s="115"/>
      <c r="P1041" s="152">
        <v>0</v>
      </c>
      <c r="Q1041" s="109">
        <f t="shared" si="547"/>
        <v>0</v>
      </c>
      <c r="R1041" s="66">
        <f t="shared" si="556"/>
        <v>0</v>
      </c>
      <c r="S1041" s="151">
        <v>15</v>
      </c>
      <c r="T1041" s="154" t="s">
        <v>16</v>
      </c>
      <c r="U1041" s="108">
        <f>SUMIF('Avoided Costs 2011-2019'!$A:$A,'2011 Actuals'!T1041&amp;'2011 Actuals'!S1041,'Avoided Costs 2011-2019'!$E:$E)*J1041</f>
        <v>48323.77232806274</v>
      </c>
      <c r="V1041" s="108">
        <f>SUMIF('Avoided Costs 2011-2019'!$A:$A,'2011 Actuals'!T1041&amp;'2011 Actuals'!S1041,'Avoided Costs 2011-2019'!$K:$K)*N1041</f>
        <v>0</v>
      </c>
      <c r="W1041" s="108">
        <f>SUMIF('Avoided Costs 2011-2019'!$A:$A,'2011 Actuals'!T1041&amp;'2011 Actuals'!S1041,'Avoided Costs 2011-2019'!$M:$M)*R1041</f>
        <v>0</v>
      </c>
      <c r="X1041" s="108">
        <f t="shared" si="557"/>
        <v>48323.77232806274</v>
      </c>
      <c r="Y1041" s="134">
        <v>38064</v>
      </c>
      <c r="Z1041" s="110">
        <f t="shared" si="558"/>
        <v>30451.200000000001</v>
      </c>
      <c r="AA1041" s="110"/>
      <c r="AB1041" s="110"/>
      <c r="AC1041" s="110"/>
      <c r="AD1041" s="110">
        <f t="shared" si="559"/>
        <v>30451.200000000001</v>
      </c>
      <c r="AE1041" s="110">
        <f t="shared" si="560"/>
        <v>17872.572328062739</v>
      </c>
      <c r="AF1041" s="261">
        <f t="shared" si="553"/>
        <v>356151.67200000002</v>
      </c>
      <c r="AG1041" s="23"/>
    </row>
    <row r="1042" spans="1:33" s="111" customFormat="1" x14ac:dyDescent="0.2">
      <c r="A1042" s="150" t="s">
        <v>395</v>
      </c>
      <c r="B1042" s="150"/>
      <c r="C1042" s="150"/>
      <c r="D1042" s="151">
        <v>1</v>
      </c>
      <c r="E1042" s="152"/>
      <c r="F1042" s="153">
        <v>0.2</v>
      </c>
      <c r="G1042" s="153"/>
      <c r="H1042" s="152">
        <v>11275</v>
      </c>
      <c r="I1042" s="109">
        <f t="shared" si="543"/>
        <v>11015.674999999999</v>
      </c>
      <c r="J1042" s="66">
        <f t="shared" si="554"/>
        <v>8812.5399999999991</v>
      </c>
      <c r="K1042" s="109"/>
      <c r="L1042" s="152">
        <v>0</v>
      </c>
      <c r="M1042" s="109">
        <f t="shared" si="545"/>
        <v>0</v>
      </c>
      <c r="N1042" s="109">
        <f t="shared" si="555"/>
        <v>0</v>
      </c>
      <c r="O1042" s="115"/>
      <c r="P1042" s="152">
        <v>0</v>
      </c>
      <c r="Q1042" s="109">
        <f t="shared" si="547"/>
        <v>0</v>
      </c>
      <c r="R1042" s="66">
        <f t="shared" si="556"/>
        <v>0</v>
      </c>
      <c r="S1042" s="151">
        <v>15</v>
      </c>
      <c r="T1042" s="154" t="s">
        <v>134</v>
      </c>
      <c r="U1042" s="108">
        <f>SUMIF('Avoided Costs 2011-2019'!$A:$A,'2011 Actuals'!T1042&amp;'2011 Actuals'!S1042,'Avoided Costs 2011-2019'!$E:$E)*J1042</f>
        <v>16295.230547887084</v>
      </c>
      <c r="V1042" s="108">
        <f>SUMIF('Avoided Costs 2011-2019'!$A:$A,'2011 Actuals'!T1042&amp;'2011 Actuals'!S1042,'Avoided Costs 2011-2019'!$K:$K)*N1042</f>
        <v>0</v>
      </c>
      <c r="W1042" s="108">
        <f>SUMIF('Avoided Costs 2011-2019'!$A:$A,'2011 Actuals'!T1042&amp;'2011 Actuals'!S1042,'Avoided Costs 2011-2019'!$M:$M)*R1042</f>
        <v>0</v>
      </c>
      <c r="X1042" s="108">
        <f t="shared" si="557"/>
        <v>16295.230547887084</v>
      </c>
      <c r="Y1042" s="134">
        <v>7715</v>
      </c>
      <c r="Z1042" s="110">
        <f t="shared" si="558"/>
        <v>6172</v>
      </c>
      <c r="AA1042" s="110"/>
      <c r="AB1042" s="110"/>
      <c r="AC1042" s="110"/>
      <c r="AD1042" s="110">
        <f t="shared" si="559"/>
        <v>6172</v>
      </c>
      <c r="AE1042" s="110">
        <f t="shared" si="560"/>
        <v>10123.230547887084</v>
      </c>
      <c r="AF1042" s="261">
        <f t="shared" si="553"/>
        <v>132188.09999999998</v>
      </c>
      <c r="AG1042" s="23"/>
    </row>
    <row r="1043" spans="1:33" s="111" customFormat="1" x14ac:dyDescent="0.2">
      <c r="A1043" s="150" t="s">
        <v>396</v>
      </c>
      <c r="B1043" s="150"/>
      <c r="C1043" s="150"/>
      <c r="D1043" s="151">
        <v>1</v>
      </c>
      <c r="E1043" s="152"/>
      <c r="F1043" s="153">
        <v>0.2</v>
      </c>
      <c r="G1043" s="153"/>
      <c r="H1043" s="152">
        <v>63428</v>
      </c>
      <c r="I1043" s="109">
        <f t="shared" si="543"/>
        <v>61969.155999999995</v>
      </c>
      <c r="J1043" s="66">
        <f t="shared" si="554"/>
        <v>49575.324800000002</v>
      </c>
      <c r="K1043" s="109"/>
      <c r="L1043" s="152">
        <v>0</v>
      </c>
      <c r="M1043" s="109">
        <f t="shared" si="545"/>
        <v>0</v>
      </c>
      <c r="N1043" s="109">
        <f t="shared" si="555"/>
        <v>0</v>
      </c>
      <c r="O1043" s="115"/>
      <c r="P1043" s="152">
        <v>0</v>
      </c>
      <c r="Q1043" s="109">
        <f t="shared" si="547"/>
        <v>0</v>
      </c>
      <c r="R1043" s="66">
        <f t="shared" si="556"/>
        <v>0</v>
      </c>
      <c r="S1043" s="151">
        <v>15</v>
      </c>
      <c r="T1043" s="154" t="s">
        <v>16</v>
      </c>
      <c r="U1043" s="108">
        <f>SUMIF('Avoided Costs 2011-2019'!$A:$A,'2011 Actuals'!T1043&amp;'2011 Actuals'!S1043,'Avoided Costs 2011-2019'!$E:$E)*J1043</f>
        <v>100898.02591429203</v>
      </c>
      <c r="V1043" s="108">
        <f>SUMIF('Avoided Costs 2011-2019'!$A:$A,'2011 Actuals'!T1043&amp;'2011 Actuals'!S1043,'Avoided Costs 2011-2019'!$K:$K)*N1043</f>
        <v>0</v>
      </c>
      <c r="W1043" s="108">
        <f>SUMIF('Avoided Costs 2011-2019'!$A:$A,'2011 Actuals'!T1043&amp;'2011 Actuals'!S1043,'Avoided Costs 2011-2019'!$M:$M)*R1043</f>
        <v>0</v>
      </c>
      <c r="X1043" s="108">
        <f t="shared" si="557"/>
        <v>100898.02591429203</v>
      </c>
      <c r="Y1043" s="134">
        <v>33956</v>
      </c>
      <c r="Z1043" s="110">
        <f t="shared" si="558"/>
        <v>27164.800000000003</v>
      </c>
      <c r="AA1043" s="110"/>
      <c r="AB1043" s="110"/>
      <c r="AC1043" s="110"/>
      <c r="AD1043" s="110">
        <f t="shared" si="559"/>
        <v>27164.800000000003</v>
      </c>
      <c r="AE1043" s="110">
        <f t="shared" si="560"/>
        <v>73733.225914292023</v>
      </c>
      <c r="AF1043" s="261">
        <f t="shared" si="553"/>
        <v>743629.87199999997</v>
      </c>
      <c r="AG1043" s="23"/>
    </row>
    <row r="1044" spans="1:33" s="111" customFormat="1" x14ac:dyDescent="0.2">
      <c r="A1044" s="150" t="s">
        <v>397</v>
      </c>
      <c r="B1044" s="150"/>
      <c r="C1044" s="150"/>
      <c r="D1044" s="151">
        <v>1</v>
      </c>
      <c r="E1044" s="152"/>
      <c r="F1044" s="153">
        <v>0.2</v>
      </c>
      <c r="G1044" s="153"/>
      <c r="H1044" s="152">
        <v>101212</v>
      </c>
      <c r="I1044" s="109">
        <f t="shared" si="543"/>
        <v>98884.123999999996</v>
      </c>
      <c r="J1044" s="66">
        <f t="shared" si="554"/>
        <v>79107.299200000009</v>
      </c>
      <c r="K1044" s="109"/>
      <c r="L1044" s="152">
        <v>0</v>
      </c>
      <c r="M1044" s="109">
        <f t="shared" si="545"/>
        <v>0</v>
      </c>
      <c r="N1044" s="109">
        <f t="shared" si="555"/>
        <v>0</v>
      </c>
      <c r="O1044" s="115"/>
      <c r="P1044" s="152">
        <v>0</v>
      </c>
      <c r="Q1044" s="109">
        <f t="shared" si="547"/>
        <v>0</v>
      </c>
      <c r="R1044" s="66">
        <f t="shared" si="556"/>
        <v>0</v>
      </c>
      <c r="S1044" s="151">
        <v>25</v>
      </c>
      <c r="T1044" s="154" t="s">
        <v>16</v>
      </c>
      <c r="U1044" s="108">
        <f>SUMIF('Avoided Costs 2011-2019'!$A:$A,'2011 Actuals'!T1044&amp;'2011 Actuals'!S1044,'Avoided Costs 2011-2019'!$E:$E)*J1044</f>
        <v>204413.52576606121</v>
      </c>
      <c r="V1044" s="108">
        <f>SUMIF('Avoided Costs 2011-2019'!$A:$A,'2011 Actuals'!T1044&amp;'2011 Actuals'!S1044,'Avoided Costs 2011-2019'!$K:$K)*N1044</f>
        <v>0</v>
      </c>
      <c r="W1044" s="108">
        <f>SUMIF('Avoided Costs 2011-2019'!$A:$A,'2011 Actuals'!T1044&amp;'2011 Actuals'!S1044,'Avoided Costs 2011-2019'!$M:$M)*R1044</f>
        <v>0</v>
      </c>
      <c r="X1044" s="108">
        <f t="shared" si="557"/>
        <v>204413.52576606121</v>
      </c>
      <c r="Y1044" s="134">
        <v>30762</v>
      </c>
      <c r="Z1044" s="110">
        <f t="shared" si="558"/>
        <v>24609.600000000002</v>
      </c>
      <c r="AA1044" s="110"/>
      <c r="AB1044" s="110"/>
      <c r="AC1044" s="110"/>
      <c r="AD1044" s="110">
        <f t="shared" si="559"/>
        <v>24609.600000000002</v>
      </c>
      <c r="AE1044" s="110">
        <f t="shared" si="560"/>
        <v>179803.92576606121</v>
      </c>
      <c r="AF1044" s="261">
        <f t="shared" si="553"/>
        <v>1977682.4800000002</v>
      </c>
      <c r="AG1044" s="23"/>
    </row>
    <row r="1045" spans="1:33" s="111" customFormat="1" x14ac:dyDescent="0.2">
      <c r="A1045" s="150" t="s">
        <v>398</v>
      </c>
      <c r="B1045" s="150"/>
      <c r="C1045" s="150"/>
      <c r="D1045" s="151">
        <v>0</v>
      </c>
      <c r="E1045" s="152"/>
      <c r="F1045" s="153">
        <v>0.2</v>
      </c>
      <c r="G1045" s="153"/>
      <c r="H1045" s="152">
        <v>47005</v>
      </c>
      <c r="I1045" s="109">
        <f t="shared" si="543"/>
        <v>45923.885000000002</v>
      </c>
      <c r="J1045" s="66">
        <f t="shared" si="554"/>
        <v>36739.108</v>
      </c>
      <c r="K1045" s="109"/>
      <c r="L1045" s="152">
        <v>0</v>
      </c>
      <c r="M1045" s="109">
        <f t="shared" si="545"/>
        <v>0</v>
      </c>
      <c r="N1045" s="109">
        <f t="shared" si="555"/>
        <v>0</v>
      </c>
      <c r="O1045" s="115"/>
      <c r="P1045" s="152">
        <v>0</v>
      </c>
      <c r="Q1045" s="109">
        <f t="shared" si="547"/>
        <v>0</v>
      </c>
      <c r="R1045" s="66">
        <f t="shared" si="556"/>
        <v>0</v>
      </c>
      <c r="S1045" s="151">
        <v>25</v>
      </c>
      <c r="T1045" s="154" t="s">
        <v>134</v>
      </c>
      <c r="U1045" s="108">
        <f>SUMIF('Avoided Costs 2011-2019'!$A:$A,'2011 Actuals'!T1045&amp;'2011 Actuals'!S1045,'Avoided Costs 2011-2019'!$E:$E)*J1045</f>
        <v>86221.988011016118</v>
      </c>
      <c r="V1045" s="108">
        <f>SUMIF('Avoided Costs 2011-2019'!$A:$A,'2011 Actuals'!T1045&amp;'2011 Actuals'!S1045,'Avoided Costs 2011-2019'!$K:$K)*N1045</f>
        <v>0</v>
      </c>
      <c r="W1045" s="108">
        <f>SUMIF('Avoided Costs 2011-2019'!$A:$A,'2011 Actuals'!T1045&amp;'2011 Actuals'!S1045,'Avoided Costs 2011-2019'!$M:$M)*R1045</f>
        <v>0</v>
      </c>
      <c r="X1045" s="108">
        <f t="shared" si="557"/>
        <v>86221.988011016118</v>
      </c>
      <c r="Y1045" s="134">
        <v>30762</v>
      </c>
      <c r="Z1045" s="110">
        <f t="shared" si="558"/>
        <v>24609.600000000002</v>
      </c>
      <c r="AA1045" s="110"/>
      <c r="AB1045" s="110"/>
      <c r="AC1045" s="110"/>
      <c r="AD1045" s="110">
        <f t="shared" si="559"/>
        <v>24609.600000000002</v>
      </c>
      <c r="AE1045" s="110">
        <f t="shared" si="560"/>
        <v>61612.388011016112</v>
      </c>
      <c r="AF1045" s="261">
        <f t="shared" si="553"/>
        <v>918477.7</v>
      </c>
      <c r="AG1045" s="23"/>
    </row>
    <row r="1046" spans="1:33" s="111" customFormat="1" x14ac:dyDescent="0.2">
      <c r="A1046" s="150" t="s">
        <v>399</v>
      </c>
      <c r="B1046" s="150"/>
      <c r="C1046" s="150"/>
      <c r="D1046" s="151">
        <v>1</v>
      </c>
      <c r="E1046" s="152"/>
      <c r="F1046" s="153">
        <v>0.2</v>
      </c>
      <c r="G1046" s="153"/>
      <c r="H1046" s="152">
        <v>153218</v>
      </c>
      <c r="I1046" s="109">
        <f t="shared" si="543"/>
        <v>149693.986</v>
      </c>
      <c r="J1046" s="66">
        <f t="shared" si="554"/>
        <v>119755.1888</v>
      </c>
      <c r="K1046" s="109"/>
      <c r="L1046" s="152">
        <v>0</v>
      </c>
      <c r="M1046" s="109">
        <f t="shared" si="545"/>
        <v>0</v>
      </c>
      <c r="N1046" s="109">
        <f t="shared" si="555"/>
        <v>0</v>
      </c>
      <c r="O1046" s="115"/>
      <c r="P1046" s="152">
        <v>0</v>
      </c>
      <c r="Q1046" s="109">
        <f t="shared" si="547"/>
        <v>0</v>
      </c>
      <c r="R1046" s="66">
        <f t="shared" si="556"/>
        <v>0</v>
      </c>
      <c r="S1046" s="151">
        <v>25</v>
      </c>
      <c r="T1046" s="154" t="s">
        <v>16</v>
      </c>
      <c r="U1046" s="108">
        <f>SUMIF('Avoided Costs 2011-2019'!$A:$A,'2011 Actuals'!T1046&amp;'2011 Actuals'!S1046,'Avoided Costs 2011-2019'!$E:$E)*J1046</f>
        <v>309447.80846959219</v>
      </c>
      <c r="V1046" s="108">
        <f>SUMIF('Avoided Costs 2011-2019'!$A:$A,'2011 Actuals'!T1046&amp;'2011 Actuals'!S1046,'Avoided Costs 2011-2019'!$K:$K)*N1046</f>
        <v>0</v>
      </c>
      <c r="W1046" s="108">
        <f>SUMIF('Avoided Costs 2011-2019'!$A:$A,'2011 Actuals'!T1046&amp;'2011 Actuals'!S1046,'Avoided Costs 2011-2019'!$M:$M)*R1046</f>
        <v>0</v>
      </c>
      <c r="X1046" s="108">
        <f t="shared" si="557"/>
        <v>309447.80846959219</v>
      </c>
      <c r="Y1046" s="134">
        <v>34456</v>
      </c>
      <c r="Z1046" s="110">
        <f t="shared" si="558"/>
        <v>27564.800000000003</v>
      </c>
      <c r="AA1046" s="110"/>
      <c r="AB1046" s="110"/>
      <c r="AC1046" s="110"/>
      <c r="AD1046" s="110">
        <f t="shared" si="559"/>
        <v>27564.800000000003</v>
      </c>
      <c r="AE1046" s="110">
        <f t="shared" si="560"/>
        <v>281883.0084695922</v>
      </c>
      <c r="AF1046" s="261">
        <f t="shared" si="553"/>
        <v>2993879.72</v>
      </c>
      <c r="AG1046" s="23"/>
    </row>
    <row r="1047" spans="1:33" s="111" customFormat="1" x14ac:dyDescent="0.2">
      <c r="A1047" s="150" t="s">
        <v>400</v>
      </c>
      <c r="B1047" s="150"/>
      <c r="C1047" s="150"/>
      <c r="D1047" s="151">
        <v>0</v>
      </c>
      <c r="E1047" s="152"/>
      <c r="F1047" s="153">
        <v>0.2</v>
      </c>
      <c r="G1047" s="153"/>
      <c r="H1047" s="152">
        <v>21761</v>
      </c>
      <c r="I1047" s="109">
        <f t="shared" si="543"/>
        <v>21260.496999999999</v>
      </c>
      <c r="J1047" s="66">
        <f t="shared" si="554"/>
        <v>17008.3976</v>
      </c>
      <c r="K1047" s="109"/>
      <c r="L1047" s="152">
        <v>0</v>
      </c>
      <c r="M1047" s="109">
        <f t="shared" si="545"/>
        <v>0</v>
      </c>
      <c r="N1047" s="109">
        <f t="shared" si="555"/>
        <v>0</v>
      </c>
      <c r="O1047" s="115"/>
      <c r="P1047" s="152">
        <v>0</v>
      </c>
      <c r="Q1047" s="109">
        <f t="shared" si="547"/>
        <v>0</v>
      </c>
      <c r="R1047" s="66">
        <f t="shared" si="556"/>
        <v>0</v>
      </c>
      <c r="S1047" s="151">
        <v>25</v>
      </c>
      <c r="T1047" s="154" t="s">
        <v>134</v>
      </c>
      <c r="U1047" s="108">
        <f>SUMIF('Avoided Costs 2011-2019'!$A:$A,'2011 Actuals'!T1047&amp;'2011 Actuals'!S1047,'Avoided Costs 2011-2019'!$E:$E)*J1047</f>
        <v>39916.534009312243</v>
      </c>
      <c r="V1047" s="108">
        <f>SUMIF('Avoided Costs 2011-2019'!$A:$A,'2011 Actuals'!T1047&amp;'2011 Actuals'!S1047,'Avoided Costs 2011-2019'!$K:$K)*N1047</f>
        <v>0</v>
      </c>
      <c r="W1047" s="108">
        <f>SUMIF('Avoided Costs 2011-2019'!$A:$A,'2011 Actuals'!T1047&amp;'2011 Actuals'!S1047,'Avoided Costs 2011-2019'!$M:$M)*R1047</f>
        <v>0</v>
      </c>
      <c r="X1047" s="108">
        <f t="shared" si="557"/>
        <v>39916.534009312243</v>
      </c>
      <c r="Y1047" s="134">
        <v>25956</v>
      </c>
      <c r="Z1047" s="110">
        <f t="shared" si="558"/>
        <v>20764.800000000003</v>
      </c>
      <c r="AA1047" s="110"/>
      <c r="AB1047" s="110"/>
      <c r="AC1047" s="110"/>
      <c r="AD1047" s="110">
        <f t="shared" si="559"/>
        <v>20764.800000000003</v>
      </c>
      <c r="AE1047" s="110">
        <f t="shared" si="560"/>
        <v>19151.73400931224</v>
      </c>
      <c r="AF1047" s="261">
        <f t="shared" si="553"/>
        <v>425209.94</v>
      </c>
      <c r="AG1047" s="23"/>
    </row>
    <row r="1048" spans="1:33" s="111" customFormat="1" x14ac:dyDescent="0.2">
      <c r="A1048" s="150" t="s">
        <v>401</v>
      </c>
      <c r="B1048" s="150"/>
      <c r="C1048" s="150"/>
      <c r="D1048" s="151">
        <v>1</v>
      </c>
      <c r="E1048" s="152"/>
      <c r="F1048" s="153">
        <v>0.2</v>
      </c>
      <c r="G1048" s="153"/>
      <c r="H1048" s="152">
        <v>71049</v>
      </c>
      <c r="I1048" s="109">
        <f t="shared" si="543"/>
        <v>69414.872999999992</v>
      </c>
      <c r="J1048" s="66">
        <f t="shared" si="554"/>
        <v>55531.898399999998</v>
      </c>
      <c r="K1048" s="109"/>
      <c r="L1048" s="152">
        <v>0</v>
      </c>
      <c r="M1048" s="109">
        <f t="shared" si="545"/>
        <v>0</v>
      </c>
      <c r="N1048" s="109">
        <f t="shared" si="555"/>
        <v>0</v>
      </c>
      <c r="O1048" s="115"/>
      <c r="P1048" s="152">
        <v>0</v>
      </c>
      <c r="Q1048" s="109">
        <f t="shared" si="547"/>
        <v>0</v>
      </c>
      <c r="R1048" s="66">
        <f t="shared" si="556"/>
        <v>0</v>
      </c>
      <c r="S1048" s="151">
        <v>25</v>
      </c>
      <c r="T1048" s="154" t="s">
        <v>16</v>
      </c>
      <c r="U1048" s="108">
        <f>SUMIF('Avoided Costs 2011-2019'!$A:$A,'2011 Actuals'!T1048&amp;'2011 Actuals'!S1048,'Avoided Costs 2011-2019'!$E:$E)*J1048</f>
        <v>143494.61123338024</v>
      </c>
      <c r="V1048" s="108">
        <f>SUMIF('Avoided Costs 2011-2019'!$A:$A,'2011 Actuals'!T1048&amp;'2011 Actuals'!S1048,'Avoided Costs 2011-2019'!$K:$K)*N1048</f>
        <v>0</v>
      </c>
      <c r="W1048" s="108">
        <f>SUMIF('Avoided Costs 2011-2019'!$A:$A,'2011 Actuals'!T1048&amp;'2011 Actuals'!S1048,'Avoided Costs 2011-2019'!$M:$M)*R1048</f>
        <v>0</v>
      </c>
      <c r="X1048" s="108">
        <f t="shared" si="557"/>
        <v>143494.61123338024</v>
      </c>
      <c r="Y1048" s="134">
        <v>30762</v>
      </c>
      <c r="Z1048" s="110">
        <f t="shared" si="558"/>
        <v>24609.600000000002</v>
      </c>
      <c r="AA1048" s="110"/>
      <c r="AB1048" s="110"/>
      <c r="AC1048" s="110"/>
      <c r="AD1048" s="110">
        <f t="shared" si="559"/>
        <v>24609.600000000002</v>
      </c>
      <c r="AE1048" s="110">
        <f t="shared" si="560"/>
        <v>118885.01123338024</v>
      </c>
      <c r="AF1048" s="261">
        <f t="shared" si="553"/>
        <v>1388297.46</v>
      </c>
      <c r="AG1048" s="23"/>
    </row>
    <row r="1049" spans="1:33" s="111" customFormat="1" x14ac:dyDescent="0.2">
      <c r="A1049" s="150" t="s">
        <v>402</v>
      </c>
      <c r="B1049" s="150"/>
      <c r="C1049" s="150"/>
      <c r="D1049" s="151">
        <v>0</v>
      </c>
      <c r="E1049" s="152"/>
      <c r="F1049" s="153">
        <v>0.2</v>
      </c>
      <c r="G1049" s="153"/>
      <c r="H1049" s="152">
        <v>34905</v>
      </c>
      <c r="I1049" s="109">
        <f t="shared" si="543"/>
        <v>34102.184999999998</v>
      </c>
      <c r="J1049" s="66">
        <f t="shared" si="554"/>
        <v>27281.748</v>
      </c>
      <c r="K1049" s="109"/>
      <c r="L1049" s="152">
        <v>0</v>
      </c>
      <c r="M1049" s="109">
        <f t="shared" si="545"/>
        <v>0</v>
      </c>
      <c r="N1049" s="109">
        <f t="shared" si="555"/>
        <v>0</v>
      </c>
      <c r="O1049" s="115"/>
      <c r="P1049" s="152">
        <v>0</v>
      </c>
      <c r="Q1049" s="109">
        <f t="shared" si="547"/>
        <v>0</v>
      </c>
      <c r="R1049" s="66">
        <f t="shared" si="556"/>
        <v>0</v>
      </c>
      <c r="S1049" s="151">
        <v>25</v>
      </c>
      <c r="T1049" s="154" t="s">
        <v>134</v>
      </c>
      <c r="U1049" s="108">
        <f>SUMIF('Avoided Costs 2011-2019'!$A:$A,'2011 Actuals'!T1049&amp;'2011 Actuals'!S1049,'Avoided Costs 2011-2019'!$E:$E)*J1049</f>
        <v>64026.773567163444</v>
      </c>
      <c r="V1049" s="108">
        <f>SUMIF('Avoided Costs 2011-2019'!$A:$A,'2011 Actuals'!T1049&amp;'2011 Actuals'!S1049,'Avoided Costs 2011-2019'!$K:$K)*N1049</f>
        <v>0</v>
      </c>
      <c r="W1049" s="108">
        <f>SUMIF('Avoided Costs 2011-2019'!$A:$A,'2011 Actuals'!T1049&amp;'2011 Actuals'!S1049,'Avoided Costs 2011-2019'!$M:$M)*R1049</f>
        <v>0</v>
      </c>
      <c r="X1049" s="108">
        <f t="shared" si="557"/>
        <v>64026.773567163444</v>
      </c>
      <c r="Y1049" s="134">
        <v>59978</v>
      </c>
      <c r="Z1049" s="110">
        <f t="shared" si="558"/>
        <v>47982.400000000001</v>
      </c>
      <c r="AA1049" s="110"/>
      <c r="AB1049" s="110"/>
      <c r="AC1049" s="110"/>
      <c r="AD1049" s="110">
        <f t="shared" ref="AD1049:AD1080" si="561">Z1049+AB1049</f>
        <v>47982.400000000001</v>
      </c>
      <c r="AE1049" s="110">
        <f t="shared" ref="AE1049:AE1080" si="562">X1049-AD1049</f>
        <v>16044.373567163442</v>
      </c>
      <c r="AF1049" s="261">
        <f t="shared" ref="AF1049:AF1112" si="563">J1049*S1049</f>
        <v>682043.7</v>
      </c>
      <c r="AG1049" s="23"/>
    </row>
    <row r="1050" spans="1:33" s="111" customFormat="1" x14ac:dyDescent="0.2">
      <c r="A1050" s="150" t="s">
        <v>403</v>
      </c>
      <c r="B1050" s="150"/>
      <c r="C1050" s="150"/>
      <c r="D1050" s="151">
        <v>1</v>
      </c>
      <c r="E1050" s="152"/>
      <c r="F1050" s="153">
        <v>0.2</v>
      </c>
      <c r="G1050" s="153"/>
      <c r="H1050" s="152">
        <v>148299</v>
      </c>
      <c r="I1050" s="109">
        <f t="shared" si="543"/>
        <v>144888.12299999999</v>
      </c>
      <c r="J1050" s="66">
        <f t="shared" si="554"/>
        <v>115910.4984</v>
      </c>
      <c r="K1050" s="109"/>
      <c r="L1050" s="152">
        <v>0</v>
      </c>
      <c r="M1050" s="109">
        <f t="shared" si="545"/>
        <v>0</v>
      </c>
      <c r="N1050" s="109">
        <f t="shared" si="555"/>
        <v>0</v>
      </c>
      <c r="O1050" s="115"/>
      <c r="P1050" s="152">
        <v>0</v>
      </c>
      <c r="Q1050" s="109">
        <f t="shared" si="547"/>
        <v>0</v>
      </c>
      <c r="R1050" s="66">
        <f t="shared" si="556"/>
        <v>0</v>
      </c>
      <c r="S1050" s="151">
        <v>25</v>
      </c>
      <c r="T1050" s="154" t="s">
        <v>16</v>
      </c>
      <c r="U1050" s="108">
        <f>SUMIF('Avoided Costs 2011-2019'!$A:$A,'2011 Actuals'!T1050&amp;'2011 Actuals'!S1050,'Avoided Costs 2011-2019'!$E:$E)*J1050</f>
        <v>299513.11561456259</v>
      </c>
      <c r="V1050" s="108">
        <f>SUMIF('Avoided Costs 2011-2019'!$A:$A,'2011 Actuals'!T1050&amp;'2011 Actuals'!S1050,'Avoided Costs 2011-2019'!$K:$K)*N1050</f>
        <v>0</v>
      </c>
      <c r="W1050" s="108">
        <f>SUMIF('Avoided Costs 2011-2019'!$A:$A,'2011 Actuals'!T1050&amp;'2011 Actuals'!S1050,'Avoided Costs 2011-2019'!$M:$M)*R1050</f>
        <v>0</v>
      </c>
      <c r="X1050" s="108">
        <f t="shared" si="557"/>
        <v>299513.11561456259</v>
      </c>
      <c r="Y1050" s="134">
        <v>32066</v>
      </c>
      <c r="Z1050" s="110">
        <f t="shared" si="558"/>
        <v>25652.800000000003</v>
      </c>
      <c r="AA1050" s="110"/>
      <c r="AB1050" s="110"/>
      <c r="AC1050" s="110"/>
      <c r="AD1050" s="110">
        <f t="shared" si="561"/>
        <v>25652.800000000003</v>
      </c>
      <c r="AE1050" s="110">
        <f t="shared" si="562"/>
        <v>273860.3156145626</v>
      </c>
      <c r="AF1050" s="261">
        <f t="shared" si="563"/>
        <v>2897762.46</v>
      </c>
      <c r="AG1050" s="23"/>
    </row>
    <row r="1051" spans="1:33" s="111" customFormat="1" x14ac:dyDescent="0.2">
      <c r="A1051" s="150" t="s">
        <v>404</v>
      </c>
      <c r="B1051" s="150"/>
      <c r="C1051" s="150"/>
      <c r="D1051" s="151">
        <v>1</v>
      </c>
      <c r="E1051" s="152"/>
      <c r="F1051" s="153">
        <v>0.2</v>
      </c>
      <c r="G1051" s="153"/>
      <c r="H1051" s="152">
        <v>65622</v>
      </c>
      <c r="I1051" s="109">
        <f t="shared" si="543"/>
        <v>64112.693999999996</v>
      </c>
      <c r="J1051" s="66">
        <f t="shared" si="554"/>
        <v>51290.155200000001</v>
      </c>
      <c r="K1051" s="109"/>
      <c r="L1051" s="152">
        <v>0</v>
      </c>
      <c r="M1051" s="109">
        <f t="shared" si="545"/>
        <v>0</v>
      </c>
      <c r="N1051" s="109">
        <f t="shared" si="555"/>
        <v>0</v>
      </c>
      <c r="O1051" s="115"/>
      <c r="P1051" s="152">
        <v>0</v>
      </c>
      <c r="Q1051" s="109">
        <f t="shared" si="547"/>
        <v>0</v>
      </c>
      <c r="R1051" s="66">
        <f t="shared" si="556"/>
        <v>0</v>
      </c>
      <c r="S1051" s="151">
        <v>25</v>
      </c>
      <c r="T1051" s="154" t="s">
        <v>16</v>
      </c>
      <c r="U1051" s="108">
        <f>SUMIF('Avoided Costs 2011-2019'!$A:$A,'2011 Actuals'!T1051&amp;'2011 Actuals'!S1051,'Avoided Costs 2011-2019'!$E:$E)*J1051</f>
        <v>132533.93261491193</v>
      </c>
      <c r="V1051" s="108">
        <f>SUMIF('Avoided Costs 2011-2019'!$A:$A,'2011 Actuals'!T1051&amp;'2011 Actuals'!S1051,'Avoided Costs 2011-2019'!$K:$K)*N1051</f>
        <v>0</v>
      </c>
      <c r="W1051" s="108">
        <f>SUMIF('Avoided Costs 2011-2019'!$A:$A,'2011 Actuals'!T1051&amp;'2011 Actuals'!S1051,'Avoided Costs 2011-2019'!$M:$M)*R1051</f>
        <v>0</v>
      </c>
      <c r="X1051" s="108">
        <f t="shared" si="557"/>
        <v>132533.93261491193</v>
      </c>
      <c r="Y1051" s="134">
        <v>14217</v>
      </c>
      <c r="Z1051" s="110">
        <f t="shared" si="558"/>
        <v>11373.6</v>
      </c>
      <c r="AA1051" s="110"/>
      <c r="AB1051" s="110"/>
      <c r="AC1051" s="110"/>
      <c r="AD1051" s="110">
        <f t="shared" si="561"/>
        <v>11373.6</v>
      </c>
      <c r="AE1051" s="110">
        <f t="shared" si="562"/>
        <v>121160.33261491192</v>
      </c>
      <c r="AF1051" s="261">
        <f t="shared" si="563"/>
        <v>1282253.8800000001</v>
      </c>
      <c r="AG1051" s="23"/>
    </row>
    <row r="1052" spans="1:33" s="111" customFormat="1" x14ac:dyDescent="0.2">
      <c r="A1052" s="150" t="s">
        <v>405</v>
      </c>
      <c r="B1052" s="150"/>
      <c r="C1052" s="150"/>
      <c r="D1052" s="151">
        <v>1</v>
      </c>
      <c r="E1052" s="152"/>
      <c r="F1052" s="153">
        <v>0.2</v>
      </c>
      <c r="G1052" s="153"/>
      <c r="H1052" s="152">
        <v>89491</v>
      </c>
      <c r="I1052" s="109">
        <f t="shared" si="543"/>
        <v>87432.706999999995</v>
      </c>
      <c r="J1052" s="66">
        <f t="shared" si="554"/>
        <v>69946.165599999993</v>
      </c>
      <c r="K1052" s="109"/>
      <c r="L1052" s="152">
        <v>0</v>
      </c>
      <c r="M1052" s="109">
        <f t="shared" si="545"/>
        <v>0</v>
      </c>
      <c r="N1052" s="109">
        <f t="shared" si="555"/>
        <v>0</v>
      </c>
      <c r="O1052" s="115"/>
      <c r="P1052" s="152">
        <v>0</v>
      </c>
      <c r="Q1052" s="109">
        <f t="shared" si="547"/>
        <v>0</v>
      </c>
      <c r="R1052" s="66">
        <f t="shared" si="556"/>
        <v>0</v>
      </c>
      <c r="S1052" s="151">
        <v>25</v>
      </c>
      <c r="T1052" s="154" t="s">
        <v>16</v>
      </c>
      <c r="U1052" s="108">
        <f>SUMIF('Avoided Costs 2011-2019'!$A:$A,'2011 Actuals'!T1052&amp;'2011 Actuals'!S1052,'Avoided Costs 2011-2019'!$E:$E)*J1052</f>
        <v>180741.12589742895</v>
      </c>
      <c r="V1052" s="108">
        <f>SUMIF('Avoided Costs 2011-2019'!$A:$A,'2011 Actuals'!T1052&amp;'2011 Actuals'!S1052,'Avoided Costs 2011-2019'!$K:$K)*N1052</f>
        <v>0</v>
      </c>
      <c r="W1052" s="108">
        <f>SUMIF('Avoided Costs 2011-2019'!$A:$A,'2011 Actuals'!T1052&amp;'2011 Actuals'!S1052,'Avoided Costs 2011-2019'!$M:$M)*R1052</f>
        <v>0</v>
      </c>
      <c r="X1052" s="108">
        <f t="shared" si="557"/>
        <v>180741.12589742895</v>
      </c>
      <c r="Y1052" s="134">
        <v>33208</v>
      </c>
      <c r="Z1052" s="110">
        <f t="shared" si="558"/>
        <v>26566.400000000001</v>
      </c>
      <c r="AA1052" s="110"/>
      <c r="AB1052" s="110"/>
      <c r="AC1052" s="110"/>
      <c r="AD1052" s="110">
        <f t="shared" si="561"/>
        <v>26566.400000000001</v>
      </c>
      <c r="AE1052" s="110">
        <f t="shared" si="562"/>
        <v>154174.72589742896</v>
      </c>
      <c r="AF1052" s="261">
        <f t="shared" si="563"/>
        <v>1748654.14</v>
      </c>
      <c r="AG1052" s="23"/>
    </row>
    <row r="1053" spans="1:33" s="111" customFormat="1" x14ac:dyDescent="0.2">
      <c r="A1053" s="150" t="s">
        <v>406</v>
      </c>
      <c r="B1053" s="150"/>
      <c r="C1053" s="150"/>
      <c r="D1053" s="151">
        <v>1</v>
      </c>
      <c r="E1053" s="152"/>
      <c r="F1053" s="153">
        <v>0.2</v>
      </c>
      <c r="G1053" s="153"/>
      <c r="H1053" s="152">
        <v>142361</v>
      </c>
      <c r="I1053" s="109">
        <f t="shared" si="543"/>
        <v>139086.69699999999</v>
      </c>
      <c r="J1053" s="66">
        <f t="shared" si="554"/>
        <v>111269.35759999999</v>
      </c>
      <c r="K1053" s="109"/>
      <c r="L1053" s="152">
        <v>0</v>
      </c>
      <c r="M1053" s="109">
        <f t="shared" si="545"/>
        <v>0</v>
      </c>
      <c r="N1053" s="109">
        <f t="shared" si="555"/>
        <v>0</v>
      </c>
      <c r="O1053" s="115"/>
      <c r="P1053" s="152">
        <v>0</v>
      </c>
      <c r="Q1053" s="109">
        <f t="shared" si="547"/>
        <v>0</v>
      </c>
      <c r="R1053" s="66">
        <f t="shared" si="556"/>
        <v>0</v>
      </c>
      <c r="S1053" s="151">
        <v>25</v>
      </c>
      <c r="T1053" s="154" t="s">
        <v>16</v>
      </c>
      <c r="U1053" s="108">
        <f>SUMIF('Avoided Costs 2011-2019'!$A:$A,'2011 Actuals'!T1053&amp;'2011 Actuals'!S1053,'Avoided Costs 2011-2019'!$E:$E)*J1053</f>
        <v>287520.39226161159</v>
      </c>
      <c r="V1053" s="108">
        <f>SUMIF('Avoided Costs 2011-2019'!$A:$A,'2011 Actuals'!T1053&amp;'2011 Actuals'!S1053,'Avoided Costs 2011-2019'!$K:$K)*N1053</f>
        <v>0</v>
      </c>
      <c r="W1053" s="108">
        <f>SUMIF('Avoided Costs 2011-2019'!$A:$A,'2011 Actuals'!T1053&amp;'2011 Actuals'!S1053,'Avoided Costs 2011-2019'!$M:$M)*R1053</f>
        <v>0</v>
      </c>
      <c r="X1053" s="108">
        <f t="shared" si="557"/>
        <v>287520.39226161159</v>
      </c>
      <c r="Y1053" s="134">
        <v>13996</v>
      </c>
      <c r="Z1053" s="110">
        <f t="shared" si="558"/>
        <v>11196.800000000001</v>
      </c>
      <c r="AA1053" s="110"/>
      <c r="AB1053" s="110"/>
      <c r="AC1053" s="110"/>
      <c r="AD1053" s="110">
        <f t="shared" si="561"/>
        <v>11196.800000000001</v>
      </c>
      <c r="AE1053" s="110">
        <f t="shared" si="562"/>
        <v>276323.5922616116</v>
      </c>
      <c r="AF1053" s="261">
        <f t="shared" si="563"/>
        <v>2781733.9399999995</v>
      </c>
      <c r="AG1053" s="23"/>
    </row>
    <row r="1054" spans="1:33" s="111" customFormat="1" x14ac:dyDescent="0.2">
      <c r="A1054" s="150" t="s">
        <v>407</v>
      </c>
      <c r="B1054" s="150"/>
      <c r="C1054" s="150"/>
      <c r="D1054" s="151">
        <v>1</v>
      </c>
      <c r="E1054" s="152"/>
      <c r="F1054" s="153">
        <v>0.2</v>
      </c>
      <c r="G1054" s="153"/>
      <c r="H1054" s="152">
        <v>108580</v>
      </c>
      <c r="I1054" s="109">
        <f t="shared" si="543"/>
        <v>106082.66</v>
      </c>
      <c r="J1054" s="66">
        <f t="shared" si="554"/>
        <v>84866.128000000012</v>
      </c>
      <c r="K1054" s="109"/>
      <c r="L1054" s="152">
        <v>0</v>
      </c>
      <c r="M1054" s="109">
        <f t="shared" si="545"/>
        <v>0</v>
      </c>
      <c r="N1054" s="109">
        <f t="shared" si="555"/>
        <v>0</v>
      </c>
      <c r="O1054" s="115"/>
      <c r="P1054" s="152">
        <v>0</v>
      </c>
      <c r="Q1054" s="109">
        <f t="shared" si="547"/>
        <v>0</v>
      </c>
      <c r="R1054" s="66">
        <f t="shared" si="556"/>
        <v>0</v>
      </c>
      <c r="S1054" s="151">
        <v>25</v>
      </c>
      <c r="T1054" s="154" t="s">
        <v>16</v>
      </c>
      <c r="U1054" s="108">
        <f>SUMIF('Avoided Costs 2011-2019'!$A:$A,'2011 Actuals'!T1054&amp;'2011 Actuals'!S1054,'Avoided Costs 2011-2019'!$E:$E)*J1054</f>
        <v>219294.35864995184</v>
      </c>
      <c r="V1054" s="108">
        <f>SUMIF('Avoided Costs 2011-2019'!$A:$A,'2011 Actuals'!T1054&amp;'2011 Actuals'!S1054,'Avoided Costs 2011-2019'!$K:$K)*N1054</f>
        <v>0</v>
      </c>
      <c r="W1054" s="108">
        <f>SUMIF('Avoided Costs 2011-2019'!$A:$A,'2011 Actuals'!T1054&amp;'2011 Actuals'!S1054,'Avoided Costs 2011-2019'!$M:$M)*R1054</f>
        <v>0</v>
      </c>
      <c r="X1054" s="108">
        <f t="shared" si="557"/>
        <v>219294.35864995184</v>
      </c>
      <c r="Y1054" s="134">
        <v>49687</v>
      </c>
      <c r="Z1054" s="110">
        <f t="shared" si="558"/>
        <v>39749.600000000006</v>
      </c>
      <c r="AA1054" s="110"/>
      <c r="AB1054" s="110"/>
      <c r="AC1054" s="110"/>
      <c r="AD1054" s="110">
        <f t="shared" si="561"/>
        <v>39749.600000000006</v>
      </c>
      <c r="AE1054" s="110">
        <f t="shared" si="562"/>
        <v>179544.75864995184</v>
      </c>
      <c r="AF1054" s="261">
        <f t="shared" si="563"/>
        <v>2121653.2000000002</v>
      </c>
      <c r="AG1054" s="23"/>
    </row>
    <row r="1055" spans="1:33" s="111" customFormat="1" x14ac:dyDescent="0.2">
      <c r="A1055" s="150" t="s">
        <v>408</v>
      </c>
      <c r="B1055" s="150"/>
      <c r="C1055" s="150"/>
      <c r="D1055" s="151">
        <v>1</v>
      </c>
      <c r="E1055" s="152"/>
      <c r="F1055" s="153">
        <v>0.2</v>
      </c>
      <c r="G1055" s="153"/>
      <c r="H1055" s="152">
        <v>58888</v>
      </c>
      <c r="I1055" s="109">
        <f t="shared" si="543"/>
        <v>57533.576000000001</v>
      </c>
      <c r="J1055" s="66">
        <f t="shared" si="544"/>
        <v>46026.860800000002</v>
      </c>
      <c r="K1055" s="109"/>
      <c r="L1055" s="152">
        <v>0</v>
      </c>
      <c r="M1055" s="109">
        <f t="shared" si="545"/>
        <v>0</v>
      </c>
      <c r="N1055" s="109">
        <f t="shared" si="546"/>
        <v>0</v>
      </c>
      <c r="O1055" s="115"/>
      <c r="P1055" s="152">
        <v>0</v>
      </c>
      <c r="Q1055" s="109">
        <f t="shared" si="547"/>
        <v>0</v>
      </c>
      <c r="R1055" s="66">
        <f t="shared" si="548"/>
        <v>0</v>
      </c>
      <c r="S1055" s="151">
        <v>25</v>
      </c>
      <c r="T1055" s="154" t="s">
        <v>16</v>
      </c>
      <c r="U1055" s="108">
        <f>SUMIF('Avoided Costs 2011-2019'!$A:$A,'2011 Actuals'!T1055&amp;'2011 Actuals'!S1055,'Avoided Costs 2011-2019'!$E:$E)*J1055</f>
        <v>118933.56227830506</v>
      </c>
      <c r="V1055" s="108">
        <f>SUMIF('Avoided Costs 2011-2019'!$A:$A,'2011 Actuals'!T1055&amp;'2011 Actuals'!S1055,'Avoided Costs 2011-2019'!$K:$K)*N1055</f>
        <v>0</v>
      </c>
      <c r="W1055" s="108">
        <f>SUMIF('Avoided Costs 2011-2019'!$A:$A,'2011 Actuals'!T1055&amp;'2011 Actuals'!S1055,'Avoided Costs 2011-2019'!$M:$M)*R1055</f>
        <v>0</v>
      </c>
      <c r="X1055" s="108">
        <f t="shared" si="549"/>
        <v>118933.56227830506</v>
      </c>
      <c r="Y1055" s="134">
        <v>30762</v>
      </c>
      <c r="Z1055" s="110">
        <f t="shared" si="550"/>
        <v>24609.600000000002</v>
      </c>
      <c r="AA1055" s="110"/>
      <c r="AB1055" s="110"/>
      <c r="AC1055" s="110"/>
      <c r="AD1055" s="110">
        <f t="shared" si="561"/>
        <v>24609.600000000002</v>
      </c>
      <c r="AE1055" s="110">
        <f t="shared" si="562"/>
        <v>94323.962278305058</v>
      </c>
      <c r="AF1055" s="261">
        <f t="shared" si="563"/>
        <v>1150671.52</v>
      </c>
      <c r="AG1055" s="23"/>
    </row>
    <row r="1056" spans="1:33" s="111" customFormat="1" x14ac:dyDescent="0.2">
      <c r="A1056" s="150" t="s">
        <v>409</v>
      </c>
      <c r="B1056" s="150"/>
      <c r="C1056" s="150"/>
      <c r="D1056" s="151">
        <v>0</v>
      </c>
      <c r="E1056" s="152"/>
      <c r="F1056" s="153">
        <v>0.2</v>
      </c>
      <c r="G1056" s="153"/>
      <c r="H1056" s="152">
        <v>27917</v>
      </c>
      <c r="I1056" s="109">
        <f t="shared" si="543"/>
        <v>27274.909</v>
      </c>
      <c r="J1056" s="66">
        <f t="shared" si="544"/>
        <v>21819.927200000002</v>
      </c>
      <c r="K1056" s="109"/>
      <c r="L1056" s="152">
        <v>0</v>
      </c>
      <c r="M1056" s="109">
        <f t="shared" si="545"/>
        <v>0</v>
      </c>
      <c r="N1056" s="109">
        <f t="shared" si="546"/>
        <v>0</v>
      </c>
      <c r="O1056" s="115"/>
      <c r="P1056" s="152">
        <v>0</v>
      </c>
      <c r="Q1056" s="109">
        <f t="shared" si="547"/>
        <v>0</v>
      </c>
      <c r="R1056" s="66">
        <f t="shared" si="548"/>
        <v>0</v>
      </c>
      <c r="S1056" s="151">
        <v>25</v>
      </c>
      <c r="T1056" s="154" t="s">
        <v>134</v>
      </c>
      <c r="U1056" s="108">
        <f>SUMIF('Avoided Costs 2011-2019'!$A:$A,'2011 Actuals'!T1056&amp;'2011 Actuals'!S1056,'Avoided Costs 2011-2019'!$E:$E)*J1056</f>
        <v>51208.578647027709</v>
      </c>
      <c r="V1056" s="108">
        <f>SUMIF('Avoided Costs 2011-2019'!$A:$A,'2011 Actuals'!T1056&amp;'2011 Actuals'!S1056,'Avoided Costs 2011-2019'!$K:$K)*N1056</f>
        <v>0</v>
      </c>
      <c r="W1056" s="108">
        <f>SUMIF('Avoided Costs 2011-2019'!$A:$A,'2011 Actuals'!T1056&amp;'2011 Actuals'!S1056,'Avoided Costs 2011-2019'!$M:$M)*R1056</f>
        <v>0</v>
      </c>
      <c r="X1056" s="108">
        <f t="shared" si="549"/>
        <v>51208.578647027709</v>
      </c>
      <c r="Y1056" s="134">
        <v>32326</v>
      </c>
      <c r="Z1056" s="110">
        <f t="shared" si="550"/>
        <v>25860.800000000003</v>
      </c>
      <c r="AA1056" s="110"/>
      <c r="AB1056" s="110"/>
      <c r="AC1056" s="110"/>
      <c r="AD1056" s="110">
        <f t="shared" si="561"/>
        <v>25860.800000000003</v>
      </c>
      <c r="AE1056" s="110">
        <f t="shared" si="562"/>
        <v>25347.778647027706</v>
      </c>
      <c r="AF1056" s="261">
        <f t="shared" si="563"/>
        <v>545498.18000000005</v>
      </c>
      <c r="AG1056" s="23"/>
    </row>
    <row r="1057" spans="1:33" s="111" customFormat="1" x14ac:dyDescent="0.2">
      <c r="A1057" s="150" t="s">
        <v>410</v>
      </c>
      <c r="B1057" s="150"/>
      <c r="C1057" s="150"/>
      <c r="D1057" s="151">
        <v>1</v>
      </c>
      <c r="E1057" s="152"/>
      <c r="F1057" s="153">
        <v>0.2</v>
      </c>
      <c r="G1057" s="153"/>
      <c r="H1057" s="152">
        <v>131640</v>
      </c>
      <c r="I1057" s="109">
        <f t="shared" si="543"/>
        <v>128612.28</v>
      </c>
      <c r="J1057" s="66">
        <f t="shared" si="544"/>
        <v>102889.82400000001</v>
      </c>
      <c r="K1057" s="109"/>
      <c r="L1057" s="152">
        <v>0</v>
      </c>
      <c r="M1057" s="109">
        <f t="shared" si="545"/>
        <v>0</v>
      </c>
      <c r="N1057" s="109">
        <f t="shared" si="546"/>
        <v>0</v>
      </c>
      <c r="O1057" s="115"/>
      <c r="P1057" s="152">
        <v>0</v>
      </c>
      <c r="Q1057" s="109">
        <f t="shared" si="547"/>
        <v>0</v>
      </c>
      <c r="R1057" s="66">
        <f t="shared" si="548"/>
        <v>0</v>
      </c>
      <c r="S1057" s="151">
        <v>25</v>
      </c>
      <c r="T1057" s="154" t="s">
        <v>16</v>
      </c>
      <c r="U1057" s="108">
        <f>SUMIF('Avoided Costs 2011-2019'!$A:$A,'2011 Actuals'!T1057&amp;'2011 Actuals'!S1057,'Avoided Costs 2011-2019'!$E:$E)*J1057</f>
        <v>265867.64940762258</v>
      </c>
      <c r="V1057" s="108">
        <f>SUMIF('Avoided Costs 2011-2019'!$A:$A,'2011 Actuals'!T1057&amp;'2011 Actuals'!S1057,'Avoided Costs 2011-2019'!$K:$K)*N1057</f>
        <v>0</v>
      </c>
      <c r="W1057" s="108">
        <f>SUMIF('Avoided Costs 2011-2019'!$A:$A,'2011 Actuals'!T1057&amp;'2011 Actuals'!S1057,'Avoided Costs 2011-2019'!$M:$M)*R1057</f>
        <v>0</v>
      </c>
      <c r="X1057" s="108">
        <f t="shared" si="549"/>
        <v>265867.64940762258</v>
      </c>
      <c r="Y1057" s="134">
        <v>89577</v>
      </c>
      <c r="Z1057" s="110">
        <f t="shared" si="550"/>
        <v>71661.600000000006</v>
      </c>
      <c r="AA1057" s="110"/>
      <c r="AB1057" s="110"/>
      <c r="AC1057" s="110"/>
      <c r="AD1057" s="110">
        <f t="shared" si="561"/>
        <v>71661.600000000006</v>
      </c>
      <c r="AE1057" s="110">
        <f t="shared" si="562"/>
        <v>194206.04940762257</v>
      </c>
      <c r="AF1057" s="261">
        <f t="shared" si="563"/>
        <v>2572245.6</v>
      </c>
      <c r="AG1057" s="23"/>
    </row>
    <row r="1058" spans="1:33" s="111" customFormat="1" x14ac:dyDescent="0.2">
      <c r="A1058" s="150" t="s">
        <v>411</v>
      </c>
      <c r="B1058" s="150"/>
      <c r="C1058" s="150"/>
      <c r="D1058" s="151">
        <v>0</v>
      </c>
      <c r="E1058" s="152"/>
      <c r="F1058" s="153">
        <v>0.2</v>
      </c>
      <c r="G1058" s="153"/>
      <c r="H1058" s="152">
        <v>47777</v>
      </c>
      <c r="I1058" s="109">
        <f t="shared" si="543"/>
        <v>46678.129000000001</v>
      </c>
      <c r="J1058" s="66">
        <f t="shared" si="544"/>
        <v>37342.503199999999</v>
      </c>
      <c r="K1058" s="109"/>
      <c r="L1058" s="152">
        <v>0</v>
      </c>
      <c r="M1058" s="109">
        <f t="shared" si="545"/>
        <v>0</v>
      </c>
      <c r="N1058" s="109">
        <f t="shared" si="546"/>
        <v>0</v>
      </c>
      <c r="O1058" s="115"/>
      <c r="P1058" s="152">
        <v>0</v>
      </c>
      <c r="Q1058" s="109">
        <f t="shared" si="547"/>
        <v>0</v>
      </c>
      <c r="R1058" s="66">
        <f t="shared" si="548"/>
        <v>0</v>
      </c>
      <c r="S1058" s="151">
        <v>25</v>
      </c>
      <c r="T1058" s="154" t="s">
        <v>134</v>
      </c>
      <c r="U1058" s="108">
        <f>SUMIF('Avoided Costs 2011-2019'!$A:$A,'2011 Actuals'!T1058&amp;'2011 Actuals'!S1058,'Avoided Costs 2011-2019'!$E:$E)*J1058</f>
        <v>87638.079378838782</v>
      </c>
      <c r="V1058" s="108">
        <f>SUMIF('Avoided Costs 2011-2019'!$A:$A,'2011 Actuals'!T1058&amp;'2011 Actuals'!S1058,'Avoided Costs 2011-2019'!$K:$K)*N1058</f>
        <v>0</v>
      </c>
      <c r="W1058" s="108">
        <f>SUMIF('Avoided Costs 2011-2019'!$A:$A,'2011 Actuals'!T1058&amp;'2011 Actuals'!S1058,'Avoided Costs 2011-2019'!$M:$M)*R1058</f>
        <v>0</v>
      </c>
      <c r="X1058" s="108">
        <f t="shared" si="549"/>
        <v>87638.079378838782</v>
      </c>
      <c r="Y1058" s="134">
        <v>43015</v>
      </c>
      <c r="Z1058" s="110">
        <f t="shared" si="550"/>
        <v>34412</v>
      </c>
      <c r="AA1058" s="110"/>
      <c r="AB1058" s="110"/>
      <c r="AC1058" s="110"/>
      <c r="AD1058" s="110">
        <f t="shared" si="561"/>
        <v>34412</v>
      </c>
      <c r="AE1058" s="110">
        <f t="shared" si="562"/>
        <v>53226.079378838782</v>
      </c>
      <c r="AF1058" s="261">
        <f t="shared" si="563"/>
        <v>933562.58</v>
      </c>
      <c r="AG1058" s="23"/>
    </row>
    <row r="1059" spans="1:33" s="111" customFormat="1" x14ac:dyDescent="0.2">
      <c r="A1059" s="150" t="s">
        <v>412</v>
      </c>
      <c r="B1059" s="150"/>
      <c r="C1059" s="150"/>
      <c r="D1059" s="151">
        <v>1</v>
      </c>
      <c r="E1059" s="152"/>
      <c r="F1059" s="153">
        <v>0.2</v>
      </c>
      <c r="G1059" s="153"/>
      <c r="H1059" s="152">
        <v>140137</v>
      </c>
      <c r="I1059" s="109">
        <f t="shared" si="543"/>
        <v>136913.84899999999</v>
      </c>
      <c r="J1059" s="66">
        <f t="shared" si="544"/>
        <v>109531.07919999999</v>
      </c>
      <c r="K1059" s="109"/>
      <c r="L1059" s="152">
        <v>0</v>
      </c>
      <c r="M1059" s="109">
        <f t="shared" si="545"/>
        <v>0</v>
      </c>
      <c r="N1059" s="109">
        <f t="shared" si="546"/>
        <v>0</v>
      </c>
      <c r="O1059" s="115"/>
      <c r="P1059" s="152">
        <v>0</v>
      </c>
      <c r="Q1059" s="109">
        <f t="shared" si="547"/>
        <v>0</v>
      </c>
      <c r="R1059" s="66">
        <f t="shared" si="548"/>
        <v>0</v>
      </c>
      <c r="S1059" s="151">
        <v>25</v>
      </c>
      <c r="T1059" s="154" t="s">
        <v>16</v>
      </c>
      <c r="U1059" s="108">
        <f>SUMIF('Avoided Costs 2011-2019'!$A:$A,'2011 Actuals'!T1059&amp;'2011 Actuals'!S1059,'Avoided Costs 2011-2019'!$E:$E)*J1059</f>
        <v>283028.67506104527</v>
      </c>
      <c r="V1059" s="108">
        <f>SUMIF('Avoided Costs 2011-2019'!$A:$A,'2011 Actuals'!T1059&amp;'2011 Actuals'!S1059,'Avoided Costs 2011-2019'!$K:$K)*N1059</f>
        <v>0</v>
      </c>
      <c r="W1059" s="108">
        <f>SUMIF('Avoided Costs 2011-2019'!$A:$A,'2011 Actuals'!T1059&amp;'2011 Actuals'!S1059,'Avoided Costs 2011-2019'!$M:$M)*R1059</f>
        <v>0</v>
      </c>
      <c r="X1059" s="108">
        <f t="shared" si="549"/>
        <v>283028.67506104527</v>
      </c>
      <c r="Y1059" s="134">
        <v>33956</v>
      </c>
      <c r="Z1059" s="110">
        <f t="shared" si="550"/>
        <v>27164.800000000003</v>
      </c>
      <c r="AA1059" s="110"/>
      <c r="AB1059" s="110"/>
      <c r="AC1059" s="110"/>
      <c r="AD1059" s="110">
        <f t="shared" si="561"/>
        <v>27164.800000000003</v>
      </c>
      <c r="AE1059" s="110">
        <f t="shared" si="562"/>
        <v>255863.87506104528</v>
      </c>
      <c r="AF1059" s="261">
        <f t="shared" si="563"/>
        <v>2738276.98</v>
      </c>
      <c r="AG1059" s="23"/>
    </row>
    <row r="1060" spans="1:33" s="111" customFormat="1" x14ac:dyDescent="0.2">
      <c r="A1060" s="150" t="s">
        <v>413</v>
      </c>
      <c r="B1060" s="150"/>
      <c r="C1060" s="150"/>
      <c r="D1060" s="151">
        <v>0</v>
      </c>
      <c r="E1060" s="152"/>
      <c r="F1060" s="153">
        <v>0.2</v>
      </c>
      <c r="G1060" s="153"/>
      <c r="H1060" s="152">
        <v>48095</v>
      </c>
      <c r="I1060" s="109">
        <f t="shared" si="543"/>
        <v>46988.815000000002</v>
      </c>
      <c r="J1060" s="66">
        <f t="shared" si="544"/>
        <v>37591.052000000003</v>
      </c>
      <c r="K1060" s="109"/>
      <c r="L1060" s="152">
        <v>0</v>
      </c>
      <c r="M1060" s="109">
        <f t="shared" si="545"/>
        <v>0</v>
      </c>
      <c r="N1060" s="109">
        <f t="shared" si="546"/>
        <v>0</v>
      </c>
      <c r="O1060" s="115"/>
      <c r="P1060" s="152">
        <v>0</v>
      </c>
      <c r="Q1060" s="109">
        <f t="shared" si="547"/>
        <v>0</v>
      </c>
      <c r="R1060" s="66">
        <f t="shared" si="548"/>
        <v>0</v>
      </c>
      <c r="S1060" s="151">
        <v>25</v>
      </c>
      <c r="T1060" s="154" t="s">
        <v>134</v>
      </c>
      <c r="U1060" s="108">
        <f>SUMIF('Avoided Costs 2011-2019'!$A:$A,'2011 Actuals'!T1060&amp;'2011 Actuals'!S1060,'Avoided Costs 2011-2019'!$E:$E)*J1060</f>
        <v>88221.391626206168</v>
      </c>
      <c r="V1060" s="108">
        <f>SUMIF('Avoided Costs 2011-2019'!$A:$A,'2011 Actuals'!T1060&amp;'2011 Actuals'!S1060,'Avoided Costs 2011-2019'!$K:$K)*N1060</f>
        <v>0</v>
      </c>
      <c r="W1060" s="108">
        <f>SUMIF('Avoided Costs 2011-2019'!$A:$A,'2011 Actuals'!T1060&amp;'2011 Actuals'!S1060,'Avoided Costs 2011-2019'!$M:$M)*R1060</f>
        <v>0</v>
      </c>
      <c r="X1060" s="108">
        <f t="shared" si="549"/>
        <v>88221.391626206168</v>
      </c>
      <c r="Y1060" s="134">
        <v>23184</v>
      </c>
      <c r="Z1060" s="110">
        <f t="shared" si="550"/>
        <v>18547.2</v>
      </c>
      <c r="AA1060" s="110"/>
      <c r="AB1060" s="110"/>
      <c r="AC1060" s="110"/>
      <c r="AD1060" s="110">
        <f t="shared" si="561"/>
        <v>18547.2</v>
      </c>
      <c r="AE1060" s="110">
        <f t="shared" si="562"/>
        <v>69674.191626206171</v>
      </c>
      <c r="AF1060" s="261">
        <f t="shared" si="563"/>
        <v>939776.3</v>
      </c>
      <c r="AG1060" s="23"/>
    </row>
    <row r="1061" spans="1:33" s="111" customFormat="1" x14ac:dyDescent="0.2">
      <c r="A1061" s="150" t="s">
        <v>414</v>
      </c>
      <c r="B1061" s="150"/>
      <c r="C1061" s="150"/>
      <c r="D1061" s="151">
        <v>1</v>
      </c>
      <c r="E1061" s="152"/>
      <c r="F1061" s="153">
        <v>0.2</v>
      </c>
      <c r="G1061" s="153"/>
      <c r="H1061" s="152">
        <v>124247</v>
      </c>
      <c r="I1061" s="109">
        <f t="shared" si="543"/>
        <v>121389.319</v>
      </c>
      <c r="J1061" s="66">
        <f t="shared" si="544"/>
        <v>97111.455200000011</v>
      </c>
      <c r="K1061" s="109"/>
      <c r="L1061" s="152">
        <v>0</v>
      </c>
      <c r="M1061" s="109">
        <f t="shared" si="545"/>
        <v>0</v>
      </c>
      <c r="N1061" s="109">
        <f t="shared" si="546"/>
        <v>0</v>
      </c>
      <c r="O1061" s="115"/>
      <c r="P1061" s="152">
        <v>0</v>
      </c>
      <c r="Q1061" s="109">
        <f t="shared" si="547"/>
        <v>0</v>
      </c>
      <c r="R1061" s="66">
        <f t="shared" si="548"/>
        <v>0</v>
      </c>
      <c r="S1061" s="151">
        <v>25</v>
      </c>
      <c r="T1061" s="154" t="s">
        <v>16</v>
      </c>
      <c r="U1061" s="108">
        <f>SUMIF('Avoided Costs 2011-2019'!$A:$A,'2011 Actuals'!T1061&amp;'2011 Actuals'!S1061,'Avoided Costs 2011-2019'!$E:$E)*J1061</f>
        <v>250936.32509836589</v>
      </c>
      <c r="V1061" s="108">
        <f>SUMIF('Avoided Costs 2011-2019'!$A:$A,'2011 Actuals'!T1061&amp;'2011 Actuals'!S1061,'Avoided Costs 2011-2019'!$K:$K)*N1061</f>
        <v>0</v>
      </c>
      <c r="W1061" s="108">
        <f>SUMIF('Avoided Costs 2011-2019'!$A:$A,'2011 Actuals'!T1061&amp;'2011 Actuals'!S1061,'Avoided Costs 2011-2019'!$M:$M)*R1061</f>
        <v>0</v>
      </c>
      <c r="X1061" s="108">
        <f t="shared" si="549"/>
        <v>250936.32509836589</v>
      </c>
      <c r="Y1061" s="134">
        <v>44350</v>
      </c>
      <c r="Z1061" s="110">
        <f t="shared" si="550"/>
        <v>35480</v>
      </c>
      <c r="AA1061" s="110"/>
      <c r="AB1061" s="110"/>
      <c r="AC1061" s="110"/>
      <c r="AD1061" s="110">
        <f t="shared" si="561"/>
        <v>35480</v>
      </c>
      <c r="AE1061" s="110">
        <f t="shared" si="562"/>
        <v>215456.32509836589</v>
      </c>
      <c r="AF1061" s="261">
        <f t="shared" si="563"/>
        <v>2427786.3800000004</v>
      </c>
      <c r="AG1061" s="23"/>
    </row>
    <row r="1062" spans="1:33" s="111" customFormat="1" x14ac:dyDescent="0.2">
      <c r="A1062" s="150" t="s">
        <v>415</v>
      </c>
      <c r="B1062" s="150"/>
      <c r="C1062" s="150"/>
      <c r="D1062" s="151">
        <v>0</v>
      </c>
      <c r="E1062" s="152"/>
      <c r="F1062" s="153">
        <v>0.2</v>
      </c>
      <c r="G1062" s="153"/>
      <c r="H1062" s="152">
        <v>35126</v>
      </c>
      <c r="I1062" s="109">
        <f t="shared" si="543"/>
        <v>34318.101999999999</v>
      </c>
      <c r="J1062" s="66">
        <f t="shared" si="544"/>
        <v>27454.481599999999</v>
      </c>
      <c r="K1062" s="109"/>
      <c r="L1062" s="152">
        <v>0</v>
      </c>
      <c r="M1062" s="109">
        <f t="shared" si="545"/>
        <v>0</v>
      </c>
      <c r="N1062" s="109">
        <f t="shared" si="546"/>
        <v>0</v>
      </c>
      <c r="O1062" s="115"/>
      <c r="P1062" s="152">
        <v>0</v>
      </c>
      <c r="Q1062" s="109">
        <f t="shared" si="547"/>
        <v>0</v>
      </c>
      <c r="R1062" s="66">
        <f t="shared" si="548"/>
        <v>0</v>
      </c>
      <c r="S1062" s="151">
        <v>25</v>
      </c>
      <c r="T1062" s="154" t="s">
        <v>134</v>
      </c>
      <c r="U1062" s="108">
        <f>SUMIF('Avoided Costs 2011-2019'!$A:$A,'2011 Actuals'!T1062&amp;'2011 Actuals'!S1062,'Avoided Costs 2011-2019'!$E:$E)*J1062</f>
        <v>64432.157235931329</v>
      </c>
      <c r="V1062" s="108">
        <f>SUMIF('Avoided Costs 2011-2019'!$A:$A,'2011 Actuals'!T1062&amp;'2011 Actuals'!S1062,'Avoided Costs 2011-2019'!$K:$K)*N1062</f>
        <v>0</v>
      </c>
      <c r="W1062" s="108">
        <f>SUMIF('Avoided Costs 2011-2019'!$A:$A,'2011 Actuals'!T1062&amp;'2011 Actuals'!S1062,'Avoided Costs 2011-2019'!$M:$M)*R1062</f>
        <v>0</v>
      </c>
      <c r="X1062" s="108">
        <f t="shared" si="549"/>
        <v>64432.157235931329</v>
      </c>
      <c r="Y1062" s="134">
        <v>26184</v>
      </c>
      <c r="Z1062" s="110">
        <f t="shared" si="550"/>
        <v>20947.2</v>
      </c>
      <c r="AA1062" s="110"/>
      <c r="AB1062" s="110"/>
      <c r="AC1062" s="110"/>
      <c r="AD1062" s="110">
        <f t="shared" si="561"/>
        <v>20947.2</v>
      </c>
      <c r="AE1062" s="110">
        <f t="shared" si="562"/>
        <v>43484.957235931332</v>
      </c>
      <c r="AF1062" s="261">
        <f t="shared" si="563"/>
        <v>686362.04</v>
      </c>
      <c r="AG1062" s="23"/>
    </row>
    <row r="1063" spans="1:33" s="111" customFormat="1" x14ac:dyDescent="0.2">
      <c r="A1063" s="150" t="s">
        <v>416</v>
      </c>
      <c r="B1063" s="150"/>
      <c r="C1063" s="150"/>
      <c r="D1063" s="151">
        <v>0</v>
      </c>
      <c r="E1063" s="152"/>
      <c r="F1063" s="153">
        <v>0.2</v>
      </c>
      <c r="G1063" s="153"/>
      <c r="H1063" s="152">
        <v>11420</v>
      </c>
      <c r="I1063" s="109">
        <f t="shared" si="543"/>
        <v>11157.34</v>
      </c>
      <c r="J1063" s="66">
        <f t="shared" si="544"/>
        <v>8925.8720000000012</v>
      </c>
      <c r="K1063" s="109"/>
      <c r="L1063" s="152">
        <v>23017</v>
      </c>
      <c r="M1063" s="109">
        <f t="shared" si="545"/>
        <v>22349.506999999998</v>
      </c>
      <c r="N1063" s="109">
        <f t="shared" si="546"/>
        <v>17879.605599999999</v>
      </c>
      <c r="O1063" s="115"/>
      <c r="P1063" s="152">
        <v>0</v>
      </c>
      <c r="Q1063" s="109">
        <f t="shared" si="547"/>
        <v>0</v>
      </c>
      <c r="R1063" s="66">
        <f t="shared" si="548"/>
        <v>0</v>
      </c>
      <c r="S1063" s="151">
        <v>15</v>
      </c>
      <c r="T1063" s="154" t="s">
        <v>16</v>
      </c>
      <c r="U1063" s="108">
        <f>SUMIF('Avoided Costs 2011-2019'!$A:$A,'2011 Actuals'!T1063&amp;'2011 Actuals'!S1063,'Avoided Costs 2011-2019'!$E:$E)*J1063</f>
        <v>18166.353281535205</v>
      </c>
      <c r="V1063" s="108">
        <f>SUMIF('Avoided Costs 2011-2019'!$A:$A,'2011 Actuals'!T1063&amp;'2011 Actuals'!S1063,'Avoided Costs 2011-2019'!$K:$K)*N1063</f>
        <v>15070.043494979063</v>
      </c>
      <c r="W1063" s="108">
        <f>SUMIF('Avoided Costs 2011-2019'!$A:$A,'2011 Actuals'!T1063&amp;'2011 Actuals'!S1063,'Avoided Costs 2011-2019'!$M:$M)*R1063</f>
        <v>0</v>
      </c>
      <c r="X1063" s="108">
        <f t="shared" si="549"/>
        <v>33236.396776514266</v>
      </c>
      <c r="Y1063" s="134">
        <v>13903</v>
      </c>
      <c r="Z1063" s="110">
        <f t="shared" si="550"/>
        <v>11122.400000000001</v>
      </c>
      <c r="AA1063" s="110"/>
      <c r="AB1063" s="110"/>
      <c r="AC1063" s="110"/>
      <c r="AD1063" s="110">
        <f t="shared" si="561"/>
        <v>11122.400000000001</v>
      </c>
      <c r="AE1063" s="110">
        <f t="shared" si="562"/>
        <v>22113.996776514265</v>
      </c>
      <c r="AF1063" s="261">
        <f t="shared" si="563"/>
        <v>133888.08000000002</v>
      </c>
      <c r="AG1063" s="23"/>
    </row>
    <row r="1064" spans="1:33" s="111" customFormat="1" x14ac:dyDescent="0.2">
      <c r="A1064" s="150" t="s">
        <v>417</v>
      </c>
      <c r="B1064" s="150"/>
      <c r="C1064" s="150"/>
      <c r="D1064" s="151">
        <v>1</v>
      </c>
      <c r="E1064" s="152"/>
      <c r="F1064" s="153">
        <v>0.2</v>
      </c>
      <c r="G1064" s="153"/>
      <c r="H1064" s="152">
        <v>78741</v>
      </c>
      <c r="I1064" s="109">
        <f t="shared" si="543"/>
        <v>76929.956999999995</v>
      </c>
      <c r="J1064" s="66">
        <f t="shared" si="544"/>
        <v>61543.965599999996</v>
      </c>
      <c r="K1064" s="109"/>
      <c r="L1064" s="152">
        <v>0</v>
      </c>
      <c r="M1064" s="109">
        <f t="shared" si="545"/>
        <v>0</v>
      </c>
      <c r="N1064" s="109">
        <f t="shared" si="546"/>
        <v>0</v>
      </c>
      <c r="O1064" s="115"/>
      <c r="P1064" s="152">
        <v>0</v>
      </c>
      <c r="Q1064" s="109">
        <f t="shared" si="547"/>
        <v>0</v>
      </c>
      <c r="R1064" s="66">
        <f t="shared" si="548"/>
        <v>0</v>
      </c>
      <c r="S1064" s="151">
        <v>25</v>
      </c>
      <c r="T1064" s="154" t="s">
        <v>16</v>
      </c>
      <c r="U1064" s="108">
        <f>SUMIF('Avoided Costs 2011-2019'!$A:$A,'2011 Actuals'!T1064&amp;'2011 Actuals'!S1064,'Avoided Costs 2011-2019'!$E:$E)*J1064</f>
        <v>159029.81299001526</v>
      </c>
      <c r="V1064" s="108">
        <f>SUMIF('Avoided Costs 2011-2019'!$A:$A,'2011 Actuals'!T1064&amp;'2011 Actuals'!S1064,'Avoided Costs 2011-2019'!$K:$K)*N1064</f>
        <v>0</v>
      </c>
      <c r="W1064" s="108">
        <f>SUMIF('Avoided Costs 2011-2019'!$A:$A,'2011 Actuals'!T1064&amp;'2011 Actuals'!S1064,'Avoided Costs 2011-2019'!$M:$M)*R1064</f>
        <v>0</v>
      </c>
      <c r="X1064" s="108">
        <f t="shared" si="549"/>
        <v>159029.81299001526</v>
      </c>
      <c r="Y1064" s="134">
        <v>22379</v>
      </c>
      <c r="Z1064" s="110">
        <f t="shared" si="550"/>
        <v>17903.2</v>
      </c>
      <c r="AA1064" s="110"/>
      <c r="AB1064" s="110"/>
      <c r="AC1064" s="110"/>
      <c r="AD1064" s="110">
        <f t="shared" si="561"/>
        <v>17903.2</v>
      </c>
      <c r="AE1064" s="110">
        <f t="shared" si="562"/>
        <v>141126.61299001524</v>
      </c>
      <c r="AF1064" s="261">
        <f t="shared" si="563"/>
        <v>1538599.14</v>
      </c>
      <c r="AG1064" s="23"/>
    </row>
    <row r="1065" spans="1:33" s="111" customFormat="1" x14ac:dyDescent="0.2">
      <c r="A1065" s="150" t="s">
        <v>418</v>
      </c>
      <c r="B1065" s="150"/>
      <c r="C1065" s="150"/>
      <c r="D1065" s="151">
        <v>1</v>
      </c>
      <c r="E1065" s="152"/>
      <c r="F1065" s="153">
        <v>0.2</v>
      </c>
      <c r="G1065" s="153"/>
      <c r="H1065" s="152">
        <v>86928</v>
      </c>
      <c r="I1065" s="109">
        <f t="shared" si="543"/>
        <v>84928.656000000003</v>
      </c>
      <c r="J1065" s="66">
        <f t="shared" si="544"/>
        <v>67942.924800000008</v>
      </c>
      <c r="K1065" s="109"/>
      <c r="L1065" s="152">
        <v>0</v>
      </c>
      <c r="M1065" s="109">
        <f t="shared" si="545"/>
        <v>0</v>
      </c>
      <c r="N1065" s="109">
        <f t="shared" si="546"/>
        <v>0</v>
      </c>
      <c r="O1065" s="115"/>
      <c r="P1065" s="152">
        <v>0</v>
      </c>
      <c r="Q1065" s="109">
        <f t="shared" si="547"/>
        <v>0</v>
      </c>
      <c r="R1065" s="66">
        <f t="shared" si="548"/>
        <v>0</v>
      </c>
      <c r="S1065" s="151">
        <v>25</v>
      </c>
      <c r="T1065" s="154" t="s">
        <v>16</v>
      </c>
      <c r="U1065" s="108">
        <f>SUMIF('Avoided Costs 2011-2019'!$A:$A,'2011 Actuals'!T1065&amp;'2011 Actuals'!S1065,'Avoided Costs 2011-2019'!$E:$E)*J1065</f>
        <v>175564.74496889865</v>
      </c>
      <c r="V1065" s="108">
        <f>SUMIF('Avoided Costs 2011-2019'!$A:$A,'2011 Actuals'!T1065&amp;'2011 Actuals'!S1065,'Avoided Costs 2011-2019'!$K:$K)*N1065</f>
        <v>0</v>
      </c>
      <c r="W1065" s="108">
        <f>SUMIF('Avoided Costs 2011-2019'!$A:$A,'2011 Actuals'!T1065&amp;'2011 Actuals'!S1065,'Avoided Costs 2011-2019'!$M:$M)*R1065</f>
        <v>0</v>
      </c>
      <c r="X1065" s="108">
        <f t="shared" si="549"/>
        <v>175564.74496889865</v>
      </c>
      <c r="Y1065" s="134">
        <v>50925</v>
      </c>
      <c r="Z1065" s="110">
        <f t="shared" si="550"/>
        <v>40740</v>
      </c>
      <c r="AA1065" s="110"/>
      <c r="AB1065" s="110"/>
      <c r="AC1065" s="110"/>
      <c r="AD1065" s="110">
        <f t="shared" si="561"/>
        <v>40740</v>
      </c>
      <c r="AE1065" s="110">
        <f t="shared" si="562"/>
        <v>134824.74496889865</v>
      </c>
      <c r="AF1065" s="261">
        <f t="shared" si="563"/>
        <v>1698573.12</v>
      </c>
      <c r="AG1065" s="23"/>
    </row>
    <row r="1066" spans="1:33" s="111" customFormat="1" x14ac:dyDescent="0.2">
      <c r="A1066" s="150" t="s">
        <v>419</v>
      </c>
      <c r="B1066" s="150"/>
      <c r="C1066" s="150"/>
      <c r="D1066" s="151">
        <v>0</v>
      </c>
      <c r="E1066" s="152"/>
      <c r="F1066" s="153">
        <v>0.2</v>
      </c>
      <c r="G1066" s="153"/>
      <c r="H1066" s="152">
        <v>14576</v>
      </c>
      <c r="I1066" s="109">
        <f t="shared" si="543"/>
        <v>14240.752</v>
      </c>
      <c r="J1066" s="66">
        <f t="shared" si="544"/>
        <v>11392.601600000002</v>
      </c>
      <c r="K1066" s="109"/>
      <c r="L1066" s="152">
        <v>3361</v>
      </c>
      <c r="M1066" s="109">
        <f t="shared" si="545"/>
        <v>3263.5309999999999</v>
      </c>
      <c r="N1066" s="109">
        <f t="shared" si="546"/>
        <v>2610.8248000000003</v>
      </c>
      <c r="O1066" s="115"/>
      <c r="P1066" s="152">
        <v>0</v>
      </c>
      <c r="Q1066" s="109">
        <f t="shared" si="547"/>
        <v>0</v>
      </c>
      <c r="R1066" s="66">
        <f t="shared" si="548"/>
        <v>0</v>
      </c>
      <c r="S1066" s="151">
        <v>15</v>
      </c>
      <c r="T1066" s="154" t="s">
        <v>16</v>
      </c>
      <c r="U1066" s="108">
        <f>SUMIF('Avoided Costs 2011-2019'!$A:$A,'2011 Actuals'!T1066&amp;'2011 Actuals'!S1066,'Avoided Costs 2011-2019'!$E:$E)*J1066</f>
        <v>23186.75704305229</v>
      </c>
      <c r="V1066" s="108">
        <f>SUMIF('Avoided Costs 2011-2019'!$A:$A,'2011 Actuals'!T1066&amp;'2011 Actuals'!S1066,'Avoided Costs 2011-2019'!$K:$K)*N1066</f>
        <v>2200.5655031769843</v>
      </c>
      <c r="W1066" s="108">
        <f>SUMIF('Avoided Costs 2011-2019'!$A:$A,'2011 Actuals'!T1066&amp;'2011 Actuals'!S1066,'Avoided Costs 2011-2019'!$M:$M)*R1066</f>
        <v>0</v>
      </c>
      <c r="X1066" s="108">
        <f t="shared" si="549"/>
        <v>25387.322546229276</v>
      </c>
      <c r="Y1066" s="134">
        <v>3850</v>
      </c>
      <c r="Z1066" s="110">
        <f t="shared" si="550"/>
        <v>3080</v>
      </c>
      <c r="AA1066" s="110"/>
      <c r="AB1066" s="110"/>
      <c r="AC1066" s="110"/>
      <c r="AD1066" s="110">
        <f t="shared" si="561"/>
        <v>3080</v>
      </c>
      <c r="AE1066" s="110">
        <f t="shared" si="562"/>
        <v>22307.322546229276</v>
      </c>
      <c r="AF1066" s="261">
        <f t="shared" si="563"/>
        <v>170889.02400000003</v>
      </c>
      <c r="AG1066" s="23"/>
    </row>
    <row r="1067" spans="1:33" s="111" customFormat="1" x14ac:dyDescent="0.2">
      <c r="A1067" s="150" t="s">
        <v>420</v>
      </c>
      <c r="B1067" s="150"/>
      <c r="C1067" s="150"/>
      <c r="D1067" s="151">
        <v>0</v>
      </c>
      <c r="E1067" s="152"/>
      <c r="F1067" s="153">
        <v>0.2</v>
      </c>
      <c r="G1067" s="153"/>
      <c r="H1067" s="152">
        <v>5381</v>
      </c>
      <c r="I1067" s="109">
        <f t="shared" si="543"/>
        <v>5257.2370000000001</v>
      </c>
      <c r="J1067" s="66">
        <f t="shared" si="544"/>
        <v>4205.7896000000001</v>
      </c>
      <c r="K1067" s="109"/>
      <c r="L1067" s="152">
        <v>0</v>
      </c>
      <c r="M1067" s="109">
        <f t="shared" si="545"/>
        <v>0</v>
      </c>
      <c r="N1067" s="109">
        <f t="shared" si="546"/>
        <v>0</v>
      </c>
      <c r="O1067" s="115"/>
      <c r="P1067" s="152">
        <v>0</v>
      </c>
      <c r="Q1067" s="109">
        <f t="shared" si="547"/>
        <v>0</v>
      </c>
      <c r="R1067" s="66">
        <f t="shared" si="548"/>
        <v>0</v>
      </c>
      <c r="S1067" s="151">
        <v>15</v>
      </c>
      <c r="T1067" s="154" t="s">
        <v>134</v>
      </c>
      <c r="U1067" s="108">
        <f>SUMIF('Avoided Costs 2011-2019'!$A:$A,'2011 Actuals'!T1067&amp;'2011 Actuals'!S1067,'Avoided Costs 2011-2019'!$E:$E)*J1067</f>
        <v>7776.9078118120096</v>
      </c>
      <c r="V1067" s="108">
        <f>SUMIF('Avoided Costs 2011-2019'!$A:$A,'2011 Actuals'!T1067&amp;'2011 Actuals'!S1067,'Avoided Costs 2011-2019'!$K:$K)*N1067</f>
        <v>0</v>
      </c>
      <c r="W1067" s="108">
        <f>SUMIF('Avoided Costs 2011-2019'!$A:$A,'2011 Actuals'!T1067&amp;'2011 Actuals'!S1067,'Avoided Costs 2011-2019'!$M:$M)*R1067</f>
        <v>0</v>
      </c>
      <c r="X1067" s="108">
        <f t="shared" si="549"/>
        <v>7776.9078118120096</v>
      </c>
      <c r="Y1067" s="134">
        <v>12800</v>
      </c>
      <c r="Z1067" s="110">
        <f t="shared" si="550"/>
        <v>10240</v>
      </c>
      <c r="AA1067" s="110"/>
      <c r="AB1067" s="110"/>
      <c r="AC1067" s="110"/>
      <c r="AD1067" s="110">
        <f t="shared" si="561"/>
        <v>10240</v>
      </c>
      <c r="AE1067" s="110">
        <f t="shared" si="562"/>
        <v>-2463.0921881879904</v>
      </c>
      <c r="AF1067" s="261">
        <f t="shared" si="563"/>
        <v>63086.843999999997</v>
      </c>
      <c r="AG1067" s="23"/>
    </row>
    <row r="1068" spans="1:33" s="111" customFormat="1" x14ac:dyDescent="0.2">
      <c r="A1068" s="150" t="s">
        <v>421</v>
      </c>
      <c r="B1068" s="150"/>
      <c r="C1068" s="150"/>
      <c r="D1068" s="151">
        <v>1</v>
      </c>
      <c r="E1068" s="152"/>
      <c r="F1068" s="153">
        <v>0.2</v>
      </c>
      <c r="G1068" s="153"/>
      <c r="H1068" s="152">
        <v>23011</v>
      </c>
      <c r="I1068" s="109">
        <f t="shared" si="543"/>
        <v>22481.746999999999</v>
      </c>
      <c r="J1068" s="66">
        <f t="shared" si="544"/>
        <v>17985.3976</v>
      </c>
      <c r="K1068" s="109"/>
      <c r="L1068" s="152">
        <v>0</v>
      </c>
      <c r="M1068" s="109">
        <f t="shared" si="545"/>
        <v>0</v>
      </c>
      <c r="N1068" s="109">
        <f t="shared" si="546"/>
        <v>0</v>
      </c>
      <c r="O1068" s="115"/>
      <c r="P1068" s="152">
        <v>0</v>
      </c>
      <c r="Q1068" s="109">
        <f t="shared" si="547"/>
        <v>0</v>
      </c>
      <c r="R1068" s="66">
        <f t="shared" si="548"/>
        <v>0</v>
      </c>
      <c r="S1068" s="151">
        <v>11</v>
      </c>
      <c r="T1068" s="154" t="s">
        <v>16</v>
      </c>
      <c r="U1068" s="108">
        <f>SUMIF('Avoided Costs 2011-2019'!$A:$A,'2011 Actuals'!T1068&amp;'2011 Actuals'!S1068,'Avoided Costs 2011-2019'!$E:$E)*J1068</f>
        <v>30365.674920550893</v>
      </c>
      <c r="V1068" s="108">
        <f>SUMIF('Avoided Costs 2011-2019'!$A:$A,'2011 Actuals'!T1068&amp;'2011 Actuals'!S1068,'Avoided Costs 2011-2019'!$K:$K)*N1068</f>
        <v>0</v>
      </c>
      <c r="W1068" s="108">
        <f>SUMIF('Avoided Costs 2011-2019'!$A:$A,'2011 Actuals'!T1068&amp;'2011 Actuals'!S1068,'Avoided Costs 2011-2019'!$M:$M)*R1068</f>
        <v>0</v>
      </c>
      <c r="X1068" s="108">
        <f t="shared" si="549"/>
        <v>30365.674920550893</v>
      </c>
      <c r="Y1068" s="134">
        <v>19027</v>
      </c>
      <c r="Z1068" s="110">
        <f t="shared" si="550"/>
        <v>15221.6</v>
      </c>
      <c r="AA1068" s="110"/>
      <c r="AB1068" s="110"/>
      <c r="AC1068" s="110"/>
      <c r="AD1068" s="110">
        <f t="shared" si="561"/>
        <v>15221.6</v>
      </c>
      <c r="AE1068" s="110">
        <f t="shared" si="562"/>
        <v>15144.074920550893</v>
      </c>
      <c r="AF1068" s="261">
        <f t="shared" si="563"/>
        <v>197839.37359999999</v>
      </c>
      <c r="AG1068" s="23"/>
    </row>
    <row r="1069" spans="1:33" s="111" customFormat="1" x14ac:dyDescent="0.2">
      <c r="A1069" s="150" t="s">
        <v>422</v>
      </c>
      <c r="B1069" s="150"/>
      <c r="C1069" s="150"/>
      <c r="D1069" s="151">
        <v>0</v>
      </c>
      <c r="E1069" s="152"/>
      <c r="F1069" s="153">
        <v>0.2</v>
      </c>
      <c r="G1069" s="153"/>
      <c r="H1069" s="152">
        <v>17326</v>
      </c>
      <c r="I1069" s="109">
        <f t="shared" si="543"/>
        <v>16927.502</v>
      </c>
      <c r="J1069" s="66">
        <f t="shared" si="544"/>
        <v>13542.001600000001</v>
      </c>
      <c r="K1069" s="109"/>
      <c r="L1069" s="152">
        <v>0</v>
      </c>
      <c r="M1069" s="109">
        <f t="shared" si="545"/>
        <v>0</v>
      </c>
      <c r="N1069" s="109">
        <f t="shared" si="546"/>
        <v>0</v>
      </c>
      <c r="O1069" s="115"/>
      <c r="P1069" s="152">
        <v>0</v>
      </c>
      <c r="Q1069" s="109">
        <f t="shared" si="547"/>
        <v>0</v>
      </c>
      <c r="R1069" s="66">
        <f t="shared" si="548"/>
        <v>0</v>
      </c>
      <c r="S1069" s="151">
        <v>25</v>
      </c>
      <c r="T1069" s="154" t="s">
        <v>134</v>
      </c>
      <c r="U1069" s="108">
        <f>SUMIF('Avoided Costs 2011-2019'!$A:$A,'2011 Actuals'!T1069&amp;'2011 Actuals'!S1069,'Avoided Costs 2011-2019'!$E:$E)*J1069</f>
        <v>31781.345905305083</v>
      </c>
      <c r="V1069" s="108">
        <f>SUMIF('Avoided Costs 2011-2019'!$A:$A,'2011 Actuals'!T1069&amp;'2011 Actuals'!S1069,'Avoided Costs 2011-2019'!$K:$K)*N1069</f>
        <v>0</v>
      </c>
      <c r="W1069" s="108">
        <f>SUMIF('Avoided Costs 2011-2019'!$A:$A,'2011 Actuals'!T1069&amp;'2011 Actuals'!S1069,'Avoided Costs 2011-2019'!$M:$M)*R1069</f>
        <v>0</v>
      </c>
      <c r="X1069" s="108">
        <f t="shared" si="549"/>
        <v>31781.345905305083</v>
      </c>
      <c r="Y1069" s="134">
        <v>32820</v>
      </c>
      <c r="Z1069" s="110">
        <f t="shared" si="550"/>
        <v>26256</v>
      </c>
      <c r="AA1069" s="110"/>
      <c r="AB1069" s="110"/>
      <c r="AC1069" s="110"/>
      <c r="AD1069" s="110">
        <f t="shared" si="561"/>
        <v>26256</v>
      </c>
      <c r="AE1069" s="110">
        <f t="shared" si="562"/>
        <v>5525.3459053050829</v>
      </c>
      <c r="AF1069" s="261">
        <f t="shared" si="563"/>
        <v>338550.04000000004</v>
      </c>
      <c r="AG1069" s="23"/>
    </row>
    <row r="1070" spans="1:33" s="111" customFormat="1" x14ac:dyDescent="0.2">
      <c r="A1070" s="150" t="s">
        <v>423</v>
      </c>
      <c r="B1070" s="150"/>
      <c r="C1070" s="150"/>
      <c r="D1070" s="151">
        <v>1</v>
      </c>
      <c r="E1070" s="152"/>
      <c r="F1070" s="153">
        <v>0.2</v>
      </c>
      <c r="G1070" s="153"/>
      <c r="H1070" s="152">
        <v>35939</v>
      </c>
      <c r="I1070" s="109">
        <f t="shared" si="543"/>
        <v>35112.402999999998</v>
      </c>
      <c r="J1070" s="66">
        <f t="shared" si="544"/>
        <v>28089.922399999999</v>
      </c>
      <c r="K1070" s="109"/>
      <c r="L1070" s="152">
        <v>0</v>
      </c>
      <c r="M1070" s="109">
        <f t="shared" si="545"/>
        <v>0</v>
      </c>
      <c r="N1070" s="109">
        <f t="shared" si="546"/>
        <v>0</v>
      </c>
      <c r="O1070" s="115"/>
      <c r="P1070" s="152">
        <v>0</v>
      </c>
      <c r="Q1070" s="109">
        <f t="shared" si="547"/>
        <v>0</v>
      </c>
      <c r="R1070" s="66">
        <f t="shared" si="548"/>
        <v>0</v>
      </c>
      <c r="S1070" s="151">
        <v>25</v>
      </c>
      <c r="T1070" s="154" t="s">
        <v>16</v>
      </c>
      <c r="U1070" s="108">
        <f>SUMIF('Avoided Costs 2011-2019'!$A:$A,'2011 Actuals'!T1070&amp;'2011 Actuals'!S1070,'Avoided Costs 2011-2019'!$E:$E)*J1070</f>
        <v>72584.453449259701</v>
      </c>
      <c r="V1070" s="108">
        <f>SUMIF('Avoided Costs 2011-2019'!$A:$A,'2011 Actuals'!T1070&amp;'2011 Actuals'!S1070,'Avoided Costs 2011-2019'!$K:$K)*N1070</f>
        <v>0</v>
      </c>
      <c r="W1070" s="108">
        <f>SUMIF('Avoided Costs 2011-2019'!$A:$A,'2011 Actuals'!T1070&amp;'2011 Actuals'!S1070,'Avoided Costs 2011-2019'!$M:$M)*R1070</f>
        <v>0</v>
      </c>
      <c r="X1070" s="108">
        <f t="shared" si="549"/>
        <v>72584.453449259701</v>
      </c>
      <c r="Y1070" s="134">
        <v>27386</v>
      </c>
      <c r="Z1070" s="110">
        <f t="shared" si="550"/>
        <v>21908.800000000003</v>
      </c>
      <c r="AA1070" s="110"/>
      <c r="AB1070" s="110"/>
      <c r="AC1070" s="110"/>
      <c r="AD1070" s="110">
        <f t="shared" si="561"/>
        <v>21908.800000000003</v>
      </c>
      <c r="AE1070" s="110">
        <f t="shared" si="562"/>
        <v>50675.653449259698</v>
      </c>
      <c r="AF1070" s="261">
        <f t="shared" si="563"/>
        <v>702248.05999999994</v>
      </c>
      <c r="AG1070" s="23"/>
    </row>
    <row r="1071" spans="1:33" s="111" customFormat="1" x14ac:dyDescent="0.2">
      <c r="A1071" s="145" t="s">
        <v>424</v>
      </c>
      <c r="B1071" s="145"/>
      <c r="C1071" s="145"/>
      <c r="D1071" s="146">
        <v>1</v>
      </c>
      <c r="E1071" s="147"/>
      <c r="F1071" s="148">
        <v>0.2</v>
      </c>
      <c r="G1071" s="148"/>
      <c r="H1071" s="147">
        <v>24282</v>
      </c>
      <c r="I1071" s="109">
        <f>H1071</f>
        <v>24282</v>
      </c>
      <c r="J1071" s="66">
        <f t="shared" si="544"/>
        <v>19425.600000000002</v>
      </c>
      <c r="K1071" s="147"/>
      <c r="L1071" s="147">
        <v>0</v>
      </c>
      <c r="M1071" s="109">
        <f>L1071</f>
        <v>0</v>
      </c>
      <c r="N1071" s="109">
        <f t="shared" si="546"/>
        <v>0</v>
      </c>
      <c r="O1071" s="147"/>
      <c r="P1071" s="147">
        <v>0</v>
      </c>
      <c r="Q1071" s="109">
        <f>+P1071</f>
        <v>0</v>
      </c>
      <c r="R1071" s="66">
        <f t="shared" si="548"/>
        <v>0</v>
      </c>
      <c r="S1071" s="146">
        <v>25</v>
      </c>
      <c r="T1071" s="149" t="s">
        <v>16</v>
      </c>
      <c r="U1071" s="108">
        <f>SUMIF('Avoided Costs 2011-2019'!$A:$A,'2011 Actuals'!T1071&amp;'2011 Actuals'!S1071,'Avoided Costs 2011-2019'!$E:$E)*J1071</f>
        <v>50195.815383382454</v>
      </c>
      <c r="V1071" s="108">
        <f>SUMIF('Avoided Costs 2011-2019'!$A:$A,'2011 Actuals'!T1071&amp;'2011 Actuals'!S1071,'Avoided Costs 2011-2019'!$K:$K)*N1071</f>
        <v>0</v>
      </c>
      <c r="W1071" s="108">
        <f>SUMIF('Avoided Costs 2011-2019'!$A:$A,'2011 Actuals'!T1071&amp;'2011 Actuals'!S1071,'Avoided Costs 2011-2019'!$M:$M)*R1071</f>
        <v>0</v>
      </c>
      <c r="X1071" s="108">
        <f t="shared" si="549"/>
        <v>50195.815383382454</v>
      </c>
      <c r="Y1071" s="134">
        <v>20600</v>
      </c>
      <c r="Z1071" s="110">
        <f t="shared" si="550"/>
        <v>16480</v>
      </c>
      <c r="AA1071" s="110"/>
      <c r="AB1071" s="110"/>
      <c r="AC1071" s="110"/>
      <c r="AD1071" s="110">
        <f t="shared" si="561"/>
        <v>16480</v>
      </c>
      <c r="AE1071" s="110">
        <f t="shared" si="562"/>
        <v>33715.815383382454</v>
      </c>
      <c r="AF1071" s="261">
        <f t="shared" si="563"/>
        <v>485640.00000000006</v>
      </c>
      <c r="AG1071" s="23"/>
    </row>
    <row r="1072" spans="1:33" s="111" customFormat="1" x14ac:dyDescent="0.2">
      <c r="A1072" s="150" t="s">
        <v>425</v>
      </c>
      <c r="B1072" s="150"/>
      <c r="C1072" s="150"/>
      <c r="D1072" s="151">
        <v>1</v>
      </c>
      <c r="E1072" s="152"/>
      <c r="F1072" s="153">
        <v>0.2</v>
      </c>
      <c r="G1072" s="153"/>
      <c r="H1072" s="152">
        <v>27335</v>
      </c>
      <c r="I1072" s="109">
        <f t="shared" si="543"/>
        <v>26706.294999999998</v>
      </c>
      <c r="J1072" s="66">
        <f t="shared" si="544"/>
        <v>21365.036</v>
      </c>
      <c r="K1072" s="109"/>
      <c r="L1072" s="152">
        <v>0</v>
      </c>
      <c r="M1072" s="109">
        <f t="shared" si="545"/>
        <v>0</v>
      </c>
      <c r="N1072" s="109">
        <f t="shared" si="546"/>
        <v>0</v>
      </c>
      <c r="O1072" s="115"/>
      <c r="P1072" s="152">
        <v>0</v>
      </c>
      <c r="Q1072" s="109">
        <f t="shared" si="547"/>
        <v>0</v>
      </c>
      <c r="R1072" s="66">
        <f t="shared" si="548"/>
        <v>0</v>
      </c>
      <c r="S1072" s="151">
        <v>15</v>
      </c>
      <c r="T1072" s="154" t="s">
        <v>16</v>
      </c>
      <c r="U1072" s="108">
        <f>SUMIF('Avoided Costs 2011-2019'!$A:$A,'2011 Actuals'!T1072&amp;'2011 Actuals'!S1072,'Avoided Costs 2011-2019'!$E:$E)*J1072</f>
        <v>43483.123200592367</v>
      </c>
      <c r="V1072" s="108">
        <f>SUMIF('Avoided Costs 2011-2019'!$A:$A,'2011 Actuals'!T1072&amp;'2011 Actuals'!S1072,'Avoided Costs 2011-2019'!$K:$K)*N1072</f>
        <v>0</v>
      </c>
      <c r="W1072" s="108">
        <f>SUMIF('Avoided Costs 2011-2019'!$A:$A,'2011 Actuals'!T1072&amp;'2011 Actuals'!S1072,'Avoided Costs 2011-2019'!$M:$M)*R1072</f>
        <v>0</v>
      </c>
      <c r="X1072" s="108">
        <f t="shared" si="549"/>
        <v>43483.123200592367</v>
      </c>
      <c r="Y1072" s="134">
        <v>26626</v>
      </c>
      <c r="Z1072" s="110">
        <f t="shared" si="550"/>
        <v>21300.800000000003</v>
      </c>
      <c r="AA1072" s="110"/>
      <c r="AB1072" s="110"/>
      <c r="AC1072" s="110"/>
      <c r="AD1072" s="110">
        <f t="shared" si="561"/>
        <v>21300.800000000003</v>
      </c>
      <c r="AE1072" s="110">
        <f t="shared" si="562"/>
        <v>22182.323200592364</v>
      </c>
      <c r="AF1072" s="261">
        <f t="shared" si="563"/>
        <v>320475.53999999998</v>
      </c>
      <c r="AG1072" s="23"/>
    </row>
    <row r="1073" spans="1:33" s="111" customFormat="1" x14ac:dyDescent="0.2">
      <c r="A1073" s="150" t="s">
        <v>426</v>
      </c>
      <c r="B1073" s="150"/>
      <c r="C1073" s="150"/>
      <c r="D1073" s="151">
        <v>1</v>
      </c>
      <c r="E1073" s="152"/>
      <c r="F1073" s="153">
        <v>0.2</v>
      </c>
      <c r="G1073" s="153"/>
      <c r="H1073" s="152">
        <v>32382</v>
      </c>
      <c r="I1073" s="109">
        <f t="shared" si="543"/>
        <v>31637.214</v>
      </c>
      <c r="J1073" s="66">
        <f t="shared" si="544"/>
        <v>25309.771200000003</v>
      </c>
      <c r="K1073" s="109"/>
      <c r="L1073" s="152">
        <v>0</v>
      </c>
      <c r="M1073" s="109">
        <f t="shared" si="545"/>
        <v>0</v>
      </c>
      <c r="N1073" s="109">
        <f t="shared" si="546"/>
        <v>0</v>
      </c>
      <c r="O1073" s="115"/>
      <c r="P1073" s="152">
        <v>0</v>
      </c>
      <c r="Q1073" s="109">
        <f t="shared" si="547"/>
        <v>0</v>
      </c>
      <c r="R1073" s="66">
        <f t="shared" si="548"/>
        <v>0</v>
      </c>
      <c r="S1073" s="151">
        <v>15</v>
      </c>
      <c r="T1073" s="154" t="s">
        <v>16</v>
      </c>
      <c r="U1073" s="108">
        <f>SUMIF('Avoided Costs 2011-2019'!$A:$A,'2011 Actuals'!T1073&amp;'2011 Actuals'!S1073,'Avoided Costs 2011-2019'!$E:$E)*J1073</f>
        <v>51511.633271687657</v>
      </c>
      <c r="V1073" s="108">
        <f>SUMIF('Avoided Costs 2011-2019'!$A:$A,'2011 Actuals'!T1073&amp;'2011 Actuals'!S1073,'Avoided Costs 2011-2019'!$K:$K)*N1073</f>
        <v>0</v>
      </c>
      <c r="W1073" s="108">
        <f>SUMIF('Avoided Costs 2011-2019'!$A:$A,'2011 Actuals'!T1073&amp;'2011 Actuals'!S1073,'Avoided Costs 2011-2019'!$M:$M)*R1073</f>
        <v>0</v>
      </c>
      <c r="X1073" s="108">
        <f t="shared" si="549"/>
        <v>51511.633271687657</v>
      </c>
      <c r="Y1073" s="134">
        <v>44692</v>
      </c>
      <c r="Z1073" s="110">
        <f t="shared" si="550"/>
        <v>35753.599999999999</v>
      </c>
      <c r="AA1073" s="110"/>
      <c r="AB1073" s="110"/>
      <c r="AC1073" s="110"/>
      <c r="AD1073" s="110">
        <f t="shared" si="561"/>
        <v>35753.599999999999</v>
      </c>
      <c r="AE1073" s="110">
        <f t="shared" si="562"/>
        <v>15758.033271687658</v>
      </c>
      <c r="AF1073" s="261">
        <f t="shared" si="563"/>
        <v>379646.56800000003</v>
      </c>
      <c r="AG1073" s="23"/>
    </row>
    <row r="1074" spans="1:33" s="111" customFormat="1" x14ac:dyDescent="0.2">
      <c r="A1074" s="150" t="s">
        <v>427</v>
      </c>
      <c r="B1074" s="150"/>
      <c r="C1074" s="150"/>
      <c r="D1074" s="151">
        <v>1</v>
      </c>
      <c r="E1074" s="152"/>
      <c r="F1074" s="153">
        <v>0.2</v>
      </c>
      <c r="G1074" s="153"/>
      <c r="H1074" s="152">
        <v>30989</v>
      </c>
      <c r="I1074" s="109">
        <f t="shared" si="543"/>
        <v>30276.253000000001</v>
      </c>
      <c r="J1074" s="66">
        <f t="shared" si="544"/>
        <v>24221.002400000001</v>
      </c>
      <c r="K1074" s="109"/>
      <c r="L1074" s="152">
        <v>0</v>
      </c>
      <c r="M1074" s="109">
        <f t="shared" si="545"/>
        <v>0</v>
      </c>
      <c r="N1074" s="109">
        <f t="shared" si="546"/>
        <v>0</v>
      </c>
      <c r="O1074" s="115"/>
      <c r="P1074" s="152">
        <v>0</v>
      </c>
      <c r="Q1074" s="109">
        <f t="shared" si="547"/>
        <v>0</v>
      </c>
      <c r="R1074" s="66">
        <f t="shared" si="548"/>
        <v>0</v>
      </c>
      <c r="S1074" s="151">
        <v>15</v>
      </c>
      <c r="T1074" s="154" t="s">
        <v>134</v>
      </c>
      <c r="U1074" s="108">
        <f>SUMIF('Avoided Costs 2011-2019'!$A:$A,'2011 Actuals'!T1074&amp;'2011 Actuals'!S1074,'Avoided Costs 2011-2019'!$E:$E)*J1074</f>
        <v>44786.953387891168</v>
      </c>
      <c r="V1074" s="108">
        <f>SUMIF('Avoided Costs 2011-2019'!$A:$A,'2011 Actuals'!T1074&amp;'2011 Actuals'!S1074,'Avoided Costs 2011-2019'!$K:$K)*N1074</f>
        <v>0</v>
      </c>
      <c r="W1074" s="108">
        <f>SUMIF('Avoided Costs 2011-2019'!$A:$A,'2011 Actuals'!T1074&amp;'2011 Actuals'!S1074,'Avoided Costs 2011-2019'!$M:$M)*R1074</f>
        <v>0</v>
      </c>
      <c r="X1074" s="108">
        <f t="shared" si="549"/>
        <v>44786.953387891168</v>
      </c>
      <c r="Y1074" s="134">
        <v>12121</v>
      </c>
      <c r="Z1074" s="110">
        <f t="shared" si="550"/>
        <v>9696.8000000000011</v>
      </c>
      <c r="AA1074" s="110"/>
      <c r="AB1074" s="110"/>
      <c r="AC1074" s="110"/>
      <c r="AD1074" s="110">
        <f t="shared" si="561"/>
        <v>9696.8000000000011</v>
      </c>
      <c r="AE1074" s="110">
        <f t="shared" si="562"/>
        <v>35090.153387891165</v>
      </c>
      <c r="AF1074" s="261">
        <f t="shared" si="563"/>
        <v>363315.03600000002</v>
      </c>
      <c r="AG1074" s="23"/>
    </row>
    <row r="1075" spans="1:33" s="111" customFormat="1" x14ac:dyDescent="0.2">
      <c r="A1075" s="150" t="s">
        <v>428</v>
      </c>
      <c r="B1075" s="150"/>
      <c r="C1075" s="150"/>
      <c r="D1075" s="151">
        <v>1</v>
      </c>
      <c r="E1075" s="152"/>
      <c r="F1075" s="153">
        <v>0.2</v>
      </c>
      <c r="G1075" s="153"/>
      <c r="H1075" s="152">
        <v>35285</v>
      </c>
      <c r="I1075" s="109">
        <f t="shared" si="543"/>
        <v>34473.445</v>
      </c>
      <c r="J1075" s="66">
        <f t="shared" si="544"/>
        <v>27578.756000000001</v>
      </c>
      <c r="K1075" s="109"/>
      <c r="L1075" s="152">
        <v>0</v>
      </c>
      <c r="M1075" s="109">
        <f t="shared" si="545"/>
        <v>0</v>
      </c>
      <c r="N1075" s="109">
        <f t="shared" si="546"/>
        <v>0</v>
      </c>
      <c r="O1075" s="115"/>
      <c r="P1075" s="152">
        <v>0</v>
      </c>
      <c r="Q1075" s="109">
        <f t="shared" si="547"/>
        <v>0</v>
      </c>
      <c r="R1075" s="66">
        <f t="shared" si="548"/>
        <v>0</v>
      </c>
      <c r="S1075" s="151">
        <v>15</v>
      </c>
      <c r="T1075" s="154" t="s">
        <v>16</v>
      </c>
      <c r="U1075" s="108">
        <f>SUMIF('Avoided Costs 2011-2019'!$A:$A,'2011 Actuals'!T1075&amp;'2011 Actuals'!S1075,'Avoided Costs 2011-2019'!$E:$E)*J1075</f>
        <v>56129.577542816958</v>
      </c>
      <c r="V1075" s="108">
        <f>SUMIF('Avoided Costs 2011-2019'!$A:$A,'2011 Actuals'!T1075&amp;'2011 Actuals'!S1075,'Avoided Costs 2011-2019'!$K:$K)*N1075</f>
        <v>0</v>
      </c>
      <c r="W1075" s="108">
        <f>SUMIF('Avoided Costs 2011-2019'!$A:$A,'2011 Actuals'!T1075&amp;'2011 Actuals'!S1075,'Avoided Costs 2011-2019'!$M:$M)*R1075</f>
        <v>0</v>
      </c>
      <c r="X1075" s="108">
        <f t="shared" si="549"/>
        <v>56129.577542816958</v>
      </c>
      <c r="Y1075" s="134">
        <v>27764</v>
      </c>
      <c r="Z1075" s="110">
        <f t="shared" si="550"/>
        <v>22211.200000000001</v>
      </c>
      <c r="AA1075" s="110"/>
      <c r="AB1075" s="110"/>
      <c r="AC1075" s="110"/>
      <c r="AD1075" s="110">
        <f t="shared" si="561"/>
        <v>22211.200000000001</v>
      </c>
      <c r="AE1075" s="110">
        <f t="shared" si="562"/>
        <v>33918.377542816961</v>
      </c>
      <c r="AF1075" s="261">
        <f t="shared" si="563"/>
        <v>413681.34</v>
      </c>
      <c r="AG1075" s="23"/>
    </row>
    <row r="1076" spans="1:33" s="111" customFormat="1" x14ac:dyDescent="0.2">
      <c r="A1076" s="150" t="s">
        <v>429</v>
      </c>
      <c r="B1076" s="150"/>
      <c r="C1076" s="150"/>
      <c r="D1076" s="151">
        <v>1</v>
      </c>
      <c r="E1076" s="152"/>
      <c r="F1076" s="153">
        <v>0.2</v>
      </c>
      <c r="G1076" s="153"/>
      <c r="H1076" s="152">
        <v>108192</v>
      </c>
      <c r="I1076" s="109">
        <f t="shared" si="543"/>
        <v>105703.584</v>
      </c>
      <c r="J1076" s="66">
        <f t="shared" si="544"/>
        <v>84562.867200000008</v>
      </c>
      <c r="K1076" s="109"/>
      <c r="L1076" s="152">
        <v>0</v>
      </c>
      <c r="M1076" s="109">
        <f t="shared" si="545"/>
        <v>0</v>
      </c>
      <c r="N1076" s="109">
        <f t="shared" si="546"/>
        <v>0</v>
      </c>
      <c r="O1076" s="115"/>
      <c r="P1076" s="152">
        <v>0</v>
      </c>
      <c r="Q1076" s="109">
        <f t="shared" si="547"/>
        <v>0</v>
      </c>
      <c r="R1076" s="66">
        <f t="shared" si="548"/>
        <v>0</v>
      </c>
      <c r="S1076" s="151">
        <v>15</v>
      </c>
      <c r="T1076" s="154" t="s">
        <v>16</v>
      </c>
      <c r="U1076" s="108">
        <f>SUMIF('Avoided Costs 2011-2019'!$A:$A,'2011 Actuals'!T1076&amp;'2011 Actuals'!S1076,'Avoided Costs 2011-2019'!$E:$E)*J1076</f>
        <v>172106.31298037275</v>
      </c>
      <c r="V1076" s="108">
        <f>SUMIF('Avoided Costs 2011-2019'!$A:$A,'2011 Actuals'!T1076&amp;'2011 Actuals'!S1076,'Avoided Costs 2011-2019'!$K:$K)*N1076</f>
        <v>0</v>
      </c>
      <c r="W1076" s="108">
        <f>SUMIF('Avoided Costs 2011-2019'!$A:$A,'2011 Actuals'!T1076&amp;'2011 Actuals'!S1076,'Avoided Costs 2011-2019'!$M:$M)*R1076</f>
        <v>0</v>
      </c>
      <c r="X1076" s="108">
        <f t="shared" si="549"/>
        <v>172106.31298037275</v>
      </c>
      <c r="Y1076" s="134">
        <v>21542</v>
      </c>
      <c r="Z1076" s="110">
        <f t="shared" si="550"/>
        <v>17233.600000000002</v>
      </c>
      <c r="AA1076" s="110"/>
      <c r="AB1076" s="110"/>
      <c r="AC1076" s="110"/>
      <c r="AD1076" s="110">
        <f t="shared" si="561"/>
        <v>17233.600000000002</v>
      </c>
      <c r="AE1076" s="110">
        <f t="shared" si="562"/>
        <v>154872.71298037274</v>
      </c>
      <c r="AF1076" s="261">
        <f t="shared" si="563"/>
        <v>1268443.0080000001</v>
      </c>
      <c r="AG1076" s="23"/>
    </row>
    <row r="1077" spans="1:33" s="111" customFormat="1" x14ac:dyDescent="0.2">
      <c r="A1077" s="150" t="s">
        <v>430</v>
      </c>
      <c r="B1077" s="150"/>
      <c r="C1077" s="150"/>
      <c r="D1077" s="151">
        <v>1</v>
      </c>
      <c r="E1077" s="152"/>
      <c r="F1077" s="153">
        <v>0.2</v>
      </c>
      <c r="G1077" s="153"/>
      <c r="H1077" s="152">
        <v>70675</v>
      </c>
      <c r="I1077" s="109">
        <f t="shared" si="543"/>
        <v>69049.475000000006</v>
      </c>
      <c r="J1077" s="66">
        <f t="shared" si="544"/>
        <v>55239.580000000009</v>
      </c>
      <c r="K1077" s="109"/>
      <c r="L1077" s="152">
        <v>0</v>
      </c>
      <c r="M1077" s="109">
        <f t="shared" si="545"/>
        <v>0</v>
      </c>
      <c r="N1077" s="109">
        <f t="shared" si="546"/>
        <v>0</v>
      </c>
      <c r="O1077" s="115"/>
      <c r="P1077" s="152">
        <v>0</v>
      </c>
      <c r="Q1077" s="109">
        <f t="shared" si="547"/>
        <v>0</v>
      </c>
      <c r="R1077" s="66">
        <f t="shared" si="548"/>
        <v>0</v>
      </c>
      <c r="S1077" s="151">
        <v>25</v>
      </c>
      <c r="T1077" s="154" t="s">
        <v>16</v>
      </c>
      <c r="U1077" s="108">
        <f>SUMIF('Avoided Costs 2011-2019'!$A:$A,'2011 Actuals'!T1077&amp;'2011 Actuals'!S1077,'Avoided Costs 2011-2019'!$E:$E)*J1077</f>
        <v>142739.25950990373</v>
      </c>
      <c r="V1077" s="108">
        <f>SUMIF('Avoided Costs 2011-2019'!$A:$A,'2011 Actuals'!T1077&amp;'2011 Actuals'!S1077,'Avoided Costs 2011-2019'!$K:$K)*N1077</f>
        <v>0</v>
      </c>
      <c r="W1077" s="108">
        <f>SUMIF('Avoided Costs 2011-2019'!$A:$A,'2011 Actuals'!T1077&amp;'2011 Actuals'!S1077,'Avoided Costs 2011-2019'!$M:$M)*R1077</f>
        <v>0</v>
      </c>
      <c r="X1077" s="108">
        <f t="shared" si="549"/>
        <v>142739.25950990373</v>
      </c>
      <c r="Y1077" s="134">
        <v>22323</v>
      </c>
      <c r="Z1077" s="110">
        <f t="shared" si="550"/>
        <v>17858.400000000001</v>
      </c>
      <c r="AA1077" s="110"/>
      <c r="AB1077" s="110"/>
      <c r="AC1077" s="110"/>
      <c r="AD1077" s="110">
        <f t="shared" si="561"/>
        <v>17858.400000000001</v>
      </c>
      <c r="AE1077" s="110">
        <f t="shared" si="562"/>
        <v>124880.85950990373</v>
      </c>
      <c r="AF1077" s="261">
        <f t="shared" si="563"/>
        <v>1380989.5000000002</v>
      </c>
      <c r="AG1077" s="23"/>
    </row>
    <row r="1078" spans="1:33" s="111" customFormat="1" x14ac:dyDescent="0.2">
      <c r="A1078" s="150" t="s">
        <v>431</v>
      </c>
      <c r="B1078" s="150"/>
      <c r="C1078" s="150"/>
      <c r="D1078" s="151">
        <v>1</v>
      </c>
      <c r="E1078" s="152"/>
      <c r="F1078" s="153">
        <v>0.2</v>
      </c>
      <c r="G1078" s="153"/>
      <c r="H1078" s="152">
        <v>5532</v>
      </c>
      <c r="I1078" s="109">
        <f t="shared" si="543"/>
        <v>5404.7640000000001</v>
      </c>
      <c r="J1078" s="66">
        <f t="shared" si="544"/>
        <v>4323.8112000000001</v>
      </c>
      <c r="K1078" s="109"/>
      <c r="L1078" s="152">
        <v>0</v>
      </c>
      <c r="M1078" s="109">
        <f t="shared" si="545"/>
        <v>0</v>
      </c>
      <c r="N1078" s="109">
        <f t="shared" si="546"/>
        <v>0</v>
      </c>
      <c r="O1078" s="115"/>
      <c r="P1078" s="152">
        <v>0</v>
      </c>
      <c r="Q1078" s="109">
        <f t="shared" si="547"/>
        <v>0</v>
      </c>
      <c r="R1078" s="66">
        <f t="shared" si="548"/>
        <v>0</v>
      </c>
      <c r="S1078" s="151">
        <v>15</v>
      </c>
      <c r="T1078" s="154" t="s">
        <v>134</v>
      </c>
      <c r="U1078" s="108">
        <f>SUMIF('Avoided Costs 2011-2019'!$A:$A,'2011 Actuals'!T1078&amp;'2011 Actuals'!S1078,'Avoided Costs 2011-2019'!$E:$E)*J1078</f>
        <v>7995.141054626285</v>
      </c>
      <c r="V1078" s="108">
        <f>SUMIF('Avoided Costs 2011-2019'!$A:$A,'2011 Actuals'!T1078&amp;'2011 Actuals'!S1078,'Avoided Costs 2011-2019'!$K:$K)*N1078</f>
        <v>0</v>
      </c>
      <c r="W1078" s="108">
        <f>SUMIF('Avoided Costs 2011-2019'!$A:$A,'2011 Actuals'!T1078&amp;'2011 Actuals'!S1078,'Avoided Costs 2011-2019'!$M:$M)*R1078</f>
        <v>0</v>
      </c>
      <c r="X1078" s="108">
        <f t="shared" si="549"/>
        <v>7995.141054626285</v>
      </c>
      <c r="Y1078" s="134">
        <v>2799</v>
      </c>
      <c r="Z1078" s="110">
        <f t="shared" si="550"/>
        <v>2239.2000000000003</v>
      </c>
      <c r="AA1078" s="110"/>
      <c r="AB1078" s="110"/>
      <c r="AC1078" s="110"/>
      <c r="AD1078" s="110">
        <f t="shared" si="561"/>
        <v>2239.2000000000003</v>
      </c>
      <c r="AE1078" s="110">
        <f t="shared" si="562"/>
        <v>5755.9410546262843</v>
      </c>
      <c r="AF1078" s="261">
        <f t="shared" si="563"/>
        <v>64857.168000000005</v>
      </c>
      <c r="AG1078" s="23"/>
    </row>
    <row r="1079" spans="1:33" s="111" customFormat="1" x14ac:dyDescent="0.2">
      <c r="A1079" s="150" t="s">
        <v>432</v>
      </c>
      <c r="B1079" s="150"/>
      <c r="C1079" s="150"/>
      <c r="D1079" s="151">
        <v>1</v>
      </c>
      <c r="E1079" s="152"/>
      <c r="F1079" s="153">
        <v>0.2</v>
      </c>
      <c r="G1079" s="153"/>
      <c r="H1079" s="152">
        <v>41668</v>
      </c>
      <c r="I1079" s="109">
        <f t="shared" si="543"/>
        <v>40709.635999999999</v>
      </c>
      <c r="J1079" s="66">
        <f t="shared" si="544"/>
        <v>32567.7088</v>
      </c>
      <c r="K1079" s="109"/>
      <c r="L1079" s="152">
        <v>0</v>
      </c>
      <c r="M1079" s="109">
        <f t="shared" si="545"/>
        <v>0</v>
      </c>
      <c r="N1079" s="109">
        <f t="shared" si="546"/>
        <v>0</v>
      </c>
      <c r="O1079" s="115"/>
      <c r="P1079" s="152">
        <v>0</v>
      </c>
      <c r="Q1079" s="109">
        <f t="shared" si="547"/>
        <v>0</v>
      </c>
      <c r="R1079" s="66">
        <f t="shared" si="548"/>
        <v>0</v>
      </c>
      <c r="S1079" s="151">
        <v>15</v>
      </c>
      <c r="T1079" s="154" t="s">
        <v>16</v>
      </c>
      <c r="U1079" s="108">
        <f>SUMIF('Avoided Costs 2011-2019'!$A:$A,'2011 Actuals'!T1079&amp;'2011 Actuals'!S1079,'Avoided Costs 2011-2019'!$E:$E)*J1079</f>
        <v>66283.328242995529</v>
      </c>
      <c r="V1079" s="108">
        <f>SUMIF('Avoided Costs 2011-2019'!$A:$A,'2011 Actuals'!T1079&amp;'2011 Actuals'!S1079,'Avoided Costs 2011-2019'!$K:$K)*N1079</f>
        <v>0</v>
      </c>
      <c r="W1079" s="108">
        <f>SUMIF('Avoided Costs 2011-2019'!$A:$A,'2011 Actuals'!T1079&amp;'2011 Actuals'!S1079,'Avoided Costs 2011-2019'!$M:$M)*R1079</f>
        <v>0</v>
      </c>
      <c r="X1079" s="108">
        <f t="shared" si="549"/>
        <v>66283.328242995529</v>
      </c>
      <c r="Y1079" s="134">
        <v>9547</v>
      </c>
      <c r="Z1079" s="110">
        <f t="shared" si="550"/>
        <v>7637.6</v>
      </c>
      <c r="AA1079" s="110"/>
      <c r="AB1079" s="110"/>
      <c r="AC1079" s="110"/>
      <c r="AD1079" s="110">
        <f t="shared" si="561"/>
        <v>7637.6</v>
      </c>
      <c r="AE1079" s="110">
        <f t="shared" si="562"/>
        <v>58645.72824299553</v>
      </c>
      <c r="AF1079" s="261">
        <f t="shared" si="563"/>
        <v>488515.63199999998</v>
      </c>
      <c r="AG1079" s="23"/>
    </row>
    <row r="1080" spans="1:33" s="111" customFormat="1" x14ac:dyDescent="0.2">
      <c r="A1080" s="150" t="s">
        <v>433</v>
      </c>
      <c r="B1080" s="150"/>
      <c r="C1080" s="150"/>
      <c r="D1080" s="151">
        <v>1</v>
      </c>
      <c r="E1080" s="152"/>
      <c r="F1080" s="153">
        <v>0.2</v>
      </c>
      <c r="G1080" s="153"/>
      <c r="H1080" s="152">
        <v>160912</v>
      </c>
      <c r="I1080" s="109">
        <f t="shared" si="543"/>
        <v>157211.024</v>
      </c>
      <c r="J1080" s="66">
        <f t="shared" si="544"/>
        <v>125768.81920000001</v>
      </c>
      <c r="K1080" s="109"/>
      <c r="L1080" s="152">
        <v>0</v>
      </c>
      <c r="M1080" s="109">
        <f t="shared" si="545"/>
        <v>0</v>
      </c>
      <c r="N1080" s="109">
        <f t="shared" si="546"/>
        <v>0</v>
      </c>
      <c r="O1080" s="115"/>
      <c r="P1080" s="152">
        <v>0</v>
      </c>
      <c r="Q1080" s="109">
        <f t="shared" si="547"/>
        <v>0</v>
      </c>
      <c r="R1080" s="66">
        <f t="shared" si="548"/>
        <v>0</v>
      </c>
      <c r="S1080" s="151">
        <v>5</v>
      </c>
      <c r="T1080" s="154" t="s">
        <v>16</v>
      </c>
      <c r="U1080" s="108">
        <f>SUMIF('Avoided Costs 2011-2019'!$A:$A,'2011 Actuals'!T1080&amp;'2011 Actuals'!S1080,'Avoided Costs 2011-2019'!$E:$E)*J1080</f>
        <v>113275.39063589671</v>
      </c>
      <c r="V1080" s="108">
        <f>SUMIF('Avoided Costs 2011-2019'!$A:$A,'2011 Actuals'!T1080&amp;'2011 Actuals'!S1080,'Avoided Costs 2011-2019'!$K:$K)*N1080</f>
        <v>0</v>
      </c>
      <c r="W1080" s="108">
        <f>SUMIF('Avoided Costs 2011-2019'!$A:$A,'2011 Actuals'!T1080&amp;'2011 Actuals'!S1080,'Avoided Costs 2011-2019'!$M:$M)*R1080</f>
        <v>0</v>
      </c>
      <c r="X1080" s="108">
        <f t="shared" si="549"/>
        <v>113275.39063589671</v>
      </c>
      <c r="Y1080" s="134">
        <v>2745</v>
      </c>
      <c r="Z1080" s="110">
        <f t="shared" si="550"/>
        <v>2196</v>
      </c>
      <c r="AA1080" s="110"/>
      <c r="AB1080" s="110"/>
      <c r="AC1080" s="110"/>
      <c r="AD1080" s="110">
        <f t="shared" si="561"/>
        <v>2196</v>
      </c>
      <c r="AE1080" s="110">
        <f t="shared" si="562"/>
        <v>111079.39063589671</v>
      </c>
      <c r="AF1080" s="261">
        <f t="shared" si="563"/>
        <v>628844.09600000002</v>
      </c>
      <c r="AG1080" s="23"/>
    </row>
    <row r="1081" spans="1:33" s="111" customFormat="1" x14ac:dyDescent="0.2">
      <c r="A1081" s="150" t="s">
        <v>434</v>
      </c>
      <c r="B1081" s="150"/>
      <c r="C1081" s="150"/>
      <c r="D1081" s="151">
        <v>1</v>
      </c>
      <c r="E1081" s="152"/>
      <c r="F1081" s="153">
        <v>0.2</v>
      </c>
      <c r="G1081" s="153"/>
      <c r="H1081" s="152">
        <v>102876</v>
      </c>
      <c r="I1081" s="109">
        <f t="shared" si="543"/>
        <v>100509.852</v>
      </c>
      <c r="J1081" s="66">
        <f t="shared" si="544"/>
        <v>80407.881600000008</v>
      </c>
      <c r="K1081" s="109"/>
      <c r="L1081" s="152">
        <v>0</v>
      </c>
      <c r="M1081" s="109">
        <f t="shared" si="545"/>
        <v>0</v>
      </c>
      <c r="N1081" s="109">
        <f t="shared" si="546"/>
        <v>0</v>
      </c>
      <c r="O1081" s="115"/>
      <c r="P1081" s="152">
        <v>0</v>
      </c>
      <c r="Q1081" s="109">
        <f t="shared" si="547"/>
        <v>0</v>
      </c>
      <c r="R1081" s="66">
        <f t="shared" si="548"/>
        <v>0</v>
      </c>
      <c r="S1081" s="151">
        <v>5</v>
      </c>
      <c r="T1081" s="154" t="s">
        <v>16</v>
      </c>
      <c r="U1081" s="108">
        <f>SUMIF('Avoided Costs 2011-2019'!$A:$A,'2011 Actuals'!T1081&amp;'2011 Actuals'!S1081,'Avoided Costs 2011-2019'!$E:$E)*J1081</f>
        <v>72420.447741986354</v>
      </c>
      <c r="V1081" s="108">
        <f>SUMIF('Avoided Costs 2011-2019'!$A:$A,'2011 Actuals'!T1081&amp;'2011 Actuals'!S1081,'Avoided Costs 2011-2019'!$K:$K)*N1081</f>
        <v>0</v>
      </c>
      <c r="W1081" s="108">
        <f>SUMIF('Avoided Costs 2011-2019'!$A:$A,'2011 Actuals'!T1081&amp;'2011 Actuals'!S1081,'Avoided Costs 2011-2019'!$M:$M)*R1081</f>
        <v>0</v>
      </c>
      <c r="X1081" s="108">
        <f t="shared" si="549"/>
        <v>72420.447741986354</v>
      </c>
      <c r="Y1081" s="134">
        <v>11550</v>
      </c>
      <c r="Z1081" s="110">
        <f t="shared" si="550"/>
        <v>9240</v>
      </c>
      <c r="AA1081" s="110"/>
      <c r="AB1081" s="110"/>
      <c r="AC1081" s="110"/>
      <c r="AD1081" s="110">
        <f t="shared" ref="AD1081:AD1112" si="564">Z1081+AB1081</f>
        <v>9240</v>
      </c>
      <c r="AE1081" s="110">
        <f t="shared" ref="AE1081:AE1112" si="565">X1081-AD1081</f>
        <v>63180.447741986354</v>
      </c>
      <c r="AF1081" s="261">
        <f t="shared" si="563"/>
        <v>402039.40800000005</v>
      </c>
      <c r="AG1081" s="23"/>
    </row>
    <row r="1082" spans="1:33" s="111" customFormat="1" x14ac:dyDescent="0.2">
      <c r="A1082" s="150" t="s">
        <v>435</v>
      </c>
      <c r="B1082" s="150"/>
      <c r="C1082" s="150"/>
      <c r="D1082" s="151">
        <v>1</v>
      </c>
      <c r="E1082" s="152"/>
      <c r="F1082" s="153">
        <v>0.2</v>
      </c>
      <c r="G1082" s="153"/>
      <c r="H1082" s="152">
        <v>27826</v>
      </c>
      <c r="I1082" s="109">
        <f t="shared" si="543"/>
        <v>27186.002</v>
      </c>
      <c r="J1082" s="66">
        <f t="shared" si="544"/>
        <v>21748.801600000003</v>
      </c>
      <c r="K1082" s="109"/>
      <c r="L1082" s="152">
        <v>0</v>
      </c>
      <c r="M1082" s="109">
        <f t="shared" si="545"/>
        <v>0</v>
      </c>
      <c r="N1082" s="109">
        <f t="shared" si="546"/>
        <v>0</v>
      </c>
      <c r="O1082" s="115"/>
      <c r="P1082" s="152">
        <v>0</v>
      </c>
      <c r="Q1082" s="109">
        <f t="shared" si="547"/>
        <v>0</v>
      </c>
      <c r="R1082" s="66">
        <f t="shared" si="548"/>
        <v>0</v>
      </c>
      <c r="S1082" s="151">
        <v>5</v>
      </c>
      <c r="T1082" s="154" t="s">
        <v>16</v>
      </c>
      <c r="U1082" s="108">
        <f>SUMIF('Avoided Costs 2011-2019'!$A:$A,'2011 Actuals'!T1082&amp;'2011 Actuals'!S1082,'Avoided Costs 2011-2019'!$E:$E)*J1082</f>
        <v>19588.352763215058</v>
      </c>
      <c r="V1082" s="108">
        <f>SUMIF('Avoided Costs 2011-2019'!$A:$A,'2011 Actuals'!T1082&amp;'2011 Actuals'!S1082,'Avoided Costs 2011-2019'!$K:$K)*N1082</f>
        <v>0</v>
      </c>
      <c r="W1082" s="108">
        <f>SUMIF('Avoided Costs 2011-2019'!$A:$A,'2011 Actuals'!T1082&amp;'2011 Actuals'!S1082,'Avoided Costs 2011-2019'!$M:$M)*R1082</f>
        <v>0</v>
      </c>
      <c r="X1082" s="108">
        <f t="shared" si="549"/>
        <v>19588.352763215058</v>
      </c>
      <c r="Y1082" s="134">
        <v>1378</v>
      </c>
      <c r="Z1082" s="110">
        <f t="shared" si="550"/>
        <v>1102.4000000000001</v>
      </c>
      <c r="AA1082" s="110"/>
      <c r="AB1082" s="110"/>
      <c r="AC1082" s="110"/>
      <c r="AD1082" s="110">
        <f t="shared" si="564"/>
        <v>1102.4000000000001</v>
      </c>
      <c r="AE1082" s="110">
        <f t="shared" si="565"/>
        <v>18485.952763215057</v>
      </c>
      <c r="AF1082" s="261">
        <f t="shared" si="563"/>
        <v>108744.00800000002</v>
      </c>
      <c r="AG1082" s="23"/>
    </row>
    <row r="1083" spans="1:33" s="111" customFormat="1" x14ac:dyDescent="0.2">
      <c r="A1083" s="150" t="s">
        <v>436</v>
      </c>
      <c r="B1083" s="150"/>
      <c r="C1083" s="150"/>
      <c r="D1083" s="151">
        <v>1</v>
      </c>
      <c r="E1083" s="152"/>
      <c r="F1083" s="153">
        <v>0.2</v>
      </c>
      <c r="G1083" s="153"/>
      <c r="H1083" s="152">
        <v>61553</v>
      </c>
      <c r="I1083" s="109">
        <f t="shared" si="543"/>
        <v>60137.280999999995</v>
      </c>
      <c r="J1083" s="66">
        <f t="shared" si="544"/>
        <v>48109.824800000002</v>
      </c>
      <c r="K1083" s="109"/>
      <c r="L1083" s="152">
        <v>0</v>
      </c>
      <c r="M1083" s="109">
        <f t="shared" si="545"/>
        <v>0</v>
      </c>
      <c r="N1083" s="109">
        <f t="shared" si="546"/>
        <v>0</v>
      </c>
      <c r="O1083" s="115"/>
      <c r="P1083" s="152">
        <v>0</v>
      </c>
      <c r="Q1083" s="109">
        <f t="shared" si="547"/>
        <v>0</v>
      </c>
      <c r="R1083" s="66">
        <f t="shared" si="548"/>
        <v>0</v>
      </c>
      <c r="S1083" s="151">
        <v>5</v>
      </c>
      <c r="T1083" s="154" t="s">
        <v>16</v>
      </c>
      <c r="U1083" s="108">
        <f>SUMIF('Avoided Costs 2011-2019'!$A:$A,'2011 Actuals'!T1083&amp;'2011 Actuals'!S1083,'Avoided Costs 2011-2019'!$E:$E)*J1083</f>
        <v>43330.765386120052</v>
      </c>
      <c r="V1083" s="108">
        <f>SUMIF('Avoided Costs 2011-2019'!$A:$A,'2011 Actuals'!T1083&amp;'2011 Actuals'!S1083,'Avoided Costs 2011-2019'!$K:$K)*N1083</f>
        <v>0</v>
      </c>
      <c r="W1083" s="108">
        <f>SUMIF('Avoided Costs 2011-2019'!$A:$A,'2011 Actuals'!T1083&amp;'2011 Actuals'!S1083,'Avoided Costs 2011-2019'!$M:$M)*R1083</f>
        <v>0</v>
      </c>
      <c r="X1083" s="108">
        <f t="shared" si="549"/>
        <v>43330.765386120052</v>
      </c>
      <c r="Y1083" s="134">
        <v>1092</v>
      </c>
      <c r="Z1083" s="110">
        <f t="shared" si="550"/>
        <v>873.6</v>
      </c>
      <c r="AA1083" s="110"/>
      <c r="AB1083" s="110"/>
      <c r="AC1083" s="110"/>
      <c r="AD1083" s="110">
        <f t="shared" si="564"/>
        <v>873.6</v>
      </c>
      <c r="AE1083" s="110">
        <f t="shared" si="565"/>
        <v>42457.165386120054</v>
      </c>
      <c r="AF1083" s="261">
        <f t="shared" si="563"/>
        <v>240549.12400000001</v>
      </c>
      <c r="AG1083" s="23"/>
    </row>
    <row r="1084" spans="1:33" s="111" customFormat="1" x14ac:dyDescent="0.2">
      <c r="A1084" s="150" t="s">
        <v>437</v>
      </c>
      <c r="B1084" s="150"/>
      <c r="C1084" s="150"/>
      <c r="D1084" s="151">
        <v>1</v>
      </c>
      <c r="E1084" s="152"/>
      <c r="F1084" s="153">
        <v>0.2</v>
      </c>
      <c r="G1084" s="153"/>
      <c r="H1084" s="152">
        <v>89834</v>
      </c>
      <c r="I1084" s="109">
        <f t="shared" si="543"/>
        <v>87767.817999999999</v>
      </c>
      <c r="J1084" s="66">
        <f t="shared" si="544"/>
        <v>70214.254400000005</v>
      </c>
      <c r="K1084" s="109"/>
      <c r="L1084" s="152">
        <v>0</v>
      </c>
      <c r="M1084" s="109">
        <f t="shared" si="545"/>
        <v>0</v>
      </c>
      <c r="N1084" s="109">
        <f t="shared" si="546"/>
        <v>0</v>
      </c>
      <c r="O1084" s="115"/>
      <c r="P1084" s="152">
        <v>0</v>
      </c>
      <c r="Q1084" s="109">
        <f t="shared" si="547"/>
        <v>0</v>
      </c>
      <c r="R1084" s="66">
        <f t="shared" si="548"/>
        <v>0</v>
      </c>
      <c r="S1084" s="151">
        <v>5</v>
      </c>
      <c r="T1084" s="154" t="s">
        <v>16</v>
      </c>
      <c r="U1084" s="108">
        <f>SUMIF('Avoided Costs 2011-2019'!$A:$A,'2011 Actuals'!T1084&amp;'2011 Actuals'!S1084,'Avoided Costs 2011-2019'!$E:$E)*J1084</f>
        <v>63239.41932475604</v>
      </c>
      <c r="V1084" s="108">
        <f>SUMIF('Avoided Costs 2011-2019'!$A:$A,'2011 Actuals'!T1084&amp;'2011 Actuals'!S1084,'Avoided Costs 2011-2019'!$K:$K)*N1084</f>
        <v>0</v>
      </c>
      <c r="W1084" s="108">
        <f>SUMIF('Avoided Costs 2011-2019'!$A:$A,'2011 Actuals'!T1084&amp;'2011 Actuals'!S1084,'Avoided Costs 2011-2019'!$M:$M)*R1084</f>
        <v>0</v>
      </c>
      <c r="X1084" s="108">
        <f t="shared" si="549"/>
        <v>63239.41932475604</v>
      </c>
      <c r="Y1084" s="134">
        <v>5934</v>
      </c>
      <c r="Z1084" s="110">
        <f t="shared" si="550"/>
        <v>4747.2</v>
      </c>
      <c r="AA1084" s="110"/>
      <c r="AB1084" s="110"/>
      <c r="AC1084" s="110"/>
      <c r="AD1084" s="110">
        <f t="shared" si="564"/>
        <v>4747.2</v>
      </c>
      <c r="AE1084" s="110">
        <f t="shared" si="565"/>
        <v>58492.219324756043</v>
      </c>
      <c r="AF1084" s="261">
        <f t="shared" si="563"/>
        <v>351071.272</v>
      </c>
      <c r="AG1084" s="23"/>
    </row>
    <row r="1085" spans="1:33" s="111" customFormat="1" x14ac:dyDescent="0.2">
      <c r="A1085" s="150" t="s">
        <v>438</v>
      </c>
      <c r="B1085" s="150"/>
      <c r="C1085" s="150"/>
      <c r="D1085" s="151">
        <v>1</v>
      </c>
      <c r="E1085" s="152"/>
      <c r="F1085" s="153">
        <v>0.2</v>
      </c>
      <c r="G1085" s="153"/>
      <c r="H1085" s="152">
        <v>3279</v>
      </c>
      <c r="I1085" s="152">
        <v>3279</v>
      </c>
      <c r="J1085" s="66">
        <f>I1085*(1-F1085)</f>
        <v>2623.2000000000003</v>
      </c>
      <c r="K1085" s="109"/>
      <c r="L1085" s="152">
        <v>0</v>
      </c>
      <c r="M1085" s="109">
        <f>L1085</f>
        <v>0</v>
      </c>
      <c r="N1085" s="109">
        <f t="shared" si="546"/>
        <v>0</v>
      </c>
      <c r="O1085" s="115"/>
      <c r="P1085" s="152">
        <v>0</v>
      </c>
      <c r="Q1085" s="109">
        <f t="shared" si="547"/>
        <v>0</v>
      </c>
      <c r="R1085" s="66">
        <f t="shared" si="548"/>
        <v>0</v>
      </c>
      <c r="S1085" s="151">
        <v>15</v>
      </c>
      <c r="T1085" s="154" t="s">
        <v>134</v>
      </c>
      <c r="U1085" s="108">
        <f>SUMIF('Avoided Costs 2011-2019'!$A:$A,'2011 Actuals'!T1085&amp;'2011 Actuals'!S1085,'Avoided Costs 2011-2019'!$E:$E)*J1085</f>
        <v>4850.5480568845542</v>
      </c>
      <c r="V1085" s="108">
        <f>SUMIF('Avoided Costs 2011-2019'!$A:$A,'2011 Actuals'!T1085&amp;'2011 Actuals'!S1085,'Avoided Costs 2011-2019'!$K:$K)*N1085</f>
        <v>0</v>
      </c>
      <c r="W1085" s="108">
        <f>SUMIF('Avoided Costs 2011-2019'!$A:$A,'2011 Actuals'!T1085&amp;'2011 Actuals'!S1085,'Avoided Costs 2011-2019'!$M:$M)*R1085</f>
        <v>0</v>
      </c>
      <c r="X1085" s="108">
        <f t="shared" ref="X1085:X1086" si="566">SUM(U1085:W1085)</f>
        <v>4850.5480568845542</v>
      </c>
      <c r="Y1085" s="134">
        <v>9246</v>
      </c>
      <c r="Z1085" s="110">
        <f t="shared" si="550"/>
        <v>7396.8</v>
      </c>
      <c r="AA1085" s="110"/>
      <c r="AB1085" s="110"/>
      <c r="AC1085" s="110"/>
      <c r="AD1085" s="110">
        <f t="shared" si="564"/>
        <v>7396.8</v>
      </c>
      <c r="AE1085" s="110">
        <f t="shared" si="565"/>
        <v>-2546.251943115446</v>
      </c>
      <c r="AF1085" s="261">
        <f t="shared" si="563"/>
        <v>39348.000000000007</v>
      </c>
      <c r="AG1085" s="23"/>
    </row>
    <row r="1086" spans="1:33" s="111" customFormat="1" x14ac:dyDescent="0.2">
      <c r="A1086" s="150" t="s">
        <v>438</v>
      </c>
      <c r="B1086" s="150"/>
      <c r="C1086" s="150"/>
      <c r="D1086" s="151">
        <v>1</v>
      </c>
      <c r="E1086" s="152" t="s">
        <v>1552</v>
      </c>
      <c r="F1086" s="153">
        <v>0.2</v>
      </c>
      <c r="G1086" s="153"/>
      <c r="H1086" s="152">
        <v>18579</v>
      </c>
      <c r="I1086" s="152">
        <v>18579</v>
      </c>
      <c r="J1086" s="66">
        <f>I1086*(1-F1086)</f>
        <v>14863.2</v>
      </c>
      <c r="K1086" s="109"/>
      <c r="L1086" s="152">
        <v>0</v>
      </c>
      <c r="M1086" s="109">
        <f>L1086</f>
        <v>0</v>
      </c>
      <c r="N1086" s="109">
        <f t="shared" si="546"/>
        <v>0</v>
      </c>
      <c r="O1086" s="115"/>
      <c r="P1086" s="152">
        <v>0</v>
      </c>
      <c r="Q1086" s="109">
        <f t="shared" si="547"/>
        <v>0</v>
      </c>
      <c r="R1086" s="66">
        <f t="shared" si="548"/>
        <v>0</v>
      </c>
      <c r="S1086" s="151">
        <v>5</v>
      </c>
      <c r="T1086" s="154" t="s">
        <v>134</v>
      </c>
      <c r="U1086" s="108">
        <f>SUMIF('Avoided Costs 2011-2019'!$A:$A,'2011 Actuals'!T1086&amp;'2011 Actuals'!S1086,'Avoided Costs 2011-2019'!$E:$E)*J1086</f>
        <v>12186.583803131663</v>
      </c>
      <c r="V1086" s="108">
        <f>SUMIF('Avoided Costs 2011-2019'!$A:$A,'2011 Actuals'!T1086&amp;'2011 Actuals'!S1086,'Avoided Costs 2011-2019'!$K:$K)*N1086</f>
        <v>0</v>
      </c>
      <c r="W1086" s="108">
        <f>SUMIF('Avoided Costs 2011-2019'!$A:$A,'2011 Actuals'!T1086&amp;'2011 Actuals'!S1086,'Avoided Costs 2011-2019'!$M:$M)*R1086</f>
        <v>0</v>
      </c>
      <c r="X1086" s="108">
        <f t="shared" si="566"/>
        <v>12186.583803131663</v>
      </c>
      <c r="Y1086" s="134">
        <v>0</v>
      </c>
      <c r="Z1086" s="110">
        <f t="shared" si="550"/>
        <v>0</v>
      </c>
      <c r="AA1086" s="110"/>
      <c r="AB1086" s="110"/>
      <c r="AC1086" s="110"/>
      <c r="AD1086" s="110">
        <f t="shared" si="564"/>
        <v>0</v>
      </c>
      <c r="AE1086" s="110">
        <f t="shared" si="565"/>
        <v>12186.583803131663</v>
      </c>
      <c r="AF1086" s="261">
        <f t="shared" si="563"/>
        <v>74316</v>
      </c>
      <c r="AG1086" s="23"/>
    </row>
    <row r="1087" spans="1:33" s="111" customFormat="1" x14ac:dyDescent="0.2">
      <c r="A1087" s="150" t="s">
        <v>439</v>
      </c>
      <c r="B1087" s="150"/>
      <c r="C1087" s="150"/>
      <c r="D1087" s="151">
        <v>1</v>
      </c>
      <c r="E1087" s="152"/>
      <c r="F1087" s="153">
        <v>0.2</v>
      </c>
      <c r="G1087" s="153"/>
      <c r="H1087" s="152">
        <v>88708</v>
      </c>
      <c r="I1087" s="109">
        <f t="shared" si="543"/>
        <v>86667.716</v>
      </c>
      <c r="J1087" s="66">
        <f t="shared" si="544"/>
        <v>69334.1728</v>
      </c>
      <c r="K1087" s="109"/>
      <c r="L1087" s="152">
        <v>0</v>
      </c>
      <c r="M1087" s="109">
        <f t="shared" si="545"/>
        <v>0</v>
      </c>
      <c r="N1087" s="109">
        <f t="shared" si="546"/>
        <v>0</v>
      </c>
      <c r="O1087" s="115"/>
      <c r="P1087" s="152">
        <v>0</v>
      </c>
      <c r="Q1087" s="109">
        <f t="shared" si="547"/>
        <v>0</v>
      </c>
      <c r="R1087" s="66">
        <f t="shared" si="548"/>
        <v>0</v>
      </c>
      <c r="S1087" s="151">
        <v>5</v>
      </c>
      <c r="T1087" s="154" t="s">
        <v>16</v>
      </c>
      <c r="U1087" s="108">
        <f>SUMIF('Avoided Costs 2011-2019'!$A:$A,'2011 Actuals'!T1087&amp;'2011 Actuals'!S1087,'Avoided Costs 2011-2019'!$E:$E)*J1087</f>
        <v>62446.761910417641</v>
      </c>
      <c r="V1087" s="108">
        <f>SUMIF('Avoided Costs 2011-2019'!$A:$A,'2011 Actuals'!T1087&amp;'2011 Actuals'!S1087,'Avoided Costs 2011-2019'!$K:$K)*N1087</f>
        <v>0</v>
      </c>
      <c r="W1087" s="108">
        <f>SUMIF('Avoided Costs 2011-2019'!$A:$A,'2011 Actuals'!T1087&amp;'2011 Actuals'!S1087,'Avoided Costs 2011-2019'!$M:$M)*R1087</f>
        <v>0</v>
      </c>
      <c r="X1087" s="108">
        <f t="shared" si="549"/>
        <v>62446.761910417641</v>
      </c>
      <c r="Y1087" s="134">
        <v>3500</v>
      </c>
      <c r="Z1087" s="110">
        <f t="shared" si="550"/>
        <v>2800</v>
      </c>
      <c r="AA1087" s="110"/>
      <c r="AB1087" s="110"/>
      <c r="AC1087" s="110"/>
      <c r="AD1087" s="110">
        <f t="shared" si="564"/>
        <v>2800</v>
      </c>
      <c r="AE1087" s="110">
        <f t="shared" si="565"/>
        <v>59646.761910417641</v>
      </c>
      <c r="AF1087" s="261">
        <f t="shared" si="563"/>
        <v>346670.864</v>
      </c>
      <c r="AG1087" s="23"/>
    </row>
    <row r="1088" spans="1:33" s="111" customFormat="1" x14ac:dyDescent="0.2">
      <c r="A1088" s="150" t="s">
        <v>440</v>
      </c>
      <c r="B1088" s="150"/>
      <c r="C1088" s="150"/>
      <c r="D1088" s="151">
        <v>1</v>
      </c>
      <c r="E1088" s="152"/>
      <c r="F1088" s="153">
        <v>0.2</v>
      </c>
      <c r="G1088" s="153"/>
      <c r="H1088" s="152">
        <v>110515</v>
      </c>
      <c r="I1088" s="109">
        <f t="shared" si="543"/>
        <v>107973.155</v>
      </c>
      <c r="J1088" s="66">
        <f t="shared" si="544"/>
        <v>86378.524000000005</v>
      </c>
      <c r="K1088" s="109"/>
      <c r="L1088" s="152">
        <v>0</v>
      </c>
      <c r="M1088" s="109">
        <f t="shared" si="545"/>
        <v>0</v>
      </c>
      <c r="N1088" s="109">
        <f t="shared" si="546"/>
        <v>0</v>
      </c>
      <c r="O1088" s="115"/>
      <c r="P1088" s="152">
        <v>0</v>
      </c>
      <c r="Q1088" s="109">
        <f t="shared" si="547"/>
        <v>0</v>
      </c>
      <c r="R1088" s="66">
        <f t="shared" si="548"/>
        <v>0</v>
      </c>
      <c r="S1088" s="151">
        <v>5</v>
      </c>
      <c r="T1088" s="154" t="s">
        <v>16</v>
      </c>
      <c r="U1088" s="108">
        <f>SUMIF('Avoided Costs 2011-2019'!$A:$A,'2011 Actuals'!T1088&amp;'2011 Actuals'!S1088,'Avoided Costs 2011-2019'!$E:$E)*J1088</f>
        <v>77797.987695921518</v>
      </c>
      <c r="V1088" s="108">
        <f>SUMIF('Avoided Costs 2011-2019'!$A:$A,'2011 Actuals'!T1088&amp;'2011 Actuals'!S1088,'Avoided Costs 2011-2019'!$K:$K)*N1088</f>
        <v>0</v>
      </c>
      <c r="W1088" s="108">
        <f>SUMIF('Avoided Costs 2011-2019'!$A:$A,'2011 Actuals'!T1088&amp;'2011 Actuals'!S1088,'Avoided Costs 2011-2019'!$M:$M)*R1088</f>
        <v>0</v>
      </c>
      <c r="X1088" s="108">
        <f t="shared" si="549"/>
        <v>77797.987695921518</v>
      </c>
      <c r="Y1088" s="134">
        <v>4186</v>
      </c>
      <c r="Z1088" s="110">
        <f t="shared" si="550"/>
        <v>3348.8</v>
      </c>
      <c r="AA1088" s="110"/>
      <c r="AB1088" s="110"/>
      <c r="AC1088" s="110"/>
      <c r="AD1088" s="110">
        <f t="shared" si="564"/>
        <v>3348.8</v>
      </c>
      <c r="AE1088" s="110">
        <f t="shared" si="565"/>
        <v>74449.187695921515</v>
      </c>
      <c r="AF1088" s="261">
        <f t="shared" si="563"/>
        <v>431892.62</v>
      </c>
      <c r="AG1088" s="23"/>
    </row>
    <row r="1089" spans="1:33" s="111" customFormat="1" x14ac:dyDescent="0.2">
      <c r="A1089" s="145" t="s">
        <v>441</v>
      </c>
      <c r="B1089" s="145"/>
      <c r="C1089" s="145"/>
      <c r="D1089" s="146">
        <v>1</v>
      </c>
      <c r="E1089" s="147"/>
      <c r="F1089" s="148">
        <v>0.2</v>
      </c>
      <c r="G1089" s="148"/>
      <c r="H1089" s="147">
        <v>24282</v>
      </c>
      <c r="I1089" s="109">
        <f>H1089</f>
        <v>24282</v>
      </c>
      <c r="J1089" s="66">
        <f t="shared" si="544"/>
        <v>19425.600000000002</v>
      </c>
      <c r="K1089" s="147"/>
      <c r="L1089" s="147">
        <v>0</v>
      </c>
      <c r="M1089" s="109">
        <f>L1089</f>
        <v>0</v>
      </c>
      <c r="N1089" s="109">
        <f t="shared" si="546"/>
        <v>0</v>
      </c>
      <c r="O1089" s="147"/>
      <c r="P1089" s="147">
        <v>0</v>
      </c>
      <c r="Q1089" s="109">
        <f>+P1089</f>
        <v>0</v>
      </c>
      <c r="R1089" s="66">
        <f t="shared" si="548"/>
        <v>0</v>
      </c>
      <c r="S1089" s="146">
        <v>25</v>
      </c>
      <c r="T1089" s="149" t="s">
        <v>16</v>
      </c>
      <c r="U1089" s="108">
        <f>SUMIF('Avoided Costs 2011-2019'!$A:$A,'2011 Actuals'!T1089&amp;'2011 Actuals'!S1089,'Avoided Costs 2011-2019'!$E:$E)*J1089</f>
        <v>50195.815383382454</v>
      </c>
      <c r="V1089" s="108">
        <f>SUMIF('Avoided Costs 2011-2019'!$A:$A,'2011 Actuals'!T1089&amp;'2011 Actuals'!S1089,'Avoided Costs 2011-2019'!$K:$K)*N1089</f>
        <v>0</v>
      </c>
      <c r="W1089" s="108">
        <f>SUMIF('Avoided Costs 2011-2019'!$A:$A,'2011 Actuals'!T1089&amp;'2011 Actuals'!S1089,'Avoided Costs 2011-2019'!$M:$M)*R1089</f>
        <v>0</v>
      </c>
      <c r="X1089" s="108">
        <f t="shared" si="549"/>
        <v>50195.815383382454</v>
      </c>
      <c r="Y1089" s="134">
        <v>20600</v>
      </c>
      <c r="Z1089" s="110">
        <f t="shared" si="550"/>
        <v>16480</v>
      </c>
      <c r="AA1089" s="110"/>
      <c r="AB1089" s="110"/>
      <c r="AC1089" s="110"/>
      <c r="AD1089" s="110">
        <f t="shared" si="564"/>
        <v>16480</v>
      </c>
      <c r="AE1089" s="110">
        <f t="shared" si="565"/>
        <v>33715.815383382454</v>
      </c>
      <c r="AF1089" s="261">
        <f t="shared" si="563"/>
        <v>485640.00000000006</v>
      </c>
      <c r="AG1089" s="23"/>
    </row>
    <row r="1090" spans="1:33" s="111" customFormat="1" x14ac:dyDescent="0.2">
      <c r="A1090" s="150" t="s">
        <v>442</v>
      </c>
      <c r="B1090" s="150"/>
      <c r="C1090" s="150"/>
      <c r="D1090" s="151">
        <v>1</v>
      </c>
      <c r="E1090" s="152"/>
      <c r="F1090" s="153">
        <v>0.2</v>
      </c>
      <c r="G1090" s="153"/>
      <c r="H1090" s="152">
        <v>24171</v>
      </c>
      <c r="I1090" s="109">
        <f t="shared" si="543"/>
        <v>23615.066999999999</v>
      </c>
      <c r="J1090" s="66">
        <f t="shared" si="544"/>
        <v>18892.053599999999</v>
      </c>
      <c r="K1090" s="109"/>
      <c r="L1090" s="152">
        <v>0</v>
      </c>
      <c r="M1090" s="109">
        <f t="shared" si="545"/>
        <v>0</v>
      </c>
      <c r="N1090" s="109">
        <f t="shared" si="546"/>
        <v>0</v>
      </c>
      <c r="O1090" s="115"/>
      <c r="P1090" s="152">
        <v>0</v>
      </c>
      <c r="Q1090" s="109">
        <f t="shared" si="547"/>
        <v>0</v>
      </c>
      <c r="R1090" s="66">
        <f t="shared" si="548"/>
        <v>0</v>
      </c>
      <c r="S1090" s="151">
        <v>25</v>
      </c>
      <c r="T1090" s="154" t="s">
        <v>134</v>
      </c>
      <c r="U1090" s="108">
        <f>SUMIF('Avoided Costs 2011-2019'!$A:$A,'2011 Actuals'!T1090&amp;'2011 Actuals'!S1090,'Avoided Costs 2011-2019'!$E:$E)*J1090</f>
        <v>44337.233745649835</v>
      </c>
      <c r="V1090" s="108">
        <f>SUMIF('Avoided Costs 2011-2019'!$A:$A,'2011 Actuals'!T1090&amp;'2011 Actuals'!S1090,'Avoided Costs 2011-2019'!$K:$K)*N1090</f>
        <v>0</v>
      </c>
      <c r="W1090" s="108">
        <f>SUMIF('Avoided Costs 2011-2019'!$A:$A,'2011 Actuals'!T1090&amp;'2011 Actuals'!S1090,'Avoided Costs 2011-2019'!$M:$M)*R1090</f>
        <v>0</v>
      </c>
      <c r="X1090" s="108">
        <f t="shared" si="549"/>
        <v>44337.233745649835</v>
      </c>
      <c r="Y1090" s="134">
        <v>2375</v>
      </c>
      <c r="Z1090" s="110">
        <f t="shared" si="550"/>
        <v>1900</v>
      </c>
      <c r="AA1090" s="110"/>
      <c r="AB1090" s="110"/>
      <c r="AC1090" s="110"/>
      <c r="AD1090" s="110">
        <f t="shared" si="564"/>
        <v>1900</v>
      </c>
      <c r="AE1090" s="110">
        <f t="shared" si="565"/>
        <v>42437.233745649835</v>
      </c>
      <c r="AF1090" s="261">
        <f t="shared" si="563"/>
        <v>472301.33999999997</v>
      </c>
      <c r="AG1090" s="23"/>
    </row>
    <row r="1091" spans="1:33" s="111" customFormat="1" x14ac:dyDescent="0.2">
      <c r="A1091" s="150" t="s">
        <v>443</v>
      </c>
      <c r="B1091" s="150"/>
      <c r="C1091" s="150"/>
      <c r="D1091" s="151">
        <v>1</v>
      </c>
      <c r="E1091" s="152"/>
      <c r="F1091" s="153">
        <v>0.2</v>
      </c>
      <c r="G1091" s="153"/>
      <c r="H1091" s="152">
        <v>30035</v>
      </c>
      <c r="I1091" s="109">
        <f t="shared" si="543"/>
        <v>29344.195</v>
      </c>
      <c r="J1091" s="66">
        <f t="shared" si="544"/>
        <v>23475.356</v>
      </c>
      <c r="K1091" s="109"/>
      <c r="L1091" s="152">
        <v>0</v>
      </c>
      <c r="M1091" s="109">
        <f t="shared" si="545"/>
        <v>0</v>
      </c>
      <c r="N1091" s="109">
        <f t="shared" si="546"/>
        <v>0</v>
      </c>
      <c r="O1091" s="115"/>
      <c r="P1091" s="152">
        <v>0</v>
      </c>
      <c r="Q1091" s="109">
        <f t="shared" si="547"/>
        <v>0</v>
      </c>
      <c r="R1091" s="66">
        <f t="shared" si="548"/>
        <v>0</v>
      </c>
      <c r="S1091" s="151">
        <v>25</v>
      </c>
      <c r="T1091" s="154" t="s">
        <v>16</v>
      </c>
      <c r="U1091" s="108">
        <f>SUMIF('Avoided Costs 2011-2019'!$A:$A,'2011 Actuals'!T1091&amp;'2011 Actuals'!S1091,'Avoided Costs 2011-2019'!$E:$E)*J1091</f>
        <v>60660.398434806622</v>
      </c>
      <c r="V1091" s="108">
        <f>SUMIF('Avoided Costs 2011-2019'!$A:$A,'2011 Actuals'!T1091&amp;'2011 Actuals'!S1091,'Avoided Costs 2011-2019'!$K:$K)*N1091</f>
        <v>0</v>
      </c>
      <c r="W1091" s="108">
        <f>SUMIF('Avoided Costs 2011-2019'!$A:$A,'2011 Actuals'!T1091&amp;'2011 Actuals'!S1091,'Avoided Costs 2011-2019'!$M:$M)*R1091</f>
        <v>0</v>
      </c>
      <c r="X1091" s="108">
        <f t="shared" si="549"/>
        <v>60660.398434806622</v>
      </c>
      <c r="Y1091" s="134">
        <v>24241</v>
      </c>
      <c r="Z1091" s="110">
        <f t="shared" si="550"/>
        <v>19392.8</v>
      </c>
      <c r="AA1091" s="110"/>
      <c r="AB1091" s="110"/>
      <c r="AC1091" s="110"/>
      <c r="AD1091" s="110">
        <f t="shared" si="564"/>
        <v>19392.8</v>
      </c>
      <c r="AE1091" s="110">
        <f t="shared" si="565"/>
        <v>41267.598434806627</v>
      </c>
      <c r="AF1091" s="261">
        <f t="shared" si="563"/>
        <v>586883.9</v>
      </c>
      <c r="AG1091" s="23"/>
    </row>
    <row r="1092" spans="1:33" s="111" customFormat="1" x14ac:dyDescent="0.2">
      <c r="A1092" s="150" t="s">
        <v>444</v>
      </c>
      <c r="B1092" s="150"/>
      <c r="C1092" s="150"/>
      <c r="D1092" s="151">
        <v>1</v>
      </c>
      <c r="E1092" s="152"/>
      <c r="F1092" s="153">
        <v>0.2</v>
      </c>
      <c r="G1092" s="153"/>
      <c r="H1092" s="152">
        <v>138215</v>
      </c>
      <c r="I1092" s="109">
        <f t="shared" si="543"/>
        <v>135036.05499999999</v>
      </c>
      <c r="J1092" s="66">
        <f t="shared" si="544"/>
        <v>108028.844</v>
      </c>
      <c r="K1092" s="109"/>
      <c r="L1092" s="152">
        <v>0</v>
      </c>
      <c r="M1092" s="109">
        <f t="shared" si="545"/>
        <v>0</v>
      </c>
      <c r="N1092" s="109">
        <f t="shared" si="546"/>
        <v>0</v>
      </c>
      <c r="O1092" s="115"/>
      <c r="P1092" s="152">
        <v>0</v>
      </c>
      <c r="Q1092" s="109">
        <f t="shared" si="547"/>
        <v>0</v>
      </c>
      <c r="R1092" s="66">
        <f t="shared" si="548"/>
        <v>0</v>
      </c>
      <c r="S1092" s="151">
        <v>25</v>
      </c>
      <c r="T1092" s="154" t="s">
        <v>16</v>
      </c>
      <c r="U1092" s="108">
        <f>SUMIF('Avoided Costs 2011-2019'!$A:$A,'2011 Actuals'!T1092&amp;'2011 Actuals'!S1092,'Avoided Costs 2011-2019'!$E:$E)*J1092</f>
        <v>279146.89427890116</v>
      </c>
      <c r="V1092" s="108">
        <f>SUMIF('Avoided Costs 2011-2019'!$A:$A,'2011 Actuals'!T1092&amp;'2011 Actuals'!S1092,'Avoided Costs 2011-2019'!$K:$K)*N1092</f>
        <v>0</v>
      </c>
      <c r="W1092" s="108">
        <f>SUMIF('Avoided Costs 2011-2019'!$A:$A,'2011 Actuals'!T1092&amp;'2011 Actuals'!S1092,'Avoided Costs 2011-2019'!$M:$M)*R1092</f>
        <v>0</v>
      </c>
      <c r="X1092" s="108">
        <f t="shared" si="549"/>
        <v>279146.89427890116</v>
      </c>
      <c r="Y1092" s="134">
        <v>13471</v>
      </c>
      <c r="Z1092" s="110">
        <f t="shared" si="550"/>
        <v>10776.800000000001</v>
      </c>
      <c r="AA1092" s="110"/>
      <c r="AB1092" s="110"/>
      <c r="AC1092" s="110"/>
      <c r="AD1092" s="110">
        <f t="shared" si="564"/>
        <v>10776.800000000001</v>
      </c>
      <c r="AE1092" s="110">
        <f t="shared" si="565"/>
        <v>268370.09427890118</v>
      </c>
      <c r="AF1092" s="261">
        <f t="shared" si="563"/>
        <v>2700721.1</v>
      </c>
      <c r="AG1092" s="23"/>
    </row>
    <row r="1093" spans="1:33" s="111" customFormat="1" x14ac:dyDescent="0.2">
      <c r="A1093" s="150" t="s">
        <v>445</v>
      </c>
      <c r="B1093" s="150"/>
      <c r="C1093" s="150"/>
      <c r="D1093" s="151">
        <v>1</v>
      </c>
      <c r="E1093" s="152"/>
      <c r="F1093" s="153">
        <v>0.2</v>
      </c>
      <c r="G1093" s="153"/>
      <c r="H1093" s="152">
        <v>64162</v>
      </c>
      <c r="I1093" s="109">
        <f t="shared" si="543"/>
        <v>62686.273999999998</v>
      </c>
      <c r="J1093" s="66">
        <f t="shared" si="544"/>
        <v>50149.019200000002</v>
      </c>
      <c r="K1093" s="109"/>
      <c r="L1093" s="152">
        <v>0</v>
      </c>
      <c r="M1093" s="109">
        <f t="shared" si="545"/>
        <v>0</v>
      </c>
      <c r="N1093" s="109">
        <f t="shared" si="546"/>
        <v>0</v>
      </c>
      <c r="O1093" s="115"/>
      <c r="P1093" s="152">
        <v>0</v>
      </c>
      <c r="Q1093" s="109">
        <f t="shared" si="547"/>
        <v>0</v>
      </c>
      <c r="R1093" s="66">
        <f t="shared" si="548"/>
        <v>0</v>
      </c>
      <c r="S1093" s="151">
        <v>25</v>
      </c>
      <c r="T1093" s="154" t="s">
        <v>16</v>
      </c>
      <c r="U1093" s="108">
        <f>SUMIF('Avoided Costs 2011-2019'!$A:$A,'2011 Actuals'!T1093&amp;'2011 Actuals'!S1093,'Avoided Costs 2011-2019'!$E:$E)*J1093</f>
        <v>129585.23337353297</v>
      </c>
      <c r="V1093" s="108">
        <f>SUMIF('Avoided Costs 2011-2019'!$A:$A,'2011 Actuals'!T1093&amp;'2011 Actuals'!S1093,'Avoided Costs 2011-2019'!$K:$K)*N1093</f>
        <v>0</v>
      </c>
      <c r="W1093" s="108">
        <f>SUMIF('Avoided Costs 2011-2019'!$A:$A,'2011 Actuals'!T1093&amp;'2011 Actuals'!S1093,'Avoided Costs 2011-2019'!$M:$M)*R1093</f>
        <v>0</v>
      </c>
      <c r="X1093" s="108">
        <f t="shared" si="549"/>
        <v>129585.23337353297</v>
      </c>
      <c r="Y1093" s="134">
        <v>4706</v>
      </c>
      <c r="Z1093" s="110">
        <f t="shared" si="550"/>
        <v>3764.8</v>
      </c>
      <c r="AA1093" s="110"/>
      <c r="AB1093" s="110"/>
      <c r="AC1093" s="110"/>
      <c r="AD1093" s="110">
        <f t="shared" si="564"/>
        <v>3764.8</v>
      </c>
      <c r="AE1093" s="110">
        <f t="shared" si="565"/>
        <v>125820.43337353297</v>
      </c>
      <c r="AF1093" s="261">
        <f t="shared" si="563"/>
        <v>1253725.48</v>
      </c>
      <c r="AG1093" s="23"/>
    </row>
    <row r="1094" spans="1:33" s="111" customFormat="1" x14ac:dyDescent="0.2">
      <c r="A1094" s="150" t="s">
        <v>446</v>
      </c>
      <c r="B1094" s="150"/>
      <c r="C1094" s="150"/>
      <c r="D1094" s="151">
        <v>0</v>
      </c>
      <c r="E1094" s="152"/>
      <c r="F1094" s="153">
        <v>0.2</v>
      </c>
      <c r="G1094" s="153"/>
      <c r="H1094" s="152">
        <v>10085</v>
      </c>
      <c r="I1094" s="109">
        <f t="shared" si="543"/>
        <v>9853.0450000000001</v>
      </c>
      <c r="J1094" s="66">
        <f t="shared" si="544"/>
        <v>7882.4360000000006</v>
      </c>
      <c r="K1094" s="109"/>
      <c r="L1094" s="152">
        <v>0</v>
      </c>
      <c r="M1094" s="109">
        <f t="shared" si="545"/>
        <v>0</v>
      </c>
      <c r="N1094" s="109">
        <f t="shared" si="546"/>
        <v>0</v>
      </c>
      <c r="O1094" s="115"/>
      <c r="P1094" s="152">
        <v>0</v>
      </c>
      <c r="Q1094" s="109">
        <f t="shared" si="547"/>
        <v>0</v>
      </c>
      <c r="R1094" s="66">
        <f t="shared" si="548"/>
        <v>0</v>
      </c>
      <c r="S1094" s="151">
        <v>25</v>
      </c>
      <c r="T1094" s="154" t="s">
        <v>134</v>
      </c>
      <c r="U1094" s="108">
        <f>SUMIF('Avoided Costs 2011-2019'!$A:$A,'2011 Actuals'!T1094&amp;'2011 Actuals'!S1094,'Avoided Costs 2011-2019'!$E:$E)*J1094</f>
        <v>18499.069228616056</v>
      </c>
      <c r="V1094" s="108">
        <f>SUMIF('Avoided Costs 2011-2019'!$A:$A,'2011 Actuals'!T1094&amp;'2011 Actuals'!S1094,'Avoided Costs 2011-2019'!$K:$K)*N1094</f>
        <v>0</v>
      </c>
      <c r="W1094" s="108">
        <f>SUMIF('Avoided Costs 2011-2019'!$A:$A,'2011 Actuals'!T1094&amp;'2011 Actuals'!S1094,'Avoided Costs 2011-2019'!$M:$M)*R1094</f>
        <v>0</v>
      </c>
      <c r="X1094" s="108">
        <f t="shared" si="549"/>
        <v>18499.069228616056</v>
      </c>
      <c r="Y1094" s="134">
        <v>17334</v>
      </c>
      <c r="Z1094" s="110">
        <f t="shared" si="550"/>
        <v>13867.2</v>
      </c>
      <c r="AA1094" s="110"/>
      <c r="AB1094" s="110"/>
      <c r="AC1094" s="110"/>
      <c r="AD1094" s="110">
        <f t="shared" si="564"/>
        <v>13867.2</v>
      </c>
      <c r="AE1094" s="110">
        <f t="shared" si="565"/>
        <v>4631.8692286160549</v>
      </c>
      <c r="AF1094" s="261">
        <f t="shared" si="563"/>
        <v>197060.90000000002</v>
      </c>
      <c r="AG1094" s="23"/>
    </row>
    <row r="1095" spans="1:33" s="111" customFormat="1" x14ac:dyDescent="0.2">
      <c r="A1095" s="150" t="s">
        <v>447</v>
      </c>
      <c r="B1095" s="150"/>
      <c r="C1095" s="150"/>
      <c r="D1095" s="151">
        <v>1</v>
      </c>
      <c r="E1095" s="152"/>
      <c r="F1095" s="153">
        <v>0.2</v>
      </c>
      <c r="G1095" s="153"/>
      <c r="H1095" s="152">
        <v>43932</v>
      </c>
      <c r="I1095" s="109">
        <f t="shared" si="543"/>
        <v>42921.563999999998</v>
      </c>
      <c r="J1095" s="66">
        <f t="shared" si="544"/>
        <v>34337.251199999999</v>
      </c>
      <c r="K1095" s="109"/>
      <c r="L1095" s="152">
        <v>0</v>
      </c>
      <c r="M1095" s="109">
        <f t="shared" si="545"/>
        <v>0</v>
      </c>
      <c r="N1095" s="109">
        <f t="shared" si="546"/>
        <v>0</v>
      </c>
      <c r="O1095" s="115"/>
      <c r="P1095" s="152">
        <v>0</v>
      </c>
      <c r="Q1095" s="109">
        <f t="shared" si="547"/>
        <v>0</v>
      </c>
      <c r="R1095" s="66">
        <f t="shared" si="548"/>
        <v>0</v>
      </c>
      <c r="S1095" s="151">
        <v>25</v>
      </c>
      <c r="T1095" s="154" t="s">
        <v>16</v>
      </c>
      <c r="U1095" s="108">
        <f>SUMIF('Avoided Costs 2011-2019'!$A:$A,'2011 Actuals'!T1095&amp;'2011 Actuals'!S1095,'Avoided Costs 2011-2019'!$E:$E)*J1095</f>
        <v>88727.571967302298</v>
      </c>
      <c r="V1095" s="108">
        <f>SUMIF('Avoided Costs 2011-2019'!$A:$A,'2011 Actuals'!T1095&amp;'2011 Actuals'!S1095,'Avoided Costs 2011-2019'!$K:$K)*N1095</f>
        <v>0</v>
      </c>
      <c r="W1095" s="108">
        <f>SUMIF('Avoided Costs 2011-2019'!$A:$A,'2011 Actuals'!T1095&amp;'2011 Actuals'!S1095,'Avoided Costs 2011-2019'!$M:$M)*R1095</f>
        <v>0</v>
      </c>
      <c r="X1095" s="108">
        <f t="shared" si="549"/>
        <v>88727.571967302298</v>
      </c>
      <c r="Y1095" s="134">
        <v>18746</v>
      </c>
      <c r="Z1095" s="110">
        <f t="shared" si="550"/>
        <v>14996.800000000001</v>
      </c>
      <c r="AA1095" s="110"/>
      <c r="AB1095" s="110"/>
      <c r="AC1095" s="110"/>
      <c r="AD1095" s="110">
        <f t="shared" si="564"/>
        <v>14996.800000000001</v>
      </c>
      <c r="AE1095" s="110">
        <f t="shared" si="565"/>
        <v>73730.771967302295</v>
      </c>
      <c r="AF1095" s="261">
        <f t="shared" si="563"/>
        <v>858431.28</v>
      </c>
      <c r="AG1095" s="23"/>
    </row>
    <row r="1096" spans="1:33" s="111" customFormat="1" x14ac:dyDescent="0.2">
      <c r="A1096" s="150" t="s">
        <v>448</v>
      </c>
      <c r="B1096" s="150"/>
      <c r="C1096" s="150"/>
      <c r="D1096" s="151">
        <v>1</v>
      </c>
      <c r="E1096" s="152"/>
      <c r="F1096" s="153">
        <v>0.2</v>
      </c>
      <c r="G1096" s="153"/>
      <c r="H1096" s="152">
        <v>63149</v>
      </c>
      <c r="I1096" s="109">
        <f t="shared" si="543"/>
        <v>61696.572999999997</v>
      </c>
      <c r="J1096" s="66">
        <f t="shared" si="544"/>
        <v>49357.258399999999</v>
      </c>
      <c r="K1096" s="109"/>
      <c r="L1096" s="152">
        <v>0</v>
      </c>
      <c r="M1096" s="109">
        <f t="shared" si="545"/>
        <v>0</v>
      </c>
      <c r="N1096" s="109">
        <f t="shared" si="546"/>
        <v>0</v>
      </c>
      <c r="O1096" s="115"/>
      <c r="P1096" s="152">
        <v>0</v>
      </c>
      <c r="Q1096" s="109">
        <f t="shared" si="547"/>
        <v>0</v>
      </c>
      <c r="R1096" s="66">
        <f t="shared" si="548"/>
        <v>0</v>
      </c>
      <c r="S1096" s="151">
        <v>25</v>
      </c>
      <c r="T1096" s="154" t="s">
        <v>16</v>
      </c>
      <c r="U1096" s="108">
        <f>SUMIF('Avoided Costs 2011-2019'!$A:$A,'2011 Actuals'!T1096&amp;'2011 Actuals'!S1096,'Avoided Costs 2011-2019'!$E:$E)*J1096</f>
        <v>127539.32081769947</v>
      </c>
      <c r="V1096" s="108">
        <f>SUMIF('Avoided Costs 2011-2019'!$A:$A,'2011 Actuals'!T1096&amp;'2011 Actuals'!S1096,'Avoided Costs 2011-2019'!$K:$K)*N1096</f>
        <v>0</v>
      </c>
      <c r="W1096" s="108">
        <f>SUMIF('Avoided Costs 2011-2019'!$A:$A,'2011 Actuals'!T1096&amp;'2011 Actuals'!S1096,'Avoided Costs 2011-2019'!$M:$M)*R1096</f>
        <v>0</v>
      </c>
      <c r="X1096" s="108">
        <f t="shared" si="549"/>
        <v>127539.32081769947</v>
      </c>
      <c r="Y1096" s="134">
        <v>97032</v>
      </c>
      <c r="Z1096" s="110">
        <f t="shared" si="550"/>
        <v>77625.600000000006</v>
      </c>
      <c r="AA1096" s="110"/>
      <c r="AB1096" s="110"/>
      <c r="AC1096" s="110"/>
      <c r="AD1096" s="110">
        <f t="shared" si="564"/>
        <v>77625.600000000006</v>
      </c>
      <c r="AE1096" s="110">
        <f t="shared" si="565"/>
        <v>49913.720817699461</v>
      </c>
      <c r="AF1096" s="261">
        <f t="shared" si="563"/>
        <v>1233931.46</v>
      </c>
      <c r="AG1096" s="23"/>
    </row>
    <row r="1097" spans="1:33" s="111" customFormat="1" x14ac:dyDescent="0.2">
      <c r="A1097" s="150" t="s">
        <v>449</v>
      </c>
      <c r="B1097" s="150"/>
      <c r="C1097" s="150"/>
      <c r="D1097" s="151">
        <v>1</v>
      </c>
      <c r="E1097" s="152"/>
      <c r="F1097" s="153">
        <v>0.2</v>
      </c>
      <c r="G1097" s="153"/>
      <c r="H1097" s="152">
        <v>102277</v>
      </c>
      <c r="I1097" s="109">
        <f t="shared" si="543"/>
        <v>99924.629000000001</v>
      </c>
      <c r="J1097" s="66">
        <f t="shared" si="544"/>
        <v>79939.703200000004</v>
      </c>
      <c r="K1097" s="109"/>
      <c r="L1097" s="152">
        <v>0</v>
      </c>
      <c r="M1097" s="109">
        <f t="shared" si="545"/>
        <v>0</v>
      </c>
      <c r="N1097" s="109">
        <f t="shared" si="546"/>
        <v>0</v>
      </c>
      <c r="O1097" s="115"/>
      <c r="P1097" s="152">
        <v>0</v>
      </c>
      <c r="Q1097" s="109">
        <f t="shared" si="547"/>
        <v>0</v>
      </c>
      <c r="R1097" s="66">
        <f t="shared" si="548"/>
        <v>0</v>
      </c>
      <c r="S1097" s="151">
        <v>14</v>
      </c>
      <c r="T1097" s="154" t="s">
        <v>16</v>
      </c>
      <c r="U1097" s="108">
        <f>SUMIF('Avoided Costs 2011-2019'!$A:$A,'2011 Actuals'!T1097&amp;'2011 Actuals'!S1097,'Avoided Costs 2011-2019'!$E:$E)*J1097</f>
        <v>156451.29799485827</v>
      </c>
      <c r="V1097" s="108">
        <f>SUMIF('Avoided Costs 2011-2019'!$A:$A,'2011 Actuals'!T1097&amp;'2011 Actuals'!S1097,'Avoided Costs 2011-2019'!$K:$K)*N1097</f>
        <v>0</v>
      </c>
      <c r="W1097" s="108">
        <f>SUMIF('Avoided Costs 2011-2019'!$A:$A,'2011 Actuals'!T1097&amp;'2011 Actuals'!S1097,'Avoided Costs 2011-2019'!$M:$M)*R1097</f>
        <v>0</v>
      </c>
      <c r="X1097" s="108">
        <f t="shared" si="549"/>
        <v>156451.29799485827</v>
      </c>
      <c r="Y1097" s="134">
        <v>148000</v>
      </c>
      <c r="Z1097" s="110">
        <f t="shared" si="550"/>
        <v>118400</v>
      </c>
      <c r="AA1097" s="110"/>
      <c r="AB1097" s="110"/>
      <c r="AC1097" s="110"/>
      <c r="AD1097" s="110">
        <f t="shared" si="564"/>
        <v>118400</v>
      </c>
      <c r="AE1097" s="110">
        <f t="shared" si="565"/>
        <v>38051.297994858265</v>
      </c>
      <c r="AF1097" s="261">
        <f t="shared" si="563"/>
        <v>1119155.8448000001</v>
      </c>
      <c r="AG1097" s="23"/>
    </row>
    <row r="1098" spans="1:33" s="111" customFormat="1" x14ac:dyDescent="0.2">
      <c r="A1098" s="150" t="s">
        <v>450</v>
      </c>
      <c r="B1098" s="150"/>
      <c r="C1098" s="150"/>
      <c r="D1098" s="151">
        <v>1</v>
      </c>
      <c r="E1098" s="152"/>
      <c r="F1098" s="153">
        <v>0.2</v>
      </c>
      <c r="G1098" s="153"/>
      <c r="H1098" s="152">
        <v>71137</v>
      </c>
      <c r="I1098" s="109">
        <f t="shared" si="543"/>
        <v>69500.849000000002</v>
      </c>
      <c r="J1098" s="66">
        <f t="shared" si="544"/>
        <v>55600.679200000006</v>
      </c>
      <c r="K1098" s="109"/>
      <c r="L1098" s="152">
        <v>0</v>
      </c>
      <c r="M1098" s="109">
        <f t="shared" si="545"/>
        <v>0</v>
      </c>
      <c r="N1098" s="109">
        <f t="shared" si="546"/>
        <v>0</v>
      </c>
      <c r="O1098" s="115"/>
      <c r="P1098" s="152">
        <v>0</v>
      </c>
      <c r="Q1098" s="109">
        <f t="shared" si="547"/>
        <v>0</v>
      </c>
      <c r="R1098" s="66">
        <f t="shared" si="548"/>
        <v>0</v>
      </c>
      <c r="S1098" s="151">
        <v>25</v>
      </c>
      <c r="T1098" s="154" t="s">
        <v>16</v>
      </c>
      <c r="U1098" s="108">
        <f>SUMIF('Avoided Costs 2011-2019'!$A:$A,'2011 Actuals'!T1098&amp;'2011 Actuals'!S1098,'Avoided Costs 2011-2019'!$E:$E)*J1098</f>
        <v>143672.34105066885</v>
      </c>
      <c r="V1098" s="108">
        <f>SUMIF('Avoided Costs 2011-2019'!$A:$A,'2011 Actuals'!T1098&amp;'2011 Actuals'!S1098,'Avoided Costs 2011-2019'!$K:$K)*N1098</f>
        <v>0</v>
      </c>
      <c r="W1098" s="108">
        <f>SUMIF('Avoided Costs 2011-2019'!$A:$A,'2011 Actuals'!T1098&amp;'2011 Actuals'!S1098,'Avoided Costs 2011-2019'!$M:$M)*R1098</f>
        <v>0</v>
      </c>
      <c r="X1098" s="108">
        <f t="shared" si="549"/>
        <v>143672.34105066885</v>
      </c>
      <c r="Y1098" s="134">
        <v>4895</v>
      </c>
      <c r="Z1098" s="110">
        <f t="shared" si="550"/>
        <v>3916</v>
      </c>
      <c r="AA1098" s="110"/>
      <c r="AB1098" s="110"/>
      <c r="AC1098" s="110"/>
      <c r="AD1098" s="110">
        <f t="shared" si="564"/>
        <v>3916</v>
      </c>
      <c r="AE1098" s="110">
        <f t="shared" si="565"/>
        <v>139756.34105066885</v>
      </c>
      <c r="AF1098" s="261">
        <f t="shared" si="563"/>
        <v>1390016.9800000002</v>
      </c>
      <c r="AG1098" s="23"/>
    </row>
    <row r="1099" spans="1:33" s="111" customFormat="1" x14ac:dyDescent="0.2">
      <c r="A1099" s="150" t="s">
        <v>451</v>
      </c>
      <c r="B1099" s="150"/>
      <c r="C1099" s="150"/>
      <c r="D1099" s="151">
        <v>1</v>
      </c>
      <c r="E1099" s="152"/>
      <c r="F1099" s="153">
        <v>0.2</v>
      </c>
      <c r="G1099" s="153"/>
      <c r="H1099" s="152">
        <v>49248</v>
      </c>
      <c r="I1099" s="109">
        <f t="shared" si="543"/>
        <v>48115.296000000002</v>
      </c>
      <c r="J1099" s="66">
        <f t="shared" si="544"/>
        <v>38492.236800000006</v>
      </c>
      <c r="K1099" s="109"/>
      <c r="L1099" s="152">
        <v>0</v>
      </c>
      <c r="M1099" s="109">
        <f t="shared" si="545"/>
        <v>0</v>
      </c>
      <c r="N1099" s="109">
        <f t="shared" si="546"/>
        <v>0</v>
      </c>
      <c r="O1099" s="115"/>
      <c r="P1099" s="152">
        <v>0</v>
      </c>
      <c r="Q1099" s="109">
        <f t="shared" si="547"/>
        <v>0</v>
      </c>
      <c r="R1099" s="66">
        <f t="shared" si="548"/>
        <v>0</v>
      </c>
      <c r="S1099" s="151">
        <v>5</v>
      </c>
      <c r="T1099" s="154" t="s">
        <v>16</v>
      </c>
      <c r="U1099" s="108">
        <f>SUMIF('Avoided Costs 2011-2019'!$A:$A,'2011 Actuals'!T1099&amp;'2011 Actuals'!S1099,'Avoided Costs 2011-2019'!$E:$E)*J1099</f>
        <v>34668.55447720892</v>
      </c>
      <c r="V1099" s="108">
        <f>SUMIF('Avoided Costs 2011-2019'!$A:$A,'2011 Actuals'!T1099&amp;'2011 Actuals'!S1099,'Avoided Costs 2011-2019'!$K:$K)*N1099</f>
        <v>0</v>
      </c>
      <c r="W1099" s="108">
        <f>SUMIF('Avoided Costs 2011-2019'!$A:$A,'2011 Actuals'!T1099&amp;'2011 Actuals'!S1099,'Avoided Costs 2011-2019'!$M:$M)*R1099</f>
        <v>0</v>
      </c>
      <c r="X1099" s="108">
        <f t="shared" si="549"/>
        <v>34668.55447720892</v>
      </c>
      <c r="Y1099" s="134">
        <v>3474</v>
      </c>
      <c r="Z1099" s="110">
        <f t="shared" si="550"/>
        <v>2779.2000000000003</v>
      </c>
      <c r="AA1099" s="110"/>
      <c r="AB1099" s="110"/>
      <c r="AC1099" s="110"/>
      <c r="AD1099" s="110">
        <f t="shared" si="564"/>
        <v>2779.2000000000003</v>
      </c>
      <c r="AE1099" s="110">
        <f t="shared" si="565"/>
        <v>31889.354477208919</v>
      </c>
      <c r="AF1099" s="261">
        <f t="shared" si="563"/>
        <v>192461.18400000004</v>
      </c>
      <c r="AG1099" s="23"/>
    </row>
    <row r="1100" spans="1:33" s="111" customFormat="1" x14ac:dyDescent="0.2">
      <c r="A1100" s="150" t="s">
        <v>452</v>
      </c>
      <c r="B1100" s="150"/>
      <c r="C1100" s="150"/>
      <c r="D1100" s="151">
        <v>1</v>
      </c>
      <c r="E1100" s="152"/>
      <c r="F1100" s="153">
        <v>0.2</v>
      </c>
      <c r="G1100" s="153"/>
      <c r="H1100" s="152">
        <v>22597</v>
      </c>
      <c r="I1100" s="109">
        <f t="shared" si="543"/>
        <v>22077.269</v>
      </c>
      <c r="J1100" s="66">
        <f t="shared" si="544"/>
        <v>17661.815200000001</v>
      </c>
      <c r="K1100" s="109"/>
      <c r="L1100" s="152">
        <v>0</v>
      </c>
      <c r="M1100" s="109">
        <f t="shared" si="545"/>
        <v>0</v>
      </c>
      <c r="N1100" s="109">
        <f t="shared" si="546"/>
        <v>0</v>
      </c>
      <c r="O1100" s="115"/>
      <c r="P1100" s="152">
        <v>0</v>
      </c>
      <c r="Q1100" s="109">
        <f t="shared" si="547"/>
        <v>0</v>
      </c>
      <c r="R1100" s="66">
        <f t="shared" si="548"/>
        <v>0</v>
      </c>
      <c r="S1100" s="151">
        <v>25</v>
      </c>
      <c r="T1100" s="154" t="s">
        <v>16</v>
      </c>
      <c r="U1100" s="108">
        <f>SUMIF('Avoided Costs 2011-2019'!$A:$A,'2011 Actuals'!T1100&amp;'2011 Actuals'!S1100,'Avoided Costs 2011-2019'!$E:$E)*J1100</f>
        <v>45638.189559890969</v>
      </c>
      <c r="V1100" s="108">
        <f>SUMIF('Avoided Costs 2011-2019'!$A:$A,'2011 Actuals'!T1100&amp;'2011 Actuals'!S1100,'Avoided Costs 2011-2019'!$K:$K)*N1100</f>
        <v>0</v>
      </c>
      <c r="W1100" s="108">
        <f>SUMIF('Avoided Costs 2011-2019'!$A:$A,'2011 Actuals'!T1100&amp;'2011 Actuals'!S1100,'Avoided Costs 2011-2019'!$M:$M)*R1100</f>
        <v>0</v>
      </c>
      <c r="X1100" s="108">
        <f t="shared" si="549"/>
        <v>45638.189559890969</v>
      </c>
      <c r="Y1100" s="134">
        <v>16172</v>
      </c>
      <c r="Z1100" s="110">
        <f t="shared" si="550"/>
        <v>12937.6</v>
      </c>
      <c r="AA1100" s="110"/>
      <c r="AB1100" s="110"/>
      <c r="AC1100" s="110"/>
      <c r="AD1100" s="110">
        <f t="shared" si="564"/>
        <v>12937.6</v>
      </c>
      <c r="AE1100" s="110">
        <f t="shared" si="565"/>
        <v>32700.58955989097</v>
      </c>
      <c r="AF1100" s="261">
        <f t="shared" si="563"/>
        <v>441545.38</v>
      </c>
      <c r="AG1100" s="23"/>
    </row>
    <row r="1101" spans="1:33" s="111" customFormat="1" x14ac:dyDescent="0.2">
      <c r="A1101" s="150" t="s">
        <v>453</v>
      </c>
      <c r="B1101" s="150"/>
      <c r="C1101" s="150"/>
      <c r="D1101" s="151">
        <v>0</v>
      </c>
      <c r="E1101" s="152"/>
      <c r="F1101" s="153">
        <v>0.2</v>
      </c>
      <c r="G1101" s="153"/>
      <c r="H1101" s="152">
        <v>7802</v>
      </c>
      <c r="I1101" s="109">
        <f t="shared" si="543"/>
        <v>7622.5540000000001</v>
      </c>
      <c r="J1101" s="66">
        <f t="shared" si="544"/>
        <v>6098.0432000000001</v>
      </c>
      <c r="K1101" s="109"/>
      <c r="L1101" s="152">
        <v>18800</v>
      </c>
      <c r="M1101" s="109">
        <f t="shared" si="545"/>
        <v>18254.8</v>
      </c>
      <c r="N1101" s="109">
        <f t="shared" si="546"/>
        <v>14603.84</v>
      </c>
      <c r="O1101" s="115"/>
      <c r="P1101" s="152">
        <v>0</v>
      </c>
      <c r="Q1101" s="109">
        <f t="shared" si="547"/>
        <v>0</v>
      </c>
      <c r="R1101" s="66">
        <f t="shared" si="548"/>
        <v>0</v>
      </c>
      <c r="S1101" s="151">
        <v>15</v>
      </c>
      <c r="T1101" s="154" t="s">
        <v>16</v>
      </c>
      <c r="U1101" s="108">
        <f>SUMIF('Avoided Costs 2011-2019'!$A:$A,'2011 Actuals'!T1101&amp;'2011 Actuals'!S1101,'Avoided Costs 2011-2019'!$E:$E)*J1101</f>
        <v>12411.023494092615</v>
      </c>
      <c r="V1101" s="108">
        <f>SUMIF('Avoided Costs 2011-2019'!$A:$A,'2011 Actuals'!T1101&amp;'2011 Actuals'!S1101,'Avoided Costs 2011-2019'!$K:$K)*N1101</f>
        <v>12309.024534283635</v>
      </c>
      <c r="W1101" s="108">
        <f>SUMIF('Avoided Costs 2011-2019'!$A:$A,'2011 Actuals'!T1101&amp;'2011 Actuals'!S1101,'Avoided Costs 2011-2019'!$M:$M)*R1101</f>
        <v>0</v>
      </c>
      <c r="X1101" s="108">
        <f t="shared" si="549"/>
        <v>24720.048028376252</v>
      </c>
      <c r="Y1101" s="134">
        <v>6000</v>
      </c>
      <c r="Z1101" s="110">
        <f t="shared" si="550"/>
        <v>4800</v>
      </c>
      <c r="AA1101" s="110"/>
      <c r="AB1101" s="110"/>
      <c r="AC1101" s="110"/>
      <c r="AD1101" s="110">
        <f t="shared" si="564"/>
        <v>4800</v>
      </c>
      <c r="AE1101" s="110">
        <f t="shared" si="565"/>
        <v>19920.048028376252</v>
      </c>
      <c r="AF1101" s="261">
        <f t="shared" si="563"/>
        <v>91470.648000000001</v>
      </c>
      <c r="AG1101" s="23"/>
    </row>
    <row r="1102" spans="1:33" s="111" customFormat="1" x14ac:dyDescent="0.2">
      <c r="A1102" s="150" t="s">
        <v>454</v>
      </c>
      <c r="B1102" s="150"/>
      <c r="C1102" s="150"/>
      <c r="D1102" s="151">
        <v>0</v>
      </c>
      <c r="E1102" s="152"/>
      <c r="F1102" s="153">
        <v>0.2</v>
      </c>
      <c r="G1102" s="153"/>
      <c r="H1102" s="152">
        <v>27211</v>
      </c>
      <c r="I1102" s="109">
        <f t="shared" si="543"/>
        <v>26585.147000000001</v>
      </c>
      <c r="J1102" s="66">
        <f t="shared" si="544"/>
        <v>21268.117600000001</v>
      </c>
      <c r="K1102" s="109"/>
      <c r="L1102" s="152">
        <v>0</v>
      </c>
      <c r="M1102" s="109">
        <f t="shared" si="545"/>
        <v>0</v>
      </c>
      <c r="N1102" s="109">
        <f t="shared" si="546"/>
        <v>0</v>
      </c>
      <c r="O1102" s="115"/>
      <c r="P1102" s="152">
        <v>0</v>
      </c>
      <c r="Q1102" s="109">
        <f t="shared" si="547"/>
        <v>0</v>
      </c>
      <c r="R1102" s="66">
        <f t="shared" si="548"/>
        <v>0</v>
      </c>
      <c r="S1102" s="151">
        <v>25</v>
      </c>
      <c r="T1102" s="154" t="s">
        <v>134</v>
      </c>
      <c r="U1102" s="108">
        <f>SUMIF('Avoided Costs 2011-2019'!$A:$A,'2011 Actuals'!T1102&amp;'2011 Actuals'!S1102,'Avoided Costs 2011-2019'!$E:$E)*J1102</f>
        <v>49913.552085262418</v>
      </c>
      <c r="V1102" s="108">
        <f>SUMIF('Avoided Costs 2011-2019'!$A:$A,'2011 Actuals'!T1102&amp;'2011 Actuals'!S1102,'Avoided Costs 2011-2019'!$K:$K)*N1102</f>
        <v>0</v>
      </c>
      <c r="W1102" s="108">
        <f>SUMIF('Avoided Costs 2011-2019'!$A:$A,'2011 Actuals'!T1102&amp;'2011 Actuals'!S1102,'Avoided Costs 2011-2019'!$M:$M)*R1102</f>
        <v>0</v>
      </c>
      <c r="X1102" s="108">
        <f t="shared" si="549"/>
        <v>49913.552085262418</v>
      </c>
      <c r="Y1102" s="134">
        <v>30762</v>
      </c>
      <c r="Z1102" s="110">
        <f t="shared" si="550"/>
        <v>24609.600000000002</v>
      </c>
      <c r="AA1102" s="110"/>
      <c r="AB1102" s="110"/>
      <c r="AC1102" s="110"/>
      <c r="AD1102" s="110">
        <f t="shared" si="564"/>
        <v>24609.600000000002</v>
      </c>
      <c r="AE1102" s="110">
        <f t="shared" si="565"/>
        <v>25303.952085262415</v>
      </c>
      <c r="AF1102" s="261">
        <f t="shared" si="563"/>
        <v>531702.94000000006</v>
      </c>
      <c r="AG1102" s="23"/>
    </row>
    <row r="1103" spans="1:33" s="111" customFormat="1" x14ac:dyDescent="0.2">
      <c r="A1103" s="150" t="s">
        <v>455</v>
      </c>
      <c r="B1103" s="150"/>
      <c r="C1103" s="150"/>
      <c r="D1103" s="151">
        <v>1</v>
      </c>
      <c r="E1103" s="152"/>
      <c r="F1103" s="153">
        <v>0.2</v>
      </c>
      <c r="G1103" s="153"/>
      <c r="H1103" s="152">
        <v>18868</v>
      </c>
      <c r="I1103" s="109">
        <f t="shared" si="543"/>
        <v>18434.036</v>
      </c>
      <c r="J1103" s="66">
        <f t="shared" si="544"/>
        <v>14747.228800000001</v>
      </c>
      <c r="K1103" s="109"/>
      <c r="L1103" s="152">
        <v>12807</v>
      </c>
      <c r="M1103" s="109">
        <f t="shared" si="545"/>
        <v>12435.597</v>
      </c>
      <c r="N1103" s="109">
        <f t="shared" si="546"/>
        <v>9948.4776000000002</v>
      </c>
      <c r="O1103" s="115"/>
      <c r="P1103" s="152">
        <v>0</v>
      </c>
      <c r="Q1103" s="109">
        <f t="shared" si="547"/>
        <v>0</v>
      </c>
      <c r="R1103" s="66">
        <f t="shared" si="548"/>
        <v>0</v>
      </c>
      <c r="S1103" s="151">
        <v>15</v>
      </c>
      <c r="T1103" s="154" t="s">
        <v>16</v>
      </c>
      <c r="U1103" s="108">
        <f>SUMIF('Avoided Costs 2011-2019'!$A:$A,'2011 Actuals'!T1103&amp;'2011 Actuals'!S1103,'Avoided Costs 2011-2019'!$E:$E)*J1103</f>
        <v>30014.251638879705</v>
      </c>
      <c r="V1103" s="108">
        <f>SUMIF('Avoided Costs 2011-2019'!$A:$A,'2011 Actuals'!T1103&amp;'2011 Actuals'!S1103,'Avoided Costs 2011-2019'!$K:$K)*N1103</f>
        <v>8385.1955963069413</v>
      </c>
      <c r="W1103" s="108">
        <f>SUMIF('Avoided Costs 2011-2019'!$A:$A,'2011 Actuals'!T1103&amp;'2011 Actuals'!S1103,'Avoided Costs 2011-2019'!$M:$M)*R1103</f>
        <v>0</v>
      </c>
      <c r="X1103" s="108">
        <f t="shared" si="549"/>
        <v>38399.447235186643</v>
      </c>
      <c r="Y1103" s="134">
        <v>5000</v>
      </c>
      <c r="Z1103" s="110">
        <f t="shared" si="550"/>
        <v>4000</v>
      </c>
      <c r="AA1103" s="110"/>
      <c r="AB1103" s="110"/>
      <c r="AC1103" s="110"/>
      <c r="AD1103" s="110">
        <f t="shared" si="564"/>
        <v>4000</v>
      </c>
      <c r="AE1103" s="110">
        <f t="shared" si="565"/>
        <v>34399.447235186643</v>
      </c>
      <c r="AF1103" s="261">
        <f t="shared" si="563"/>
        <v>221208.432</v>
      </c>
      <c r="AG1103" s="23"/>
    </row>
    <row r="1104" spans="1:33" s="111" customFormat="1" x14ac:dyDescent="0.2">
      <c r="A1104" s="150" t="s">
        <v>456</v>
      </c>
      <c r="B1104" s="150"/>
      <c r="C1104" s="150"/>
      <c r="D1104" s="151">
        <v>1</v>
      </c>
      <c r="E1104" s="152"/>
      <c r="F1104" s="153">
        <v>0.2</v>
      </c>
      <c r="G1104" s="153"/>
      <c r="H1104" s="152">
        <v>10889</v>
      </c>
      <c r="I1104" s="109">
        <f t="shared" si="543"/>
        <v>10638.553</v>
      </c>
      <c r="J1104" s="66">
        <f t="shared" si="544"/>
        <v>8510.8423999999995</v>
      </c>
      <c r="K1104" s="109"/>
      <c r="L1104" s="152">
        <v>0</v>
      </c>
      <c r="M1104" s="109">
        <f t="shared" si="545"/>
        <v>0</v>
      </c>
      <c r="N1104" s="109">
        <f t="shared" si="546"/>
        <v>0</v>
      </c>
      <c r="O1104" s="115"/>
      <c r="P1104" s="152">
        <v>0</v>
      </c>
      <c r="Q1104" s="109">
        <f t="shared" si="547"/>
        <v>0</v>
      </c>
      <c r="R1104" s="66">
        <f t="shared" si="548"/>
        <v>0</v>
      </c>
      <c r="S1104" s="151">
        <v>15</v>
      </c>
      <c r="T1104" s="154" t="s">
        <v>16</v>
      </c>
      <c r="U1104" s="108">
        <f>SUMIF('Avoided Costs 2011-2019'!$A:$A,'2011 Actuals'!T1104&amp;'2011 Actuals'!S1104,'Avoided Costs 2011-2019'!$E:$E)*J1104</f>
        <v>17321.665576413034</v>
      </c>
      <c r="V1104" s="108">
        <f>SUMIF('Avoided Costs 2011-2019'!$A:$A,'2011 Actuals'!T1104&amp;'2011 Actuals'!S1104,'Avoided Costs 2011-2019'!$K:$K)*N1104</f>
        <v>0</v>
      </c>
      <c r="W1104" s="108">
        <f>SUMIF('Avoided Costs 2011-2019'!$A:$A,'2011 Actuals'!T1104&amp;'2011 Actuals'!S1104,'Avoided Costs 2011-2019'!$M:$M)*R1104</f>
        <v>0</v>
      </c>
      <c r="X1104" s="108">
        <f t="shared" si="549"/>
        <v>17321.665576413034</v>
      </c>
      <c r="Y1104" s="134">
        <v>11628.54</v>
      </c>
      <c r="Z1104" s="110">
        <f t="shared" si="550"/>
        <v>9302.8320000000003</v>
      </c>
      <c r="AA1104" s="110"/>
      <c r="AB1104" s="110"/>
      <c r="AC1104" s="110"/>
      <c r="AD1104" s="110">
        <f t="shared" si="564"/>
        <v>9302.8320000000003</v>
      </c>
      <c r="AE1104" s="110">
        <f t="shared" si="565"/>
        <v>8018.8335764130334</v>
      </c>
      <c r="AF1104" s="261">
        <f t="shared" si="563"/>
        <v>127662.636</v>
      </c>
      <c r="AG1104" s="23"/>
    </row>
    <row r="1105" spans="1:33" s="111" customFormat="1" x14ac:dyDescent="0.2">
      <c r="A1105" s="150" t="s">
        <v>457</v>
      </c>
      <c r="B1105" s="150"/>
      <c r="C1105" s="150"/>
      <c r="D1105" s="151">
        <v>1</v>
      </c>
      <c r="E1105" s="152"/>
      <c r="F1105" s="153">
        <v>0.2</v>
      </c>
      <c r="G1105" s="153"/>
      <c r="H1105" s="152">
        <v>37000</v>
      </c>
      <c r="I1105" s="109">
        <f t="shared" si="543"/>
        <v>36149</v>
      </c>
      <c r="J1105" s="66">
        <f t="shared" si="544"/>
        <v>28919.200000000001</v>
      </c>
      <c r="K1105" s="109"/>
      <c r="L1105" s="152">
        <v>40102</v>
      </c>
      <c r="M1105" s="109">
        <f t="shared" si="545"/>
        <v>38939.042000000001</v>
      </c>
      <c r="N1105" s="109">
        <f t="shared" si="546"/>
        <v>31151.233600000003</v>
      </c>
      <c r="O1105" s="115"/>
      <c r="P1105" s="152">
        <v>0</v>
      </c>
      <c r="Q1105" s="109">
        <f t="shared" si="547"/>
        <v>0</v>
      </c>
      <c r="R1105" s="66">
        <f t="shared" si="548"/>
        <v>0</v>
      </c>
      <c r="S1105" s="151">
        <v>15</v>
      </c>
      <c r="T1105" s="154" t="s">
        <v>16</v>
      </c>
      <c r="U1105" s="108">
        <f>SUMIF('Avoided Costs 2011-2019'!$A:$A,'2011 Actuals'!T1105&amp;'2011 Actuals'!S1105,'Avoided Costs 2011-2019'!$E:$E)*J1105</f>
        <v>58857.712032994968</v>
      </c>
      <c r="V1105" s="108">
        <f>SUMIF('Avoided Costs 2011-2019'!$A:$A,'2011 Actuals'!T1105&amp;'2011 Actuals'!S1105,'Avoided Costs 2011-2019'!$K:$K)*N1105</f>
        <v>26256.196908183105</v>
      </c>
      <c r="W1105" s="108">
        <f>SUMIF('Avoided Costs 2011-2019'!$A:$A,'2011 Actuals'!T1105&amp;'2011 Actuals'!S1105,'Avoided Costs 2011-2019'!$M:$M)*R1105</f>
        <v>0</v>
      </c>
      <c r="X1105" s="108">
        <f t="shared" si="549"/>
        <v>85113.908941178073</v>
      </c>
      <c r="Y1105" s="134">
        <v>66146</v>
      </c>
      <c r="Z1105" s="110">
        <f t="shared" si="550"/>
        <v>52916.800000000003</v>
      </c>
      <c r="AA1105" s="110"/>
      <c r="AB1105" s="110"/>
      <c r="AC1105" s="110"/>
      <c r="AD1105" s="110">
        <f t="shared" si="564"/>
        <v>52916.800000000003</v>
      </c>
      <c r="AE1105" s="110">
        <f t="shared" si="565"/>
        <v>32197.10894117807</v>
      </c>
      <c r="AF1105" s="261">
        <f t="shared" si="563"/>
        <v>433788</v>
      </c>
      <c r="AG1105" s="23"/>
    </row>
    <row r="1106" spans="1:33" s="111" customFormat="1" x14ac:dyDescent="0.2">
      <c r="A1106" s="145" t="s">
        <v>458</v>
      </c>
      <c r="B1106" s="145"/>
      <c r="C1106" s="145"/>
      <c r="D1106" s="146">
        <v>1</v>
      </c>
      <c r="E1106" s="147"/>
      <c r="F1106" s="148">
        <v>0.2</v>
      </c>
      <c r="G1106" s="148"/>
      <c r="H1106" s="147">
        <v>3076</v>
      </c>
      <c r="I1106" s="109">
        <f>H1106</f>
        <v>3076</v>
      </c>
      <c r="J1106" s="66">
        <f t="shared" si="544"/>
        <v>2460.8000000000002</v>
      </c>
      <c r="K1106" s="147"/>
      <c r="L1106" s="147">
        <v>0</v>
      </c>
      <c r="M1106" s="109">
        <f>L1106</f>
        <v>0</v>
      </c>
      <c r="N1106" s="109">
        <f t="shared" si="546"/>
        <v>0</v>
      </c>
      <c r="O1106" s="147"/>
      <c r="P1106" s="147">
        <v>0</v>
      </c>
      <c r="Q1106" s="109">
        <f>+P1106</f>
        <v>0</v>
      </c>
      <c r="R1106" s="66">
        <f t="shared" si="548"/>
        <v>0</v>
      </c>
      <c r="S1106" s="146">
        <v>25</v>
      </c>
      <c r="T1106" s="149" t="s">
        <v>134</v>
      </c>
      <c r="U1106" s="108">
        <f>SUMIF('Avoided Costs 2011-2019'!$A:$A,'2011 Actuals'!T1106&amp;'2011 Actuals'!S1106,'Avoided Costs 2011-2019'!$E:$E)*J1106</f>
        <v>5775.1828949551109</v>
      </c>
      <c r="V1106" s="108">
        <f>SUMIF('Avoided Costs 2011-2019'!$A:$A,'2011 Actuals'!T1106&amp;'2011 Actuals'!S1106,'Avoided Costs 2011-2019'!$K:$K)*N1106</f>
        <v>0</v>
      </c>
      <c r="W1106" s="108">
        <f>SUMIF('Avoided Costs 2011-2019'!$A:$A,'2011 Actuals'!T1106&amp;'2011 Actuals'!S1106,'Avoided Costs 2011-2019'!$M:$M)*R1106</f>
        <v>0</v>
      </c>
      <c r="X1106" s="108">
        <f t="shared" si="549"/>
        <v>5775.1828949551109</v>
      </c>
      <c r="Y1106" s="134">
        <v>6000</v>
      </c>
      <c r="Z1106" s="110">
        <f t="shared" si="550"/>
        <v>4800</v>
      </c>
      <c r="AA1106" s="110"/>
      <c r="AB1106" s="110"/>
      <c r="AC1106" s="110"/>
      <c r="AD1106" s="110">
        <f t="shared" si="564"/>
        <v>4800</v>
      </c>
      <c r="AE1106" s="110">
        <f t="shared" si="565"/>
        <v>975.1828949551109</v>
      </c>
      <c r="AF1106" s="261">
        <f t="shared" si="563"/>
        <v>61520.000000000007</v>
      </c>
      <c r="AG1106" s="23"/>
    </row>
    <row r="1107" spans="1:33" s="111" customFormat="1" x14ac:dyDescent="0.2">
      <c r="A1107" s="150" t="s">
        <v>459</v>
      </c>
      <c r="B1107" s="150"/>
      <c r="C1107" s="150"/>
      <c r="D1107" s="151">
        <v>1</v>
      </c>
      <c r="E1107" s="152"/>
      <c r="F1107" s="153">
        <v>0.2</v>
      </c>
      <c r="G1107" s="153"/>
      <c r="H1107" s="152">
        <v>108127</v>
      </c>
      <c r="I1107" s="109">
        <f t="shared" si="543"/>
        <v>105640.079</v>
      </c>
      <c r="J1107" s="66">
        <f t="shared" si="544"/>
        <v>84512.063200000004</v>
      </c>
      <c r="K1107" s="109"/>
      <c r="L1107" s="152">
        <v>0</v>
      </c>
      <c r="M1107" s="109">
        <f t="shared" si="545"/>
        <v>0</v>
      </c>
      <c r="N1107" s="109">
        <f t="shared" si="546"/>
        <v>0</v>
      </c>
      <c r="O1107" s="115"/>
      <c r="P1107" s="152">
        <v>0</v>
      </c>
      <c r="Q1107" s="109">
        <f t="shared" si="547"/>
        <v>0</v>
      </c>
      <c r="R1107" s="66">
        <f t="shared" si="548"/>
        <v>0</v>
      </c>
      <c r="S1107" s="151">
        <v>25</v>
      </c>
      <c r="T1107" s="154" t="s">
        <v>16</v>
      </c>
      <c r="U1107" s="108">
        <f>SUMIF('Avoided Costs 2011-2019'!$A:$A,'2011 Actuals'!T1107&amp;'2011 Actuals'!S1107,'Avoided Costs 2011-2019'!$E:$E)*J1107</f>
        <v>218379.4540223185</v>
      </c>
      <c r="V1107" s="108">
        <f>SUMIF('Avoided Costs 2011-2019'!$A:$A,'2011 Actuals'!T1107&amp;'2011 Actuals'!S1107,'Avoided Costs 2011-2019'!$K:$K)*N1107</f>
        <v>0</v>
      </c>
      <c r="W1107" s="108">
        <f>SUMIF('Avoided Costs 2011-2019'!$A:$A,'2011 Actuals'!T1107&amp;'2011 Actuals'!S1107,'Avoided Costs 2011-2019'!$M:$M)*R1107</f>
        <v>0</v>
      </c>
      <c r="X1107" s="108">
        <f t="shared" si="549"/>
        <v>218379.4540223185</v>
      </c>
      <c r="Y1107" s="134">
        <v>25838</v>
      </c>
      <c r="Z1107" s="110">
        <f t="shared" si="550"/>
        <v>20670.400000000001</v>
      </c>
      <c r="AA1107" s="110"/>
      <c r="AB1107" s="110"/>
      <c r="AC1107" s="110"/>
      <c r="AD1107" s="110">
        <f t="shared" si="564"/>
        <v>20670.400000000001</v>
      </c>
      <c r="AE1107" s="110">
        <f t="shared" si="565"/>
        <v>197709.05402231851</v>
      </c>
      <c r="AF1107" s="261">
        <f t="shared" si="563"/>
        <v>2112801.58</v>
      </c>
      <c r="AG1107" s="23"/>
    </row>
    <row r="1108" spans="1:33" s="111" customFormat="1" x14ac:dyDescent="0.2">
      <c r="A1108" s="150" t="s">
        <v>460</v>
      </c>
      <c r="B1108" s="150"/>
      <c r="C1108" s="150"/>
      <c r="D1108" s="151">
        <v>1</v>
      </c>
      <c r="E1108" s="152"/>
      <c r="F1108" s="153">
        <v>0.2</v>
      </c>
      <c r="G1108" s="153"/>
      <c r="H1108" s="152">
        <v>68517</v>
      </c>
      <c r="I1108" s="109">
        <f t="shared" si="543"/>
        <v>66941.108999999997</v>
      </c>
      <c r="J1108" s="66">
        <f t="shared" si="544"/>
        <v>53552.887199999997</v>
      </c>
      <c r="K1108" s="109"/>
      <c r="L1108" s="152">
        <v>84774</v>
      </c>
      <c r="M1108" s="109">
        <f t="shared" si="545"/>
        <v>82315.554000000004</v>
      </c>
      <c r="N1108" s="109">
        <f t="shared" si="546"/>
        <v>65852.443200000009</v>
      </c>
      <c r="O1108" s="115"/>
      <c r="P1108" s="152">
        <v>0</v>
      </c>
      <c r="Q1108" s="109">
        <f t="shared" si="547"/>
        <v>0</v>
      </c>
      <c r="R1108" s="66">
        <f t="shared" si="548"/>
        <v>0</v>
      </c>
      <c r="S1108" s="151">
        <v>15</v>
      </c>
      <c r="T1108" s="154" t="s">
        <v>16</v>
      </c>
      <c r="U1108" s="108">
        <f>SUMIF('Avoided Costs 2011-2019'!$A:$A,'2011 Actuals'!T1108&amp;'2011 Actuals'!S1108,'Avoided Costs 2011-2019'!$E:$E)*J1108</f>
        <v>108993.34744228963</v>
      </c>
      <c r="V1108" s="108">
        <f>SUMIF('Avoided Costs 2011-2019'!$A:$A,'2011 Actuals'!T1108&amp;'2011 Actuals'!S1108,'Avoided Costs 2011-2019'!$K:$K)*N1108</f>
        <v>55504.534354753247</v>
      </c>
      <c r="W1108" s="108">
        <f>SUMIF('Avoided Costs 2011-2019'!$A:$A,'2011 Actuals'!T1108&amp;'2011 Actuals'!S1108,'Avoided Costs 2011-2019'!$M:$M)*R1108</f>
        <v>0</v>
      </c>
      <c r="X1108" s="108">
        <f t="shared" si="549"/>
        <v>164497.88179704288</v>
      </c>
      <c r="Y1108" s="134">
        <v>11625</v>
      </c>
      <c r="Z1108" s="110">
        <f t="shared" si="550"/>
        <v>9300</v>
      </c>
      <c r="AA1108" s="110"/>
      <c r="AB1108" s="110"/>
      <c r="AC1108" s="110"/>
      <c r="AD1108" s="110">
        <f t="shared" si="564"/>
        <v>9300</v>
      </c>
      <c r="AE1108" s="110">
        <f t="shared" si="565"/>
        <v>155197.88179704288</v>
      </c>
      <c r="AF1108" s="261">
        <f t="shared" si="563"/>
        <v>803293.30799999996</v>
      </c>
      <c r="AG1108" s="23"/>
    </row>
    <row r="1109" spans="1:33" s="111" customFormat="1" x14ac:dyDescent="0.2">
      <c r="A1109" s="150" t="s">
        <v>461</v>
      </c>
      <c r="B1109" s="150"/>
      <c r="C1109" s="150"/>
      <c r="D1109" s="151">
        <v>1</v>
      </c>
      <c r="E1109" s="152"/>
      <c r="F1109" s="153">
        <v>0.2</v>
      </c>
      <c r="G1109" s="153"/>
      <c r="H1109" s="152">
        <v>79937</v>
      </c>
      <c r="I1109" s="109">
        <f t="shared" si="543"/>
        <v>78098.448999999993</v>
      </c>
      <c r="J1109" s="66">
        <f t="shared" si="544"/>
        <v>62478.7592</v>
      </c>
      <c r="K1109" s="109"/>
      <c r="L1109" s="152">
        <v>84774</v>
      </c>
      <c r="M1109" s="109">
        <f t="shared" si="545"/>
        <v>82315.554000000004</v>
      </c>
      <c r="N1109" s="109">
        <f t="shared" si="546"/>
        <v>65852.443200000009</v>
      </c>
      <c r="O1109" s="115"/>
      <c r="P1109" s="152">
        <v>0</v>
      </c>
      <c r="Q1109" s="109">
        <f t="shared" si="547"/>
        <v>0</v>
      </c>
      <c r="R1109" s="66">
        <f t="shared" si="548"/>
        <v>0</v>
      </c>
      <c r="S1109" s="151">
        <v>15</v>
      </c>
      <c r="T1109" s="154" t="s">
        <v>16</v>
      </c>
      <c r="U1109" s="108">
        <f>SUMIF('Avoided Costs 2011-2019'!$A:$A,'2011 Actuals'!T1109&amp;'2011 Actuals'!S1109,'Avoided Costs 2011-2019'!$E:$E)*J1109</f>
        <v>127159.70072382483</v>
      </c>
      <c r="V1109" s="108">
        <f>SUMIF('Avoided Costs 2011-2019'!$A:$A,'2011 Actuals'!T1109&amp;'2011 Actuals'!S1109,'Avoided Costs 2011-2019'!$K:$K)*N1109</f>
        <v>55504.534354753247</v>
      </c>
      <c r="W1109" s="108">
        <f>SUMIF('Avoided Costs 2011-2019'!$A:$A,'2011 Actuals'!T1109&amp;'2011 Actuals'!S1109,'Avoided Costs 2011-2019'!$M:$M)*R1109</f>
        <v>0</v>
      </c>
      <c r="X1109" s="108">
        <f t="shared" si="549"/>
        <v>182664.23507857809</v>
      </c>
      <c r="Y1109" s="134">
        <v>11625</v>
      </c>
      <c r="Z1109" s="110">
        <f t="shared" si="550"/>
        <v>9300</v>
      </c>
      <c r="AA1109" s="110"/>
      <c r="AB1109" s="110"/>
      <c r="AC1109" s="110"/>
      <c r="AD1109" s="110">
        <f t="shared" si="564"/>
        <v>9300</v>
      </c>
      <c r="AE1109" s="110">
        <f t="shared" si="565"/>
        <v>173364.23507857809</v>
      </c>
      <c r="AF1109" s="261">
        <f t="shared" si="563"/>
        <v>937181.38800000004</v>
      </c>
      <c r="AG1109" s="23"/>
    </row>
    <row r="1110" spans="1:33" s="111" customFormat="1" x14ac:dyDescent="0.2">
      <c r="A1110" s="150" t="s">
        <v>462</v>
      </c>
      <c r="B1110" s="150"/>
      <c r="C1110" s="150"/>
      <c r="D1110" s="151">
        <v>1</v>
      </c>
      <c r="E1110" s="152"/>
      <c r="F1110" s="153">
        <v>0.2</v>
      </c>
      <c r="G1110" s="153"/>
      <c r="H1110" s="152">
        <v>13295</v>
      </c>
      <c r="I1110" s="109">
        <f t="shared" si="543"/>
        <v>12989.215</v>
      </c>
      <c r="J1110" s="66">
        <f t="shared" si="544"/>
        <v>10391.372000000001</v>
      </c>
      <c r="K1110" s="109"/>
      <c r="L1110" s="152">
        <v>14875</v>
      </c>
      <c r="M1110" s="109">
        <f t="shared" si="545"/>
        <v>14443.625</v>
      </c>
      <c r="N1110" s="109">
        <f t="shared" si="546"/>
        <v>11554.900000000001</v>
      </c>
      <c r="O1110" s="115"/>
      <c r="P1110" s="152">
        <v>0</v>
      </c>
      <c r="Q1110" s="109">
        <f t="shared" si="547"/>
        <v>0</v>
      </c>
      <c r="R1110" s="66">
        <f t="shared" si="548"/>
        <v>0</v>
      </c>
      <c r="S1110" s="151">
        <v>15</v>
      </c>
      <c r="T1110" s="154" t="s">
        <v>16</v>
      </c>
      <c r="U1110" s="108">
        <f>SUMIF('Avoided Costs 2011-2019'!$A:$A,'2011 Actuals'!T1110&amp;'2011 Actuals'!S1110,'Avoided Costs 2011-2019'!$E:$E)*J1110</f>
        <v>21149.007607531574</v>
      </c>
      <c r="V1110" s="108">
        <f>SUMIF('Avoided Costs 2011-2019'!$A:$A,'2011 Actuals'!T1110&amp;'2011 Actuals'!S1110,'Avoided Costs 2011-2019'!$K:$K)*N1110</f>
        <v>9739.1882950781437</v>
      </c>
      <c r="W1110" s="108">
        <f>SUMIF('Avoided Costs 2011-2019'!$A:$A,'2011 Actuals'!T1110&amp;'2011 Actuals'!S1110,'Avoided Costs 2011-2019'!$M:$M)*R1110</f>
        <v>0</v>
      </c>
      <c r="X1110" s="108">
        <f t="shared" si="549"/>
        <v>30888.195902609717</v>
      </c>
      <c r="Y1110" s="134">
        <v>14200</v>
      </c>
      <c r="Z1110" s="110">
        <f t="shared" si="550"/>
        <v>11360</v>
      </c>
      <c r="AA1110" s="110"/>
      <c r="AB1110" s="110"/>
      <c r="AC1110" s="110"/>
      <c r="AD1110" s="110">
        <f t="shared" si="564"/>
        <v>11360</v>
      </c>
      <c r="AE1110" s="110">
        <f t="shared" si="565"/>
        <v>19528.195902609717</v>
      </c>
      <c r="AF1110" s="261">
        <f t="shared" si="563"/>
        <v>155870.58000000002</v>
      </c>
      <c r="AG1110" s="23"/>
    </row>
    <row r="1111" spans="1:33" s="111" customFormat="1" x14ac:dyDescent="0.2">
      <c r="A1111" s="150" t="s">
        <v>463</v>
      </c>
      <c r="B1111" s="150"/>
      <c r="C1111" s="150"/>
      <c r="D1111" s="151">
        <v>1</v>
      </c>
      <c r="E1111" s="152"/>
      <c r="F1111" s="153">
        <v>0.2</v>
      </c>
      <c r="G1111" s="153"/>
      <c r="H1111" s="152">
        <v>18744</v>
      </c>
      <c r="I1111" s="109">
        <f t="shared" si="543"/>
        <v>18312.887999999999</v>
      </c>
      <c r="J1111" s="66">
        <f t="shared" si="544"/>
        <v>14650.3104</v>
      </c>
      <c r="K1111" s="109"/>
      <c r="L1111" s="152">
        <v>29751</v>
      </c>
      <c r="M1111" s="109">
        <f t="shared" si="545"/>
        <v>28888.220999999998</v>
      </c>
      <c r="N1111" s="109">
        <f t="shared" si="546"/>
        <v>23110.576799999999</v>
      </c>
      <c r="O1111" s="115"/>
      <c r="P1111" s="152">
        <v>0</v>
      </c>
      <c r="Q1111" s="109">
        <f t="shared" si="547"/>
        <v>0</v>
      </c>
      <c r="R1111" s="66">
        <f t="shared" si="548"/>
        <v>0</v>
      </c>
      <c r="S1111" s="151">
        <v>15</v>
      </c>
      <c r="T1111" s="154" t="s">
        <v>16</v>
      </c>
      <c r="U1111" s="108">
        <f>SUMIF('Avoided Costs 2011-2019'!$A:$A,'2011 Actuals'!T1111&amp;'2011 Actuals'!S1111,'Avoided Costs 2011-2019'!$E:$E)*J1111</f>
        <v>29816.99876612048</v>
      </c>
      <c r="V1111" s="108">
        <f>SUMIF('Avoided Costs 2011-2019'!$A:$A,'2011 Actuals'!T1111&amp;'2011 Actuals'!S1111,'Avoided Costs 2011-2019'!$K:$K)*N1111</f>
        <v>19479.031325503849</v>
      </c>
      <c r="W1111" s="108">
        <f>SUMIF('Avoided Costs 2011-2019'!$A:$A,'2011 Actuals'!T1111&amp;'2011 Actuals'!S1111,'Avoided Costs 2011-2019'!$M:$M)*R1111</f>
        <v>0</v>
      </c>
      <c r="X1111" s="108">
        <f t="shared" si="549"/>
        <v>49296.030091624329</v>
      </c>
      <c r="Y1111" s="134">
        <v>22300</v>
      </c>
      <c r="Z1111" s="110">
        <f t="shared" si="550"/>
        <v>17840</v>
      </c>
      <c r="AA1111" s="110"/>
      <c r="AB1111" s="110"/>
      <c r="AC1111" s="110"/>
      <c r="AD1111" s="110">
        <f t="shared" si="564"/>
        <v>17840</v>
      </c>
      <c r="AE1111" s="110">
        <f t="shared" si="565"/>
        <v>31456.030091624329</v>
      </c>
      <c r="AF1111" s="261">
        <f t="shared" si="563"/>
        <v>219754.65600000002</v>
      </c>
      <c r="AG1111" s="23"/>
    </row>
    <row r="1112" spans="1:33" s="111" customFormat="1" x14ac:dyDescent="0.2">
      <c r="A1112" s="150" t="s">
        <v>464</v>
      </c>
      <c r="B1112" s="150"/>
      <c r="C1112" s="150"/>
      <c r="D1112" s="151">
        <v>1</v>
      </c>
      <c r="E1112" s="152"/>
      <c r="F1112" s="153">
        <v>0.2</v>
      </c>
      <c r="G1112" s="153"/>
      <c r="H1112" s="152">
        <v>28349</v>
      </c>
      <c r="I1112" s="109">
        <f t="shared" si="543"/>
        <v>27696.972999999998</v>
      </c>
      <c r="J1112" s="66">
        <f t="shared" si="544"/>
        <v>22157.578399999999</v>
      </c>
      <c r="K1112" s="109"/>
      <c r="L1112" s="152">
        <v>45519</v>
      </c>
      <c r="M1112" s="109">
        <f t="shared" si="545"/>
        <v>44198.949000000001</v>
      </c>
      <c r="N1112" s="109">
        <f t="shared" si="546"/>
        <v>35359.159200000002</v>
      </c>
      <c r="O1112" s="115"/>
      <c r="P1112" s="152">
        <v>0</v>
      </c>
      <c r="Q1112" s="109">
        <f t="shared" si="547"/>
        <v>0</v>
      </c>
      <c r="R1112" s="66">
        <f t="shared" si="548"/>
        <v>0</v>
      </c>
      <c r="S1112" s="151">
        <v>15</v>
      </c>
      <c r="T1112" s="154" t="s">
        <v>16</v>
      </c>
      <c r="U1112" s="108">
        <f>SUMIF('Avoided Costs 2011-2019'!$A:$A,'2011 Actuals'!T1112&amp;'2011 Actuals'!S1112,'Avoided Costs 2011-2019'!$E:$E)*J1112</f>
        <v>45096.142660091195</v>
      </c>
      <c r="V1112" s="108">
        <f>SUMIF('Avoided Costs 2011-2019'!$A:$A,'2011 Actuals'!T1112&amp;'2011 Actuals'!S1112,'Avoided Costs 2011-2019'!$K:$K)*N1112</f>
        <v>29802.898285960469</v>
      </c>
      <c r="W1112" s="108">
        <f>SUMIF('Avoided Costs 2011-2019'!$A:$A,'2011 Actuals'!T1112&amp;'2011 Actuals'!S1112,'Avoided Costs 2011-2019'!$M:$M)*R1112</f>
        <v>0</v>
      </c>
      <c r="X1112" s="108">
        <f t="shared" si="549"/>
        <v>74899.040946051668</v>
      </c>
      <c r="Y1112" s="134">
        <v>24133</v>
      </c>
      <c r="Z1112" s="110">
        <f t="shared" si="550"/>
        <v>19306.400000000001</v>
      </c>
      <c r="AA1112" s="110"/>
      <c r="AB1112" s="110"/>
      <c r="AC1112" s="110"/>
      <c r="AD1112" s="110">
        <f t="shared" si="564"/>
        <v>19306.400000000001</v>
      </c>
      <c r="AE1112" s="110">
        <f t="shared" si="565"/>
        <v>55592.640946051666</v>
      </c>
      <c r="AF1112" s="261">
        <f t="shared" si="563"/>
        <v>332363.67599999998</v>
      </c>
      <c r="AG1112" s="23"/>
    </row>
    <row r="1113" spans="1:33" s="111" customFormat="1" x14ac:dyDescent="0.2">
      <c r="A1113" s="150" t="s">
        <v>465</v>
      </c>
      <c r="B1113" s="150"/>
      <c r="C1113" s="150"/>
      <c r="D1113" s="151">
        <v>1</v>
      </c>
      <c r="E1113" s="152"/>
      <c r="F1113" s="153">
        <v>0.2</v>
      </c>
      <c r="G1113" s="153"/>
      <c r="H1113" s="152">
        <v>22679</v>
      </c>
      <c r="I1113" s="109">
        <f t="shared" ref="I1113:I1114" si="567">+$H$68*H1113</f>
        <v>22157.382999999998</v>
      </c>
      <c r="J1113" s="66">
        <f t="shared" ref="J1113:J1123" si="568">I1113*(1-F1113)</f>
        <v>17725.9064</v>
      </c>
      <c r="K1113" s="109"/>
      <c r="L1113" s="152">
        <v>30346</v>
      </c>
      <c r="M1113" s="109">
        <f t="shared" ref="M1113:M1114" si="569">+$L$68*L1113</f>
        <v>29465.966</v>
      </c>
      <c r="N1113" s="109">
        <f t="shared" ref="N1113:N1123" si="570">M1113*(1-F1113)</f>
        <v>23572.772800000002</v>
      </c>
      <c r="O1113" s="115"/>
      <c r="P1113" s="152">
        <v>0</v>
      </c>
      <c r="Q1113" s="109">
        <f t="shared" ref="Q1113:Q1114" si="571">+P1113*$P$68</f>
        <v>0</v>
      </c>
      <c r="R1113" s="66">
        <f t="shared" ref="R1113:R1123" si="572">Q1113*(1-F1113)</f>
        <v>0</v>
      </c>
      <c r="S1113" s="151">
        <v>15</v>
      </c>
      <c r="T1113" s="154" t="s">
        <v>16</v>
      </c>
      <c r="U1113" s="108">
        <f>SUMIF('Avoided Costs 2011-2019'!$A:$A,'2011 Actuals'!T1113&amp;'2011 Actuals'!S1113,'Avoided Costs 2011-2019'!$E:$E)*J1113</f>
        <v>36076.595978278187</v>
      </c>
      <c r="V1113" s="108">
        <f>SUMIF('Avoided Costs 2011-2019'!$A:$A,'2011 Actuals'!T1113&amp;'2011 Actuals'!S1113,'Avoided Costs 2011-2019'!$K:$K)*N1113</f>
        <v>19868.598857306981</v>
      </c>
      <c r="W1113" s="108">
        <f>SUMIF('Avoided Costs 2011-2019'!$A:$A,'2011 Actuals'!T1113&amp;'2011 Actuals'!S1113,'Avoided Costs 2011-2019'!$M:$M)*R1113</f>
        <v>0</v>
      </c>
      <c r="X1113" s="108">
        <f t="shared" ref="X1113:X1123" si="573">SUM(U1113:W1113)</f>
        <v>55945.194835585164</v>
      </c>
      <c r="Y1113" s="134">
        <v>27409</v>
      </c>
      <c r="Z1113" s="110">
        <f t="shared" ref="Z1113:Z1123" si="574">Y1113*(1-F1113)</f>
        <v>21927.200000000001</v>
      </c>
      <c r="AA1113" s="110"/>
      <c r="AB1113" s="110"/>
      <c r="AC1113" s="110"/>
      <c r="AD1113" s="110">
        <f t="shared" ref="AD1113:AD1144" si="575">Z1113+AB1113</f>
        <v>21927.200000000001</v>
      </c>
      <c r="AE1113" s="110">
        <f t="shared" ref="AE1113:AE1144" si="576">X1113-AD1113</f>
        <v>34017.994835585167</v>
      </c>
      <c r="AF1113" s="261">
        <f t="shared" ref="AF1113:AF1168" si="577">J1113*S1113</f>
        <v>265888.59600000002</v>
      </c>
      <c r="AG1113" s="23"/>
    </row>
    <row r="1114" spans="1:33" s="111" customFormat="1" x14ac:dyDescent="0.2">
      <c r="A1114" s="150" t="s">
        <v>466</v>
      </c>
      <c r="B1114" s="150"/>
      <c r="C1114" s="150"/>
      <c r="D1114" s="151">
        <v>1</v>
      </c>
      <c r="E1114" s="152"/>
      <c r="F1114" s="153">
        <v>0.2</v>
      </c>
      <c r="G1114" s="153"/>
      <c r="H1114" s="152">
        <v>26459</v>
      </c>
      <c r="I1114" s="109">
        <f t="shared" si="567"/>
        <v>25850.442999999999</v>
      </c>
      <c r="J1114" s="66">
        <f t="shared" si="568"/>
        <v>20680.3544</v>
      </c>
      <c r="K1114" s="109"/>
      <c r="L1114" s="152">
        <v>30346</v>
      </c>
      <c r="M1114" s="109">
        <f t="shared" si="569"/>
        <v>29465.966</v>
      </c>
      <c r="N1114" s="109">
        <f t="shared" si="570"/>
        <v>23572.772800000002</v>
      </c>
      <c r="O1114" s="115"/>
      <c r="P1114" s="152">
        <v>0</v>
      </c>
      <c r="Q1114" s="109">
        <f t="shared" si="571"/>
        <v>0</v>
      </c>
      <c r="R1114" s="66">
        <f t="shared" si="572"/>
        <v>0</v>
      </c>
      <c r="S1114" s="151">
        <v>15</v>
      </c>
      <c r="T1114" s="154" t="s">
        <v>16</v>
      </c>
      <c r="U1114" s="108">
        <f>SUMIF('Avoided Costs 2011-2019'!$A:$A,'2011 Actuals'!T1114&amp;'2011 Actuals'!S1114,'Avoided Costs 2011-2019'!$E:$E)*J1114</f>
        <v>42089.627099486861</v>
      </c>
      <c r="V1114" s="108">
        <f>SUMIF('Avoided Costs 2011-2019'!$A:$A,'2011 Actuals'!T1114&amp;'2011 Actuals'!S1114,'Avoided Costs 2011-2019'!$K:$K)*N1114</f>
        <v>19868.598857306981</v>
      </c>
      <c r="W1114" s="108">
        <f>SUMIF('Avoided Costs 2011-2019'!$A:$A,'2011 Actuals'!T1114&amp;'2011 Actuals'!S1114,'Avoided Costs 2011-2019'!$M:$M)*R1114</f>
        <v>0</v>
      </c>
      <c r="X1114" s="108">
        <f t="shared" si="573"/>
        <v>61958.225956793845</v>
      </c>
      <c r="Y1114" s="134">
        <v>15826</v>
      </c>
      <c r="Z1114" s="110">
        <f t="shared" si="574"/>
        <v>12660.800000000001</v>
      </c>
      <c r="AA1114" s="110"/>
      <c r="AB1114" s="110"/>
      <c r="AC1114" s="110"/>
      <c r="AD1114" s="110">
        <f t="shared" si="575"/>
        <v>12660.800000000001</v>
      </c>
      <c r="AE1114" s="110">
        <f t="shared" si="576"/>
        <v>49297.425956793842</v>
      </c>
      <c r="AF1114" s="261">
        <f t="shared" si="577"/>
        <v>310205.31599999999</v>
      </c>
      <c r="AG1114" s="23"/>
    </row>
    <row r="1115" spans="1:33" s="111" customFormat="1" x14ac:dyDescent="0.2">
      <c r="A1115" s="145" t="s">
        <v>467</v>
      </c>
      <c r="B1115" s="145"/>
      <c r="C1115" s="145"/>
      <c r="D1115" s="146">
        <v>1</v>
      </c>
      <c r="E1115" s="147"/>
      <c r="F1115" s="148">
        <v>0.2</v>
      </c>
      <c r="G1115" s="148"/>
      <c r="H1115" s="147">
        <v>6152</v>
      </c>
      <c r="I1115" s="109">
        <f t="shared" ref="I1115:I1116" si="578">H1115</f>
        <v>6152</v>
      </c>
      <c r="J1115" s="66">
        <f t="shared" si="568"/>
        <v>4921.6000000000004</v>
      </c>
      <c r="K1115" s="147"/>
      <c r="L1115" s="147">
        <v>0</v>
      </c>
      <c r="M1115" s="109">
        <f t="shared" ref="M1115:M1116" si="579">L1115</f>
        <v>0</v>
      </c>
      <c r="N1115" s="109">
        <f t="shared" si="570"/>
        <v>0</v>
      </c>
      <c r="O1115" s="147"/>
      <c r="P1115" s="147">
        <v>0</v>
      </c>
      <c r="Q1115" s="109">
        <f t="shared" ref="Q1115:Q1116" si="580">+P1115</f>
        <v>0</v>
      </c>
      <c r="R1115" s="66">
        <f t="shared" si="572"/>
        <v>0</v>
      </c>
      <c r="S1115" s="146">
        <v>25</v>
      </c>
      <c r="T1115" s="149" t="s">
        <v>134</v>
      </c>
      <c r="U1115" s="108">
        <f>SUMIF('Avoided Costs 2011-2019'!$A:$A,'2011 Actuals'!T1115&amp;'2011 Actuals'!S1115,'Avoided Costs 2011-2019'!$E:$E)*J1115</f>
        <v>11550.365789910222</v>
      </c>
      <c r="V1115" s="108">
        <f>SUMIF('Avoided Costs 2011-2019'!$A:$A,'2011 Actuals'!T1115&amp;'2011 Actuals'!S1115,'Avoided Costs 2011-2019'!$K:$K)*N1115</f>
        <v>0</v>
      </c>
      <c r="W1115" s="108">
        <f>SUMIF('Avoided Costs 2011-2019'!$A:$A,'2011 Actuals'!T1115&amp;'2011 Actuals'!S1115,'Avoided Costs 2011-2019'!$M:$M)*R1115</f>
        <v>0</v>
      </c>
      <c r="X1115" s="108">
        <f t="shared" si="573"/>
        <v>11550.365789910222</v>
      </c>
      <c r="Y1115" s="134">
        <v>12000</v>
      </c>
      <c r="Z1115" s="110">
        <f t="shared" si="574"/>
        <v>9600</v>
      </c>
      <c r="AA1115" s="110"/>
      <c r="AB1115" s="110"/>
      <c r="AC1115" s="110"/>
      <c r="AD1115" s="110">
        <f t="shared" si="575"/>
        <v>9600</v>
      </c>
      <c r="AE1115" s="110">
        <f t="shared" si="576"/>
        <v>1950.3657899102218</v>
      </c>
      <c r="AF1115" s="261">
        <f t="shared" si="577"/>
        <v>123040.00000000001</v>
      </c>
      <c r="AG1115" s="23"/>
    </row>
    <row r="1116" spans="1:33" s="111" customFormat="1" x14ac:dyDescent="0.2">
      <c r="A1116" s="145" t="s">
        <v>468</v>
      </c>
      <c r="B1116" s="145"/>
      <c r="C1116" s="145"/>
      <c r="D1116" s="146">
        <v>1</v>
      </c>
      <c r="E1116" s="147"/>
      <c r="F1116" s="148">
        <v>0.2</v>
      </c>
      <c r="G1116" s="148"/>
      <c r="H1116" s="147">
        <v>6152</v>
      </c>
      <c r="I1116" s="109">
        <f t="shared" si="578"/>
        <v>6152</v>
      </c>
      <c r="J1116" s="66">
        <f t="shared" si="568"/>
        <v>4921.6000000000004</v>
      </c>
      <c r="K1116" s="147"/>
      <c r="L1116" s="147">
        <v>0</v>
      </c>
      <c r="M1116" s="109">
        <f t="shared" si="579"/>
        <v>0</v>
      </c>
      <c r="N1116" s="109">
        <f t="shared" si="570"/>
        <v>0</v>
      </c>
      <c r="O1116" s="147"/>
      <c r="P1116" s="147">
        <v>0</v>
      </c>
      <c r="Q1116" s="109">
        <f t="shared" si="580"/>
        <v>0</v>
      </c>
      <c r="R1116" s="66">
        <f t="shared" si="572"/>
        <v>0</v>
      </c>
      <c r="S1116" s="146">
        <v>25</v>
      </c>
      <c r="T1116" s="149" t="s">
        <v>134</v>
      </c>
      <c r="U1116" s="108">
        <f>SUMIF('Avoided Costs 2011-2019'!$A:$A,'2011 Actuals'!T1116&amp;'2011 Actuals'!S1116,'Avoided Costs 2011-2019'!$E:$E)*J1116</f>
        <v>11550.365789910222</v>
      </c>
      <c r="V1116" s="108">
        <f>SUMIF('Avoided Costs 2011-2019'!$A:$A,'2011 Actuals'!T1116&amp;'2011 Actuals'!S1116,'Avoided Costs 2011-2019'!$K:$K)*N1116</f>
        <v>0</v>
      </c>
      <c r="W1116" s="108">
        <f>SUMIF('Avoided Costs 2011-2019'!$A:$A,'2011 Actuals'!T1116&amp;'2011 Actuals'!S1116,'Avoided Costs 2011-2019'!$M:$M)*R1116</f>
        <v>0</v>
      </c>
      <c r="X1116" s="108">
        <f t="shared" si="573"/>
        <v>11550.365789910222</v>
      </c>
      <c r="Y1116" s="134">
        <v>12000</v>
      </c>
      <c r="Z1116" s="110">
        <f t="shared" si="574"/>
        <v>9600</v>
      </c>
      <c r="AA1116" s="110"/>
      <c r="AB1116" s="110"/>
      <c r="AC1116" s="110"/>
      <c r="AD1116" s="110">
        <f t="shared" si="575"/>
        <v>9600</v>
      </c>
      <c r="AE1116" s="110">
        <f t="shared" si="576"/>
        <v>1950.3657899102218</v>
      </c>
      <c r="AF1116" s="261">
        <f t="shared" si="577"/>
        <v>123040.00000000001</v>
      </c>
      <c r="AG1116" s="23"/>
    </row>
    <row r="1117" spans="1:33" s="111" customFormat="1" x14ac:dyDescent="0.2">
      <c r="A1117" s="150" t="s">
        <v>469</v>
      </c>
      <c r="B1117" s="150"/>
      <c r="C1117" s="150"/>
      <c r="D1117" s="151">
        <v>1</v>
      </c>
      <c r="E1117" s="152"/>
      <c r="F1117" s="153">
        <v>0.2</v>
      </c>
      <c r="G1117" s="153"/>
      <c r="H1117" s="152">
        <v>19327</v>
      </c>
      <c r="I1117" s="109">
        <f t="shared" ref="I1117:I1125" si="581">+$H$68*H1117</f>
        <v>18882.478999999999</v>
      </c>
      <c r="J1117" s="66">
        <f t="shared" si="568"/>
        <v>15105.983200000001</v>
      </c>
      <c r="K1117" s="109"/>
      <c r="L1117" s="152">
        <v>22846</v>
      </c>
      <c r="M1117" s="109">
        <f t="shared" ref="M1117:M1125" si="582">+$L$68*L1117</f>
        <v>22183.466</v>
      </c>
      <c r="N1117" s="109">
        <f t="shared" si="570"/>
        <v>17746.772800000002</v>
      </c>
      <c r="O1117" s="115"/>
      <c r="P1117" s="152">
        <v>0</v>
      </c>
      <c r="Q1117" s="109">
        <f t="shared" ref="Q1117:Q1125" si="583">+P1117*$P$68</f>
        <v>0</v>
      </c>
      <c r="R1117" s="66">
        <f t="shared" si="572"/>
        <v>0</v>
      </c>
      <c r="S1117" s="151">
        <v>15</v>
      </c>
      <c r="T1117" s="154" t="s">
        <v>16</v>
      </c>
      <c r="U1117" s="108">
        <f>SUMIF('Avoided Costs 2011-2019'!$A:$A,'2011 Actuals'!T1117&amp;'2011 Actuals'!S1117,'Avoided Costs 2011-2019'!$E:$E)*J1117</f>
        <v>30744.405417883616</v>
      </c>
      <c r="V1117" s="108">
        <f>SUMIF('Avoided Costs 2011-2019'!$A:$A,'2011 Actuals'!T1117&amp;'2011 Actuals'!S1117,'Avoided Costs 2011-2019'!$K:$K)*N1117</f>
        <v>14958.083750544891</v>
      </c>
      <c r="W1117" s="108">
        <f>SUMIF('Avoided Costs 2011-2019'!$A:$A,'2011 Actuals'!T1117&amp;'2011 Actuals'!S1117,'Avoided Costs 2011-2019'!$M:$M)*R1117</f>
        <v>0</v>
      </c>
      <c r="X1117" s="108">
        <f t="shared" si="573"/>
        <v>45702.48916842851</v>
      </c>
      <c r="Y1117" s="134">
        <v>21980</v>
      </c>
      <c r="Z1117" s="110">
        <f t="shared" si="574"/>
        <v>17584</v>
      </c>
      <c r="AA1117" s="110"/>
      <c r="AB1117" s="110"/>
      <c r="AC1117" s="110"/>
      <c r="AD1117" s="110">
        <f t="shared" si="575"/>
        <v>17584</v>
      </c>
      <c r="AE1117" s="110">
        <f t="shared" si="576"/>
        <v>28118.48916842851</v>
      </c>
      <c r="AF1117" s="261">
        <f t="shared" si="577"/>
        <v>226589.74800000002</v>
      </c>
      <c r="AG1117" s="23"/>
    </row>
    <row r="1118" spans="1:33" s="111" customFormat="1" x14ac:dyDescent="0.2">
      <c r="A1118" s="145" t="s">
        <v>470</v>
      </c>
      <c r="B1118" s="145"/>
      <c r="C1118" s="145"/>
      <c r="D1118" s="146">
        <v>1</v>
      </c>
      <c r="E1118" s="147"/>
      <c r="F1118" s="148">
        <v>0.2</v>
      </c>
      <c r="G1118" s="148"/>
      <c r="H1118" s="147">
        <v>109300</v>
      </c>
      <c r="I1118" s="109">
        <f>H1118</f>
        <v>109300</v>
      </c>
      <c r="J1118" s="66">
        <f t="shared" si="568"/>
        <v>87440</v>
      </c>
      <c r="K1118" s="147"/>
      <c r="L1118" s="147">
        <v>0</v>
      </c>
      <c r="M1118" s="109">
        <f>L1118</f>
        <v>0</v>
      </c>
      <c r="N1118" s="109">
        <f t="shared" si="570"/>
        <v>0</v>
      </c>
      <c r="O1118" s="147"/>
      <c r="P1118" s="147">
        <v>0</v>
      </c>
      <c r="Q1118" s="109">
        <f>+P1118</f>
        <v>0</v>
      </c>
      <c r="R1118" s="66">
        <f t="shared" si="572"/>
        <v>0</v>
      </c>
      <c r="S1118" s="146">
        <v>25</v>
      </c>
      <c r="T1118" s="149" t="s">
        <v>16</v>
      </c>
      <c r="U1118" s="108">
        <f>SUMIF('Avoided Costs 2011-2019'!$A:$A,'2011 Actuals'!T1118&amp;'2011 Actuals'!S1118,'Avoided Costs 2011-2019'!$E:$E)*J1118</f>
        <v>225945.2525081831</v>
      </c>
      <c r="V1118" s="108">
        <f>SUMIF('Avoided Costs 2011-2019'!$A:$A,'2011 Actuals'!T1118&amp;'2011 Actuals'!S1118,'Avoided Costs 2011-2019'!$K:$K)*N1118</f>
        <v>0</v>
      </c>
      <c r="W1118" s="108">
        <f>SUMIF('Avoided Costs 2011-2019'!$A:$A,'2011 Actuals'!T1118&amp;'2011 Actuals'!S1118,'Avoided Costs 2011-2019'!$M:$M)*R1118</f>
        <v>0</v>
      </c>
      <c r="X1118" s="108">
        <f t="shared" si="573"/>
        <v>225945.2525081831</v>
      </c>
      <c r="Y1118" s="134">
        <v>28200</v>
      </c>
      <c r="Z1118" s="110">
        <f t="shared" si="574"/>
        <v>22560</v>
      </c>
      <c r="AA1118" s="110"/>
      <c r="AB1118" s="110"/>
      <c r="AC1118" s="110"/>
      <c r="AD1118" s="110">
        <f t="shared" si="575"/>
        <v>22560</v>
      </c>
      <c r="AE1118" s="110">
        <f t="shared" si="576"/>
        <v>203385.2525081831</v>
      </c>
      <c r="AF1118" s="261">
        <f t="shared" si="577"/>
        <v>2186000</v>
      </c>
      <c r="AG1118" s="23"/>
    </row>
    <row r="1119" spans="1:33" s="111" customFormat="1" x14ac:dyDescent="0.2">
      <c r="A1119" s="150" t="s">
        <v>471</v>
      </c>
      <c r="B1119" s="150"/>
      <c r="C1119" s="150"/>
      <c r="D1119" s="151">
        <v>1</v>
      </c>
      <c r="E1119" s="152"/>
      <c r="F1119" s="153">
        <v>0.2</v>
      </c>
      <c r="G1119" s="153"/>
      <c r="H1119" s="152">
        <v>49477</v>
      </c>
      <c r="I1119" s="109">
        <f t="shared" si="581"/>
        <v>48339.029000000002</v>
      </c>
      <c r="J1119" s="66">
        <f t="shared" si="568"/>
        <v>38671.2232</v>
      </c>
      <c r="K1119" s="109"/>
      <c r="L1119" s="152">
        <v>0</v>
      </c>
      <c r="M1119" s="109">
        <f t="shared" si="582"/>
        <v>0</v>
      </c>
      <c r="N1119" s="109">
        <f t="shared" si="570"/>
        <v>0</v>
      </c>
      <c r="O1119" s="115"/>
      <c r="P1119" s="152">
        <v>0</v>
      </c>
      <c r="Q1119" s="109">
        <f t="shared" si="583"/>
        <v>0</v>
      </c>
      <c r="R1119" s="66">
        <f t="shared" si="572"/>
        <v>0</v>
      </c>
      <c r="S1119" s="151">
        <v>5</v>
      </c>
      <c r="T1119" s="154" t="s">
        <v>16</v>
      </c>
      <c r="U1119" s="108">
        <f>SUMIF('Avoided Costs 2011-2019'!$A:$A,'2011 Actuals'!T1119&amp;'2011 Actuals'!S1119,'Avoided Costs 2011-2019'!$E:$E)*J1119</f>
        <v>34829.761002860323</v>
      </c>
      <c r="V1119" s="108">
        <f>SUMIF('Avoided Costs 2011-2019'!$A:$A,'2011 Actuals'!T1119&amp;'2011 Actuals'!S1119,'Avoided Costs 2011-2019'!$K:$K)*N1119</f>
        <v>0</v>
      </c>
      <c r="W1119" s="108">
        <f>SUMIF('Avoided Costs 2011-2019'!$A:$A,'2011 Actuals'!T1119&amp;'2011 Actuals'!S1119,'Avoided Costs 2011-2019'!$M:$M)*R1119</f>
        <v>0</v>
      </c>
      <c r="X1119" s="108">
        <f t="shared" si="573"/>
        <v>34829.761002860323</v>
      </c>
      <c r="Y1119" s="134">
        <v>1425</v>
      </c>
      <c r="Z1119" s="110">
        <f t="shared" si="574"/>
        <v>1140</v>
      </c>
      <c r="AA1119" s="110"/>
      <c r="AB1119" s="110"/>
      <c r="AC1119" s="110"/>
      <c r="AD1119" s="110">
        <f t="shared" si="575"/>
        <v>1140</v>
      </c>
      <c r="AE1119" s="110">
        <f t="shared" si="576"/>
        <v>33689.761002860323</v>
      </c>
      <c r="AF1119" s="261">
        <f t="shared" si="577"/>
        <v>193356.11600000001</v>
      </c>
      <c r="AG1119" s="23"/>
    </row>
    <row r="1120" spans="1:33" s="111" customFormat="1" x14ac:dyDescent="0.2">
      <c r="A1120" s="150" t="s">
        <v>472</v>
      </c>
      <c r="B1120" s="150"/>
      <c r="C1120" s="150"/>
      <c r="D1120" s="151">
        <v>1</v>
      </c>
      <c r="E1120" s="152"/>
      <c r="F1120" s="153">
        <v>0.2</v>
      </c>
      <c r="G1120" s="153"/>
      <c r="H1120" s="152">
        <v>62156</v>
      </c>
      <c r="I1120" s="109">
        <f t="shared" si="581"/>
        <v>60726.411999999997</v>
      </c>
      <c r="J1120" s="66">
        <f t="shared" si="568"/>
        <v>48581.1296</v>
      </c>
      <c r="K1120" s="109"/>
      <c r="L1120" s="152">
        <v>0</v>
      </c>
      <c r="M1120" s="109">
        <f t="shared" si="582"/>
        <v>0</v>
      </c>
      <c r="N1120" s="109">
        <f t="shared" si="570"/>
        <v>0</v>
      </c>
      <c r="O1120" s="115"/>
      <c r="P1120" s="152">
        <v>0</v>
      </c>
      <c r="Q1120" s="109">
        <f t="shared" si="583"/>
        <v>0</v>
      </c>
      <c r="R1120" s="66">
        <f t="shared" si="572"/>
        <v>0</v>
      </c>
      <c r="S1120" s="151">
        <v>5</v>
      </c>
      <c r="T1120" s="154" t="s">
        <v>16</v>
      </c>
      <c r="U1120" s="108">
        <f>SUMIF('Avoided Costs 2011-2019'!$A:$A,'2011 Actuals'!T1120&amp;'2011 Actuals'!S1120,'Avoided Costs 2011-2019'!$E:$E)*J1120</f>
        <v>43755.252438381198</v>
      </c>
      <c r="V1120" s="108">
        <f>SUMIF('Avoided Costs 2011-2019'!$A:$A,'2011 Actuals'!T1120&amp;'2011 Actuals'!S1120,'Avoided Costs 2011-2019'!$K:$K)*N1120</f>
        <v>0</v>
      </c>
      <c r="W1120" s="108">
        <f>SUMIF('Avoided Costs 2011-2019'!$A:$A,'2011 Actuals'!T1120&amp;'2011 Actuals'!S1120,'Avoided Costs 2011-2019'!$M:$M)*R1120</f>
        <v>0</v>
      </c>
      <c r="X1120" s="108">
        <f t="shared" si="573"/>
        <v>43755.252438381198</v>
      </c>
      <c r="Y1120" s="134">
        <v>3851</v>
      </c>
      <c r="Z1120" s="110">
        <f t="shared" si="574"/>
        <v>3080.8</v>
      </c>
      <c r="AA1120" s="110"/>
      <c r="AB1120" s="110"/>
      <c r="AC1120" s="110"/>
      <c r="AD1120" s="110">
        <f t="shared" si="575"/>
        <v>3080.8</v>
      </c>
      <c r="AE1120" s="110">
        <f t="shared" si="576"/>
        <v>40674.452438381195</v>
      </c>
      <c r="AF1120" s="261">
        <f t="shared" si="577"/>
        <v>242905.64799999999</v>
      </c>
      <c r="AG1120" s="23"/>
    </row>
    <row r="1121" spans="1:33" s="111" customFormat="1" x14ac:dyDescent="0.2">
      <c r="A1121" s="150" t="s">
        <v>473</v>
      </c>
      <c r="B1121" s="150"/>
      <c r="C1121" s="150"/>
      <c r="D1121" s="151">
        <v>1</v>
      </c>
      <c r="E1121" s="152"/>
      <c r="F1121" s="153">
        <v>0.2</v>
      </c>
      <c r="G1121" s="153"/>
      <c r="H1121" s="152">
        <v>54596</v>
      </c>
      <c r="I1121" s="109">
        <f t="shared" si="581"/>
        <v>53340.292000000001</v>
      </c>
      <c r="J1121" s="66">
        <f t="shared" si="568"/>
        <v>42672.233600000007</v>
      </c>
      <c r="K1121" s="109"/>
      <c r="L1121" s="152">
        <v>0</v>
      </c>
      <c r="M1121" s="109">
        <f t="shared" si="582"/>
        <v>0</v>
      </c>
      <c r="N1121" s="109">
        <f t="shared" si="570"/>
        <v>0</v>
      </c>
      <c r="O1121" s="115"/>
      <c r="P1121" s="152">
        <v>0</v>
      </c>
      <c r="Q1121" s="109">
        <f t="shared" si="583"/>
        <v>0</v>
      </c>
      <c r="R1121" s="66">
        <f t="shared" si="572"/>
        <v>0</v>
      </c>
      <c r="S1121" s="151">
        <v>5</v>
      </c>
      <c r="T1121" s="154" t="s">
        <v>16</v>
      </c>
      <c r="U1121" s="108">
        <f>SUMIF('Avoided Costs 2011-2019'!$A:$A,'2011 Actuals'!T1121&amp;'2011 Actuals'!S1121,'Avoided Costs 2011-2019'!$E:$E)*J1121</f>
        <v>38433.325216002639</v>
      </c>
      <c r="V1121" s="108">
        <f>SUMIF('Avoided Costs 2011-2019'!$A:$A,'2011 Actuals'!T1121&amp;'2011 Actuals'!S1121,'Avoided Costs 2011-2019'!$K:$K)*N1121</f>
        <v>0</v>
      </c>
      <c r="W1121" s="108">
        <f>SUMIF('Avoided Costs 2011-2019'!$A:$A,'2011 Actuals'!T1121&amp;'2011 Actuals'!S1121,'Avoided Costs 2011-2019'!$M:$M)*R1121</f>
        <v>0</v>
      </c>
      <c r="X1121" s="108">
        <f t="shared" si="573"/>
        <v>38433.325216002639</v>
      </c>
      <c r="Y1121" s="134">
        <v>1378</v>
      </c>
      <c r="Z1121" s="110">
        <f t="shared" si="574"/>
        <v>1102.4000000000001</v>
      </c>
      <c r="AA1121" s="110"/>
      <c r="AB1121" s="110"/>
      <c r="AC1121" s="110"/>
      <c r="AD1121" s="110">
        <f t="shared" si="575"/>
        <v>1102.4000000000001</v>
      </c>
      <c r="AE1121" s="110">
        <f t="shared" si="576"/>
        <v>37330.925216002637</v>
      </c>
      <c r="AF1121" s="261">
        <f t="shared" si="577"/>
        <v>213361.16800000003</v>
      </c>
      <c r="AG1121" s="23"/>
    </row>
    <row r="1122" spans="1:33" s="111" customFormat="1" x14ac:dyDescent="0.2">
      <c r="A1122" s="150" t="s">
        <v>474</v>
      </c>
      <c r="B1122" s="150"/>
      <c r="C1122" s="150"/>
      <c r="D1122" s="151">
        <v>1</v>
      </c>
      <c r="E1122" s="152"/>
      <c r="F1122" s="153">
        <v>0.2</v>
      </c>
      <c r="G1122" s="153"/>
      <c r="H1122" s="152">
        <v>26776</v>
      </c>
      <c r="I1122" s="109">
        <f t="shared" si="581"/>
        <v>26160.151999999998</v>
      </c>
      <c r="J1122" s="66">
        <f t="shared" si="568"/>
        <v>20928.121599999999</v>
      </c>
      <c r="K1122" s="109"/>
      <c r="L1122" s="152">
        <v>26976</v>
      </c>
      <c r="M1122" s="109">
        <f t="shared" si="582"/>
        <v>26193.696</v>
      </c>
      <c r="N1122" s="109">
        <f t="shared" si="570"/>
        <v>20954.9568</v>
      </c>
      <c r="O1122" s="115"/>
      <c r="P1122" s="152">
        <v>0</v>
      </c>
      <c r="Q1122" s="109">
        <f t="shared" si="583"/>
        <v>0</v>
      </c>
      <c r="R1122" s="66">
        <f t="shared" si="572"/>
        <v>0</v>
      </c>
      <c r="S1122" s="151">
        <v>15</v>
      </c>
      <c r="T1122" s="154" t="s">
        <v>16</v>
      </c>
      <c r="U1122" s="108">
        <f>SUMIF('Avoided Costs 2011-2019'!$A:$A,'2011 Actuals'!T1122&amp;'2011 Actuals'!S1122,'Avoided Costs 2011-2019'!$E:$E)*J1122</f>
        <v>42593.894524201976</v>
      </c>
      <c r="V1122" s="108">
        <f>SUMIF('Avoided Costs 2011-2019'!$A:$A,'2011 Actuals'!T1122&amp;'2011 Actuals'!S1122,'Avoided Costs 2011-2019'!$K:$K)*N1122</f>
        <v>17662.140736001878</v>
      </c>
      <c r="W1122" s="108">
        <f>SUMIF('Avoided Costs 2011-2019'!$A:$A,'2011 Actuals'!T1122&amp;'2011 Actuals'!S1122,'Avoided Costs 2011-2019'!$M:$M)*R1122</f>
        <v>0</v>
      </c>
      <c r="X1122" s="108">
        <f t="shared" si="573"/>
        <v>60256.035260203855</v>
      </c>
      <c r="Y1122" s="134">
        <v>15600</v>
      </c>
      <c r="Z1122" s="110">
        <f t="shared" si="574"/>
        <v>12480</v>
      </c>
      <c r="AA1122" s="110"/>
      <c r="AB1122" s="110"/>
      <c r="AC1122" s="110"/>
      <c r="AD1122" s="110">
        <f t="shared" si="575"/>
        <v>12480</v>
      </c>
      <c r="AE1122" s="110">
        <f t="shared" si="576"/>
        <v>47776.035260203855</v>
      </c>
      <c r="AF1122" s="261">
        <f t="shared" si="577"/>
        <v>313921.82399999996</v>
      </c>
      <c r="AG1122" s="23"/>
    </row>
    <row r="1123" spans="1:33" s="111" customFormat="1" x14ac:dyDescent="0.2">
      <c r="A1123" s="150" t="s">
        <v>475</v>
      </c>
      <c r="B1123" s="150"/>
      <c r="C1123" s="150"/>
      <c r="D1123" s="151">
        <v>1</v>
      </c>
      <c r="E1123" s="152"/>
      <c r="F1123" s="153">
        <v>0.2</v>
      </c>
      <c r="G1123" s="153"/>
      <c r="H1123" s="152">
        <v>46689</v>
      </c>
      <c r="I1123" s="109">
        <f t="shared" si="581"/>
        <v>45615.152999999998</v>
      </c>
      <c r="J1123" s="66">
        <f t="shared" si="568"/>
        <v>36492.1224</v>
      </c>
      <c r="K1123" s="109"/>
      <c r="L1123" s="152">
        <v>38447</v>
      </c>
      <c r="M1123" s="109">
        <f t="shared" si="582"/>
        <v>37332.036999999997</v>
      </c>
      <c r="N1123" s="109">
        <f t="shared" si="570"/>
        <v>29865.6296</v>
      </c>
      <c r="O1123" s="115"/>
      <c r="P1123" s="152">
        <v>0</v>
      </c>
      <c r="Q1123" s="109">
        <f t="shared" si="583"/>
        <v>0</v>
      </c>
      <c r="R1123" s="66">
        <f t="shared" si="572"/>
        <v>0</v>
      </c>
      <c r="S1123" s="151">
        <v>15</v>
      </c>
      <c r="T1123" s="154" t="s">
        <v>16</v>
      </c>
      <c r="U1123" s="108">
        <f>SUMIF('Avoided Costs 2011-2019'!$A:$A,'2011 Actuals'!T1123&amp;'2011 Actuals'!S1123,'Avoided Costs 2011-2019'!$E:$E)*J1123</f>
        <v>74270.478840770331</v>
      </c>
      <c r="V1123" s="108">
        <f>SUMIF('Avoided Costs 2011-2019'!$A:$A,'2011 Actuals'!T1123&amp;'2011 Actuals'!S1123,'Avoided Costs 2011-2019'!$K:$K)*N1123</f>
        <v>25172.609907957602</v>
      </c>
      <c r="W1123" s="108">
        <f>SUMIF('Avoided Costs 2011-2019'!$A:$A,'2011 Actuals'!T1123&amp;'2011 Actuals'!S1123,'Avoided Costs 2011-2019'!$M:$M)*R1123</f>
        <v>0</v>
      </c>
      <c r="X1123" s="108">
        <f t="shared" si="573"/>
        <v>99443.088748727925</v>
      </c>
      <c r="Y1123" s="134">
        <v>15600</v>
      </c>
      <c r="Z1123" s="110">
        <f t="shared" si="574"/>
        <v>12480</v>
      </c>
      <c r="AA1123" s="110"/>
      <c r="AB1123" s="110"/>
      <c r="AC1123" s="110"/>
      <c r="AD1123" s="110">
        <f t="shared" si="575"/>
        <v>12480</v>
      </c>
      <c r="AE1123" s="110">
        <f t="shared" si="576"/>
        <v>86963.088748727925</v>
      </c>
      <c r="AF1123" s="261">
        <f t="shared" si="577"/>
        <v>547381.83600000001</v>
      </c>
      <c r="AG1123" s="23"/>
    </row>
    <row r="1124" spans="1:33" s="111" customFormat="1" x14ac:dyDescent="0.2">
      <c r="A1124" s="150" t="s">
        <v>476</v>
      </c>
      <c r="B1124" s="150"/>
      <c r="C1124" s="150"/>
      <c r="D1124" s="151">
        <v>1</v>
      </c>
      <c r="E1124" s="152"/>
      <c r="F1124" s="153">
        <v>0.2</v>
      </c>
      <c r="G1124" s="153"/>
      <c r="H1124" s="152">
        <v>18900</v>
      </c>
      <c r="I1124" s="109">
        <f t="shared" si="581"/>
        <v>18465.3</v>
      </c>
      <c r="J1124" s="66">
        <f t="shared" ref="J1124:J1168" si="584">I1124*(1-F1124)</f>
        <v>14772.24</v>
      </c>
      <c r="K1124" s="109"/>
      <c r="L1124" s="152">
        <v>20231</v>
      </c>
      <c r="M1124" s="109">
        <f t="shared" si="582"/>
        <v>19644.300999999999</v>
      </c>
      <c r="N1124" s="109">
        <f t="shared" ref="N1124:N1168" si="585">M1124*(1-F1124)</f>
        <v>15715.4408</v>
      </c>
      <c r="O1124" s="115"/>
      <c r="P1124" s="152">
        <v>0</v>
      </c>
      <c r="Q1124" s="109">
        <f t="shared" si="583"/>
        <v>0</v>
      </c>
      <c r="R1124" s="66">
        <f t="shared" ref="R1124:R1168" si="586">Q1124*(1-F1124)</f>
        <v>0</v>
      </c>
      <c r="S1124" s="151">
        <v>15</v>
      </c>
      <c r="T1124" s="154" t="s">
        <v>16</v>
      </c>
      <c r="U1124" s="108">
        <f>SUMIF('Avoided Costs 2011-2019'!$A:$A,'2011 Actuals'!T1124&amp;'2011 Actuals'!S1124,'Avoided Costs 2011-2019'!$E:$E)*J1124</f>
        <v>30065.155606043376</v>
      </c>
      <c r="V1124" s="108">
        <f>SUMIF('Avoided Costs 2011-2019'!$A:$A,'2011 Actuals'!T1124&amp;'2011 Actuals'!S1124,'Avoided Costs 2011-2019'!$K:$K)*N1124</f>
        <v>13245.950816653842</v>
      </c>
      <c r="W1124" s="108">
        <f>SUMIF('Avoided Costs 2011-2019'!$A:$A,'2011 Actuals'!T1124&amp;'2011 Actuals'!S1124,'Avoided Costs 2011-2019'!$M:$M)*R1124</f>
        <v>0</v>
      </c>
      <c r="X1124" s="108">
        <f t="shared" ref="X1124:X1168" si="587">SUM(U1124:W1124)</f>
        <v>43311.106422697216</v>
      </c>
      <c r="Y1124" s="134">
        <v>18278</v>
      </c>
      <c r="Z1124" s="110">
        <f t="shared" ref="Z1124:Z1168" si="588">Y1124*(1-F1124)</f>
        <v>14622.400000000001</v>
      </c>
      <c r="AA1124" s="110"/>
      <c r="AB1124" s="110"/>
      <c r="AC1124" s="110"/>
      <c r="AD1124" s="110">
        <f t="shared" si="575"/>
        <v>14622.400000000001</v>
      </c>
      <c r="AE1124" s="110">
        <f t="shared" si="576"/>
        <v>28688.706422697214</v>
      </c>
      <c r="AF1124" s="261">
        <f t="shared" si="577"/>
        <v>221583.6</v>
      </c>
      <c r="AG1124" s="23"/>
    </row>
    <row r="1125" spans="1:33" s="111" customFormat="1" x14ac:dyDescent="0.2">
      <c r="A1125" s="150" t="s">
        <v>477</v>
      </c>
      <c r="B1125" s="150"/>
      <c r="C1125" s="150"/>
      <c r="D1125" s="151">
        <v>1</v>
      </c>
      <c r="E1125" s="152"/>
      <c r="F1125" s="153">
        <v>0.2</v>
      </c>
      <c r="G1125" s="153"/>
      <c r="H1125" s="152">
        <v>8573</v>
      </c>
      <c r="I1125" s="109">
        <f t="shared" si="581"/>
        <v>8375.8209999999999</v>
      </c>
      <c r="J1125" s="66">
        <f t="shared" si="584"/>
        <v>6700.6568000000007</v>
      </c>
      <c r="K1125" s="109"/>
      <c r="L1125" s="152">
        <v>0</v>
      </c>
      <c r="M1125" s="109">
        <f t="shared" si="582"/>
        <v>0</v>
      </c>
      <c r="N1125" s="109">
        <f t="shared" si="585"/>
        <v>0</v>
      </c>
      <c r="O1125" s="115"/>
      <c r="P1125" s="152">
        <v>0</v>
      </c>
      <c r="Q1125" s="109">
        <f t="shared" si="583"/>
        <v>0</v>
      </c>
      <c r="R1125" s="66">
        <f t="shared" si="586"/>
        <v>0</v>
      </c>
      <c r="S1125" s="151">
        <v>25</v>
      </c>
      <c r="T1125" s="154" t="s">
        <v>134</v>
      </c>
      <c r="U1125" s="108">
        <f>SUMIF('Avoided Costs 2011-2019'!$A:$A,'2011 Actuals'!T1125&amp;'2011 Actuals'!S1125,'Avoided Costs 2011-2019'!$E:$E)*J1125</f>
        <v>15725.584580756118</v>
      </c>
      <c r="V1125" s="108">
        <f>SUMIF('Avoided Costs 2011-2019'!$A:$A,'2011 Actuals'!T1125&amp;'2011 Actuals'!S1125,'Avoided Costs 2011-2019'!$K:$K)*N1125</f>
        <v>0</v>
      </c>
      <c r="W1125" s="108">
        <f>SUMIF('Avoided Costs 2011-2019'!$A:$A,'2011 Actuals'!T1125&amp;'2011 Actuals'!S1125,'Avoided Costs 2011-2019'!$M:$M)*R1125</f>
        <v>0</v>
      </c>
      <c r="X1125" s="108">
        <f t="shared" si="587"/>
        <v>15725.584580756118</v>
      </c>
      <c r="Y1125" s="134">
        <v>15262</v>
      </c>
      <c r="Z1125" s="110">
        <f t="shared" si="588"/>
        <v>12209.6</v>
      </c>
      <c r="AA1125" s="110"/>
      <c r="AB1125" s="110"/>
      <c r="AC1125" s="110"/>
      <c r="AD1125" s="110">
        <f t="shared" si="575"/>
        <v>12209.6</v>
      </c>
      <c r="AE1125" s="110">
        <f t="shared" si="576"/>
        <v>3515.9845807561178</v>
      </c>
      <c r="AF1125" s="261">
        <f t="shared" si="577"/>
        <v>167516.42000000001</v>
      </c>
      <c r="AG1125" s="23"/>
    </row>
    <row r="1126" spans="1:33" s="111" customFormat="1" x14ac:dyDescent="0.2">
      <c r="A1126" s="145" t="s">
        <v>478</v>
      </c>
      <c r="B1126" s="145"/>
      <c r="C1126" s="145"/>
      <c r="D1126" s="146">
        <v>1</v>
      </c>
      <c r="E1126" s="147"/>
      <c r="F1126" s="148">
        <v>0.2</v>
      </c>
      <c r="G1126" s="148"/>
      <c r="H1126" s="147">
        <v>24282</v>
      </c>
      <c r="I1126" s="109">
        <f>H1126</f>
        <v>24282</v>
      </c>
      <c r="J1126" s="66">
        <f t="shared" si="584"/>
        <v>19425.600000000002</v>
      </c>
      <c r="K1126" s="147"/>
      <c r="L1126" s="147">
        <v>0</v>
      </c>
      <c r="M1126" s="109">
        <f>L1126</f>
        <v>0</v>
      </c>
      <c r="N1126" s="109">
        <f t="shared" si="585"/>
        <v>0</v>
      </c>
      <c r="O1126" s="147"/>
      <c r="P1126" s="147">
        <v>0</v>
      </c>
      <c r="Q1126" s="109">
        <f>+P1126</f>
        <v>0</v>
      </c>
      <c r="R1126" s="66">
        <f t="shared" si="586"/>
        <v>0</v>
      </c>
      <c r="S1126" s="146">
        <v>25</v>
      </c>
      <c r="T1126" s="149" t="s">
        <v>16</v>
      </c>
      <c r="U1126" s="108">
        <f>SUMIF('Avoided Costs 2011-2019'!$A:$A,'2011 Actuals'!T1126&amp;'2011 Actuals'!S1126,'Avoided Costs 2011-2019'!$E:$E)*J1126</f>
        <v>50195.815383382454</v>
      </c>
      <c r="V1126" s="108">
        <f>SUMIF('Avoided Costs 2011-2019'!$A:$A,'2011 Actuals'!T1126&amp;'2011 Actuals'!S1126,'Avoided Costs 2011-2019'!$K:$K)*N1126</f>
        <v>0</v>
      </c>
      <c r="W1126" s="108">
        <f>SUMIF('Avoided Costs 2011-2019'!$A:$A,'2011 Actuals'!T1126&amp;'2011 Actuals'!S1126,'Avoided Costs 2011-2019'!$M:$M)*R1126</f>
        <v>0</v>
      </c>
      <c r="X1126" s="108">
        <f t="shared" si="587"/>
        <v>50195.815383382454</v>
      </c>
      <c r="Y1126" s="134">
        <v>20600</v>
      </c>
      <c r="Z1126" s="110">
        <f t="shared" si="588"/>
        <v>16480</v>
      </c>
      <c r="AA1126" s="110"/>
      <c r="AB1126" s="110"/>
      <c r="AC1126" s="110"/>
      <c r="AD1126" s="110">
        <f t="shared" si="575"/>
        <v>16480</v>
      </c>
      <c r="AE1126" s="110">
        <f t="shared" si="576"/>
        <v>33715.815383382454</v>
      </c>
      <c r="AF1126" s="261">
        <f t="shared" si="577"/>
        <v>485640.00000000006</v>
      </c>
      <c r="AG1126" s="23"/>
    </row>
    <row r="1127" spans="1:33" s="111" customFormat="1" x14ac:dyDescent="0.2">
      <c r="A1127" s="150" t="s">
        <v>479</v>
      </c>
      <c r="B1127" s="150"/>
      <c r="C1127" s="150"/>
      <c r="D1127" s="151">
        <v>1</v>
      </c>
      <c r="E1127" s="152"/>
      <c r="F1127" s="153">
        <v>0.2</v>
      </c>
      <c r="G1127" s="153"/>
      <c r="H1127" s="152">
        <v>23840</v>
      </c>
      <c r="I1127" s="109">
        <f t="shared" ref="I1127:I1168" si="589">+$H$68*H1127</f>
        <v>23291.68</v>
      </c>
      <c r="J1127" s="66">
        <f t="shared" si="584"/>
        <v>18633.344000000001</v>
      </c>
      <c r="K1127" s="109"/>
      <c r="L1127" s="152">
        <v>0</v>
      </c>
      <c r="M1127" s="109">
        <f t="shared" ref="M1127:M1168" si="590">+$L$68*L1127</f>
        <v>0</v>
      </c>
      <c r="N1127" s="109">
        <f t="shared" si="585"/>
        <v>0</v>
      </c>
      <c r="O1127" s="115"/>
      <c r="P1127" s="152">
        <v>0</v>
      </c>
      <c r="Q1127" s="109">
        <f t="shared" ref="Q1127:Q1168" si="591">+P1127*$P$68</f>
        <v>0</v>
      </c>
      <c r="R1127" s="66">
        <f t="shared" si="586"/>
        <v>0</v>
      </c>
      <c r="S1127" s="151">
        <v>25</v>
      </c>
      <c r="T1127" s="154" t="s">
        <v>16</v>
      </c>
      <c r="U1127" s="108">
        <f>SUMIF('Avoided Costs 2011-2019'!$A:$A,'2011 Actuals'!T1127&amp;'2011 Actuals'!S1127,'Avoided Costs 2011-2019'!$E:$E)*J1127</f>
        <v>48148.623229092387</v>
      </c>
      <c r="V1127" s="108">
        <f>SUMIF('Avoided Costs 2011-2019'!$A:$A,'2011 Actuals'!T1127&amp;'2011 Actuals'!S1127,'Avoided Costs 2011-2019'!$K:$K)*N1127</f>
        <v>0</v>
      </c>
      <c r="W1127" s="108">
        <f>SUMIF('Avoided Costs 2011-2019'!$A:$A,'2011 Actuals'!T1127&amp;'2011 Actuals'!S1127,'Avoided Costs 2011-2019'!$M:$M)*R1127</f>
        <v>0</v>
      </c>
      <c r="X1127" s="108">
        <f t="shared" si="587"/>
        <v>48148.623229092387</v>
      </c>
      <c r="Y1127" s="134">
        <v>3231</v>
      </c>
      <c r="Z1127" s="110">
        <f t="shared" si="588"/>
        <v>2584.8000000000002</v>
      </c>
      <c r="AA1127" s="110"/>
      <c r="AB1127" s="110"/>
      <c r="AC1127" s="110"/>
      <c r="AD1127" s="110">
        <f t="shared" si="575"/>
        <v>2584.8000000000002</v>
      </c>
      <c r="AE1127" s="110">
        <f t="shared" si="576"/>
        <v>45563.823229092384</v>
      </c>
      <c r="AF1127" s="261">
        <f t="shared" si="577"/>
        <v>465833.60000000003</v>
      </c>
      <c r="AG1127" s="23"/>
    </row>
    <row r="1128" spans="1:33" s="111" customFormat="1" x14ac:dyDescent="0.2">
      <c r="A1128" s="145" t="s">
        <v>480</v>
      </c>
      <c r="B1128" s="145"/>
      <c r="C1128" s="145"/>
      <c r="D1128" s="146">
        <v>1</v>
      </c>
      <c r="E1128" s="147"/>
      <c r="F1128" s="148">
        <v>0.2</v>
      </c>
      <c r="G1128" s="148"/>
      <c r="H1128" s="147">
        <v>6633</v>
      </c>
      <c r="I1128" s="109">
        <f>H1128</f>
        <v>6633</v>
      </c>
      <c r="J1128" s="66">
        <f t="shared" si="584"/>
        <v>5306.4000000000005</v>
      </c>
      <c r="K1128" s="147"/>
      <c r="L1128" s="147">
        <v>0</v>
      </c>
      <c r="M1128" s="109">
        <f>L1128</f>
        <v>0</v>
      </c>
      <c r="N1128" s="109">
        <f t="shared" si="585"/>
        <v>0</v>
      </c>
      <c r="O1128" s="147"/>
      <c r="P1128" s="147">
        <v>0</v>
      </c>
      <c r="Q1128" s="109">
        <f>+P1128</f>
        <v>0</v>
      </c>
      <c r="R1128" s="66">
        <f t="shared" si="586"/>
        <v>0</v>
      </c>
      <c r="S1128" s="146">
        <v>25</v>
      </c>
      <c r="T1128" s="149" t="s">
        <v>16</v>
      </c>
      <c r="U1128" s="108">
        <f>SUMIF('Avoided Costs 2011-2019'!$A:$A,'2011 Actuals'!T1128&amp;'2011 Actuals'!S1128,'Avoided Costs 2011-2019'!$E:$E)*J1128</f>
        <v>13711.75535120566</v>
      </c>
      <c r="V1128" s="108">
        <f>SUMIF('Avoided Costs 2011-2019'!$A:$A,'2011 Actuals'!T1128&amp;'2011 Actuals'!S1128,'Avoided Costs 2011-2019'!$K:$K)*N1128</f>
        <v>0</v>
      </c>
      <c r="W1128" s="108">
        <f>SUMIF('Avoided Costs 2011-2019'!$A:$A,'2011 Actuals'!T1128&amp;'2011 Actuals'!S1128,'Avoided Costs 2011-2019'!$M:$M)*R1128</f>
        <v>0</v>
      </c>
      <c r="X1128" s="108">
        <f t="shared" si="587"/>
        <v>13711.75535120566</v>
      </c>
      <c r="Y1128" s="134">
        <v>6000</v>
      </c>
      <c r="Z1128" s="110">
        <f t="shared" si="588"/>
        <v>4800</v>
      </c>
      <c r="AA1128" s="110"/>
      <c r="AB1128" s="110"/>
      <c r="AC1128" s="110"/>
      <c r="AD1128" s="110">
        <f t="shared" si="575"/>
        <v>4800</v>
      </c>
      <c r="AE1128" s="110">
        <f t="shared" si="576"/>
        <v>8911.7553512056602</v>
      </c>
      <c r="AF1128" s="261">
        <f t="shared" si="577"/>
        <v>132660</v>
      </c>
      <c r="AG1128" s="23"/>
    </row>
    <row r="1129" spans="1:33" s="111" customFormat="1" x14ac:dyDescent="0.2">
      <c r="A1129" s="150" t="s">
        <v>481</v>
      </c>
      <c r="B1129" s="150"/>
      <c r="C1129" s="150"/>
      <c r="D1129" s="151">
        <v>1</v>
      </c>
      <c r="E1129" s="152"/>
      <c r="F1129" s="153">
        <v>0.2</v>
      </c>
      <c r="G1129" s="153"/>
      <c r="H1129" s="152">
        <v>29711</v>
      </c>
      <c r="I1129" s="109">
        <f t="shared" si="589"/>
        <v>29027.647000000001</v>
      </c>
      <c r="J1129" s="66">
        <f t="shared" si="584"/>
        <v>23222.117600000001</v>
      </c>
      <c r="K1129" s="109"/>
      <c r="L1129" s="152">
        <v>19834</v>
      </c>
      <c r="M1129" s="109">
        <f t="shared" si="590"/>
        <v>19258.813999999998</v>
      </c>
      <c r="N1129" s="109">
        <f t="shared" si="585"/>
        <v>15407.0512</v>
      </c>
      <c r="O1129" s="115"/>
      <c r="P1129" s="152">
        <v>0</v>
      </c>
      <c r="Q1129" s="109">
        <f t="shared" si="591"/>
        <v>0</v>
      </c>
      <c r="R1129" s="66">
        <f t="shared" si="586"/>
        <v>0</v>
      </c>
      <c r="S1129" s="151">
        <v>15</v>
      </c>
      <c r="T1129" s="154" t="s">
        <v>16</v>
      </c>
      <c r="U1129" s="108">
        <f>SUMIF('Avoided Costs 2011-2019'!$A:$A,'2011 Actuals'!T1129&amp;'2011 Actuals'!S1129,'Avoided Costs 2011-2019'!$E:$E)*J1129</f>
        <v>47262.742762494963</v>
      </c>
      <c r="V1129" s="108">
        <f>SUMIF('Avoided Costs 2011-2019'!$A:$A,'2011 Actuals'!T1129&amp;'2011 Actuals'!S1129,'Avoided Costs 2011-2019'!$K:$K)*N1129</f>
        <v>12986.020883669235</v>
      </c>
      <c r="W1129" s="108">
        <f>SUMIF('Avoided Costs 2011-2019'!$A:$A,'2011 Actuals'!T1129&amp;'2011 Actuals'!S1129,'Avoided Costs 2011-2019'!$M:$M)*R1129</f>
        <v>0</v>
      </c>
      <c r="X1129" s="108">
        <f t="shared" si="587"/>
        <v>60248.763646164196</v>
      </c>
      <c r="Y1129" s="134">
        <v>12620</v>
      </c>
      <c r="Z1129" s="110">
        <f t="shared" si="588"/>
        <v>10096</v>
      </c>
      <c r="AA1129" s="110"/>
      <c r="AB1129" s="110"/>
      <c r="AC1129" s="110"/>
      <c r="AD1129" s="110">
        <f t="shared" si="575"/>
        <v>10096</v>
      </c>
      <c r="AE1129" s="110">
        <f t="shared" si="576"/>
        <v>50152.763646164196</v>
      </c>
      <c r="AF1129" s="261">
        <f t="shared" si="577"/>
        <v>348331.76400000002</v>
      </c>
      <c r="AG1129" s="23"/>
    </row>
    <row r="1130" spans="1:33" s="111" customFormat="1" x14ac:dyDescent="0.2">
      <c r="A1130" s="150" t="s">
        <v>482</v>
      </c>
      <c r="B1130" s="150"/>
      <c r="C1130" s="150"/>
      <c r="D1130" s="151">
        <v>1</v>
      </c>
      <c r="E1130" s="152"/>
      <c r="F1130" s="153">
        <v>0.2</v>
      </c>
      <c r="G1130" s="153"/>
      <c r="H1130" s="152">
        <v>34186</v>
      </c>
      <c r="I1130" s="109">
        <f t="shared" si="589"/>
        <v>33399.722000000002</v>
      </c>
      <c r="J1130" s="66">
        <f t="shared" si="584"/>
        <v>26719.777600000001</v>
      </c>
      <c r="K1130" s="109"/>
      <c r="L1130" s="152">
        <v>29751</v>
      </c>
      <c r="M1130" s="109">
        <f t="shared" si="590"/>
        <v>28888.220999999998</v>
      </c>
      <c r="N1130" s="109">
        <f t="shared" si="585"/>
        <v>23110.576799999999</v>
      </c>
      <c r="O1130" s="115"/>
      <c r="P1130" s="152">
        <v>0</v>
      </c>
      <c r="Q1130" s="109">
        <f t="shared" si="591"/>
        <v>0</v>
      </c>
      <c r="R1130" s="66">
        <f t="shared" si="586"/>
        <v>0</v>
      </c>
      <c r="S1130" s="151">
        <v>15</v>
      </c>
      <c r="T1130" s="154" t="s">
        <v>16</v>
      </c>
      <c r="U1130" s="108">
        <f>SUMIF('Avoided Costs 2011-2019'!$A:$A,'2011 Actuals'!T1130&amp;'2011 Actuals'!S1130,'Avoided Costs 2011-2019'!$E:$E)*J1130</f>
        <v>54381.344420539623</v>
      </c>
      <c r="V1130" s="108">
        <f>SUMIF('Avoided Costs 2011-2019'!$A:$A,'2011 Actuals'!T1130&amp;'2011 Actuals'!S1130,'Avoided Costs 2011-2019'!$K:$K)*N1130</f>
        <v>19479.031325503849</v>
      </c>
      <c r="W1130" s="108">
        <f>SUMIF('Avoided Costs 2011-2019'!$A:$A,'2011 Actuals'!T1130&amp;'2011 Actuals'!S1130,'Avoided Costs 2011-2019'!$M:$M)*R1130</f>
        <v>0</v>
      </c>
      <c r="X1130" s="108">
        <f t="shared" si="587"/>
        <v>73860.375746043472</v>
      </c>
      <c r="Y1130" s="134">
        <v>16800</v>
      </c>
      <c r="Z1130" s="110">
        <f t="shared" si="588"/>
        <v>13440</v>
      </c>
      <c r="AA1130" s="110"/>
      <c r="AB1130" s="110"/>
      <c r="AC1130" s="110"/>
      <c r="AD1130" s="110">
        <f t="shared" si="575"/>
        <v>13440</v>
      </c>
      <c r="AE1130" s="110">
        <f t="shared" si="576"/>
        <v>60420.375746043472</v>
      </c>
      <c r="AF1130" s="261">
        <f t="shared" si="577"/>
        <v>400796.66399999999</v>
      </c>
      <c r="AG1130" s="23"/>
    </row>
    <row r="1131" spans="1:33" s="111" customFormat="1" x14ac:dyDescent="0.2">
      <c r="A1131" s="150" t="s">
        <v>483</v>
      </c>
      <c r="B1131" s="150"/>
      <c r="C1131" s="150"/>
      <c r="D1131" s="151">
        <v>1</v>
      </c>
      <c r="E1131" s="152"/>
      <c r="F1131" s="153">
        <v>0.2</v>
      </c>
      <c r="G1131" s="153"/>
      <c r="H1131" s="152">
        <v>36085</v>
      </c>
      <c r="I1131" s="109">
        <f t="shared" si="589"/>
        <v>35255.044999999998</v>
      </c>
      <c r="J1131" s="66">
        <f t="shared" si="584"/>
        <v>28204.036</v>
      </c>
      <c r="K1131" s="109"/>
      <c r="L1131" s="152">
        <v>29751</v>
      </c>
      <c r="M1131" s="109">
        <f t="shared" si="590"/>
        <v>28888.220999999998</v>
      </c>
      <c r="N1131" s="109">
        <f t="shared" si="585"/>
        <v>23110.576799999999</v>
      </c>
      <c r="O1131" s="115"/>
      <c r="P1131" s="152">
        <v>0</v>
      </c>
      <c r="Q1131" s="109">
        <f t="shared" si="591"/>
        <v>0</v>
      </c>
      <c r="R1131" s="66">
        <f t="shared" si="586"/>
        <v>0</v>
      </c>
      <c r="S1131" s="151">
        <v>15</v>
      </c>
      <c r="T1131" s="154" t="s">
        <v>16</v>
      </c>
      <c r="U1131" s="108">
        <f>SUMIF('Avoided Costs 2011-2019'!$A:$A,'2011 Actuals'!T1131&amp;'2011 Actuals'!S1131,'Avoided Costs 2011-2019'!$E:$E)*J1131</f>
        <v>57402.176721908741</v>
      </c>
      <c r="V1131" s="108">
        <f>SUMIF('Avoided Costs 2011-2019'!$A:$A,'2011 Actuals'!T1131&amp;'2011 Actuals'!S1131,'Avoided Costs 2011-2019'!$K:$K)*N1131</f>
        <v>19479.031325503849</v>
      </c>
      <c r="W1131" s="108">
        <f>SUMIF('Avoided Costs 2011-2019'!$A:$A,'2011 Actuals'!T1131&amp;'2011 Actuals'!S1131,'Avoided Costs 2011-2019'!$M:$M)*R1131</f>
        <v>0</v>
      </c>
      <c r="X1131" s="108">
        <f t="shared" si="587"/>
        <v>76881.208047412598</v>
      </c>
      <c r="Y1131" s="134">
        <v>16800</v>
      </c>
      <c r="Z1131" s="110">
        <f t="shared" si="588"/>
        <v>13440</v>
      </c>
      <c r="AA1131" s="110"/>
      <c r="AB1131" s="110"/>
      <c r="AC1131" s="110"/>
      <c r="AD1131" s="110">
        <f t="shared" si="575"/>
        <v>13440</v>
      </c>
      <c r="AE1131" s="110">
        <f t="shared" si="576"/>
        <v>63441.208047412598</v>
      </c>
      <c r="AF1131" s="261">
        <f t="shared" si="577"/>
        <v>423060.54</v>
      </c>
      <c r="AG1131" s="23"/>
    </row>
    <row r="1132" spans="1:33" s="111" customFormat="1" x14ac:dyDescent="0.2">
      <c r="A1132" s="150" t="s">
        <v>484</v>
      </c>
      <c r="B1132" s="150"/>
      <c r="C1132" s="150"/>
      <c r="D1132" s="151">
        <v>1</v>
      </c>
      <c r="E1132" s="152"/>
      <c r="F1132" s="153">
        <v>0.2</v>
      </c>
      <c r="G1132" s="153"/>
      <c r="H1132" s="152">
        <v>31459</v>
      </c>
      <c r="I1132" s="109">
        <f t="shared" si="589"/>
        <v>30735.442999999999</v>
      </c>
      <c r="J1132" s="66">
        <f t="shared" ref="J1132:J1167" si="592">I1132*(1-F1132)</f>
        <v>24588.3544</v>
      </c>
      <c r="K1132" s="109"/>
      <c r="L1132" s="152">
        <v>29751</v>
      </c>
      <c r="M1132" s="109">
        <f t="shared" si="590"/>
        <v>28888.220999999998</v>
      </c>
      <c r="N1132" s="109">
        <f t="shared" ref="N1132:N1167" si="593">M1132*(1-F1132)</f>
        <v>23110.576799999999</v>
      </c>
      <c r="O1132" s="115"/>
      <c r="P1132" s="152">
        <v>0</v>
      </c>
      <c r="Q1132" s="109">
        <f t="shared" si="591"/>
        <v>0</v>
      </c>
      <c r="R1132" s="66">
        <f t="shared" ref="R1132:R1167" si="594">Q1132*(1-F1132)</f>
        <v>0</v>
      </c>
      <c r="S1132" s="151">
        <v>15</v>
      </c>
      <c r="T1132" s="154" t="s">
        <v>16</v>
      </c>
      <c r="U1132" s="108">
        <f>SUMIF('Avoided Costs 2011-2019'!$A:$A,'2011 Actuals'!T1132&amp;'2011 Actuals'!S1132,'Avoided Costs 2011-2019'!$E:$E)*J1132</f>
        <v>50043.371968810505</v>
      </c>
      <c r="V1132" s="108">
        <f>SUMIF('Avoided Costs 2011-2019'!$A:$A,'2011 Actuals'!T1132&amp;'2011 Actuals'!S1132,'Avoided Costs 2011-2019'!$K:$K)*N1132</f>
        <v>19479.031325503849</v>
      </c>
      <c r="W1132" s="108">
        <f>SUMIF('Avoided Costs 2011-2019'!$A:$A,'2011 Actuals'!T1132&amp;'2011 Actuals'!S1132,'Avoided Costs 2011-2019'!$M:$M)*R1132</f>
        <v>0</v>
      </c>
      <c r="X1132" s="108">
        <f t="shared" ref="X1132:X1167" si="595">SUM(U1132:W1132)</f>
        <v>69522.403294314354</v>
      </c>
      <c r="Y1132" s="134">
        <v>16800</v>
      </c>
      <c r="Z1132" s="110">
        <f t="shared" ref="Z1132:Z1167" si="596">Y1132*(1-F1132)</f>
        <v>13440</v>
      </c>
      <c r="AA1132" s="110"/>
      <c r="AB1132" s="110"/>
      <c r="AC1132" s="110"/>
      <c r="AD1132" s="110">
        <f t="shared" si="575"/>
        <v>13440</v>
      </c>
      <c r="AE1132" s="110">
        <f t="shared" si="576"/>
        <v>56082.403294314354</v>
      </c>
      <c r="AF1132" s="261">
        <f t="shared" si="577"/>
        <v>368825.31599999999</v>
      </c>
      <c r="AG1132" s="23"/>
    </row>
    <row r="1133" spans="1:33" s="111" customFormat="1" x14ac:dyDescent="0.2">
      <c r="A1133" s="150" t="s">
        <v>485</v>
      </c>
      <c r="B1133" s="150"/>
      <c r="C1133" s="150"/>
      <c r="D1133" s="151">
        <v>1</v>
      </c>
      <c r="E1133" s="152"/>
      <c r="F1133" s="153">
        <v>0.2</v>
      </c>
      <c r="G1133" s="153"/>
      <c r="H1133" s="152">
        <v>10737</v>
      </c>
      <c r="I1133" s="109">
        <f t="shared" si="589"/>
        <v>10490.048999999999</v>
      </c>
      <c r="J1133" s="66">
        <f t="shared" si="592"/>
        <v>8392.0391999999993</v>
      </c>
      <c r="K1133" s="109"/>
      <c r="L1133" s="152">
        <v>15397</v>
      </c>
      <c r="M1133" s="109">
        <f t="shared" si="590"/>
        <v>14950.486999999999</v>
      </c>
      <c r="N1133" s="109">
        <f t="shared" si="593"/>
        <v>11960.3896</v>
      </c>
      <c r="O1133" s="115"/>
      <c r="P1133" s="152">
        <v>0</v>
      </c>
      <c r="Q1133" s="109">
        <f t="shared" si="591"/>
        <v>0</v>
      </c>
      <c r="R1133" s="66">
        <f t="shared" si="594"/>
        <v>0</v>
      </c>
      <c r="S1133" s="151">
        <v>15</v>
      </c>
      <c r="T1133" s="154" t="s">
        <v>16</v>
      </c>
      <c r="U1133" s="108">
        <f>SUMIF('Avoided Costs 2011-2019'!$A:$A,'2011 Actuals'!T1133&amp;'2011 Actuals'!S1133,'Avoided Costs 2011-2019'!$E:$E)*J1133</f>
        <v>17079.871732385593</v>
      </c>
      <c r="V1133" s="108">
        <f>SUMIF('Avoided Costs 2011-2019'!$A:$A,'2011 Actuals'!T1133&amp;'2011 Actuals'!S1133,'Avoided Costs 2011-2019'!$K:$K)*N1133</f>
        <v>10080.960146508784</v>
      </c>
      <c r="W1133" s="108">
        <f>SUMIF('Avoided Costs 2011-2019'!$A:$A,'2011 Actuals'!T1133&amp;'2011 Actuals'!S1133,'Avoided Costs 2011-2019'!$M:$M)*R1133</f>
        <v>0</v>
      </c>
      <c r="X1133" s="108">
        <f t="shared" si="595"/>
        <v>27160.831878894376</v>
      </c>
      <c r="Y1133" s="134">
        <v>14670</v>
      </c>
      <c r="Z1133" s="110">
        <f t="shared" si="596"/>
        <v>11736</v>
      </c>
      <c r="AA1133" s="110"/>
      <c r="AB1133" s="110"/>
      <c r="AC1133" s="110"/>
      <c r="AD1133" s="110">
        <f t="shared" si="575"/>
        <v>11736</v>
      </c>
      <c r="AE1133" s="110">
        <f t="shared" si="576"/>
        <v>15424.831878894376</v>
      </c>
      <c r="AF1133" s="261">
        <f t="shared" si="577"/>
        <v>125880.58799999999</v>
      </c>
      <c r="AG1133" s="23"/>
    </row>
    <row r="1134" spans="1:33" s="111" customFormat="1" x14ac:dyDescent="0.2">
      <c r="A1134" s="150" t="s">
        <v>486</v>
      </c>
      <c r="B1134" s="150"/>
      <c r="C1134" s="150"/>
      <c r="D1134" s="151">
        <v>1</v>
      </c>
      <c r="E1134" s="152"/>
      <c r="F1134" s="153">
        <v>0.2</v>
      </c>
      <c r="G1134" s="153"/>
      <c r="H1134" s="152">
        <v>7651</v>
      </c>
      <c r="I1134" s="109">
        <f t="shared" si="589"/>
        <v>7475.027</v>
      </c>
      <c r="J1134" s="66">
        <f t="shared" si="592"/>
        <v>5980.0216</v>
      </c>
      <c r="K1134" s="109"/>
      <c r="L1134" s="152">
        <v>6324</v>
      </c>
      <c r="M1134" s="109">
        <f t="shared" si="590"/>
        <v>6140.6040000000003</v>
      </c>
      <c r="N1134" s="109">
        <f t="shared" si="593"/>
        <v>4912.4832000000006</v>
      </c>
      <c r="O1134" s="115"/>
      <c r="P1134" s="152">
        <v>0</v>
      </c>
      <c r="Q1134" s="109">
        <f t="shared" si="591"/>
        <v>0</v>
      </c>
      <c r="R1134" s="66">
        <f t="shared" si="594"/>
        <v>0</v>
      </c>
      <c r="S1134" s="151">
        <v>15</v>
      </c>
      <c r="T1134" s="154" t="s">
        <v>16</v>
      </c>
      <c r="U1134" s="108">
        <f>SUMIF('Avoided Costs 2011-2019'!$A:$A,'2011 Actuals'!T1134&amp;'2011 Actuals'!S1134,'Avoided Costs 2011-2019'!$E:$E)*J1134</f>
        <v>12170.820399039041</v>
      </c>
      <c r="V1134" s="108">
        <f>SUMIF('Avoided Costs 2011-2019'!$A:$A,'2011 Actuals'!T1134&amp;'2011 Actuals'!S1134,'Avoided Costs 2011-2019'!$K:$K)*N1134</f>
        <v>4140.5463380217934</v>
      </c>
      <c r="W1134" s="108">
        <f>SUMIF('Avoided Costs 2011-2019'!$A:$A,'2011 Actuals'!T1134&amp;'2011 Actuals'!S1134,'Avoided Costs 2011-2019'!$M:$M)*R1134</f>
        <v>0</v>
      </c>
      <c r="X1134" s="108">
        <f t="shared" si="595"/>
        <v>16311.366737060835</v>
      </c>
      <c r="Y1134" s="134">
        <v>13940</v>
      </c>
      <c r="Z1134" s="110">
        <f t="shared" si="596"/>
        <v>11152</v>
      </c>
      <c r="AA1134" s="110"/>
      <c r="AB1134" s="110"/>
      <c r="AC1134" s="110"/>
      <c r="AD1134" s="110">
        <f t="shared" si="575"/>
        <v>11152</v>
      </c>
      <c r="AE1134" s="110">
        <f t="shared" si="576"/>
        <v>5159.3667370608346</v>
      </c>
      <c r="AF1134" s="261">
        <f t="shared" si="577"/>
        <v>89700.323999999993</v>
      </c>
      <c r="AG1134" s="23"/>
    </row>
    <row r="1135" spans="1:33" s="111" customFormat="1" x14ac:dyDescent="0.2">
      <c r="A1135" s="150" t="s">
        <v>487</v>
      </c>
      <c r="B1135" s="150"/>
      <c r="C1135" s="150"/>
      <c r="D1135" s="151">
        <v>1</v>
      </c>
      <c r="E1135" s="152"/>
      <c r="F1135" s="153">
        <v>0.2</v>
      </c>
      <c r="G1135" s="153"/>
      <c r="H1135" s="152">
        <v>24135</v>
      </c>
      <c r="I1135" s="109">
        <f t="shared" si="589"/>
        <v>23579.895</v>
      </c>
      <c r="J1135" s="66">
        <f t="shared" si="592"/>
        <v>18863.916000000001</v>
      </c>
      <c r="K1135" s="109"/>
      <c r="L1135" s="152">
        <v>0</v>
      </c>
      <c r="M1135" s="109">
        <f t="shared" si="590"/>
        <v>0</v>
      </c>
      <c r="N1135" s="109">
        <f t="shared" si="593"/>
        <v>0</v>
      </c>
      <c r="O1135" s="115"/>
      <c r="P1135" s="152">
        <v>0</v>
      </c>
      <c r="Q1135" s="109">
        <f t="shared" si="591"/>
        <v>0</v>
      </c>
      <c r="R1135" s="66">
        <f t="shared" si="594"/>
        <v>0</v>
      </c>
      <c r="S1135" s="151">
        <v>25</v>
      </c>
      <c r="T1135" s="154" t="s">
        <v>16</v>
      </c>
      <c r="U1135" s="108">
        <f>SUMIF('Avoided Costs 2011-2019'!$A:$A,'2011 Actuals'!T1135&amp;'2011 Actuals'!S1135,'Avoided Costs 2011-2019'!$E:$E)*J1135</f>
        <v>48744.422048412118</v>
      </c>
      <c r="V1135" s="108">
        <f>SUMIF('Avoided Costs 2011-2019'!$A:$A,'2011 Actuals'!T1135&amp;'2011 Actuals'!S1135,'Avoided Costs 2011-2019'!$K:$K)*N1135</f>
        <v>0</v>
      </c>
      <c r="W1135" s="108">
        <f>SUMIF('Avoided Costs 2011-2019'!$A:$A,'2011 Actuals'!T1135&amp;'2011 Actuals'!S1135,'Avoided Costs 2011-2019'!$M:$M)*R1135</f>
        <v>0</v>
      </c>
      <c r="X1135" s="108">
        <f t="shared" si="595"/>
        <v>48744.422048412118</v>
      </c>
      <c r="Y1135" s="134">
        <v>21822</v>
      </c>
      <c r="Z1135" s="110">
        <f t="shared" si="596"/>
        <v>17457.600000000002</v>
      </c>
      <c r="AA1135" s="110"/>
      <c r="AB1135" s="110"/>
      <c r="AC1135" s="110"/>
      <c r="AD1135" s="110">
        <f t="shared" si="575"/>
        <v>17457.600000000002</v>
      </c>
      <c r="AE1135" s="110">
        <f t="shared" si="576"/>
        <v>31286.822048412116</v>
      </c>
      <c r="AF1135" s="261">
        <f t="shared" si="577"/>
        <v>471597.9</v>
      </c>
      <c r="AG1135" s="23"/>
    </row>
    <row r="1136" spans="1:33" s="111" customFormat="1" x14ac:dyDescent="0.2">
      <c r="A1136" s="150" t="s">
        <v>488</v>
      </c>
      <c r="B1136" s="150"/>
      <c r="C1136" s="150"/>
      <c r="D1136" s="151">
        <v>0</v>
      </c>
      <c r="E1136" s="152"/>
      <c r="F1136" s="153">
        <v>0.2</v>
      </c>
      <c r="G1136" s="153"/>
      <c r="H1136" s="152">
        <v>11983</v>
      </c>
      <c r="I1136" s="109">
        <f t="shared" si="589"/>
        <v>11707.391</v>
      </c>
      <c r="J1136" s="66">
        <f t="shared" si="592"/>
        <v>9365.9128000000001</v>
      </c>
      <c r="K1136" s="109"/>
      <c r="L1136" s="152">
        <v>23637</v>
      </c>
      <c r="M1136" s="109">
        <f t="shared" si="590"/>
        <v>22951.526999999998</v>
      </c>
      <c r="N1136" s="109">
        <f t="shared" si="593"/>
        <v>18361.221600000001</v>
      </c>
      <c r="O1136" s="115"/>
      <c r="P1136" s="152">
        <v>0</v>
      </c>
      <c r="Q1136" s="109">
        <f t="shared" si="591"/>
        <v>0</v>
      </c>
      <c r="R1136" s="66">
        <f t="shared" si="594"/>
        <v>0</v>
      </c>
      <c r="S1136" s="151">
        <v>15</v>
      </c>
      <c r="T1136" s="154" t="s">
        <v>16</v>
      </c>
      <c r="U1136" s="108">
        <f>SUMIF('Avoided Costs 2011-2019'!$A:$A,'2011 Actuals'!T1136&amp;'2011 Actuals'!S1136,'Avoided Costs 2011-2019'!$E:$E)*J1136</f>
        <v>19061.944953821047</v>
      </c>
      <c r="V1136" s="108">
        <f>SUMIF('Avoided Costs 2011-2019'!$A:$A,'2011 Actuals'!T1136&amp;'2011 Actuals'!S1136,'Avoided Costs 2011-2019'!$K:$K)*N1136</f>
        <v>15475.979410471398</v>
      </c>
      <c r="W1136" s="108">
        <f>SUMIF('Avoided Costs 2011-2019'!$A:$A,'2011 Actuals'!T1136&amp;'2011 Actuals'!S1136,'Avoided Costs 2011-2019'!$M:$M)*R1136</f>
        <v>0</v>
      </c>
      <c r="X1136" s="108">
        <f t="shared" si="595"/>
        <v>34537.924364292441</v>
      </c>
      <c r="Y1136" s="134">
        <v>2845</v>
      </c>
      <c r="Z1136" s="110">
        <f t="shared" si="596"/>
        <v>2276</v>
      </c>
      <c r="AA1136" s="110"/>
      <c r="AB1136" s="110"/>
      <c r="AC1136" s="110"/>
      <c r="AD1136" s="110">
        <f t="shared" si="575"/>
        <v>2276</v>
      </c>
      <c r="AE1136" s="110">
        <f t="shared" si="576"/>
        <v>32261.924364292441</v>
      </c>
      <c r="AF1136" s="261">
        <f t="shared" si="577"/>
        <v>140488.69200000001</v>
      </c>
      <c r="AG1136" s="23"/>
    </row>
    <row r="1137" spans="1:33" s="111" customFormat="1" x14ac:dyDescent="0.2">
      <c r="A1137" s="150" t="s">
        <v>489</v>
      </c>
      <c r="B1137" s="150"/>
      <c r="C1137" s="150"/>
      <c r="D1137" s="151">
        <v>1</v>
      </c>
      <c r="E1137" s="152"/>
      <c r="F1137" s="153">
        <v>0.2</v>
      </c>
      <c r="G1137" s="153"/>
      <c r="H1137" s="152">
        <v>47306</v>
      </c>
      <c r="I1137" s="109">
        <f t="shared" si="589"/>
        <v>46217.962</v>
      </c>
      <c r="J1137" s="66">
        <f t="shared" si="592"/>
        <v>36974.369599999998</v>
      </c>
      <c r="K1137" s="109"/>
      <c r="L1137" s="152">
        <v>0</v>
      </c>
      <c r="M1137" s="109">
        <f t="shared" si="590"/>
        <v>0</v>
      </c>
      <c r="N1137" s="109">
        <f t="shared" si="593"/>
        <v>0</v>
      </c>
      <c r="O1137" s="115"/>
      <c r="P1137" s="152">
        <v>0</v>
      </c>
      <c r="Q1137" s="109">
        <f t="shared" si="591"/>
        <v>0</v>
      </c>
      <c r="R1137" s="66">
        <f t="shared" si="594"/>
        <v>0</v>
      </c>
      <c r="S1137" s="151">
        <v>25</v>
      </c>
      <c r="T1137" s="154" t="s">
        <v>16</v>
      </c>
      <c r="U1137" s="108">
        <f>SUMIF('Avoided Costs 2011-2019'!$A:$A,'2011 Actuals'!T1137&amp;'2011 Actuals'!S1137,'Avoided Costs 2011-2019'!$E:$E)*J1137</f>
        <v>95541.894734708243</v>
      </c>
      <c r="V1137" s="108">
        <f>SUMIF('Avoided Costs 2011-2019'!$A:$A,'2011 Actuals'!T1137&amp;'2011 Actuals'!S1137,'Avoided Costs 2011-2019'!$K:$K)*N1137</f>
        <v>0</v>
      </c>
      <c r="W1137" s="108">
        <f>SUMIF('Avoided Costs 2011-2019'!$A:$A,'2011 Actuals'!T1137&amp;'2011 Actuals'!S1137,'Avoided Costs 2011-2019'!$M:$M)*R1137</f>
        <v>0</v>
      </c>
      <c r="X1137" s="108">
        <f t="shared" si="595"/>
        <v>95541.894734708243</v>
      </c>
      <c r="Y1137" s="134">
        <v>42594</v>
      </c>
      <c r="Z1137" s="110">
        <f t="shared" si="596"/>
        <v>34075.200000000004</v>
      </c>
      <c r="AA1137" s="110"/>
      <c r="AB1137" s="110"/>
      <c r="AC1137" s="110"/>
      <c r="AD1137" s="110">
        <f t="shared" si="575"/>
        <v>34075.200000000004</v>
      </c>
      <c r="AE1137" s="110">
        <f t="shared" si="576"/>
        <v>61466.694734708239</v>
      </c>
      <c r="AF1137" s="261">
        <f t="shared" si="577"/>
        <v>924359.24</v>
      </c>
      <c r="AG1137" s="23"/>
    </row>
    <row r="1138" spans="1:33" s="111" customFormat="1" x14ac:dyDescent="0.2">
      <c r="A1138" s="150" t="s">
        <v>490</v>
      </c>
      <c r="B1138" s="150"/>
      <c r="C1138" s="150"/>
      <c r="D1138" s="151">
        <v>0</v>
      </c>
      <c r="E1138" s="152"/>
      <c r="F1138" s="153">
        <v>0.2</v>
      </c>
      <c r="G1138" s="153"/>
      <c r="H1138" s="152">
        <v>16121</v>
      </c>
      <c r="I1138" s="109">
        <f t="shared" si="589"/>
        <v>15750.217000000001</v>
      </c>
      <c r="J1138" s="66">
        <f t="shared" si="592"/>
        <v>12600.173600000002</v>
      </c>
      <c r="K1138" s="109"/>
      <c r="L1138" s="152">
        <v>0</v>
      </c>
      <c r="M1138" s="109">
        <f t="shared" si="590"/>
        <v>0</v>
      </c>
      <c r="N1138" s="109">
        <f t="shared" si="593"/>
        <v>0</v>
      </c>
      <c r="O1138" s="115"/>
      <c r="P1138" s="152">
        <v>0</v>
      </c>
      <c r="Q1138" s="109">
        <f t="shared" si="591"/>
        <v>0</v>
      </c>
      <c r="R1138" s="66">
        <f t="shared" si="594"/>
        <v>0</v>
      </c>
      <c r="S1138" s="151">
        <v>25</v>
      </c>
      <c r="T1138" s="154" t="s">
        <v>134</v>
      </c>
      <c r="U1138" s="108">
        <f>SUMIF('Avoided Costs 2011-2019'!$A:$A,'2011 Actuals'!T1138&amp;'2011 Actuals'!S1138,'Avoided Costs 2011-2019'!$E:$E)*J1138</f>
        <v>29570.996037136287</v>
      </c>
      <c r="V1138" s="108">
        <f>SUMIF('Avoided Costs 2011-2019'!$A:$A,'2011 Actuals'!T1138&amp;'2011 Actuals'!S1138,'Avoided Costs 2011-2019'!$K:$K)*N1138</f>
        <v>0</v>
      </c>
      <c r="W1138" s="108">
        <f>SUMIF('Avoided Costs 2011-2019'!$A:$A,'2011 Actuals'!T1138&amp;'2011 Actuals'!S1138,'Avoided Costs 2011-2019'!$M:$M)*R1138</f>
        <v>0</v>
      </c>
      <c r="X1138" s="108">
        <f t="shared" si="595"/>
        <v>29570.996037136287</v>
      </c>
      <c r="Y1138" s="134">
        <v>19904</v>
      </c>
      <c r="Z1138" s="110">
        <f t="shared" si="596"/>
        <v>15923.2</v>
      </c>
      <c r="AA1138" s="110"/>
      <c r="AB1138" s="110"/>
      <c r="AC1138" s="110"/>
      <c r="AD1138" s="110">
        <f t="shared" si="575"/>
        <v>15923.2</v>
      </c>
      <c r="AE1138" s="110">
        <f t="shared" si="576"/>
        <v>13647.796037136286</v>
      </c>
      <c r="AF1138" s="261">
        <f t="shared" si="577"/>
        <v>315004.34000000003</v>
      </c>
      <c r="AG1138" s="23"/>
    </row>
    <row r="1139" spans="1:33" s="111" customFormat="1" x14ac:dyDescent="0.2">
      <c r="A1139" s="150" t="s">
        <v>491</v>
      </c>
      <c r="B1139" s="150"/>
      <c r="C1139" s="150"/>
      <c r="D1139" s="151">
        <v>1</v>
      </c>
      <c r="E1139" s="152"/>
      <c r="F1139" s="153">
        <v>0.2</v>
      </c>
      <c r="G1139" s="153"/>
      <c r="H1139" s="152">
        <v>40610</v>
      </c>
      <c r="I1139" s="109">
        <f t="shared" si="589"/>
        <v>39675.97</v>
      </c>
      <c r="J1139" s="66">
        <f t="shared" si="592"/>
        <v>31740.776000000002</v>
      </c>
      <c r="K1139" s="109"/>
      <c r="L1139" s="152">
        <v>0</v>
      </c>
      <c r="M1139" s="109">
        <f t="shared" si="590"/>
        <v>0</v>
      </c>
      <c r="N1139" s="109">
        <f t="shared" si="593"/>
        <v>0</v>
      </c>
      <c r="O1139" s="115"/>
      <c r="P1139" s="152">
        <v>0</v>
      </c>
      <c r="Q1139" s="109">
        <f t="shared" si="591"/>
        <v>0</v>
      </c>
      <c r="R1139" s="66">
        <f t="shared" si="594"/>
        <v>0</v>
      </c>
      <c r="S1139" s="151">
        <v>25</v>
      </c>
      <c r="T1139" s="154" t="s">
        <v>16</v>
      </c>
      <c r="U1139" s="108">
        <f>SUMIF('Avoided Costs 2011-2019'!$A:$A,'2011 Actuals'!T1139&amp;'2011 Actuals'!S1139,'Avoided Costs 2011-2019'!$E:$E)*J1139</f>
        <v>82018.271364657805</v>
      </c>
      <c r="V1139" s="108">
        <f>SUMIF('Avoided Costs 2011-2019'!$A:$A,'2011 Actuals'!T1139&amp;'2011 Actuals'!S1139,'Avoided Costs 2011-2019'!$K:$K)*N1139</f>
        <v>0</v>
      </c>
      <c r="W1139" s="108">
        <f>SUMIF('Avoided Costs 2011-2019'!$A:$A,'2011 Actuals'!T1139&amp;'2011 Actuals'!S1139,'Avoided Costs 2011-2019'!$M:$M)*R1139</f>
        <v>0</v>
      </c>
      <c r="X1139" s="108">
        <f t="shared" si="595"/>
        <v>82018.271364657805</v>
      </c>
      <c r="Y1139" s="134">
        <v>25246</v>
      </c>
      <c r="Z1139" s="110">
        <f t="shared" si="596"/>
        <v>20196.800000000003</v>
      </c>
      <c r="AA1139" s="110"/>
      <c r="AB1139" s="110"/>
      <c r="AC1139" s="110"/>
      <c r="AD1139" s="110">
        <f t="shared" si="575"/>
        <v>20196.800000000003</v>
      </c>
      <c r="AE1139" s="110">
        <f t="shared" si="576"/>
        <v>61821.471364657802</v>
      </c>
      <c r="AF1139" s="261">
        <f t="shared" si="577"/>
        <v>793519.4</v>
      </c>
      <c r="AG1139" s="23"/>
    </row>
    <row r="1140" spans="1:33" s="111" customFormat="1" x14ac:dyDescent="0.2">
      <c r="A1140" s="150" t="s">
        <v>492</v>
      </c>
      <c r="B1140" s="150"/>
      <c r="C1140" s="150"/>
      <c r="D1140" s="151">
        <v>1</v>
      </c>
      <c r="E1140" s="152"/>
      <c r="F1140" s="153">
        <v>0.2</v>
      </c>
      <c r="G1140" s="153"/>
      <c r="H1140" s="152">
        <v>8870</v>
      </c>
      <c r="I1140" s="109">
        <f t="shared" si="589"/>
        <v>8665.99</v>
      </c>
      <c r="J1140" s="66">
        <f t="shared" si="592"/>
        <v>6932.7920000000004</v>
      </c>
      <c r="K1140" s="109"/>
      <c r="L1140" s="152">
        <v>10337</v>
      </c>
      <c r="M1140" s="109">
        <f t="shared" si="590"/>
        <v>10037.226999999999</v>
      </c>
      <c r="N1140" s="109">
        <f t="shared" si="593"/>
        <v>8029.7815999999993</v>
      </c>
      <c r="O1140" s="115"/>
      <c r="P1140" s="152">
        <v>0</v>
      </c>
      <c r="Q1140" s="109">
        <f t="shared" si="591"/>
        <v>0</v>
      </c>
      <c r="R1140" s="66">
        <f t="shared" si="594"/>
        <v>0</v>
      </c>
      <c r="S1140" s="151">
        <v>15</v>
      </c>
      <c r="T1140" s="154" t="s">
        <v>16</v>
      </c>
      <c r="U1140" s="108">
        <f>SUMIF('Avoided Costs 2011-2019'!$A:$A,'2011 Actuals'!T1140&amp;'2011 Actuals'!S1140,'Avoided Costs 2011-2019'!$E:$E)*J1140</f>
        <v>14109.943398180147</v>
      </c>
      <c r="V1140" s="108">
        <f>SUMIF('Avoided Costs 2011-2019'!$A:$A,'2011 Actuals'!T1140&amp;'2011 Actuals'!S1140,'Avoided Costs 2011-2019'!$K:$K)*N1140</f>
        <v>6767.9992878132934</v>
      </c>
      <c r="W1140" s="108">
        <f>SUMIF('Avoided Costs 2011-2019'!$A:$A,'2011 Actuals'!T1140&amp;'2011 Actuals'!S1140,'Avoided Costs 2011-2019'!$M:$M)*R1140</f>
        <v>0</v>
      </c>
      <c r="X1140" s="108">
        <f t="shared" si="595"/>
        <v>20877.942685993439</v>
      </c>
      <c r="Y1140" s="134">
        <v>7500</v>
      </c>
      <c r="Z1140" s="110">
        <f t="shared" si="596"/>
        <v>6000</v>
      </c>
      <c r="AA1140" s="110"/>
      <c r="AB1140" s="110"/>
      <c r="AC1140" s="110"/>
      <c r="AD1140" s="110">
        <f t="shared" si="575"/>
        <v>6000</v>
      </c>
      <c r="AE1140" s="110">
        <f t="shared" si="576"/>
        <v>14877.942685993439</v>
      </c>
      <c r="AF1140" s="261">
        <f t="shared" si="577"/>
        <v>103991.88</v>
      </c>
      <c r="AG1140" s="23"/>
    </row>
    <row r="1141" spans="1:33" s="111" customFormat="1" x14ac:dyDescent="0.2">
      <c r="A1141" s="150" t="s">
        <v>493</v>
      </c>
      <c r="B1141" s="150"/>
      <c r="C1141" s="150"/>
      <c r="D1141" s="151">
        <v>0</v>
      </c>
      <c r="E1141" s="152"/>
      <c r="F1141" s="153">
        <v>0.2</v>
      </c>
      <c r="G1141" s="153"/>
      <c r="H1141" s="152">
        <v>25126</v>
      </c>
      <c r="I1141" s="109">
        <f t="shared" si="589"/>
        <v>24548.101999999999</v>
      </c>
      <c r="J1141" s="66">
        <f t="shared" si="592"/>
        <v>19638.481599999999</v>
      </c>
      <c r="K1141" s="109"/>
      <c r="L1141" s="152">
        <v>35455</v>
      </c>
      <c r="M1141" s="109">
        <f t="shared" si="590"/>
        <v>34426.805</v>
      </c>
      <c r="N1141" s="109">
        <f t="shared" si="593"/>
        <v>27541.444000000003</v>
      </c>
      <c r="O1141" s="115"/>
      <c r="P1141" s="152">
        <v>0</v>
      </c>
      <c r="Q1141" s="109">
        <f t="shared" si="591"/>
        <v>0</v>
      </c>
      <c r="R1141" s="66">
        <f t="shared" si="594"/>
        <v>0</v>
      </c>
      <c r="S1141" s="151">
        <v>15</v>
      </c>
      <c r="T1141" s="154" t="s">
        <v>16</v>
      </c>
      <c r="U1141" s="108">
        <f>SUMIF('Avoided Costs 2011-2019'!$A:$A,'2011 Actuals'!T1141&amp;'2011 Actuals'!S1141,'Avoided Costs 2011-2019'!$E:$E)*J1141</f>
        <v>39969.158717325176</v>
      </c>
      <c r="V1141" s="108">
        <f>SUMIF('Avoided Costs 2011-2019'!$A:$A,'2011 Actuals'!T1141&amp;'2011 Actuals'!S1141,'Avoided Costs 2011-2019'!$K:$K)*N1141</f>
        <v>23213.641748033315</v>
      </c>
      <c r="W1141" s="108">
        <f>SUMIF('Avoided Costs 2011-2019'!$A:$A,'2011 Actuals'!T1141&amp;'2011 Actuals'!S1141,'Avoided Costs 2011-2019'!$M:$M)*R1141</f>
        <v>0</v>
      </c>
      <c r="X1141" s="108">
        <f t="shared" si="595"/>
        <v>63182.800465358494</v>
      </c>
      <c r="Y1141" s="134">
        <v>9801</v>
      </c>
      <c r="Z1141" s="110">
        <f t="shared" si="596"/>
        <v>7840.8</v>
      </c>
      <c r="AA1141" s="110"/>
      <c r="AB1141" s="110"/>
      <c r="AC1141" s="110"/>
      <c r="AD1141" s="110">
        <f t="shared" si="575"/>
        <v>7840.8</v>
      </c>
      <c r="AE1141" s="110">
        <f t="shared" si="576"/>
        <v>55342.000465358491</v>
      </c>
      <c r="AF1141" s="261">
        <f t="shared" si="577"/>
        <v>294577.22399999999</v>
      </c>
      <c r="AG1141" s="23"/>
    </row>
    <row r="1142" spans="1:33" s="111" customFormat="1" x14ac:dyDescent="0.2">
      <c r="A1142" s="150" t="s">
        <v>494</v>
      </c>
      <c r="B1142" s="150"/>
      <c r="C1142" s="150"/>
      <c r="D1142" s="151">
        <v>1</v>
      </c>
      <c r="E1142" s="152"/>
      <c r="F1142" s="153">
        <v>0.2</v>
      </c>
      <c r="G1142" s="153"/>
      <c r="H1142" s="152">
        <v>30420</v>
      </c>
      <c r="I1142" s="109">
        <f t="shared" si="589"/>
        <v>29720.34</v>
      </c>
      <c r="J1142" s="66">
        <f t="shared" si="592"/>
        <v>23776.272000000001</v>
      </c>
      <c r="K1142" s="109"/>
      <c r="L1142" s="152">
        <v>0</v>
      </c>
      <c r="M1142" s="109">
        <f t="shared" si="590"/>
        <v>0</v>
      </c>
      <c r="N1142" s="109">
        <f t="shared" si="593"/>
        <v>0</v>
      </c>
      <c r="O1142" s="115"/>
      <c r="P1142" s="152">
        <v>0</v>
      </c>
      <c r="Q1142" s="109">
        <f t="shared" si="591"/>
        <v>0</v>
      </c>
      <c r="R1142" s="66">
        <f t="shared" si="594"/>
        <v>0</v>
      </c>
      <c r="S1142" s="151">
        <v>25</v>
      </c>
      <c r="T1142" s="154" t="s">
        <v>16</v>
      </c>
      <c r="U1142" s="108">
        <f>SUMIF('Avoided Costs 2011-2019'!$A:$A,'2011 Actuals'!T1142&amp;'2011 Actuals'!S1142,'Avoided Costs 2011-2019'!$E:$E)*J1142</f>
        <v>61437.966385444233</v>
      </c>
      <c r="V1142" s="108">
        <f>SUMIF('Avoided Costs 2011-2019'!$A:$A,'2011 Actuals'!T1142&amp;'2011 Actuals'!S1142,'Avoided Costs 2011-2019'!$K:$K)*N1142</f>
        <v>0</v>
      </c>
      <c r="W1142" s="108">
        <f>SUMIF('Avoided Costs 2011-2019'!$A:$A,'2011 Actuals'!T1142&amp;'2011 Actuals'!S1142,'Avoided Costs 2011-2019'!$M:$M)*R1142</f>
        <v>0</v>
      </c>
      <c r="X1142" s="108">
        <f t="shared" si="595"/>
        <v>61437.966385444233</v>
      </c>
      <c r="Y1142" s="134">
        <v>59673</v>
      </c>
      <c r="Z1142" s="110">
        <f t="shared" si="596"/>
        <v>47738.400000000001</v>
      </c>
      <c r="AA1142" s="110"/>
      <c r="AB1142" s="110"/>
      <c r="AC1142" s="110"/>
      <c r="AD1142" s="110">
        <f t="shared" si="575"/>
        <v>47738.400000000001</v>
      </c>
      <c r="AE1142" s="110">
        <f t="shared" si="576"/>
        <v>13699.566385444232</v>
      </c>
      <c r="AF1142" s="261">
        <f t="shared" si="577"/>
        <v>594406.80000000005</v>
      </c>
      <c r="AG1142" s="23"/>
    </row>
    <row r="1143" spans="1:33" s="111" customFormat="1" x14ac:dyDescent="0.2">
      <c r="A1143" s="150" t="s">
        <v>495</v>
      </c>
      <c r="B1143" s="150"/>
      <c r="C1143" s="150"/>
      <c r="D1143" s="151">
        <v>0</v>
      </c>
      <c r="E1143" s="152"/>
      <c r="F1143" s="153">
        <v>0.2</v>
      </c>
      <c r="G1143" s="153"/>
      <c r="H1143" s="152">
        <v>11167</v>
      </c>
      <c r="I1143" s="109">
        <f t="shared" si="589"/>
        <v>10910.159</v>
      </c>
      <c r="J1143" s="66">
        <f t="shared" si="592"/>
        <v>8728.1272000000008</v>
      </c>
      <c r="K1143" s="109"/>
      <c r="L1143" s="152">
        <v>0</v>
      </c>
      <c r="M1143" s="109">
        <f t="shared" si="590"/>
        <v>0</v>
      </c>
      <c r="N1143" s="109">
        <f t="shared" si="593"/>
        <v>0</v>
      </c>
      <c r="O1143" s="115"/>
      <c r="P1143" s="152">
        <v>0</v>
      </c>
      <c r="Q1143" s="109">
        <f t="shared" si="591"/>
        <v>0</v>
      </c>
      <c r="R1143" s="66">
        <f t="shared" si="594"/>
        <v>0</v>
      </c>
      <c r="S1143" s="151">
        <v>25</v>
      </c>
      <c r="T1143" s="154" t="s">
        <v>134</v>
      </c>
      <c r="U1143" s="108">
        <f>SUMIF('Avoided Costs 2011-2019'!$A:$A,'2011 Actuals'!T1143&amp;'2011 Actuals'!S1143,'Avoided Costs 2011-2019'!$E:$E)*J1143</f>
        <v>20483.79832185974</v>
      </c>
      <c r="V1143" s="108">
        <f>SUMIF('Avoided Costs 2011-2019'!$A:$A,'2011 Actuals'!T1143&amp;'2011 Actuals'!S1143,'Avoided Costs 2011-2019'!$K:$K)*N1143</f>
        <v>0</v>
      </c>
      <c r="W1143" s="108">
        <f>SUMIF('Avoided Costs 2011-2019'!$A:$A,'2011 Actuals'!T1143&amp;'2011 Actuals'!S1143,'Avoided Costs 2011-2019'!$M:$M)*R1143</f>
        <v>0</v>
      </c>
      <c r="X1143" s="108">
        <f t="shared" si="595"/>
        <v>20483.79832185974</v>
      </c>
      <c r="Y1143" s="134">
        <v>11504</v>
      </c>
      <c r="Z1143" s="110">
        <f t="shared" si="596"/>
        <v>9203.2000000000007</v>
      </c>
      <c r="AA1143" s="110"/>
      <c r="AB1143" s="110"/>
      <c r="AC1143" s="110"/>
      <c r="AD1143" s="110">
        <f t="shared" si="575"/>
        <v>9203.2000000000007</v>
      </c>
      <c r="AE1143" s="110">
        <f t="shared" si="576"/>
        <v>11280.598321859739</v>
      </c>
      <c r="AF1143" s="261">
        <f t="shared" si="577"/>
        <v>218203.18000000002</v>
      </c>
      <c r="AG1143" s="23"/>
    </row>
    <row r="1144" spans="1:33" s="111" customFormat="1" x14ac:dyDescent="0.2">
      <c r="A1144" s="150" t="s">
        <v>496</v>
      </c>
      <c r="B1144" s="150"/>
      <c r="C1144" s="150"/>
      <c r="D1144" s="151">
        <v>0</v>
      </c>
      <c r="E1144" s="152"/>
      <c r="F1144" s="153">
        <v>0.2</v>
      </c>
      <c r="G1144" s="153"/>
      <c r="H1144" s="152">
        <v>13937</v>
      </c>
      <c r="I1144" s="109">
        <f t="shared" si="589"/>
        <v>13616.449000000001</v>
      </c>
      <c r="J1144" s="66">
        <f t="shared" si="592"/>
        <v>10893.159200000002</v>
      </c>
      <c r="K1144" s="109"/>
      <c r="L1144" s="152">
        <v>20724</v>
      </c>
      <c r="M1144" s="109">
        <f t="shared" si="590"/>
        <v>20123.004000000001</v>
      </c>
      <c r="N1144" s="109">
        <f t="shared" si="593"/>
        <v>16098.403200000001</v>
      </c>
      <c r="O1144" s="115"/>
      <c r="P1144" s="152">
        <v>0</v>
      </c>
      <c r="Q1144" s="109">
        <f t="shared" si="591"/>
        <v>0</v>
      </c>
      <c r="R1144" s="66">
        <f t="shared" si="594"/>
        <v>0</v>
      </c>
      <c r="S1144" s="151">
        <v>15</v>
      </c>
      <c r="T1144" s="154" t="s">
        <v>16</v>
      </c>
      <c r="U1144" s="108">
        <f>SUMIF('Avoided Costs 2011-2019'!$A:$A,'2011 Actuals'!T1144&amp;'2011 Actuals'!S1144,'Avoided Costs 2011-2019'!$E:$E)*J1144</f>
        <v>22170.268448752729</v>
      </c>
      <c r="V1144" s="108">
        <f>SUMIF('Avoided Costs 2011-2019'!$A:$A,'2011 Actuals'!T1144&amp;'2011 Actuals'!S1144,'Avoided Costs 2011-2019'!$K:$K)*N1144</f>
        <v>13568.735343005003</v>
      </c>
      <c r="W1144" s="108">
        <f>SUMIF('Avoided Costs 2011-2019'!$A:$A,'2011 Actuals'!T1144&amp;'2011 Actuals'!S1144,'Avoided Costs 2011-2019'!$M:$M)*R1144</f>
        <v>0</v>
      </c>
      <c r="X1144" s="108">
        <f t="shared" si="595"/>
        <v>35739.003791757728</v>
      </c>
      <c r="Y1144" s="134">
        <v>4150</v>
      </c>
      <c r="Z1144" s="110">
        <f t="shared" si="596"/>
        <v>3320</v>
      </c>
      <c r="AA1144" s="110"/>
      <c r="AB1144" s="110"/>
      <c r="AC1144" s="110"/>
      <c r="AD1144" s="110">
        <f t="shared" si="575"/>
        <v>3320</v>
      </c>
      <c r="AE1144" s="110">
        <f t="shared" si="576"/>
        <v>32419.003791757728</v>
      </c>
      <c r="AF1144" s="261">
        <f t="shared" si="577"/>
        <v>163397.38800000004</v>
      </c>
      <c r="AG1144" s="23"/>
    </row>
    <row r="1145" spans="1:33" s="111" customFormat="1" x14ac:dyDescent="0.2">
      <c r="A1145" s="150" t="s">
        <v>497</v>
      </c>
      <c r="B1145" s="150"/>
      <c r="C1145" s="150"/>
      <c r="D1145" s="151">
        <v>1</v>
      </c>
      <c r="E1145" s="152"/>
      <c r="F1145" s="153">
        <v>0.2</v>
      </c>
      <c r="G1145" s="153"/>
      <c r="H1145" s="152">
        <v>15983</v>
      </c>
      <c r="I1145" s="109">
        <f t="shared" si="589"/>
        <v>15615.391</v>
      </c>
      <c r="J1145" s="66">
        <f t="shared" si="592"/>
        <v>12492.3128</v>
      </c>
      <c r="K1145" s="109"/>
      <c r="L1145" s="152">
        <v>0</v>
      </c>
      <c r="M1145" s="109">
        <f t="shared" si="590"/>
        <v>0</v>
      </c>
      <c r="N1145" s="109">
        <f t="shared" si="593"/>
        <v>0</v>
      </c>
      <c r="O1145" s="115"/>
      <c r="P1145" s="152">
        <v>0</v>
      </c>
      <c r="Q1145" s="109">
        <f t="shared" si="591"/>
        <v>0</v>
      </c>
      <c r="R1145" s="66">
        <f t="shared" si="594"/>
        <v>0</v>
      </c>
      <c r="S1145" s="151">
        <v>25</v>
      </c>
      <c r="T1145" s="154" t="s">
        <v>16</v>
      </c>
      <c r="U1145" s="108">
        <f>SUMIF('Avoided Costs 2011-2019'!$A:$A,'2011 Actuals'!T1145&amp;'2011 Actuals'!S1145,'Avoided Costs 2011-2019'!$E:$E)*J1145</f>
        <v>32280.178065041258</v>
      </c>
      <c r="V1145" s="108">
        <f>SUMIF('Avoided Costs 2011-2019'!$A:$A,'2011 Actuals'!T1145&amp;'2011 Actuals'!S1145,'Avoided Costs 2011-2019'!$K:$K)*N1145</f>
        <v>0</v>
      </c>
      <c r="W1145" s="108">
        <f>SUMIF('Avoided Costs 2011-2019'!$A:$A,'2011 Actuals'!T1145&amp;'2011 Actuals'!S1145,'Avoided Costs 2011-2019'!$M:$M)*R1145</f>
        <v>0</v>
      </c>
      <c r="X1145" s="108">
        <f t="shared" si="595"/>
        <v>32280.178065041258</v>
      </c>
      <c r="Y1145" s="134">
        <v>26006</v>
      </c>
      <c r="Z1145" s="110">
        <f t="shared" si="596"/>
        <v>20804.800000000003</v>
      </c>
      <c r="AA1145" s="110"/>
      <c r="AB1145" s="110"/>
      <c r="AC1145" s="110"/>
      <c r="AD1145" s="110">
        <f t="shared" ref="AD1145:AD1169" si="597">Z1145+AB1145</f>
        <v>20804.800000000003</v>
      </c>
      <c r="AE1145" s="110">
        <f t="shared" ref="AE1145:AE1169" si="598">X1145-AD1145</f>
        <v>11475.378065041255</v>
      </c>
      <c r="AF1145" s="261">
        <f t="shared" si="577"/>
        <v>312307.82</v>
      </c>
      <c r="AG1145" s="23"/>
    </row>
    <row r="1146" spans="1:33" s="111" customFormat="1" x14ac:dyDescent="0.2">
      <c r="A1146" s="150" t="s">
        <v>498</v>
      </c>
      <c r="B1146" s="150"/>
      <c r="C1146" s="150"/>
      <c r="D1146" s="151">
        <v>0</v>
      </c>
      <c r="E1146" s="152"/>
      <c r="F1146" s="153">
        <v>0.2</v>
      </c>
      <c r="G1146" s="153"/>
      <c r="H1146" s="152">
        <v>11983</v>
      </c>
      <c r="I1146" s="109">
        <f t="shared" si="589"/>
        <v>11707.391</v>
      </c>
      <c r="J1146" s="66">
        <f t="shared" si="592"/>
        <v>9365.9128000000001</v>
      </c>
      <c r="K1146" s="109"/>
      <c r="L1146" s="152">
        <v>17727</v>
      </c>
      <c r="M1146" s="109">
        <f t="shared" si="590"/>
        <v>17212.917000000001</v>
      </c>
      <c r="N1146" s="109">
        <f t="shared" si="593"/>
        <v>13770.333600000002</v>
      </c>
      <c r="O1146" s="115"/>
      <c r="P1146" s="152">
        <v>0</v>
      </c>
      <c r="Q1146" s="109">
        <f t="shared" si="591"/>
        <v>0</v>
      </c>
      <c r="R1146" s="66">
        <f t="shared" si="594"/>
        <v>0</v>
      </c>
      <c r="S1146" s="151">
        <v>15</v>
      </c>
      <c r="T1146" s="154" t="s">
        <v>16</v>
      </c>
      <c r="U1146" s="108">
        <f>SUMIF('Avoided Costs 2011-2019'!$A:$A,'2011 Actuals'!T1146&amp;'2011 Actuals'!S1146,'Avoided Costs 2011-2019'!$E:$E)*J1146</f>
        <v>19061.944953821047</v>
      </c>
      <c r="V1146" s="108">
        <f>SUMIF('Avoided Costs 2011-2019'!$A:$A,'2011 Actuals'!T1146&amp;'2011 Actuals'!S1146,'Avoided Costs 2011-2019'!$K:$K)*N1146</f>
        <v>11606.493506342873</v>
      </c>
      <c r="W1146" s="108">
        <f>SUMIF('Avoided Costs 2011-2019'!$A:$A,'2011 Actuals'!T1146&amp;'2011 Actuals'!S1146,'Avoided Costs 2011-2019'!$M:$M)*R1146</f>
        <v>0</v>
      </c>
      <c r="X1146" s="108">
        <f t="shared" si="595"/>
        <v>30668.438460163918</v>
      </c>
      <c r="Y1146" s="134">
        <v>2845</v>
      </c>
      <c r="Z1146" s="110">
        <f t="shared" si="596"/>
        <v>2276</v>
      </c>
      <c r="AA1146" s="110"/>
      <c r="AB1146" s="110"/>
      <c r="AC1146" s="110"/>
      <c r="AD1146" s="110">
        <f t="shared" si="597"/>
        <v>2276</v>
      </c>
      <c r="AE1146" s="110">
        <f t="shared" si="598"/>
        <v>28392.438460163918</v>
      </c>
      <c r="AF1146" s="261">
        <f t="shared" si="577"/>
        <v>140488.69200000001</v>
      </c>
      <c r="AG1146" s="23"/>
    </row>
    <row r="1147" spans="1:33" s="111" customFormat="1" x14ac:dyDescent="0.2">
      <c r="A1147" s="150" t="s">
        <v>499</v>
      </c>
      <c r="B1147" s="150"/>
      <c r="C1147" s="150"/>
      <c r="D1147" s="151">
        <v>1</v>
      </c>
      <c r="E1147" s="152"/>
      <c r="F1147" s="153">
        <v>0.2</v>
      </c>
      <c r="G1147" s="153"/>
      <c r="H1147" s="152">
        <v>73748</v>
      </c>
      <c r="I1147" s="109">
        <f t="shared" si="589"/>
        <v>72051.796000000002</v>
      </c>
      <c r="J1147" s="66">
        <f t="shared" si="592"/>
        <v>57641.436800000003</v>
      </c>
      <c r="K1147" s="109"/>
      <c r="L1147" s="152">
        <v>0</v>
      </c>
      <c r="M1147" s="109">
        <f t="shared" si="590"/>
        <v>0</v>
      </c>
      <c r="N1147" s="109">
        <f t="shared" si="593"/>
        <v>0</v>
      </c>
      <c r="O1147" s="115"/>
      <c r="P1147" s="152">
        <v>0</v>
      </c>
      <c r="Q1147" s="109">
        <f t="shared" si="591"/>
        <v>0</v>
      </c>
      <c r="R1147" s="66">
        <f t="shared" si="594"/>
        <v>0</v>
      </c>
      <c r="S1147" s="151">
        <v>25</v>
      </c>
      <c r="T1147" s="154" t="s">
        <v>16</v>
      </c>
      <c r="U1147" s="108">
        <f>SUMIF('Avoided Costs 2011-2019'!$A:$A,'2011 Actuals'!T1147&amp;'2011 Actuals'!S1147,'Avoided Costs 2011-2019'!$E:$E)*J1147</f>
        <v>148945.66551590207</v>
      </c>
      <c r="V1147" s="108">
        <f>SUMIF('Avoided Costs 2011-2019'!$A:$A,'2011 Actuals'!T1147&amp;'2011 Actuals'!S1147,'Avoided Costs 2011-2019'!$K:$K)*N1147</f>
        <v>0</v>
      </c>
      <c r="W1147" s="108">
        <f>SUMIF('Avoided Costs 2011-2019'!$A:$A,'2011 Actuals'!T1147&amp;'2011 Actuals'!S1147,'Avoided Costs 2011-2019'!$M:$M)*R1147</f>
        <v>0</v>
      </c>
      <c r="X1147" s="108">
        <f t="shared" si="595"/>
        <v>148945.66551590207</v>
      </c>
      <c r="Y1147" s="134">
        <v>14020</v>
      </c>
      <c r="Z1147" s="110">
        <f t="shared" si="596"/>
        <v>11216</v>
      </c>
      <c r="AA1147" s="110"/>
      <c r="AB1147" s="110"/>
      <c r="AC1147" s="110"/>
      <c r="AD1147" s="110">
        <f t="shared" si="597"/>
        <v>11216</v>
      </c>
      <c r="AE1147" s="110">
        <f t="shared" si="598"/>
        <v>137729.66551590207</v>
      </c>
      <c r="AF1147" s="261">
        <f t="shared" si="577"/>
        <v>1441035.9200000002</v>
      </c>
      <c r="AG1147" s="23"/>
    </row>
    <row r="1148" spans="1:33" s="111" customFormat="1" x14ac:dyDescent="0.2">
      <c r="A1148" s="150" t="s">
        <v>500</v>
      </c>
      <c r="B1148" s="150"/>
      <c r="C1148" s="150"/>
      <c r="D1148" s="151">
        <v>0</v>
      </c>
      <c r="E1148" s="152"/>
      <c r="F1148" s="153">
        <v>0.2</v>
      </c>
      <c r="G1148" s="153"/>
      <c r="H1148" s="152">
        <v>7862</v>
      </c>
      <c r="I1148" s="109">
        <f t="shared" si="589"/>
        <v>7681.174</v>
      </c>
      <c r="J1148" s="66">
        <f t="shared" si="592"/>
        <v>6144.9392000000007</v>
      </c>
      <c r="K1148" s="109"/>
      <c r="L1148" s="152">
        <v>0</v>
      </c>
      <c r="M1148" s="109">
        <f t="shared" si="590"/>
        <v>0</v>
      </c>
      <c r="N1148" s="109">
        <f t="shared" si="593"/>
        <v>0</v>
      </c>
      <c r="O1148" s="115"/>
      <c r="P1148" s="152">
        <v>0</v>
      </c>
      <c r="Q1148" s="109">
        <f t="shared" si="591"/>
        <v>0</v>
      </c>
      <c r="R1148" s="66">
        <f t="shared" si="594"/>
        <v>0</v>
      </c>
      <c r="S1148" s="151">
        <v>15</v>
      </c>
      <c r="T1148" s="154" t="s">
        <v>16</v>
      </c>
      <c r="U1148" s="108">
        <f>SUMIF('Avoided Costs 2011-2019'!$A:$A,'2011 Actuals'!T1148&amp;'2011 Actuals'!S1148,'Avoided Costs 2011-2019'!$E:$E)*J1148</f>
        <v>12506.4684325245</v>
      </c>
      <c r="V1148" s="108">
        <f>SUMIF('Avoided Costs 2011-2019'!$A:$A,'2011 Actuals'!T1148&amp;'2011 Actuals'!S1148,'Avoided Costs 2011-2019'!$K:$K)*N1148</f>
        <v>0</v>
      </c>
      <c r="W1148" s="108">
        <f>SUMIF('Avoided Costs 2011-2019'!$A:$A,'2011 Actuals'!T1148&amp;'2011 Actuals'!S1148,'Avoided Costs 2011-2019'!$M:$M)*R1148</f>
        <v>0</v>
      </c>
      <c r="X1148" s="108">
        <f t="shared" si="595"/>
        <v>12506.4684325245</v>
      </c>
      <c r="Y1148" s="134">
        <v>2950</v>
      </c>
      <c r="Z1148" s="110">
        <f t="shared" si="596"/>
        <v>2360</v>
      </c>
      <c r="AA1148" s="110"/>
      <c r="AB1148" s="110"/>
      <c r="AC1148" s="110"/>
      <c r="AD1148" s="110">
        <f t="shared" si="597"/>
        <v>2360</v>
      </c>
      <c r="AE1148" s="110">
        <f t="shared" si="598"/>
        <v>10146.4684325245</v>
      </c>
      <c r="AF1148" s="261">
        <f t="shared" si="577"/>
        <v>92174.088000000018</v>
      </c>
      <c r="AG1148" s="23"/>
    </row>
    <row r="1149" spans="1:33" s="111" customFormat="1" x14ac:dyDescent="0.2">
      <c r="A1149" s="150" t="s">
        <v>501</v>
      </c>
      <c r="B1149" s="150"/>
      <c r="C1149" s="150"/>
      <c r="D1149" s="151">
        <v>1</v>
      </c>
      <c r="E1149" s="152"/>
      <c r="F1149" s="153">
        <v>0.2</v>
      </c>
      <c r="G1149" s="153"/>
      <c r="H1149" s="152">
        <v>28516</v>
      </c>
      <c r="I1149" s="109">
        <f t="shared" si="589"/>
        <v>27860.131999999998</v>
      </c>
      <c r="J1149" s="66">
        <f t="shared" si="592"/>
        <v>22288.105599999999</v>
      </c>
      <c r="K1149" s="109"/>
      <c r="L1149" s="152">
        <v>0</v>
      </c>
      <c r="M1149" s="109">
        <f t="shared" si="590"/>
        <v>0</v>
      </c>
      <c r="N1149" s="109">
        <f t="shared" si="593"/>
        <v>0</v>
      </c>
      <c r="O1149" s="115"/>
      <c r="P1149" s="152">
        <v>0</v>
      </c>
      <c r="Q1149" s="109">
        <f t="shared" si="591"/>
        <v>0</v>
      </c>
      <c r="R1149" s="66">
        <f t="shared" si="594"/>
        <v>0</v>
      </c>
      <c r="S1149" s="151">
        <v>25</v>
      </c>
      <c r="T1149" s="154" t="s">
        <v>16</v>
      </c>
      <c r="U1149" s="108">
        <f>SUMIF('Avoided Costs 2011-2019'!$A:$A,'2011 Actuals'!T1149&amp;'2011 Actuals'!S1149,'Avoided Costs 2011-2019'!$E:$E)*J1149</f>
        <v>57592.539429563694</v>
      </c>
      <c r="V1149" s="108">
        <f>SUMIF('Avoided Costs 2011-2019'!$A:$A,'2011 Actuals'!T1149&amp;'2011 Actuals'!S1149,'Avoided Costs 2011-2019'!$K:$K)*N1149</f>
        <v>0</v>
      </c>
      <c r="W1149" s="108">
        <f>SUMIF('Avoided Costs 2011-2019'!$A:$A,'2011 Actuals'!T1149&amp;'2011 Actuals'!S1149,'Avoided Costs 2011-2019'!$M:$M)*R1149</f>
        <v>0</v>
      </c>
      <c r="X1149" s="108">
        <f t="shared" si="595"/>
        <v>57592.539429563694</v>
      </c>
      <c r="Y1149" s="134">
        <v>29856</v>
      </c>
      <c r="Z1149" s="110">
        <f t="shared" si="596"/>
        <v>23884.800000000003</v>
      </c>
      <c r="AA1149" s="110"/>
      <c r="AB1149" s="110"/>
      <c r="AC1149" s="110"/>
      <c r="AD1149" s="110">
        <f t="shared" si="597"/>
        <v>23884.800000000003</v>
      </c>
      <c r="AE1149" s="110">
        <f t="shared" si="598"/>
        <v>33707.739429563691</v>
      </c>
      <c r="AF1149" s="261">
        <f t="shared" si="577"/>
        <v>557202.64</v>
      </c>
      <c r="AG1149" s="23"/>
    </row>
    <row r="1150" spans="1:33" s="111" customFormat="1" x14ac:dyDescent="0.2">
      <c r="A1150" s="150" t="s">
        <v>502</v>
      </c>
      <c r="B1150" s="150"/>
      <c r="C1150" s="150"/>
      <c r="D1150" s="151">
        <v>0</v>
      </c>
      <c r="E1150" s="152"/>
      <c r="F1150" s="153">
        <v>0.2</v>
      </c>
      <c r="G1150" s="153"/>
      <c r="H1150" s="152">
        <v>7436</v>
      </c>
      <c r="I1150" s="109">
        <f t="shared" ref="I1150:I1152" si="599">H1150</f>
        <v>7436</v>
      </c>
      <c r="J1150" s="66">
        <f t="shared" si="592"/>
        <v>5948.8</v>
      </c>
      <c r="K1150" s="109"/>
      <c r="L1150" s="152">
        <v>0</v>
      </c>
      <c r="M1150" s="109">
        <f t="shared" ref="M1150:M1152" si="600">L1150</f>
        <v>0</v>
      </c>
      <c r="N1150" s="109">
        <f t="shared" si="593"/>
        <v>0</v>
      </c>
      <c r="O1150" s="115"/>
      <c r="P1150" s="152">
        <v>0</v>
      </c>
      <c r="Q1150" s="109">
        <f t="shared" si="591"/>
        <v>0</v>
      </c>
      <c r="R1150" s="66">
        <f t="shared" si="594"/>
        <v>0</v>
      </c>
      <c r="S1150" s="151">
        <v>25</v>
      </c>
      <c r="T1150" s="154" t="s">
        <v>134</v>
      </c>
      <c r="U1150" s="108">
        <f>SUMIF('Avoided Costs 2011-2019'!$A:$A,'2011 Actuals'!T1150&amp;'2011 Actuals'!S1150,'Avoided Costs 2011-2019'!$E:$E)*J1150</f>
        <v>13961.072824085242</v>
      </c>
      <c r="V1150" s="108">
        <f>SUMIF('Avoided Costs 2011-2019'!$A:$A,'2011 Actuals'!T1150&amp;'2011 Actuals'!S1150,'Avoided Costs 2011-2019'!$K:$K)*N1150</f>
        <v>0</v>
      </c>
      <c r="W1150" s="108">
        <f>SUMIF('Avoided Costs 2011-2019'!$A:$A,'2011 Actuals'!T1150&amp;'2011 Actuals'!S1150,'Avoided Costs 2011-2019'!$M:$M)*R1150</f>
        <v>0</v>
      </c>
      <c r="X1150" s="108">
        <f t="shared" si="595"/>
        <v>13961.072824085242</v>
      </c>
      <c r="Y1150" s="134">
        <v>6964</v>
      </c>
      <c r="Z1150" s="110">
        <f t="shared" si="596"/>
        <v>5571.2000000000007</v>
      </c>
      <c r="AA1150" s="110"/>
      <c r="AB1150" s="110"/>
      <c r="AC1150" s="110"/>
      <c r="AD1150" s="110">
        <f t="shared" si="597"/>
        <v>5571.2000000000007</v>
      </c>
      <c r="AE1150" s="110">
        <f t="shared" si="598"/>
        <v>8389.8728240852415</v>
      </c>
      <c r="AF1150" s="261">
        <f t="shared" si="577"/>
        <v>148720</v>
      </c>
      <c r="AG1150" s="23"/>
    </row>
    <row r="1151" spans="1:33" s="111" customFormat="1" x14ac:dyDescent="0.2">
      <c r="A1151" s="150" t="s">
        <v>503</v>
      </c>
      <c r="B1151" s="150"/>
      <c r="C1151" s="150"/>
      <c r="D1151" s="151">
        <v>0</v>
      </c>
      <c r="E1151" s="152"/>
      <c r="F1151" s="153">
        <v>0.2</v>
      </c>
      <c r="G1151" s="153"/>
      <c r="H1151" s="152">
        <v>10653</v>
      </c>
      <c r="I1151" s="109">
        <f t="shared" si="599"/>
        <v>10653</v>
      </c>
      <c r="J1151" s="66">
        <f t="shared" si="592"/>
        <v>8522.4</v>
      </c>
      <c r="K1151" s="109"/>
      <c r="L1151" s="152">
        <v>15049</v>
      </c>
      <c r="M1151" s="109">
        <f t="shared" si="600"/>
        <v>15049</v>
      </c>
      <c r="N1151" s="109">
        <f t="shared" si="593"/>
        <v>12039.2</v>
      </c>
      <c r="O1151" s="115"/>
      <c r="P1151" s="152">
        <v>0</v>
      </c>
      <c r="Q1151" s="109">
        <f t="shared" si="591"/>
        <v>0</v>
      </c>
      <c r="R1151" s="66">
        <f t="shared" si="594"/>
        <v>0</v>
      </c>
      <c r="S1151" s="151">
        <v>15</v>
      </c>
      <c r="T1151" s="154" t="s">
        <v>16</v>
      </c>
      <c r="U1151" s="108">
        <f>SUMIF('Avoided Costs 2011-2019'!$A:$A,'2011 Actuals'!T1151&amp;'2011 Actuals'!S1151,'Avoided Costs 2011-2019'!$E:$E)*J1151</f>
        <v>17345.188145937518</v>
      </c>
      <c r="V1151" s="108">
        <f>SUMIF('Avoided Costs 2011-2019'!$A:$A,'2011 Actuals'!T1151&amp;'2011 Actuals'!S1151,'Avoided Costs 2011-2019'!$K:$K)*N1151</f>
        <v>10147.386452682824</v>
      </c>
      <c r="W1151" s="108">
        <f>SUMIF('Avoided Costs 2011-2019'!$A:$A,'2011 Actuals'!T1151&amp;'2011 Actuals'!S1151,'Avoided Costs 2011-2019'!$M:$M)*R1151</f>
        <v>0</v>
      </c>
      <c r="X1151" s="108">
        <f t="shared" si="595"/>
        <v>27492.57459862034</v>
      </c>
      <c r="Y1151" s="134">
        <v>3850</v>
      </c>
      <c r="Z1151" s="110">
        <f t="shared" si="596"/>
        <v>3080</v>
      </c>
      <c r="AA1151" s="110"/>
      <c r="AB1151" s="110"/>
      <c r="AC1151" s="110"/>
      <c r="AD1151" s="110">
        <f t="shared" si="597"/>
        <v>3080</v>
      </c>
      <c r="AE1151" s="110">
        <f t="shared" si="598"/>
        <v>24412.57459862034</v>
      </c>
      <c r="AF1151" s="261">
        <f t="shared" si="577"/>
        <v>127836</v>
      </c>
      <c r="AG1151" s="23"/>
    </row>
    <row r="1152" spans="1:33" s="111" customFormat="1" x14ac:dyDescent="0.2">
      <c r="A1152" s="150" t="s">
        <v>504</v>
      </c>
      <c r="B1152" s="150"/>
      <c r="C1152" s="150"/>
      <c r="D1152" s="151">
        <v>1</v>
      </c>
      <c r="E1152" s="152"/>
      <c r="F1152" s="153">
        <v>0.2</v>
      </c>
      <c r="G1152" s="153"/>
      <c r="H1152" s="152">
        <v>19256</v>
      </c>
      <c r="I1152" s="109">
        <f t="shared" si="599"/>
        <v>19256</v>
      </c>
      <c r="J1152" s="66">
        <f t="shared" si="592"/>
        <v>15404.800000000001</v>
      </c>
      <c r="K1152" s="109"/>
      <c r="L1152" s="152">
        <v>0</v>
      </c>
      <c r="M1152" s="109">
        <f t="shared" si="600"/>
        <v>0</v>
      </c>
      <c r="N1152" s="109">
        <f t="shared" si="593"/>
        <v>0</v>
      </c>
      <c r="O1152" s="115"/>
      <c r="P1152" s="152">
        <v>0</v>
      </c>
      <c r="Q1152" s="109">
        <f t="shared" si="591"/>
        <v>0</v>
      </c>
      <c r="R1152" s="66">
        <f t="shared" si="594"/>
        <v>0</v>
      </c>
      <c r="S1152" s="151">
        <v>25</v>
      </c>
      <c r="T1152" s="154" t="s">
        <v>16</v>
      </c>
      <c r="U1152" s="108">
        <f>SUMIF('Avoided Costs 2011-2019'!$A:$A,'2011 Actuals'!T1152&amp;'2011 Actuals'!S1152,'Avoided Costs 2011-2019'!$E:$E)*J1152</f>
        <v>39806.054732823184</v>
      </c>
      <c r="V1152" s="108">
        <f>SUMIF('Avoided Costs 2011-2019'!$A:$A,'2011 Actuals'!T1152&amp;'2011 Actuals'!S1152,'Avoided Costs 2011-2019'!$K:$K)*N1152</f>
        <v>0</v>
      </c>
      <c r="W1152" s="108">
        <f>SUMIF('Avoided Costs 2011-2019'!$A:$A,'2011 Actuals'!T1152&amp;'2011 Actuals'!S1152,'Avoided Costs 2011-2019'!$M:$M)*R1152</f>
        <v>0</v>
      </c>
      <c r="X1152" s="108">
        <f t="shared" si="595"/>
        <v>39806.054732823184</v>
      </c>
      <c r="Y1152" s="134">
        <v>19666</v>
      </c>
      <c r="Z1152" s="110">
        <f t="shared" si="596"/>
        <v>15732.800000000001</v>
      </c>
      <c r="AA1152" s="110"/>
      <c r="AB1152" s="110"/>
      <c r="AC1152" s="110"/>
      <c r="AD1152" s="110">
        <f t="shared" si="597"/>
        <v>15732.800000000001</v>
      </c>
      <c r="AE1152" s="110">
        <f t="shared" si="598"/>
        <v>24073.254732823181</v>
      </c>
      <c r="AF1152" s="261">
        <f t="shared" si="577"/>
        <v>385120</v>
      </c>
      <c r="AG1152" s="23"/>
    </row>
    <row r="1153" spans="1:33" s="111" customFormat="1" x14ac:dyDescent="0.2">
      <c r="A1153" s="150" t="s">
        <v>505</v>
      </c>
      <c r="B1153" s="150"/>
      <c r="C1153" s="150"/>
      <c r="D1153" s="151">
        <v>0</v>
      </c>
      <c r="E1153" s="152"/>
      <c r="F1153" s="153">
        <v>0.2</v>
      </c>
      <c r="G1153" s="153"/>
      <c r="H1153" s="152">
        <v>10154</v>
      </c>
      <c r="I1153" s="109">
        <f t="shared" si="589"/>
        <v>9920.4580000000005</v>
      </c>
      <c r="J1153" s="66">
        <f t="shared" si="592"/>
        <v>7936.3664000000008</v>
      </c>
      <c r="K1153" s="109"/>
      <c r="L1153" s="152">
        <v>0</v>
      </c>
      <c r="M1153" s="109">
        <f t="shared" si="590"/>
        <v>0</v>
      </c>
      <c r="N1153" s="109">
        <f t="shared" si="593"/>
        <v>0</v>
      </c>
      <c r="O1153" s="115"/>
      <c r="P1153" s="152">
        <v>0</v>
      </c>
      <c r="Q1153" s="109">
        <f t="shared" si="591"/>
        <v>0</v>
      </c>
      <c r="R1153" s="66">
        <f t="shared" si="594"/>
        <v>0</v>
      </c>
      <c r="S1153" s="151">
        <v>25</v>
      </c>
      <c r="T1153" s="154" t="s">
        <v>134</v>
      </c>
      <c r="U1153" s="108">
        <f>SUMIF('Avoided Costs 2011-2019'!$A:$A,'2011 Actuals'!T1153&amp;'2011 Actuals'!S1153,'Avoided Costs 2011-2019'!$E:$E)*J1153</f>
        <v>18625.636980403313</v>
      </c>
      <c r="V1153" s="108">
        <f>SUMIF('Avoided Costs 2011-2019'!$A:$A,'2011 Actuals'!T1153&amp;'2011 Actuals'!S1153,'Avoided Costs 2011-2019'!$K:$K)*N1153</f>
        <v>0</v>
      </c>
      <c r="W1153" s="108">
        <f>SUMIF('Avoided Costs 2011-2019'!$A:$A,'2011 Actuals'!T1153&amp;'2011 Actuals'!S1153,'Avoided Costs 2011-2019'!$M:$M)*R1153</f>
        <v>0</v>
      </c>
      <c r="X1153" s="108">
        <f t="shared" si="595"/>
        <v>18625.636980403313</v>
      </c>
      <c r="Y1153" s="134">
        <v>6418</v>
      </c>
      <c r="Z1153" s="110">
        <f t="shared" si="596"/>
        <v>5134.4000000000005</v>
      </c>
      <c r="AA1153" s="110"/>
      <c r="AB1153" s="110"/>
      <c r="AC1153" s="110"/>
      <c r="AD1153" s="110">
        <f t="shared" si="597"/>
        <v>5134.4000000000005</v>
      </c>
      <c r="AE1153" s="110">
        <f t="shared" si="598"/>
        <v>13491.236980403311</v>
      </c>
      <c r="AF1153" s="261">
        <f t="shared" si="577"/>
        <v>198409.16000000003</v>
      </c>
      <c r="AG1153" s="23"/>
    </row>
    <row r="1154" spans="1:33" s="111" customFormat="1" x14ac:dyDescent="0.2">
      <c r="A1154" s="150" t="s">
        <v>506</v>
      </c>
      <c r="B1154" s="150"/>
      <c r="C1154" s="150"/>
      <c r="D1154" s="151">
        <v>0</v>
      </c>
      <c r="E1154" s="152"/>
      <c r="F1154" s="153">
        <v>0.2</v>
      </c>
      <c r="G1154" s="153"/>
      <c r="H1154" s="152">
        <v>17868</v>
      </c>
      <c r="I1154" s="109">
        <f t="shared" si="589"/>
        <v>17457.036</v>
      </c>
      <c r="J1154" s="66">
        <f t="shared" si="592"/>
        <v>13965.6288</v>
      </c>
      <c r="K1154" s="109"/>
      <c r="L1154" s="152">
        <v>0</v>
      </c>
      <c r="M1154" s="109">
        <f t="shared" si="590"/>
        <v>0</v>
      </c>
      <c r="N1154" s="109">
        <f t="shared" si="593"/>
        <v>0</v>
      </c>
      <c r="O1154" s="115"/>
      <c r="P1154" s="152">
        <v>0</v>
      </c>
      <c r="Q1154" s="109">
        <f t="shared" si="591"/>
        <v>0</v>
      </c>
      <c r="R1154" s="66">
        <f t="shared" si="594"/>
        <v>0</v>
      </c>
      <c r="S1154" s="151">
        <v>15</v>
      </c>
      <c r="T1154" s="154" t="s">
        <v>16</v>
      </c>
      <c r="U1154" s="108">
        <f>SUMIF('Avoided Costs 2011-2019'!$A:$A,'2011 Actuals'!T1154&amp;'2011 Actuals'!S1154,'Avoided Costs 2011-2019'!$E:$E)*J1154</f>
        <v>28423.502665014978</v>
      </c>
      <c r="V1154" s="108">
        <f>SUMIF('Avoided Costs 2011-2019'!$A:$A,'2011 Actuals'!T1154&amp;'2011 Actuals'!S1154,'Avoided Costs 2011-2019'!$K:$K)*N1154</f>
        <v>0</v>
      </c>
      <c r="W1154" s="108">
        <f>SUMIF('Avoided Costs 2011-2019'!$A:$A,'2011 Actuals'!T1154&amp;'2011 Actuals'!S1154,'Avoided Costs 2011-2019'!$M:$M)*R1154</f>
        <v>0</v>
      </c>
      <c r="X1154" s="108">
        <f t="shared" si="595"/>
        <v>28423.502665014978</v>
      </c>
      <c r="Y1154" s="134">
        <v>4400</v>
      </c>
      <c r="Z1154" s="110">
        <f t="shared" si="596"/>
        <v>3520</v>
      </c>
      <c r="AA1154" s="110"/>
      <c r="AB1154" s="110"/>
      <c r="AC1154" s="110"/>
      <c r="AD1154" s="110">
        <f t="shared" si="597"/>
        <v>3520</v>
      </c>
      <c r="AE1154" s="110">
        <f t="shared" si="598"/>
        <v>24903.502665014978</v>
      </c>
      <c r="AF1154" s="261">
        <f t="shared" si="577"/>
        <v>209484.432</v>
      </c>
      <c r="AG1154" s="23"/>
    </row>
    <row r="1155" spans="1:33" s="111" customFormat="1" x14ac:dyDescent="0.2">
      <c r="A1155" s="150" t="s">
        <v>507</v>
      </c>
      <c r="B1155" s="150"/>
      <c r="C1155" s="150"/>
      <c r="D1155" s="151">
        <v>1</v>
      </c>
      <c r="E1155" s="152"/>
      <c r="F1155" s="153">
        <v>0.2</v>
      </c>
      <c r="G1155" s="153"/>
      <c r="H1155" s="152">
        <v>20235</v>
      </c>
      <c r="I1155" s="109">
        <f t="shared" si="589"/>
        <v>19769.595000000001</v>
      </c>
      <c r="J1155" s="66">
        <f t="shared" si="592"/>
        <v>15815.676000000001</v>
      </c>
      <c r="K1155" s="109"/>
      <c r="L1155" s="152">
        <v>0</v>
      </c>
      <c r="M1155" s="109">
        <f t="shared" si="590"/>
        <v>0</v>
      </c>
      <c r="N1155" s="109">
        <f t="shared" si="593"/>
        <v>0</v>
      </c>
      <c r="O1155" s="115"/>
      <c r="P1155" s="152">
        <v>0</v>
      </c>
      <c r="Q1155" s="109">
        <f t="shared" si="591"/>
        <v>0</v>
      </c>
      <c r="R1155" s="66">
        <f t="shared" si="594"/>
        <v>0</v>
      </c>
      <c r="S1155" s="151">
        <v>25</v>
      </c>
      <c r="T1155" s="154" t="s">
        <v>16</v>
      </c>
      <c r="U1155" s="108">
        <f>SUMIF('Avoided Costs 2011-2019'!$A:$A,'2011 Actuals'!T1155&amp;'2011 Actuals'!S1155,'Avoided Costs 2011-2019'!$E:$E)*J1155</f>
        <v>40867.75969130388</v>
      </c>
      <c r="V1155" s="108">
        <f>SUMIF('Avoided Costs 2011-2019'!$A:$A,'2011 Actuals'!T1155&amp;'2011 Actuals'!S1155,'Avoided Costs 2011-2019'!$K:$K)*N1155</f>
        <v>0</v>
      </c>
      <c r="W1155" s="108">
        <f>SUMIF('Avoided Costs 2011-2019'!$A:$A,'2011 Actuals'!T1155&amp;'2011 Actuals'!S1155,'Avoided Costs 2011-2019'!$M:$M)*R1155</f>
        <v>0</v>
      </c>
      <c r="X1155" s="108">
        <f t="shared" si="595"/>
        <v>40867.75969130388</v>
      </c>
      <c r="Y1155" s="134">
        <v>27942</v>
      </c>
      <c r="Z1155" s="110">
        <f t="shared" si="596"/>
        <v>22353.600000000002</v>
      </c>
      <c r="AA1155" s="110"/>
      <c r="AB1155" s="110"/>
      <c r="AC1155" s="110"/>
      <c r="AD1155" s="110">
        <f t="shared" si="597"/>
        <v>22353.600000000002</v>
      </c>
      <c r="AE1155" s="110">
        <f t="shared" si="598"/>
        <v>18514.159691303877</v>
      </c>
      <c r="AF1155" s="261">
        <f t="shared" si="577"/>
        <v>395391.9</v>
      </c>
      <c r="AG1155" s="23"/>
    </row>
    <row r="1156" spans="1:33" s="111" customFormat="1" x14ac:dyDescent="0.2">
      <c r="A1156" s="150" t="s">
        <v>508</v>
      </c>
      <c r="B1156" s="150"/>
      <c r="C1156" s="150"/>
      <c r="D1156" s="151">
        <v>0</v>
      </c>
      <c r="E1156" s="152"/>
      <c r="F1156" s="153">
        <v>0.2</v>
      </c>
      <c r="G1156" s="153"/>
      <c r="H1156" s="152">
        <v>34080</v>
      </c>
      <c r="I1156" s="109">
        <f t="shared" si="589"/>
        <v>33296.159999999996</v>
      </c>
      <c r="J1156" s="66">
        <f t="shared" si="592"/>
        <v>26636.928</v>
      </c>
      <c r="K1156" s="109"/>
      <c r="L1156" s="152">
        <v>14182</v>
      </c>
      <c r="M1156" s="109">
        <f t="shared" si="590"/>
        <v>13770.722</v>
      </c>
      <c r="N1156" s="109">
        <f t="shared" si="593"/>
        <v>11016.577600000001</v>
      </c>
      <c r="O1156" s="115"/>
      <c r="P1156" s="152">
        <v>0</v>
      </c>
      <c r="Q1156" s="109">
        <f t="shared" si="591"/>
        <v>0</v>
      </c>
      <c r="R1156" s="66">
        <f t="shared" si="594"/>
        <v>0</v>
      </c>
      <c r="S1156" s="151">
        <v>15</v>
      </c>
      <c r="T1156" s="154" t="s">
        <v>16</v>
      </c>
      <c r="U1156" s="108">
        <f>SUMIF('Avoided Costs 2011-2019'!$A:$A,'2011 Actuals'!T1156&amp;'2011 Actuals'!S1156,'Avoided Costs 2011-2019'!$E:$E)*J1156</f>
        <v>54212.725029309957</v>
      </c>
      <c r="V1156" s="108">
        <f>SUMIF('Avoided Costs 2011-2019'!$A:$A,'2011 Actuals'!T1156&amp;'2011 Actuals'!S1156,'Avoided Costs 2011-2019'!$K:$K)*N1156</f>
        <v>9285.4566992133259</v>
      </c>
      <c r="W1156" s="108">
        <f>SUMIF('Avoided Costs 2011-2019'!$A:$A,'2011 Actuals'!T1156&amp;'2011 Actuals'!S1156,'Avoided Costs 2011-2019'!$M:$M)*R1156</f>
        <v>0</v>
      </c>
      <c r="X1156" s="108">
        <f t="shared" si="595"/>
        <v>63498.181728523283</v>
      </c>
      <c r="Y1156" s="134">
        <v>31320</v>
      </c>
      <c r="Z1156" s="110">
        <f t="shared" si="596"/>
        <v>25056</v>
      </c>
      <c r="AA1156" s="110"/>
      <c r="AB1156" s="110"/>
      <c r="AC1156" s="110"/>
      <c r="AD1156" s="110">
        <f t="shared" si="597"/>
        <v>25056</v>
      </c>
      <c r="AE1156" s="110">
        <f t="shared" si="598"/>
        <v>38442.181728523283</v>
      </c>
      <c r="AF1156" s="261">
        <f t="shared" si="577"/>
        <v>399553.92</v>
      </c>
      <c r="AG1156" s="23"/>
    </row>
    <row r="1157" spans="1:33" s="111" customFormat="1" x14ac:dyDescent="0.2">
      <c r="A1157" s="150" t="s">
        <v>509</v>
      </c>
      <c r="B1157" s="150"/>
      <c r="C1157" s="150"/>
      <c r="D1157" s="151">
        <v>1</v>
      </c>
      <c r="E1157" s="152"/>
      <c r="F1157" s="153">
        <v>0.2</v>
      </c>
      <c r="G1157" s="153"/>
      <c r="H1157" s="152">
        <v>22741</v>
      </c>
      <c r="I1157" s="109">
        <f t="shared" si="589"/>
        <v>22217.956999999999</v>
      </c>
      <c r="J1157" s="66">
        <f t="shared" si="592"/>
        <v>17774.365600000001</v>
      </c>
      <c r="K1157" s="109"/>
      <c r="L1157" s="152">
        <v>0</v>
      </c>
      <c r="M1157" s="109">
        <f t="shared" si="590"/>
        <v>0</v>
      </c>
      <c r="N1157" s="109">
        <f t="shared" si="593"/>
        <v>0</v>
      </c>
      <c r="O1157" s="115"/>
      <c r="P1157" s="152">
        <v>0</v>
      </c>
      <c r="Q1157" s="109">
        <f t="shared" si="591"/>
        <v>0</v>
      </c>
      <c r="R1157" s="66">
        <f t="shared" si="594"/>
        <v>0</v>
      </c>
      <c r="S1157" s="151">
        <v>25</v>
      </c>
      <c r="T1157" s="154" t="s">
        <v>134</v>
      </c>
      <c r="U1157" s="108">
        <f>SUMIF('Avoided Costs 2011-2019'!$A:$A,'2011 Actuals'!T1157&amp;'2011 Actuals'!S1157,'Avoided Costs 2011-2019'!$E:$E)*J1157</f>
        <v>41714.162947739977</v>
      </c>
      <c r="V1157" s="108">
        <f>SUMIF('Avoided Costs 2011-2019'!$A:$A,'2011 Actuals'!T1157&amp;'2011 Actuals'!S1157,'Avoided Costs 2011-2019'!$K:$K)*N1157</f>
        <v>0</v>
      </c>
      <c r="W1157" s="108">
        <f>SUMIF('Avoided Costs 2011-2019'!$A:$A,'2011 Actuals'!T1157&amp;'2011 Actuals'!S1157,'Avoided Costs 2011-2019'!$M:$M)*R1157</f>
        <v>0</v>
      </c>
      <c r="X1157" s="108">
        <f t="shared" si="595"/>
        <v>41714.162947739977</v>
      </c>
      <c r="Y1157" s="134">
        <v>37356</v>
      </c>
      <c r="Z1157" s="110">
        <f t="shared" si="596"/>
        <v>29884.800000000003</v>
      </c>
      <c r="AA1157" s="110"/>
      <c r="AB1157" s="110"/>
      <c r="AC1157" s="110"/>
      <c r="AD1157" s="110">
        <f t="shared" si="597"/>
        <v>29884.800000000003</v>
      </c>
      <c r="AE1157" s="110">
        <f t="shared" si="598"/>
        <v>11829.362947739974</v>
      </c>
      <c r="AF1157" s="261">
        <f t="shared" si="577"/>
        <v>444359.14</v>
      </c>
      <c r="AG1157" s="23"/>
    </row>
    <row r="1158" spans="1:33" s="111" customFormat="1" x14ac:dyDescent="0.2">
      <c r="A1158" s="150" t="s">
        <v>510</v>
      </c>
      <c r="B1158" s="150"/>
      <c r="C1158" s="150"/>
      <c r="D1158" s="151">
        <v>0</v>
      </c>
      <c r="E1158" s="152"/>
      <c r="F1158" s="153">
        <v>0.2</v>
      </c>
      <c r="G1158" s="153"/>
      <c r="H1158" s="152">
        <v>23412</v>
      </c>
      <c r="I1158" s="109">
        <f t="shared" si="589"/>
        <v>22873.524000000001</v>
      </c>
      <c r="J1158" s="66">
        <f t="shared" si="592"/>
        <v>18298.819200000002</v>
      </c>
      <c r="K1158" s="109"/>
      <c r="L1158" s="152">
        <v>0</v>
      </c>
      <c r="M1158" s="109">
        <f t="shared" si="590"/>
        <v>0</v>
      </c>
      <c r="N1158" s="109">
        <f t="shared" si="593"/>
        <v>0</v>
      </c>
      <c r="O1158" s="115"/>
      <c r="P1158" s="152">
        <v>0</v>
      </c>
      <c r="Q1158" s="109">
        <f t="shared" si="591"/>
        <v>0</v>
      </c>
      <c r="R1158" s="66">
        <f t="shared" si="594"/>
        <v>0</v>
      </c>
      <c r="S1158" s="151">
        <v>25</v>
      </c>
      <c r="T1158" s="154" t="s">
        <v>134</v>
      </c>
      <c r="U1158" s="108">
        <f>SUMIF('Avoided Costs 2011-2019'!$A:$A,'2011 Actuals'!T1158&amp;'2011 Actuals'!S1158,'Avoided Costs 2011-2019'!$E:$E)*J1158</f>
        <v>42944.988475989994</v>
      </c>
      <c r="V1158" s="108">
        <f>SUMIF('Avoided Costs 2011-2019'!$A:$A,'2011 Actuals'!T1158&amp;'2011 Actuals'!S1158,'Avoided Costs 2011-2019'!$K:$K)*N1158</f>
        <v>0</v>
      </c>
      <c r="W1158" s="108">
        <f>SUMIF('Avoided Costs 2011-2019'!$A:$A,'2011 Actuals'!T1158&amp;'2011 Actuals'!S1158,'Avoided Costs 2011-2019'!$M:$M)*R1158</f>
        <v>0</v>
      </c>
      <c r="X1158" s="108">
        <f t="shared" si="595"/>
        <v>42944.988475989994</v>
      </c>
      <c r="Y1158" s="134">
        <v>11068</v>
      </c>
      <c r="Z1158" s="110">
        <f t="shared" si="596"/>
        <v>8854.4</v>
      </c>
      <c r="AA1158" s="110"/>
      <c r="AB1158" s="110"/>
      <c r="AC1158" s="110"/>
      <c r="AD1158" s="110">
        <f t="shared" si="597"/>
        <v>8854.4</v>
      </c>
      <c r="AE1158" s="110">
        <f t="shared" si="598"/>
        <v>34090.588475989993</v>
      </c>
      <c r="AF1158" s="261">
        <f t="shared" si="577"/>
        <v>457470.48000000004</v>
      </c>
      <c r="AG1158" s="23"/>
    </row>
    <row r="1159" spans="1:33" s="111" customFormat="1" x14ac:dyDescent="0.2">
      <c r="A1159" s="150" t="s">
        <v>511</v>
      </c>
      <c r="B1159" s="150"/>
      <c r="C1159" s="150"/>
      <c r="D1159" s="151">
        <v>0</v>
      </c>
      <c r="E1159" s="152"/>
      <c r="F1159" s="153">
        <v>0.2</v>
      </c>
      <c r="G1159" s="153"/>
      <c r="H1159" s="152">
        <v>28091</v>
      </c>
      <c r="I1159" s="109">
        <f t="shared" si="589"/>
        <v>27444.906999999999</v>
      </c>
      <c r="J1159" s="66">
        <f t="shared" si="592"/>
        <v>21955.925600000002</v>
      </c>
      <c r="K1159" s="109"/>
      <c r="L1159" s="152">
        <v>65440</v>
      </c>
      <c r="M1159" s="109">
        <f t="shared" si="590"/>
        <v>63542.239999999998</v>
      </c>
      <c r="N1159" s="109">
        <f t="shared" si="593"/>
        <v>50833.792000000001</v>
      </c>
      <c r="O1159" s="115"/>
      <c r="P1159" s="152">
        <v>0</v>
      </c>
      <c r="Q1159" s="109">
        <f t="shared" si="591"/>
        <v>0</v>
      </c>
      <c r="R1159" s="66">
        <f t="shared" si="594"/>
        <v>0</v>
      </c>
      <c r="S1159" s="151">
        <v>15</v>
      </c>
      <c r="T1159" s="154" t="s">
        <v>16</v>
      </c>
      <c r="U1159" s="108">
        <f>SUMIF('Avoided Costs 2011-2019'!$A:$A,'2011 Actuals'!T1159&amp;'2011 Actuals'!S1159,'Avoided Costs 2011-2019'!$E:$E)*J1159</f>
        <v>44685.729424834106</v>
      </c>
      <c r="V1159" s="108">
        <f>SUMIF('Avoided Costs 2011-2019'!$A:$A,'2011 Actuals'!T1159&amp;'2011 Actuals'!S1159,'Avoided Costs 2011-2019'!$K:$K)*N1159</f>
        <v>42845.881144868144</v>
      </c>
      <c r="W1159" s="108">
        <f>SUMIF('Avoided Costs 2011-2019'!$A:$A,'2011 Actuals'!T1159&amp;'2011 Actuals'!S1159,'Avoided Costs 2011-2019'!$M:$M)*R1159</f>
        <v>0</v>
      </c>
      <c r="X1159" s="108">
        <f t="shared" si="595"/>
        <v>87531.610569702258</v>
      </c>
      <c r="Y1159" s="134">
        <v>7150</v>
      </c>
      <c r="Z1159" s="110">
        <f t="shared" si="596"/>
        <v>5720</v>
      </c>
      <c r="AA1159" s="110"/>
      <c r="AB1159" s="110"/>
      <c r="AC1159" s="110"/>
      <c r="AD1159" s="110">
        <f t="shared" si="597"/>
        <v>5720</v>
      </c>
      <c r="AE1159" s="110">
        <f t="shared" si="598"/>
        <v>81811.610569702258</v>
      </c>
      <c r="AF1159" s="261">
        <f t="shared" si="577"/>
        <v>329338.88400000002</v>
      </c>
      <c r="AG1159" s="23"/>
    </row>
    <row r="1160" spans="1:33" s="111" customFormat="1" x14ac:dyDescent="0.2">
      <c r="A1160" s="150" t="s">
        <v>512</v>
      </c>
      <c r="B1160" s="150"/>
      <c r="C1160" s="150"/>
      <c r="D1160" s="151">
        <v>1</v>
      </c>
      <c r="E1160" s="152"/>
      <c r="F1160" s="153">
        <v>0.2</v>
      </c>
      <c r="G1160" s="153"/>
      <c r="H1160" s="152">
        <v>30057</v>
      </c>
      <c r="I1160" s="109">
        <f t="shared" si="589"/>
        <v>29365.688999999998</v>
      </c>
      <c r="J1160" s="66">
        <f t="shared" si="592"/>
        <v>23492.551200000002</v>
      </c>
      <c r="K1160" s="109"/>
      <c r="L1160" s="152">
        <v>0</v>
      </c>
      <c r="M1160" s="109">
        <f t="shared" si="590"/>
        <v>0</v>
      </c>
      <c r="N1160" s="109">
        <f t="shared" si="593"/>
        <v>0</v>
      </c>
      <c r="O1160" s="115"/>
      <c r="P1160" s="152">
        <v>0</v>
      </c>
      <c r="Q1160" s="109">
        <f t="shared" si="591"/>
        <v>0</v>
      </c>
      <c r="R1160" s="66">
        <f t="shared" si="594"/>
        <v>0</v>
      </c>
      <c r="S1160" s="151">
        <v>25</v>
      </c>
      <c r="T1160" s="154" t="s">
        <v>16</v>
      </c>
      <c r="U1160" s="108">
        <f>SUMIF('Avoided Costs 2011-2019'!$A:$A,'2011 Actuals'!T1160&amp;'2011 Actuals'!S1160,'Avoided Costs 2011-2019'!$E:$E)*J1160</f>
        <v>60704.830889128774</v>
      </c>
      <c r="V1160" s="108">
        <f>SUMIF('Avoided Costs 2011-2019'!$A:$A,'2011 Actuals'!T1160&amp;'2011 Actuals'!S1160,'Avoided Costs 2011-2019'!$K:$K)*N1160</f>
        <v>0</v>
      </c>
      <c r="W1160" s="108">
        <f>SUMIF('Avoided Costs 2011-2019'!$A:$A,'2011 Actuals'!T1160&amp;'2011 Actuals'!S1160,'Avoided Costs 2011-2019'!$M:$M)*R1160</f>
        <v>0</v>
      </c>
      <c r="X1160" s="108">
        <f t="shared" si="595"/>
        <v>60704.830889128774</v>
      </c>
      <c r="Y1160" s="134">
        <v>28870</v>
      </c>
      <c r="Z1160" s="110">
        <f t="shared" si="596"/>
        <v>23096</v>
      </c>
      <c r="AA1160" s="110"/>
      <c r="AB1160" s="110"/>
      <c r="AC1160" s="110"/>
      <c r="AD1160" s="110">
        <f t="shared" si="597"/>
        <v>23096</v>
      </c>
      <c r="AE1160" s="110">
        <f t="shared" si="598"/>
        <v>37608.830889128774</v>
      </c>
      <c r="AF1160" s="261">
        <f t="shared" si="577"/>
        <v>587313.78</v>
      </c>
      <c r="AG1160" s="23"/>
    </row>
    <row r="1161" spans="1:33" s="111" customFormat="1" x14ac:dyDescent="0.2">
      <c r="A1161" s="150" t="s">
        <v>513</v>
      </c>
      <c r="B1161" s="150"/>
      <c r="C1161" s="150"/>
      <c r="D1161" s="151">
        <v>0</v>
      </c>
      <c r="E1161" s="152"/>
      <c r="F1161" s="153">
        <v>0.2</v>
      </c>
      <c r="G1161" s="153"/>
      <c r="H1161" s="152">
        <v>33713</v>
      </c>
      <c r="I1161" s="109">
        <f t="shared" si="589"/>
        <v>32937.601000000002</v>
      </c>
      <c r="J1161" s="66">
        <f t="shared" si="592"/>
        <v>26350.080800000003</v>
      </c>
      <c r="K1161" s="109"/>
      <c r="L1161" s="152">
        <v>62610</v>
      </c>
      <c r="M1161" s="109">
        <f t="shared" si="590"/>
        <v>60794.31</v>
      </c>
      <c r="N1161" s="109">
        <f t="shared" si="593"/>
        <v>48635.448000000004</v>
      </c>
      <c r="O1161" s="115"/>
      <c r="P1161" s="152">
        <v>0</v>
      </c>
      <c r="Q1161" s="109">
        <f t="shared" si="591"/>
        <v>0</v>
      </c>
      <c r="R1161" s="66">
        <f t="shared" si="594"/>
        <v>0</v>
      </c>
      <c r="S1161" s="151">
        <v>15</v>
      </c>
      <c r="T1161" s="154" t="s">
        <v>16</v>
      </c>
      <c r="U1161" s="108">
        <f>SUMIF('Avoided Costs 2011-2019'!$A:$A,'2011 Actuals'!T1161&amp;'2011 Actuals'!S1161,'Avoided Costs 2011-2019'!$E:$E)*J1161</f>
        <v>53628.920155901615</v>
      </c>
      <c r="V1161" s="108">
        <f>SUMIF('Avoided Costs 2011-2019'!$A:$A,'2011 Actuals'!T1161&amp;'2011 Actuals'!S1161,'Avoided Costs 2011-2019'!$K:$K)*N1161</f>
        <v>40992.980111249919</v>
      </c>
      <c r="W1161" s="108">
        <f>SUMIF('Avoided Costs 2011-2019'!$A:$A,'2011 Actuals'!T1161&amp;'2011 Actuals'!S1161,'Avoided Costs 2011-2019'!$M:$M)*R1161</f>
        <v>0</v>
      </c>
      <c r="X1161" s="108">
        <f t="shared" si="595"/>
        <v>94621.900267151534</v>
      </c>
      <c r="Y1161" s="134">
        <v>9500</v>
      </c>
      <c r="Z1161" s="110">
        <f t="shared" si="596"/>
        <v>7600</v>
      </c>
      <c r="AA1161" s="110"/>
      <c r="AB1161" s="110"/>
      <c r="AC1161" s="110"/>
      <c r="AD1161" s="110">
        <f t="shared" si="597"/>
        <v>7600</v>
      </c>
      <c r="AE1161" s="110">
        <f t="shared" si="598"/>
        <v>87021.900267151534</v>
      </c>
      <c r="AF1161" s="261">
        <f t="shared" si="577"/>
        <v>395251.21200000006</v>
      </c>
      <c r="AG1161" s="23"/>
    </row>
    <row r="1162" spans="1:33" s="111" customFormat="1" x14ac:dyDescent="0.2">
      <c r="A1162" s="150" t="s">
        <v>514</v>
      </c>
      <c r="B1162" s="150"/>
      <c r="C1162" s="150"/>
      <c r="D1162" s="151">
        <v>1</v>
      </c>
      <c r="E1162" s="152"/>
      <c r="F1162" s="153">
        <v>0.2</v>
      </c>
      <c r="G1162" s="153"/>
      <c r="H1162" s="152">
        <v>10692</v>
      </c>
      <c r="I1162" s="109">
        <f t="shared" si="589"/>
        <v>10446.083999999999</v>
      </c>
      <c r="J1162" s="66">
        <f t="shared" si="592"/>
        <v>8356.8671999999988</v>
      </c>
      <c r="K1162" s="109"/>
      <c r="L1162" s="152">
        <v>0</v>
      </c>
      <c r="M1162" s="109">
        <f t="shared" si="590"/>
        <v>0</v>
      </c>
      <c r="N1162" s="109">
        <f t="shared" si="593"/>
        <v>0</v>
      </c>
      <c r="O1162" s="115"/>
      <c r="P1162" s="152">
        <v>0</v>
      </c>
      <c r="Q1162" s="109">
        <f t="shared" si="591"/>
        <v>0</v>
      </c>
      <c r="R1162" s="66">
        <f t="shared" si="594"/>
        <v>0</v>
      </c>
      <c r="S1162" s="151">
        <v>25</v>
      </c>
      <c r="T1162" s="154" t="s">
        <v>134</v>
      </c>
      <c r="U1162" s="108">
        <f>SUMIF('Avoided Costs 2011-2019'!$A:$A,'2011 Actuals'!T1162&amp;'2011 Actuals'!S1162,'Avoided Costs 2011-2019'!$E:$E)*J1162</f>
        <v>19612.498581295273</v>
      </c>
      <c r="V1162" s="108">
        <f>SUMIF('Avoided Costs 2011-2019'!$A:$A,'2011 Actuals'!T1162&amp;'2011 Actuals'!S1162,'Avoided Costs 2011-2019'!$K:$K)*N1162</f>
        <v>0</v>
      </c>
      <c r="W1162" s="108">
        <f>SUMIF('Avoided Costs 2011-2019'!$A:$A,'2011 Actuals'!T1162&amp;'2011 Actuals'!S1162,'Avoided Costs 2011-2019'!$M:$M)*R1162</f>
        <v>0</v>
      </c>
      <c r="X1162" s="108">
        <f t="shared" si="595"/>
        <v>19612.498581295273</v>
      </c>
      <c r="Y1162" s="134">
        <v>12773</v>
      </c>
      <c r="Z1162" s="110">
        <f t="shared" si="596"/>
        <v>10218.400000000001</v>
      </c>
      <c r="AA1162" s="110"/>
      <c r="AB1162" s="110"/>
      <c r="AC1162" s="110"/>
      <c r="AD1162" s="110">
        <f t="shared" si="597"/>
        <v>10218.400000000001</v>
      </c>
      <c r="AE1162" s="110">
        <f t="shared" si="598"/>
        <v>9394.0985812952713</v>
      </c>
      <c r="AF1162" s="261">
        <f t="shared" si="577"/>
        <v>208921.67999999996</v>
      </c>
      <c r="AG1162" s="23"/>
    </row>
    <row r="1163" spans="1:33" s="111" customFormat="1" x14ac:dyDescent="0.2">
      <c r="A1163" s="150" t="s">
        <v>515</v>
      </c>
      <c r="B1163" s="150"/>
      <c r="C1163" s="150"/>
      <c r="D1163" s="151">
        <v>1</v>
      </c>
      <c r="E1163" s="152"/>
      <c r="F1163" s="153">
        <v>0.2</v>
      </c>
      <c r="G1163" s="153"/>
      <c r="H1163" s="152">
        <v>15802</v>
      </c>
      <c r="I1163" s="109">
        <f t="shared" si="589"/>
        <v>15438.554</v>
      </c>
      <c r="J1163" s="66">
        <f t="shared" si="592"/>
        <v>12350.843200000001</v>
      </c>
      <c r="K1163" s="109"/>
      <c r="L1163" s="152">
        <v>11533</v>
      </c>
      <c r="M1163" s="109">
        <f t="shared" si="590"/>
        <v>11198.543</v>
      </c>
      <c r="N1163" s="109">
        <f t="shared" si="593"/>
        <v>8958.8343999999997</v>
      </c>
      <c r="O1163" s="115"/>
      <c r="P1163" s="152">
        <v>0</v>
      </c>
      <c r="Q1163" s="109">
        <f t="shared" si="591"/>
        <v>0</v>
      </c>
      <c r="R1163" s="66">
        <f t="shared" si="594"/>
        <v>0</v>
      </c>
      <c r="S1163" s="151">
        <v>15</v>
      </c>
      <c r="T1163" s="154" t="s">
        <v>16</v>
      </c>
      <c r="U1163" s="108">
        <f>SUMIF('Avoided Costs 2011-2019'!$A:$A,'2011 Actuals'!T1163&amp;'2011 Actuals'!S1163,'Avoided Costs 2011-2019'!$E:$E)*J1163</f>
        <v>25137.01528501045</v>
      </c>
      <c r="V1163" s="108">
        <f>SUMIF('Avoided Costs 2011-2019'!$A:$A,'2011 Actuals'!T1163&amp;'2011 Actuals'!S1163,'Avoided Costs 2011-2019'!$K:$K)*N1163</f>
        <v>7551.062763504955</v>
      </c>
      <c r="W1163" s="108">
        <f>SUMIF('Avoided Costs 2011-2019'!$A:$A,'2011 Actuals'!T1163&amp;'2011 Actuals'!S1163,'Avoided Costs 2011-2019'!$M:$M)*R1163</f>
        <v>0</v>
      </c>
      <c r="X1163" s="108">
        <f t="shared" si="595"/>
        <v>32688.078048515403</v>
      </c>
      <c r="Y1163" s="134">
        <v>2500</v>
      </c>
      <c r="Z1163" s="110">
        <f t="shared" si="596"/>
        <v>2000</v>
      </c>
      <c r="AA1163" s="110"/>
      <c r="AB1163" s="110"/>
      <c r="AC1163" s="110"/>
      <c r="AD1163" s="110">
        <f t="shared" si="597"/>
        <v>2000</v>
      </c>
      <c r="AE1163" s="110">
        <f t="shared" si="598"/>
        <v>30688.078048515403</v>
      </c>
      <c r="AF1163" s="261">
        <f t="shared" si="577"/>
        <v>185262.64800000002</v>
      </c>
      <c r="AG1163" s="23"/>
    </row>
    <row r="1164" spans="1:33" s="111" customFormat="1" x14ac:dyDescent="0.2">
      <c r="A1164" s="150" t="s">
        <v>516</v>
      </c>
      <c r="B1164" s="150"/>
      <c r="C1164" s="150"/>
      <c r="D1164" s="151">
        <v>0</v>
      </c>
      <c r="E1164" s="152"/>
      <c r="F1164" s="153">
        <v>0.2</v>
      </c>
      <c r="G1164" s="153"/>
      <c r="H1164" s="152">
        <v>13043</v>
      </c>
      <c r="I1164" s="109">
        <f t="shared" si="589"/>
        <v>12743.011</v>
      </c>
      <c r="J1164" s="66">
        <f t="shared" si="592"/>
        <v>10194.408800000001</v>
      </c>
      <c r="K1164" s="109"/>
      <c r="L1164" s="152">
        <v>15543</v>
      </c>
      <c r="M1164" s="109">
        <f t="shared" si="590"/>
        <v>15092.252999999999</v>
      </c>
      <c r="N1164" s="109">
        <f t="shared" si="593"/>
        <v>12073.8024</v>
      </c>
      <c r="O1164" s="115"/>
      <c r="P1164" s="152">
        <v>0</v>
      </c>
      <c r="Q1164" s="109">
        <f t="shared" si="591"/>
        <v>0</v>
      </c>
      <c r="R1164" s="66">
        <f t="shared" si="594"/>
        <v>0</v>
      </c>
      <c r="S1164" s="151">
        <v>15</v>
      </c>
      <c r="T1164" s="154" t="s">
        <v>16</v>
      </c>
      <c r="U1164" s="108">
        <f>SUMIF('Avoided Costs 2011-2019'!$A:$A,'2011 Actuals'!T1164&amp;'2011 Actuals'!S1164,'Avoided Costs 2011-2019'!$E:$E)*J1164</f>
        <v>20748.138866117661</v>
      </c>
      <c r="V1164" s="108">
        <f>SUMIF('Avoided Costs 2011-2019'!$A:$A,'2011 Actuals'!T1164&amp;'2011 Actuals'!S1164,'Avoided Costs 2011-2019'!$K:$K)*N1164</f>
        <v>10176.551507253753</v>
      </c>
      <c r="W1164" s="108">
        <f>SUMIF('Avoided Costs 2011-2019'!$A:$A,'2011 Actuals'!T1164&amp;'2011 Actuals'!S1164,'Avoided Costs 2011-2019'!$M:$M)*R1164</f>
        <v>0</v>
      </c>
      <c r="X1164" s="108">
        <f t="shared" si="595"/>
        <v>30924.690373371413</v>
      </c>
      <c r="Y1164" s="134">
        <v>5509</v>
      </c>
      <c r="Z1164" s="110">
        <f t="shared" si="596"/>
        <v>4407.2</v>
      </c>
      <c r="AA1164" s="110"/>
      <c r="AB1164" s="110"/>
      <c r="AC1164" s="110"/>
      <c r="AD1164" s="110">
        <f t="shared" si="597"/>
        <v>4407.2</v>
      </c>
      <c r="AE1164" s="110">
        <f t="shared" si="598"/>
        <v>26517.490373371413</v>
      </c>
      <c r="AF1164" s="261">
        <f t="shared" si="577"/>
        <v>152916.13200000001</v>
      </c>
      <c r="AG1164" s="23"/>
    </row>
    <row r="1165" spans="1:33" s="111" customFormat="1" x14ac:dyDescent="0.2">
      <c r="A1165" s="150" t="s">
        <v>517</v>
      </c>
      <c r="B1165" s="150"/>
      <c r="C1165" s="150"/>
      <c r="D1165" s="151">
        <v>1</v>
      </c>
      <c r="E1165" s="152"/>
      <c r="F1165" s="153">
        <v>0.2</v>
      </c>
      <c r="G1165" s="153"/>
      <c r="H1165" s="152">
        <v>23991</v>
      </c>
      <c r="I1165" s="109">
        <f t="shared" si="589"/>
        <v>23439.206999999999</v>
      </c>
      <c r="J1165" s="66">
        <f t="shared" si="592"/>
        <v>18751.365600000001</v>
      </c>
      <c r="K1165" s="109"/>
      <c r="L1165" s="152">
        <v>0</v>
      </c>
      <c r="M1165" s="109">
        <f t="shared" si="590"/>
        <v>0</v>
      </c>
      <c r="N1165" s="109">
        <f t="shared" si="593"/>
        <v>0</v>
      </c>
      <c r="O1165" s="115"/>
      <c r="P1165" s="152">
        <v>0</v>
      </c>
      <c r="Q1165" s="109">
        <f t="shared" si="591"/>
        <v>0</v>
      </c>
      <c r="R1165" s="66">
        <f t="shared" si="594"/>
        <v>0</v>
      </c>
      <c r="S1165" s="151">
        <v>25</v>
      </c>
      <c r="T1165" s="154" t="s">
        <v>16</v>
      </c>
      <c r="U1165" s="108">
        <f>SUMIF('Avoided Costs 2011-2019'!$A:$A,'2011 Actuals'!T1165&amp;'2011 Actuals'!S1165,'Avoided Costs 2011-2019'!$E:$E)*J1165</f>
        <v>48453.591438303505</v>
      </c>
      <c r="V1165" s="108">
        <f>SUMIF('Avoided Costs 2011-2019'!$A:$A,'2011 Actuals'!T1165&amp;'2011 Actuals'!S1165,'Avoided Costs 2011-2019'!$K:$K)*N1165</f>
        <v>0</v>
      </c>
      <c r="W1165" s="108">
        <f>SUMIF('Avoided Costs 2011-2019'!$A:$A,'2011 Actuals'!T1165&amp;'2011 Actuals'!S1165,'Avoided Costs 2011-2019'!$M:$M)*R1165</f>
        <v>0</v>
      </c>
      <c r="X1165" s="108">
        <f t="shared" si="595"/>
        <v>48453.591438303505</v>
      </c>
      <c r="Y1165" s="134">
        <v>4468</v>
      </c>
      <c r="Z1165" s="110">
        <f t="shared" si="596"/>
        <v>3574.4</v>
      </c>
      <c r="AA1165" s="110"/>
      <c r="AB1165" s="110"/>
      <c r="AC1165" s="110"/>
      <c r="AD1165" s="110">
        <f t="shared" si="597"/>
        <v>3574.4</v>
      </c>
      <c r="AE1165" s="110">
        <f t="shared" si="598"/>
        <v>44879.191438303504</v>
      </c>
      <c r="AF1165" s="261">
        <f t="shared" si="577"/>
        <v>468784.14</v>
      </c>
      <c r="AG1165" s="23"/>
    </row>
    <row r="1166" spans="1:33" s="111" customFormat="1" x14ac:dyDescent="0.2">
      <c r="A1166" s="150" t="s">
        <v>518</v>
      </c>
      <c r="B1166" s="150"/>
      <c r="C1166" s="150"/>
      <c r="D1166" s="151">
        <v>0</v>
      </c>
      <c r="E1166" s="152"/>
      <c r="F1166" s="153">
        <v>0.2</v>
      </c>
      <c r="G1166" s="153"/>
      <c r="H1166" s="152">
        <v>10823</v>
      </c>
      <c r="I1166" s="109">
        <f t="shared" si="589"/>
        <v>10574.071</v>
      </c>
      <c r="J1166" s="66">
        <f t="shared" si="592"/>
        <v>8459.256800000001</v>
      </c>
      <c r="K1166" s="109"/>
      <c r="L1166" s="152">
        <v>11818</v>
      </c>
      <c r="M1166" s="109">
        <f t="shared" si="590"/>
        <v>11475.278</v>
      </c>
      <c r="N1166" s="109">
        <f t="shared" si="593"/>
        <v>9180.2224000000006</v>
      </c>
      <c r="O1166" s="115"/>
      <c r="P1166" s="152">
        <v>0</v>
      </c>
      <c r="Q1166" s="109">
        <f t="shared" si="591"/>
        <v>0</v>
      </c>
      <c r="R1166" s="66">
        <f t="shared" si="594"/>
        <v>0</v>
      </c>
      <c r="S1166" s="151">
        <v>15</v>
      </c>
      <c r="T1166" s="154" t="s">
        <v>16</v>
      </c>
      <c r="U1166" s="108">
        <f>SUMIF('Avoided Costs 2011-2019'!$A:$A,'2011 Actuals'!T1166&amp;'2011 Actuals'!S1166,'Avoided Costs 2011-2019'!$E:$E)*J1166</f>
        <v>17216.676144137964</v>
      </c>
      <c r="V1166" s="108">
        <f>SUMIF('Avoided Costs 2011-2019'!$A:$A,'2011 Actuals'!T1166&amp;'2011 Actuals'!S1166,'Avoided Costs 2011-2019'!$K:$K)*N1166</f>
        <v>7737.6623375619147</v>
      </c>
      <c r="W1166" s="108">
        <f>SUMIF('Avoided Costs 2011-2019'!$A:$A,'2011 Actuals'!T1166&amp;'2011 Actuals'!S1166,'Avoided Costs 2011-2019'!$M:$M)*R1166</f>
        <v>0</v>
      </c>
      <c r="X1166" s="108">
        <f t="shared" si="595"/>
        <v>24954.338481699881</v>
      </c>
      <c r="Y1166" s="134">
        <v>2695</v>
      </c>
      <c r="Z1166" s="110">
        <f t="shared" si="596"/>
        <v>2156</v>
      </c>
      <c r="AA1166" s="110"/>
      <c r="AB1166" s="110"/>
      <c r="AC1166" s="110"/>
      <c r="AD1166" s="110">
        <f t="shared" si="597"/>
        <v>2156</v>
      </c>
      <c r="AE1166" s="110">
        <f t="shared" si="598"/>
        <v>22798.338481699881</v>
      </c>
      <c r="AF1166" s="261">
        <f t="shared" si="577"/>
        <v>126888.85200000001</v>
      </c>
      <c r="AG1166" s="23"/>
    </row>
    <row r="1167" spans="1:33" s="111" customFormat="1" x14ac:dyDescent="0.2">
      <c r="A1167" s="150" t="s">
        <v>519</v>
      </c>
      <c r="B1167" s="150"/>
      <c r="C1167" s="150"/>
      <c r="D1167" s="151">
        <v>1</v>
      </c>
      <c r="E1167" s="152"/>
      <c r="F1167" s="153">
        <v>0.2</v>
      </c>
      <c r="G1167" s="153"/>
      <c r="H1167" s="152">
        <v>28046</v>
      </c>
      <c r="I1167" s="109">
        <f t="shared" si="589"/>
        <v>27400.941999999999</v>
      </c>
      <c r="J1167" s="66">
        <f t="shared" si="592"/>
        <v>21920.7536</v>
      </c>
      <c r="K1167" s="109"/>
      <c r="L1167" s="152">
        <v>0</v>
      </c>
      <c r="M1167" s="109">
        <f t="shared" si="590"/>
        <v>0</v>
      </c>
      <c r="N1167" s="109">
        <f t="shared" si="593"/>
        <v>0</v>
      </c>
      <c r="O1167" s="115"/>
      <c r="P1167" s="152">
        <v>0</v>
      </c>
      <c r="Q1167" s="109">
        <f t="shared" si="591"/>
        <v>0</v>
      </c>
      <c r="R1167" s="66">
        <f t="shared" si="594"/>
        <v>0</v>
      </c>
      <c r="S1167" s="151">
        <v>25</v>
      </c>
      <c r="T1167" s="154" t="s">
        <v>16</v>
      </c>
      <c r="U1167" s="108">
        <f>SUMIF('Avoided Costs 2011-2019'!$A:$A,'2011 Actuals'!T1167&amp;'2011 Actuals'!S1167,'Avoided Costs 2011-2019'!$E:$E)*J1167</f>
        <v>56643.300632681421</v>
      </c>
      <c r="V1167" s="108">
        <f>SUMIF('Avoided Costs 2011-2019'!$A:$A,'2011 Actuals'!T1167&amp;'2011 Actuals'!S1167,'Avoided Costs 2011-2019'!$K:$K)*N1167</f>
        <v>0</v>
      </c>
      <c r="W1167" s="108">
        <f>SUMIF('Avoided Costs 2011-2019'!$A:$A,'2011 Actuals'!T1167&amp;'2011 Actuals'!S1167,'Avoided Costs 2011-2019'!$M:$M)*R1167</f>
        <v>0</v>
      </c>
      <c r="X1167" s="108">
        <f t="shared" si="595"/>
        <v>56643.300632681421</v>
      </c>
      <c r="Y1167" s="134">
        <v>28870</v>
      </c>
      <c r="Z1167" s="110">
        <f t="shared" si="596"/>
        <v>23096</v>
      </c>
      <c r="AA1167" s="110"/>
      <c r="AB1167" s="110"/>
      <c r="AC1167" s="110"/>
      <c r="AD1167" s="110">
        <f t="shared" si="597"/>
        <v>23096</v>
      </c>
      <c r="AE1167" s="110">
        <f t="shared" si="598"/>
        <v>33547.300632681421</v>
      </c>
      <c r="AF1167" s="261">
        <f t="shared" si="577"/>
        <v>548018.84</v>
      </c>
      <c r="AG1167" s="23"/>
    </row>
    <row r="1168" spans="1:33" s="111" customFormat="1" x14ac:dyDescent="0.2">
      <c r="A1168" s="150" t="s">
        <v>520</v>
      </c>
      <c r="B1168" s="150"/>
      <c r="C1168" s="150"/>
      <c r="D1168" s="151">
        <v>1</v>
      </c>
      <c r="E1168" s="152"/>
      <c r="F1168" s="153">
        <v>0.2</v>
      </c>
      <c r="G1168" s="153"/>
      <c r="H1168" s="152">
        <v>31524</v>
      </c>
      <c r="I1168" s="109">
        <f t="shared" si="589"/>
        <v>30798.948</v>
      </c>
      <c r="J1168" s="66">
        <f t="shared" si="584"/>
        <v>24639.1584</v>
      </c>
      <c r="K1168" s="109"/>
      <c r="L1168" s="152">
        <v>0</v>
      </c>
      <c r="M1168" s="109">
        <f t="shared" si="590"/>
        <v>0</v>
      </c>
      <c r="N1168" s="109">
        <f t="shared" si="585"/>
        <v>0</v>
      </c>
      <c r="O1168" s="115"/>
      <c r="P1168" s="152">
        <v>0</v>
      </c>
      <c r="Q1168" s="109">
        <f t="shared" si="591"/>
        <v>0</v>
      </c>
      <c r="R1168" s="66">
        <f t="shared" si="586"/>
        <v>0</v>
      </c>
      <c r="S1168" s="151">
        <v>25</v>
      </c>
      <c r="T1168" s="154" t="s">
        <v>134</v>
      </c>
      <c r="U1168" s="108">
        <f>SUMIF('Avoided Costs 2011-2019'!$A:$A,'2011 Actuals'!T1168&amp;'2011 Actuals'!S1168,'Avoided Costs 2011-2019'!$E:$E)*J1168</f>
        <v>57824.953729587753</v>
      </c>
      <c r="V1168" s="108">
        <f>SUMIF('Avoided Costs 2011-2019'!$A:$A,'2011 Actuals'!T1168&amp;'2011 Actuals'!S1168,'Avoided Costs 2011-2019'!$K:$K)*N1168</f>
        <v>0</v>
      </c>
      <c r="W1168" s="108">
        <f>SUMIF('Avoided Costs 2011-2019'!$A:$A,'2011 Actuals'!T1168&amp;'2011 Actuals'!S1168,'Avoided Costs 2011-2019'!$M:$M)*R1168</f>
        <v>0</v>
      </c>
      <c r="X1168" s="108">
        <f t="shared" si="587"/>
        <v>57824.953729587753</v>
      </c>
      <c r="Y1168" s="134">
        <v>28260</v>
      </c>
      <c r="Z1168" s="110">
        <f t="shared" si="588"/>
        <v>22608</v>
      </c>
      <c r="AA1168" s="110"/>
      <c r="AB1168" s="110"/>
      <c r="AC1168" s="110"/>
      <c r="AD1168" s="110">
        <f t="shared" si="597"/>
        <v>22608</v>
      </c>
      <c r="AE1168" s="110">
        <f t="shared" si="598"/>
        <v>35216.953729587753</v>
      </c>
      <c r="AF1168" s="261">
        <f t="shared" si="577"/>
        <v>615978.96</v>
      </c>
      <c r="AG1168" s="23"/>
    </row>
    <row r="1169" spans="1:33" s="4" customFormat="1" x14ac:dyDescent="0.2">
      <c r="A1169" s="214" t="s">
        <v>4</v>
      </c>
      <c r="B1169" s="214" t="s">
        <v>102</v>
      </c>
      <c r="C1169" s="215"/>
      <c r="D1169" s="216">
        <f>SUM(D985:D1168)</f>
        <v>147</v>
      </c>
      <c r="E1169" s="217"/>
      <c r="F1169" s="218"/>
      <c r="G1169" s="219"/>
      <c r="H1169" s="217">
        <f>SUM(H985:H1168)</f>
        <v>7592326</v>
      </c>
      <c r="I1169" s="217">
        <f>SUM(I985:I1168)</f>
        <v>7423759.8280000007</v>
      </c>
      <c r="J1169" s="217">
        <f>SUM(J985:J1168)</f>
        <v>5939007.8624000009</v>
      </c>
      <c r="K1169" s="66"/>
      <c r="L1169" s="217">
        <f>SUM(L985:L1168)</f>
        <v>1900163</v>
      </c>
      <c r="M1169" s="217">
        <f>SUM(M985:M1168)</f>
        <v>1845494.6939999994</v>
      </c>
      <c r="N1169" s="217">
        <f>SUM(N985:N1168)</f>
        <v>1476395.7552</v>
      </c>
      <c r="O1169" s="220"/>
      <c r="P1169" s="217">
        <f>SUM(P985:P1168)</f>
        <v>0</v>
      </c>
      <c r="Q1169" s="217">
        <f>SUM(Q985:Q1168)</f>
        <v>0</v>
      </c>
      <c r="R1169" s="217">
        <f>SUM(R985:R1168)</f>
        <v>0</v>
      </c>
      <c r="S1169" s="216"/>
      <c r="T1169" s="215"/>
      <c r="U1169" s="110">
        <f>SUM(U985:U1168)</f>
        <v>12505035.909727726</v>
      </c>
      <c r="V1169" s="110">
        <f>SUM(V985:V1168)</f>
        <v>1244398.15644851</v>
      </c>
      <c r="W1169" s="110">
        <f>SUM(W985:W1168)</f>
        <v>0</v>
      </c>
      <c r="X1169" s="110">
        <f>SUM(X985:X1168)</f>
        <v>13749434.066176243</v>
      </c>
      <c r="Y1169" s="134"/>
      <c r="Z1169" s="110">
        <f>SUM(Z985:Z1168)</f>
        <v>3382915.9519999996</v>
      </c>
      <c r="AA1169" s="110">
        <v>1048803.3</v>
      </c>
      <c r="AB1169" s="110">
        <v>-234198.48</v>
      </c>
      <c r="AC1169" s="110">
        <f t="shared" ref="AC1169:AC1173" si="601">AB1169+AA1169</f>
        <v>814604.82000000007</v>
      </c>
      <c r="AD1169" s="110">
        <f t="shared" si="597"/>
        <v>3148717.4719999996</v>
      </c>
      <c r="AE1169" s="112">
        <f t="shared" si="598"/>
        <v>10600716.594176244</v>
      </c>
      <c r="AF1169" s="262">
        <f>SUM(AF985:AF1168)</f>
        <v>106647785.54560001</v>
      </c>
      <c r="AG1169" s="23"/>
    </row>
    <row r="1170" spans="1:33" x14ac:dyDescent="0.2">
      <c r="A1170" s="143"/>
      <c r="J1170" s="20"/>
      <c r="K1170" s="40"/>
      <c r="L1170" s="40"/>
      <c r="O1170" s="57"/>
      <c r="P1170" s="29"/>
      <c r="R1170" s="20"/>
      <c r="S1170" s="20"/>
      <c r="Z1170" s="41"/>
      <c r="AA1170" s="41"/>
      <c r="AC1170" s="41"/>
      <c r="AD1170" s="41"/>
      <c r="AE1170" s="41"/>
      <c r="AF1170" s="72"/>
    </row>
    <row r="1171" spans="1:33" s="4" customFormat="1" x14ac:dyDescent="0.2">
      <c r="A1171" s="99" t="s">
        <v>85</v>
      </c>
      <c r="B1171" s="4" t="s">
        <v>976</v>
      </c>
      <c r="C1171" s="5"/>
      <c r="D1171" s="106">
        <v>398</v>
      </c>
      <c r="E1171" s="106">
        <v>117</v>
      </c>
      <c r="F1171" s="116">
        <v>0.1</v>
      </c>
      <c r="G1171" s="117">
        <v>0</v>
      </c>
      <c r="H1171" s="24">
        <f t="shared" ref="H1171:H1173" si="602">D1171*E1171</f>
        <v>46566</v>
      </c>
      <c r="I1171" s="24">
        <f>+H1171</f>
        <v>46566</v>
      </c>
      <c r="J1171" s="20">
        <f t="shared" ref="J1171:J1173" si="603">(E1171*D1171)*(1-F1171)*(1-G1171)</f>
        <v>41909.4</v>
      </c>
      <c r="K1171" s="106">
        <v>396</v>
      </c>
      <c r="L1171" s="24">
        <f t="shared" ref="L1171:L1173" si="604">K1171*D1171</f>
        <v>157608</v>
      </c>
      <c r="M1171" s="24"/>
      <c r="N1171" s="20">
        <f t="shared" ref="N1171:N1173" si="605">(K1171*D1171)*(1-F1171)</f>
        <v>141847.20000000001</v>
      </c>
      <c r="O1171" s="118">
        <v>58.121000000000002</v>
      </c>
      <c r="P1171" s="24">
        <f t="shared" ref="P1171:P1173" si="606">O1171*D1171</f>
        <v>23132.157999999999</v>
      </c>
      <c r="Q1171" s="119">
        <f>+P1171</f>
        <v>23132.157999999999</v>
      </c>
      <c r="R1171" s="20">
        <f t="shared" ref="R1171:R1173" si="607">(O1171*D1171)*(1-F1171)*(1-G1171)</f>
        <v>20818.942200000001</v>
      </c>
      <c r="S1171" s="106">
        <v>11</v>
      </c>
      <c r="T1171" s="135" t="s">
        <v>134</v>
      </c>
      <c r="U1171" s="41">
        <f>SUMIF('Avoided Costs 2011-2019'!$A:$A,'2011 Actuals'!T1171&amp;'2011 Actuals'!S1171,'Avoided Costs 2011-2019'!$E:$E)*J1171</f>
        <v>64306.934726501706</v>
      </c>
      <c r="V1171" s="41">
        <f>SUMIF('Avoided Costs 2011-2019'!$A:$A,'2011 Actuals'!T1171&amp;'2011 Actuals'!S1171,'Avoided Costs 2011-2019'!$K:$K)*N1171</f>
        <v>98335.980433312856</v>
      </c>
      <c r="W1171" s="41">
        <f>SUMIF('Avoided Costs 2011-2019'!$A:$A,'2011 Actuals'!T1171&amp;'2011 Actuals'!S1171,'Avoided Costs 2011-2019'!$M:$M)*R1171</f>
        <v>288655.83428103931</v>
      </c>
      <c r="X1171" s="41">
        <f t="shared" ref="X1171:X1173" si="608">SUM(U1171:W1171)</f>
        <v>451298.74944085383</v>
      </c>
      <c r="Y1171" s="129">
        <v>600</v>
      </c>
      <c r="Z1171" s="41">
        <f t="shared" ref="Z1171:Z1173" si="609">(Y1171*D1171)*(1-F1171)</f>
        <v>214920</v>
      </c>
      <c r="AA1171" s="122">
        <v>32250</v>
      </c>
      <c r="AB1171" s="122">
        <v>0</v>
      </c>
      <c r="AC1171" s="41">
        <f t="shared" si="601"/>
        <v>32250</v>
      </c>
      <c r="AD1171" s="41">
        <f>Z1171+AB1171</f>
        <v>214920</v>
      </c>
      <c r="AE1171" s="120">
        <f>X1171-AD1171</f>
        <v>236378.74944085383</v>
      </c>
      <c r="AF1171" s="261">
        <f t="shared" ref="AF1171:AF1173" si="610">J1171*S1171</f>
        <v>461003.4</v>
      </c>
      <c r="AG1171" s="23"/>
    </row>
    <row r="1172" spans="1:33" s="4" customFormat="1" x14ac:dyDescent="0.2">
      <c r="A1172" s="99" t="s">
        <v>86</v>
      </c>
      <c r="B1172" s="4" t="s">
        <v>1533</v>
      </c>
      <c r="C1172" s="5"/>
      <c r="D1172" s="106">
        <v>25233</v>
      </c>
      <c r="E1172" s="106">
        <v>69</v>
      </c>
      <c r="F1172" s="116">
        <v>0.1</v>
      </c>
      <c r="G1172" s="117">
        <v>0.155</v>
      </c>
      <c r="H1172" s="24">
        <f t="shared" si="602"/>
        <v>1741077</v>
      </c>
      <c r="I1172" s="24">
        <f t="shared" ref="I1172:I1173" si="611">+H1172</f>
        <v>1741077</v>
      </c>
      <c r="J1172" s="20">
        <f t="shared" si="603"/>
        <v>1324089.0585</v>
      </c>
      <c r="K1172" s="106">
        <v>0</v>
      </c>
      <c r="L1172" s="24">
        <f t="shared" si="604"/>
        <v>0</v>
      </c>
      <c r="M1172" s="24"/>
      <c r="N1172" s="20">
        <f t="shared" si="605"/>
        <v>0</v>
      </c>
      <c r="O1172" s="118">
        <v>15.71</v>
      </c>
      <c r="P1172" s="24">
        <f t="shared" si="606"/>
        <v>396410.43</v>
      </c>
      <c r="Q1172" s="119">
        <f t="shared" ref="Q1172:Q1173" si="612">+P1172</f>
        <v>396410.43</v>
      </c>
      <c r="R1172" s="20">
        <f t="shared" si="607"/>
        <v>301470.13201499998</v>
      </c>
      <c r="S1172" s="106">
        <v>10</v>
      </c>
      <c r="T1172" s="135" t="s">
        <v>134</v>
      </c>
      <c r="U1172" s="41">
        <f>SUMIF('Avoided Costs 2011-2019'!$A:$A,'2011 Actuals'!T1172&amp;'2011 Actuals'!S1172,'Avoided Costs 2011-2019'!$E:$E)*J1172</f>
        <v>1908712.1676773236</v>
      </c>
      <c r="V1172" s="41">
        <f>SUMIF('Avoided Costs 2011-2019'!$A:$A,'2011 Actuals'!T1172&amp;'2011 Actuals'!S1172,'Avoided Costs 2011-2019'!$K:$K)*N1172</f>
        <v>0</v>
      </c>
      <c r="W1172" s="41">
        <f>SUMIF('Avoided Costs 2011-2019'!$A:$A,'2011 Actuals'!T1172&amp;'2011 Actuals'!S1172,'Avoided Costs 2011-2019'!$M:$M)*R1172</f>
        <v>3914315.952711646</v>
      </c>
      <c r="X1172" s="41">
        <f t="shared" si="608"/>
        <v>5823028.1203889698</v>
      </c>
      <c r="Y1172" s="129">
        <v>12.5</v>
      </c>
      <c r="Z1172" s="41">
        <f t="shared" si="609"/>
        <v>283871.25</v>
      </c>
      <c r="AA1172" s="122">
        <v>285060.59000000003</v>
      </c>
      <c r="AB1172" s="122">
        <v>15880.84</v>
      </c>
      <c r="AC1172" s="41">
        <f t="shared" si="601"/>
        <v>300941.43000000005</v>
      </c>
      <c r="AD1172" s="41">
        <f>Z1172+AB1172</f>
        <v>299752.09000000003</v>
      </c>
      <c r="AE1172" s="120">
        <f>X1172-AD1172</f>
        <v>5523276.0303889699</v>
      </c>
      <c r="AF1172" s="261">
        <f t="shared" si="610"/>
        <v>13240890.585000001</v>
      </c>
      <c r="AG1172" s="23"/>
    </row>
    <row r="1173" spans="1:33" s="4" customFormat="1" x14ac:dyDescent="0.2">
      <c r="A1173" s="99" t="s">
        <v>977</v>
      </c>
      <c r="B1173" s="4" t="s">
        <v>202</v>
      </c>
      <c r="C1173" s="5"/>
      <c r="D1173" s="106">
        <v>494</v>
      </c>
      <c r="E1173" s="106">
        <v>69</v>
      </c>
      <c r="F1173" s="116">
        <v>0.1</v>
      </c>
      <c r="G1173" s="117">
        <v>0.32</v>
      </c>
      <c r="H1173" s="24">
        <f t="shared" si="602"/>
        <v>34086</v>
      </c>
      <c r="I1173" s="24">
        <f t="shared" si="611"/>
        <v>34086</v>
      </c>
      <c r="J1173" s="20">
        <f t="shared" si="603"/>
        <v>20860.631999999998</v>
      </c>
      <c r="K1173" s="106">
        <v>0</v>
      </c>
      <c r="L1173" s="24">
        <f t="shared" si="604"/>
        <v>0</v>
      </c>
      <c r="M1173" s="24"/>
      <c r="N1173" s="20">
        <f t="shared" si="605"/>
        <v>0</v>
      </c>
      <c r="O1173" s="118">
        <v>15.71</v>
      </c>
      <c r="P1173" s="24">
        <f t="shared" si="606"/>
        <v>7760.7400000000007</v>
      </c>
      <c r="Q1173" s="119">
        <f t="shared" si="612"/>
        <v>7760.7400000000007</v>
      </c>
      <c r="R1173" s="20">
        <f t="shared" si="607"/>
        <v>4749.5728800000006</v>
      </c>
      <c r="S1173" s="106">
        <v>10</v>
      </c>
      <c r="T1173" s="135" t="s">
        <v>134</v>
      </c>
      <c r="U1173" s="41">
        <f>SUMIF('Avoided Costs 2011-2019'!$A:$A,'2011 Actuals'!T1173&amp;'2011 Actuals'!S1173,'Avoided Costs 2011-2019'!$E:$E)*J1173</f>
        <v>30071.196395917454</v>
      </c>
      <c r="V1173" s="41">
        <f>SUMIF('Avoided Costs 2011-2019'!$A:$A,'2011 Actuals'!T1173&amp;'2011 Actuals'!S1173,'Avoided Costs 2011-2019'!$K:$K)*N1173</f>
        <v>0</v>
      </c>
      <c r="W1173" s="41">
        <f>SUMIF('Avoided Costs 2011-2019'!$A:$A,'2011 Actuals'!T1173&amp;'2011 Actuals'!S1173,'Avoided Costs 2011-2019'!$M:$M)*R1173</f>
        <v>61668.891602918615</v>
      </c>
      <c r="X1173" s="41">
        <f t="shared" si="608"/>
        <v>91740.087998836068</v>
      </c>
      <c r="Y1173" s="129">
        <v>12.5</v>
      </c>
      <c r="Z1173" s="41">
        <f t="shared" si="609"/>
        <v>5557.5</v>
      </c>
      <c r="AA1173" s="122">
        <v>0</v>
      </c>
      <c r="AB1173" s="122">
        <v>0</v>
      </c>
      <c r="AC1173" s="41">
        <f t="shared" si="601"/>
        <v>0</v>
      </c>
      <c r="AD1173" s="41">
        <f>Z1173+AB1173</f>
        <v>5557.5</v>
      </c>
      <c r="AE1173" s="121">
        <f>X1173-AD1173</f>
        <v>86182.587998836068</v>
      </c>
      <c r="AF1173" s="261">
        <f t="shared" si="610"/>
        <v>208606.31999999998</v>
      </c>
      <c r="AG1173" s="23"/>
    </row>
    <row r="1174" spans="1:33" s="4" customFormat="1" x14ac:dyDescent="0.2">
      <c r="A1174" s="214" t="s">
        <v>94</v>
      </c>
      <c r="B1174" s="214"/>
      <c r="C1174" s="215"/>
      <c r="D1174" s="217">
        <f>SUM(D1171:D1173)</f>
        <v>26125</v>
      </c>
      <c r="E1174" s="217"/>
      <c r="F1174" s="218"/>
      <c r="G1174" s="219"/>
      <c r="H1174" s="217">
        <f>SUM(H1171:H1173)</f>
        <v>1821729</v>
      </c>
      <c r="I1174" s="217">
        <f>SUM(I1171:I1173)</f>
        <v>1821729</v>
      </c>
      <c r="J1174" s="217">
        <f>SUM(J1171:J1173)</f>
        <v>1386859.0904999999</v>
      </c>
      <c r="K1174" s="66"/>
      <c r="L1174" s="217">
        <f>SUM(L1171:L1173)</f>
        <v>157608</v>
      </c>
      <c r="M1174" s="217">
        <f>SUM(M1171:M1173)</f>
        <v>0</v>
      </c>
      <c r="N1174" s="217">
        <f>SUM(N1171:N1173)</f>
        <v>141847.20000000001</v>
      </c>
      <c r="O1174" s="220"/>
      <c r="P1174" s="217">
        <f>SUM(P1171:P1173)</f>
        <v>427303.32799999998</v>
      </c>
      <c r="Q1174" s="217">
        <f>SUM(Q1171:Q1173)</f>
        <v>427303.32799999998</v>
      </c>
      <c r="R1174" s="217">
        <f>SUM(R1171:R1173)</f>
        <v>327038.64709499996</v>
      </c>
      <c r="S1174" s="216"/>
      <c r="T1174" s="215"/>
      <c r="U1174" s="110">
        <f>SUM(U1171:U1173)</f>
        <v>2003090.2987997429</v>
      </c>
      <c r="V1174" s="110">
        <f>SUM(V1171:V1173)</f>
        <v>98335.980433312856</v>
      </c>
      <c r="W1174" s="110">
        <f>SUM(W1171:W1173)</f>
        <v>4264640.6785956034</v>
      </c>
      <c r="X1174" s="110">
        <f>SUM(X1171:X1173)</f>
        <v>6366066.9578286596</v>
      </c>
      <c r="Y1174" s="134"/>
      <c r="Z1174" s="110">
        <f>SUM(Z1171:Z1173)</f>
        <v>504348.75</v>
      </c>
      <c r="AA1174" s="110">
        <v>317310.59000000003</v>
      </c>
      <c r="AB1174" s="110">
        <v>15880.84</v>
      </c>
      <c r="AC1174" s="110">
        <f>SUM(AC1171:AC1173)</f>
        <v>333191.43000000005</v>
      </c>
      <c r="AD1174" s="110">
        <f>SUM(AD1171:AD1173)</f>
        <v>520229.59</v>
      </c>
      <c r="AE1174" s="110">
        <f>SUM(AE1171:AE1173)</f>
        <v>5845837.3678286597</v>
      </c>
      <c r="AF1174" s="262">
        <f>SUM(AF1171:AF1173)</f>
        <v>13910500.305000002</v>
      </c>
      <c r="AG1174" s="23"/>
    </row>
    <row r="1175" spans="1:33" s="4" customFormat="1" x14ac:dyDescent="0.2">
      <c r="A1175" s="99"/>
      <c r="B1175" s="99"/>
      <c r="C1175" s="5"/>
      <c r="D1175" s="236"/>
      <c r="E1175" s="106"/>
      <c r="F1175" s="237"/>
      <c r="G1175" s="238"/>
      <c r="H1175" s="106"/>
      <c r="I1175" s="106"/>
      <c r="J1175" s="236"/>
      <c r="K1175" s="239"/>
      <c r="L1175" s="106"/>
      <c r="M1175" s="106"/>
      <c r="N1175" s="236"/>
      <c r="O1175" s="240"/>
      <c r="P1175" s="106"/>
      <c r="Q1175" s="106"/>
      <c r="R1175" s="236"/>
      <c r="S1175" s="227"/>
      <c r="T1175" s="5"/>
      <c r="U1175" s="122"/>
      <c r="V1175" s="122"/>
      <c r="W1175" s="122"/>
      <c r="X1175" s="122"/>
      <c r="Y1175" s="129"/>
      <c r="Z1175" s="122"/>
      <c r="AA1175" s="122"/>
      <c r="AB1175" s="122"/>
      <c r="AC1175" s="122"/>
      <c r="AD1175" s="122"/>
      <c r="AE1175" s="122"/>
      <c r="AF1175" s="236"/>
      <c r="AG1175" s="23"/>
    </row>
    <row r="1176" spans="1:33" x14ac:dyDescent="0.2">
      <c r="A1176" s="158" t="s">
        <v>120</v>
      </c>
      <c r="B1176" s="209"/>
      <c r="C1176" s="18"/>
      <c r="D1176" s="102">
        <f>D1174+D1169+D982</f>
        <v>26592</v>
      </c>
      <c r="E1176" s="102"/>
      <c r="F1176" s="101"/>
      <c r="G1176" s="94"/>
      <c r="H1176" s="102">
        <f>H1174+H1169+H982</f>
        <v>28115015</v>
      </c>
      <c r="I1176" s="102">
        <f>I1174+I1169+I982</f>
        <v>27577293.954</v>
      </c>
      <c r="J1176" s="102">
        <f>J1174+J1169+J982</f>
        <v>21991311.053700022</v>
      </c>
      <c r="K1176" s="102"/>
      <c r="L1176" s="102">
        <f>L1174+L1169+L982</f>
        <v>7693055</v>
      </c>
      <c r="M1176" s="102">
        <f>M1174+M1169+M982</f>
        <v>7347848.1279999968</v>
      </c>
      <c r="N1176" s="102">
        <f>N1174+N1169+N982</f>
        <v>6020125.7024000008</v>
      </c>
      <c r="O1176" s="102"/>
      <c r="P1176" s="102">
        <f>P1174+P1169+P982</f>
        <v>437679.32799999998</v>
      </c>
      <c r="Q1176" s="102">
        <f>Q1174+Q1169+Q982</f>
        <v>437575.56799999997</v>
      </c>
      <c r="R1176" s="102">
        <f>R1174+R1169+R982</f>
        <v>335256.43909499998</v>
      </c>
      <c r="S1176" s="102"/>
      <c r="T1176" s="241"/>
      <c r="U1176" s="210">
        <f>U1174+U1169+U982</f>
        <v>45741482.624191597</v>
      </c>
      <c r="V1176" s="210">
        <f>V1174+V1169+V982</f>
        <v>5052914.6601089118</v>
      </c>
      <c r="W1176" s="210">
        <f>W1174+W1169+W982</f>
        <v>4371341.2465976952</v>
      </c>
      <c r="X1176" s="210">
        <f>X1174+X1169+X982</f>
        <v>55165738.530898198</v>
      </c>
      <c r="Y1176" s="127"/>
      <c r="Z1176" s="210">
        <f t="shared" ref="Z1176:AF1176" si="613">Z1174+Z1169+Z982</f>
        <v>11802384.445999999</v>
      </c>
      <c r="AA1176" s="210">
        <f t="shared" si="613"/>
        <v>4353901.8000000007</v>
      </c>
      <c r="AB1176" s="210">
        <f t="shared" si="613"/>
        <v>-139335.67999999999</v>
      </c>
      <c r="AC1176" s="210">
        <f t="shared" si="613"/>
        <v>4214566.12</v>
      </c>
      <c r="AD1176" s="210">
        <f t="shared" si="613"/>
        <v>11663048.765999999</v>
      </c>
      <c r="AE1176" s="210">
        <f t="shared" si="613"/>
        <v>43502689.764898203</v>
      </c>
      <c r="AF1176" s="210">
        <f t="shared" si="613"/>
        <v>386084638.34260005</v>
      </c>
    </row>
    <row r="1177" spans="1:33" s="4" customFormat="1" x14ac:dyDescent="0.2">
      <c r="A1177" s="99"/>
      <c r="B1177" s="23"/>
      <c r="C1177" s="3"/>
      <c r="D1177" s="20"/>
      <c r="E1177" s="20"/>
      <c r="F1177" s="25"/>
      <c r="G1177" s="90"/>
      <c r="H1177" s="24"/>
      <c r="I1177" s="24"/>
      <c r="J1177" s="20"/>
      <c r="K1177" s="20"/>
      <c r="L1177" s="20"/>
      <c r="M1177" s="24"/>
      <c r="N1177" s="20"/>
      <c r="O1177" s="57"/>
      <c r="P1177" s="29"/>
      <c r="Q1177" s="24"/>
      <c r="R1177" s="20"/>
      <c r="S1177" s="20"/>
      <c r="T1177" s="5"/>
      <c r="U1177" s="41"/>
      <c r="V1177" s="41"/>
      <c r="W1177" s="41"/>
      <c r="X1177" s="41"/>
      <c r="Y1177" s="128"/>
      <c r="Z1177" s="41"/>
      <c r="AA1177" s="41"/>
      <c r="AB1177" s="41"/>
      <c r="AC1177" s="41"/>
      <c r="AD1177" s="41"/>
      <c r="AE1177" s="41"/>
      <c r="AF1177" s="72"/>
      <c r="AG1177" s="23"/>
    </row>
    <row r="1178" spans="1:33" x14ac:dyDescent="0.2">
      <c r="A1178" s="157" t="s">
        <v>122</v>
      </c>
      <c r="B1178" s="23" t="s">
        <v>126</v>
      </c>
      <c r="H1178" s="213">
        <v>0</v>
      </c>
      <c r="I1178" s="213"/>
      <c r="J1178" s="213"/>
      <c r="K1178" s="213"/>
      <c r="L1178" s="213">
        <v>0</v>
      </c>
      <c r="M1178" s="213"/>
      <c r="O1178" s="57"/>
      <c r="P1178" s="213">
        <v>0</v>
      </c>
      <c r="Q1178" s="213"/>
    </row>
    <row r="1179" spans="1:33" s="111" customFormat="1" x14ac:dyDescent="0.2">
      <c r="A1179" s="150" t="s">
        <v>1305</v>
      </c>
      <c r="B1179" s="150"/>
      <c r="C1179" s="150"/>
      <c r="D1179" s="151">
        <v>1</v>
      </c>
      <c r="E1179" s="152"/>
      <c r="F1179" s="153">
        <v>0.26</v>
      </c>
      <c r="G1179" s="153"/>
      <c r="H1179" s="152">
        <v>3500</v>
      </c>
      <c r="I1179" s="109">
        <f t="shared" ref="I1179:I1187" si="614">+$H$68*H1179</f>
        <v>3419.5</v>
      </c>
      <c r="J1179" s="66">
        <f t="shared" ref="J1179:J1256" si="615">I1179*(1-F1179)</f>
        <v>2530.4299999999998</v>
      </c>
      <c r="K1179" s="109"/>
      <c r="L1179" s="152">
        <v>68327</v>
      </c>
      <c r="M1179" s="109">
        <f t="shared" ref="M1179:M1187" si="616">+$L$68*L1179</f>
        <v>66345.516999999993</v>
      </c>
      <c r="N1179" s="109">
        <f t="shared" ref="N1179:N1256" si="617">M1179*(1-F1179)</f>
        <v>49095.682579999993</v>
      </c>
      <c r="O1179" s="115"/>
      <c r="P1179" s="152">
        <v>0</v>
      </c>
      <c r="Q1179" s="109">
        <f t="shared" ref="Q1179:Q1253" si="618">+P1179*$P$68</f>
        <v>0</v>
      </c>
      <c r="R1179" s="66">
        <f t="shared" ref="R1179:R1256" si="619">Q1179*(1-F1179)</f>
        <v>0</v>
      </c>
      <c r="S1179" s="151">
        <v>25</v>
      </c>
      <c r="T1179" s="154" t="s">
        <v>164</v>
      </c>
      <c r="U1179" s="108">
        <f>SUMIF('Avoided Costs 2011-2019'!$A:$A,'2011 Actuals'!T1179&amp;'2011 Actuals'!S1179,'Avoided Costs 2011-2019'!$E:$E)*J1179</f>
        <v>6430.6132140791997</v>
      </c>
      <c r="V1179" s="108">
        <f>SUMIF('Avoided Costs 2011-2019'!$A:$A,'2011 Actuals'!T1179&amp;'2011 Actuals'!S1179,'Avoided Costs 2011-2019'!$K:$K)*N1179</f>
        <v>53111.597159973746</v>
      </c>
      <c r="W1179" s="108">
        <f>SUMIF('Avoided Costs 2011-2019'!$A:$A,'2011 Actuals'!T1179&amp;'2011 Actuals'!S1179,'Avoided Costs 2011-2019'!$M:$M)*R1179</f>
        <v>0</v>
      </c>
      <c r="X1179" s="108">
        <f t="shared" ref="X1179:X1256" si="620">SUM(U1179:W1179)</f>
        <v>59542.210374052942</v>
      </c>
      <c r="Y1179" s="134">
        <v>7200</v>
      </c>
      <c r="Z1179" s="110">
        <f t="shared" ref="Z1179:Z1256" si="621">Y1179*(1-F1179)</f>
        <v>5328</v>
      </c>
      <c r="AA1179" s="110"/>
      <c r="AB1179" s="110"/>
      <c r="AC1179" s="110"/>
      <c r="AD1179" s="110">
        <f t="shared" ref="AD1179:AD1210" si="622">Z1179+AB1179</f>
        <v>5328</v>
      </c>
      <c r="AE1179" s="110">
        <f t="shared" ref="AE1179:AE1210" si="623">X1179-AD1179</f>
        <v>54214.210374052942</v>
      </c>
      <c r="AF1179" s="261">
        <f t="shared" ref="AF1179:AF1242" si="624">J1179*S1179</f>
        <v>63260.749999999993</v>
      </c>
      <c r="AG1179" s="23"/>
    </row>
    <row r="1180" spans="1:33" s="111" customFormat="1" x14ac:dyDescent="0.2">
      <c r="A1180" s="150" t="s">
        <v>1306</v>
      </c>
      <c r="B1180" s="150"/>
      <c r="C1180" s="150"/>
      <c r="D1180" s="151">
        <v>1</v>
      </c>
      <c r="E1180" s="152"/>
      <c r="F1180" s="153">
        <v>0.26</v>
      </c>
      <c r="G1180" s="153"/>
      <c r="H1180" s="152">
        <v>15042</v>
      </c>
      <c r="I1180" s="109">
        <f t="shared" si="614"/>
        <v>14696.034</v>
      </c>
      <c r="J1180" s="66">
        <f t="shared" si="615"/>
        <v>10875.06516</v>
      </c>
      <c r="K1180" s="109"/>
      <c r="L1180" s="152">
        <v>54791</v>
      </c>
      <c r="M1180" s="109">
        <f t="shared" si="616"/>
        <v>53202.061000000002</v>
      </c>
      <c r="N1180" s="109">
        <f t="shared" si="617"/>
        <v>39369.525139999998</v>
      </c>
      <c r="O1180" s="115"/>
      <c r="P1180" s="152">
        <v>0</v>
      </c>
      <c r="Q1180" s="109">
        <f t="shared" si="618"/>
        <v>0</v>
      </c>
      <c r="R1180" s="66">
        <f t="shared" si="619"/>
        <v>0</v>
      </c>
      <c r="S1180" s="151">
        <v>25</v>
      </c>
      <c r="T1180" s="154" t="s">
        <v>164</v>
      </c>
      <c r="U1180" s="108">
        <f>SUMIF('Avoided Costs 2011-2019'!$A:$A,'2011 Actuals'!T1180&amp;'2011 Actuals'!S1180,'Avoided Costs 2011-2019'!$E:$E)*J1180</f>
        <v>27636.938276051238</v>
      </c>
      <c r="V1180" s="108">
        <f>SUMIF('Avoided Costs 2011-2019'!$A:$A,'2011 Actuals'!T1180&amp;'2011 Actuals'!S1180,'Avoided Costs 2011-2019'!$K:$K)*N1180</f>
        <v>42589.862279803325</v>
      </c>
      <c r="W1180" s="108">
        <f>SUMIF('Avoided Costs 2011-2019'!$A:$A,'2011 Actuals'!T1180&amp;'2011 Actuals'!S1180,'Avoided Costs 2011-2019'!$M:$M)*R1180</f>
        <v>0</v>
      </c>
      <c r="X1180" s="108">
        <f t="shared" si="620"/>
        <v>70226.80055585457</v>
      </c>
      <c r="Y1180" s="134">
        <v>14000</v>
      </c>
      <c r="Z1180" s="110">
        <f t="shared" si="621"/>
        <v>10360</v>
      </c>
      <c r="AA1180" s="110"/>
      <c r="AB1180" s="110"/>
      <c r="AC1180" s="110"/>
      <c r="AD1180" s="110">
        <f t="shared" si="622"/>
        <v>10360</v>
      </c>
      <c r="AE1180" s="110">
        <f t="shared" si="623"/>
        <v>59866.80055585457</v>
      </c>
      <c r="AF1180" s="261">
        <f t="shared" si="624"/>
        <v>271876.62900000002</v>
      </c>
      <c r="AG1180" s="23"/>
    </row>
    <row r="1181" spans="1:33" s="111" customFormat="1" x14ac:dyDescent="0.2">
      <c r="A1181" s="150" t="s">
        <v>1307</v>
      </c>
      <c r="B1181" s="150"/>
      <c r="C1181" s="150"/>
      <c r="D1181" s="151">
        <v>1</v>
      </c>
      <c r="E1181" s="152"/>
      <c r="F1181" s="153">
        <v>0.26</v>
      </c>
      <c r="G1181" s="153"/>
      <c r="H1181" s="152">
        <v>12365</v>
      </c>
      <c r="I1181" s="109">
        <f t="shared" si="614"/>
        <v>12080.605</v>
      </c>
      <c r="J1181" s="66">
        <f t="shared" si="615"/>
        <v>8939.6476999999995</v>
      </c>
      <c r="K1181" s="109"/>
      <c r="L1181" s="152">
        <v>122861</v>
      </c>
      <c r="M1181" s="109">
        <f t="shared" si="616"/>
        <v>119298.031</v>
      </c>
      <c r="N1181" s="109">
        <f t="shared" si="617"/>
        <v>88280.542939999999</v>
      </c>
      <c r="O1181" s="115"/>
      <c r="P1181" s="152">
        <v>0</v>
      </c>
      <c r="Q1181" s="109">
        <f t="shared" si="618"/>
        <v>0</v>
      </c>
      <c r="R1181" s="66">
        <f t="shared" si="619"/>
        <v>0</v>
      </c>
      <c r="S1181" s="151">
        <v>25</v>
      </c>
      <c r="T1181" s="154" t="s">
        <v>164</v>
      </c>
      <c r="U1181" s="108">
        <f>SUMIF('Avoided Costs 2011-2019'!$A:$A,'2011 Actuals'!T1181&amp;'2011 Actuals'!S1181,'Avoided Costs 2011-2019'!$E:$E)*J1181</f>
        <v>22718.43782631123</v>
      </c>
      <c r="V1181" s="108">
        <f>SUMIF('Avoided Costs 2011-2019'!$A:$A,'2011 Actuals'!T1181&amp;'2011 Actuals'!S1181,'Avoided Costs 2011-2019'!$K:$K)*N1181</f>
        <v>95501.689503000787</v>
      </c>
      <c r="W1181" s="108">
        <f>SUMIF('Avoided Costs 2011-2019'!$A:$A,'2011 Actuals'!T1181&amp;'2011 Actuals'!S1181,'Avoided Costs 2011-2019'!$M:$M)*R1181</f>
        <v>0</v>
      </c>
      <c r="X1181" s="108">
        <f t="shared" si="620"/>
        <v>118220.12732931202</v>
      </c>
      <c r="Y1181" s="134">
        <v>26000</v>
      </c>
      <c r="Z1181" s="110">
        <f t="shared" si="621"/>
        <v>19240</v>
      </c>
      <c r="AA1181" s="110"/>
      <c r="AB1181" s="110"/>
      <c r="AC1181" s="110"/>
      <c r="AD1181" s="110">
        <f t="shared" si="622"/>
        <v>19240</v>
      </c>
      <c r="AE1181" s="110">
        <f t="shared" si="623"/>
        <v>98980.127329312018</v>
      </c>
      <c r="AF1181" s="261">
        <f t="shared" si="624"/>
        <v>223491.19249999998</v>
      </c>
      <c r="AG1181" s="23"/>
    </row>
    <row r="1182" spans="1:33" s="111" customFormat="1" x14ac:dyDescent="0.2">
      <c r="A1182" s="150" t="s">
        <v>1308</v>
      </c>
      <c r="B1182" s="150"/>
      <c r="C1182" s="150"/>
      <c r="D1182" s="151">
        <v>1</v>
      </c>
      <c r="E1182" s="152"/>
      <c r="F1182" s="153">
        <v>0.26</v>
      </c>
      <c r="G1182" s="153"/>
      <c r="H1182" s="152">
        <v>158176</v>
      </c>
      <c r="I1182" s="109">
        <f t="shared" si="614"/>
        <v>154537.95199999999</v>
      </c>
      <c r="J1182" s="66">
        <f t="shared" si="615"/>
        <v>114358.08447999999</v>
      </c>
      <c r="K1182" s="109"/>
      <c r="L1182" s="152">
        <v>1078787</v>
      </c>
      <c r="M1182" s="109">
        <f t="shared" si="616"/>
        <v>1047502.177</v>
      </c>
      <c r="N1182" s="109">
        <f t="shared" si="617"/>
        <v>775151.61098</v>
      </c>
      <c r="O1182" s="115"/>
      <c r="P1182" s="152">
        <v>0</v>
      </c>
      <c r="Q1182" s="109">
        <f t="shared" si="618"/>
        <v>0</v>
      </c>
      <c r="R1182" s="66">
        <f t="shared" si="619"/>
        <v>0</v>
      </c>
      <c r="S1182" s="151">
        <v>25</v>
      </c>
      <c r="T1182" s="154" t="s">
        <v>164</v>
      </c>
      <c r="U1182" s="108">
        <f>SUMIF('Avoided Costs 2011-2019'!$A:$A,'2011 Actuals'!T1182&amp;'2011 Actuals'!S1182,'Avoided Costs 2011-2019'!$E:$E)*J1182</f>
        <v>290619.62164291186</v>
      </c>
      <c r="V1182" s="108">
        <f>SUMIF('Avoided Costs 2011-2019'!$A:$A,'2011 Actuals'!T1182&amp;'2011 Actuals'!S1182,'Avoided Costs 2011-2019'!$K:$K)*N1182</f>
        <v>838557.2404088662</v>
      </c>
      <c r="W1182" s="108">
        <f>SUMIF('Avoided Costs 2011-2019'!$A:$A,'2011 Actuals'!T1182&amp;'2011 Actuals'!S1182,'Avoided Costs 2011-2019'!$M:$M)*R1182</f>
        <v>0</v>
      </c>
      <c r="X1182" s="108">
        <f t="shared" si="620"/>
        <v>1129176.862051778</v>
      </c>
      <c r="Y1182" s="134">
        <v>501314</v>
      </c>
      <c r="Z1182" s="110">
        <f t="shared" si="621"/>
        <v>370972.36</v>
      </c>
      <c r="AA1182" s="110"/>
      <c r="AB1182" s="110"/>
      <c r="AC1182" s="110"/>
      <c r="AD1182" s="110">
        <f t="shared" si="622"/>
        <v>370972.36</v>
      </c>
      <c r="AE1182" s="110">
        <f t="shared" si="623"/>
        <v>758204.50205177802</v>
      </c>
      <c r="AF1182" s="261">
        <f t="shared" si="624"/>
        <v>2858952.1119999997</v>
      </c>
      <c r="AG1182" s="23"/>
    </row>
    <row r="1183" spans="1:33" s="111" customFormat="1" x14ac:dyDescent="0.2">
      <c r="A1183" s="150" t="s">
        <v>1309</v>
      </c>
      <c r="B1183" s="150"/>
      <c r="C1183" s="150"/>
      <c r="D1183" s="151">
        <v>1</v>
      </c>
      <c r="E1183" s="152"/>
      <c r="F1183" s="153">
        <v>0.26</v>
      </c>
      <c r="G1183" s="153"/>
      <c r="H1183" s="152">
        <v>33039</v>
      </c>
      <c r="I1183" s="109">
        <f t="shared" si="614"/>
        <v>32279.102999999999</v>
      </c>
      <c r="J1183" s="66">
        <f t="shared" si="615"/>
        <v>23886.536219999998</v>
      </c>
      <c r="K1183" s="109"/>
      <c r="L1183" s="152">
        <v>124612</v>
      </c>
      <c r="M1183" s="109">
        <f t="shared" si="616"/>
        <v>120998.25199999999</v>
      </c>
      <c r="N1183" s="109">
        <f t="shared" si="617"/>
        <v>89538.706479999993</v>
      </c>
      <c r="O1183" s="115"/>
      <c r="P1183" s="152">
        <v>0</v>
      </c>
      <c r="Q1183" s="109">
        <f t="shared" si="618"/>
        <v>0</v>
      </c>
      <c r="R1183" s="66">
        <f t="shared" si="619"/>
        <v>0</v>
      </c>
      <c r="S1183" s="151">
        <v>25</v>
      </c>
      <c r="T1183" s="154" t="s">
        <v>164</v>
      </c>
      <c r="U1183" s="108">
        <f>SUMIF('Avoided Costs 2011-2019'!$A:$A,'2011 Actuals'!T1183&amp;'2011 Actuals'!S1183,'Avoided Costs 2011-2019'!$E:$E)*J1183</f>
        <v>60703.15142284648</v>
      </c>
      <c r="V1183" s="108">
        <f>SUMIF('Avoided Costs 2011-2019'!$A:$A,'2011 Actuals'!T1183&amp;'2011 Actuals'!S1183,'Avoided Costs 2011-2019'!$K:$K)*N1183</f>
        <v>96862.767943838437</v>
      </c>
      <c r="W1183" s="108">
        <f>SUMIF('Avoided Costs 2011-2019'!$A:$A,'2011 Actuals'!T1183&amp;'2011 Actuals'!S1183,'Avoided Costs 2011-2019'!$M:$M)*R1183</f>
        <v>0</v>
      </c>
      <c r="X1183" s="108">
        <f t="shared" si="620"/>
        <v>157565.91936668492</v>
      </c>
      <c r="Y1183" s="134">
        <v>100000</v>
      </c>
      <c r="Z1183" s="110">
        <f t="shared" si="621"/>
        <v>74000</v>
      </c>
      <c r="AA1183" s="110"/>
      <c r="AB1183" s="110"/>
      <c r="AC1183" s="110"/>
      <c r="AD1183" s="110">
        <f t="shared" si="622"/>
        <v>74000</v>
      </c>
      <c r="AE1183" s="110">
        <f t="shared" si="623"/>
        <v>83565.919366684917</v>
      </c>
      <c r="AF1183" s="261">
        <f t="shared" si="624"/>
        <v>597163.40549999999</v>
      </c>
      <c r="AG1183" s="23"/>
    </row>
    <row r="1184" spans="1:33" s="111" customFormat="1" x14ac:dyDescent="0.2">
      <c r="A1184" s="150" t="s">
        <v>1310</v>
      </c>
      <c r="B1184" s="150"/>
      <c r="C1184" s="150"/>
      <c r="D1184" s="151">
        <v>1</v>
      </c>
      <c r="E1184" s="152"/>
      <c r="F1184" s="153">
        <v>0.26</v>
      </c>
      <c r="G1184" s="153"/>
      <c r="H1184" s="152">
        <v>72873</v>
      </c>
      <c r="I1184" s="109">
        <f>H1184</f>
        <v>72873</v>
      </c>
      <c r="J1184" s="66">
        <f t="shared" si="615"/>
        <v>53926.02</v>
      </c>
      <c r="K1184" s="109"/>
      <c r="L1184" s="152">
        <v>495337</v>
      </c>
      <c r="M1184" s="109">
        <f>L1184</f>
        <v>495337</v>
      </c>
      <c r="N1184" s="109">
        <f t="shared" si="617"/>
        <v>366549.38</v>
      </c>
      <c r="O1184" s="115"/>
      <c r="P1184" s="152">
        <v>0</v>
      </c>
      <c r="Q1184" s="109">
        <f t="shared" si="618"/>
        <v>0</v>
      </c>
      <c r="R1184" s="66">
        <f t="shared" si="619"/>
        <v>0</v>
      </c>
      <c r="S1184" s="151">
        <v>25</v>
      </c>
      <c r="T1184" s="154" t="s">
        <v>164</v>
      </c>
      <c r="U1184" s="108">
        <f>SUMIF('Avoided Costs 2011-2019'!$A:$A,'2011 Actuals'!T1184&amp;'2011 Actuals'!S1184,'Avoided Costs 2011-2019'!$E:$E)*J1184</f>
        <v>137042.86496551937</v>
      </c>
      <c r="V1184" s="108">
        <f>SUMIF('Avoided Costs 2011-2019'!$A:$A,'2011 Actuals'!T1184&amp;'2011 Actuals'!S1184,'Avoided Costs 2011-2019'!$K:$K)*N1184</f>
        <v>396532.28118532739</v>
      </c>
      <c r="W1184" s="108">
        <f>SUMIF('Avoided Costs 2011-2019'!$A:$A,'2011 Actuals'!T1184&amp;'2011 Actuals'!S1184,'Avoided Costs 2011-2019'!$M:$M)*R1184</f>
        <v>0</v>
      </c>
      <c r="X1184" s="108">
        <f t="shared" si="620"/>
        <v>533575.14615084673</v>
      </c>
      <c r="Y1184" s="134">
        <v>129905</v>
      </c>
      <c r="Z1184" s="110">
        <f t="shared" si="621"/>
        <v>96129.7</v>
      </c>
      <c r="AA1184" s="110"/>
      <c r="AB1184" s="110"/>
      <c r="AC1184" s="110"/>
      <c r="AD1184" s="110">
        <f t="shared" si="622"/>
        <v>96129.7</v>
      </c>
      <c r="AE1184" s="110">
        <f t="shared" si="623"/>
        <v>437445.44615084672</v>
      </c>
      <c r="AF1184" s="261">
        <f t="shared" si="624"/>
        <v>1348150.5</v>
      </c>
      <c r="AG1184" s="23"/>
    </row>
    <row r="1185" spans="1:33" s="111" customFormat="1" x14ac:dyDescent="0.2">
      <c r="A1185" s="150" t="s">
        <v>1311</v>
      </c>
      <c r="B1185" s="150"/>
      <c r="C1185" s="150"/>
      <c r="D1185" s="151">
        <v>1</v>
      </c>
      <c r="E1185" s="152"/>
      <c r="F1185" s="153">
        <v>0.26</v>
      </c>
      <c r="G1185" s="153"/>
      <c r="H1185" s="152">
        <v>36335</v>
      </c>
      <c r="I1185" s="109">
        <f t="shared" si="614"/>
        <v>35499.294999999998</v>
      </c>
      <c r="J1185" s="66">
        <f t="shared" si="615"/>
        <v>26269.478299999999</v>
      </c>
      <c r="K1185" s="109"/>
      <c r="L1185" s="152">
        <v>334574</v>
      </c>
      <c r="M1185" s="109">
        <f t="shared" si="616"/>
        <v>324871.35399999999</v>
      </c>
      <c r="N1185" s="109">
        <f t="shared" si="617"/>
        <v>240404.80195999998</v>
      </c>
      <c r="O1185" s="115"/>
      <c r="P1185" s="152">
        <v>0</v>
      </c>
      <c r="Q1185" s="109">
        <f t="shared" si="618"/>
        <v>0</v>
      </c>
      <c r="R1185" s="66">
        <f t="shared" si="619"/>
        <v>0</v>
      </c>
      <c r="S1185" s="151">
        <v>25</v>
      </c>
      <c r="T1185" s="154" t="s">
        <v>164</v>
      </c>
      <c r="U1185" s="108">
        <f>SUMIF('Avoided Costs 2011-2019'!$A:$A,'2011 Actuals'!T1185&amp;'2011 Actuals'!S1185,'Avoided Costs 2011-2019'!$E:$E)*J1185</f>
        <v>66758.951752447916</v>
      </c>
      <c r="V1185" s="108">
        <f>SUMIF('Avoided Costs 2011-2019'!$A:$A,'2011 Actuals'!T1185&amp;'2011 Actuals'!S1185,'Avoided Costs 2011-2019'!$K:$K)*N1185</f>
        <v>260069.36508555998</v>
      </c>
      <c r="W1185" s="108">
        <f>SUMIF('Avoided Costs 2011-2019'!$A:$A,'2011 Actuals'!T1185&amp;'2011 Actuals'!S1185,'Avoided Costs 2011-2019'!$M:$M)*R1185</f>
        <v>0</v>
      </c>
      <c r="X1185" s="108">
        <f t="shared" si="620"/>
        <v>326828.31683800789</v>
      </c>
      <c r="Y1185" s="134">
        <v>39000</v>
      </c>
      <c r="Z1185" s="110">
        <f t="shared" si="621"/>
        <v>28860</v>
      </c>
      <c r="AA1185" s="110"/>
      <c r="AB1185" s="110"/>
      <c r="AC1185" s="110"/>
      <c r="AD1185" s="110">
        <f t="shared" si="622"/>
        <v>28860</v>
      </c>
      <c r="AE1185" s="110">
        <f t="shared" si="623"/>
        <v>297968.31683800789</v>
      </c>
      <c r="AF1185" s="261">
        <f t="shared" si="624"/>
        <v>656736.95750000002</v>
      </c>
      <c r="AG1185" s="23"/>
    </row>
    <row r="1186" spans="1:33" s="111" customFormat="1" x14ac:dyDescent="0.2">
      <c r="A1186" s="150" t="s">
        <v>1312</v>
      </c>
      <c r="B1186" s="150"/>
      <c r="C1186" s="150"/>
      <c r="D1186" s="151">
        <v>0</v>
      </c>
      <c r="E1186" s="152"/>
      <c r="F1186" s="153">
        <v>0.26</v>
      </c>
      <c r="G1186" s="153"/>
      <c r="H1186" s="152">
        <v>299759</v>
      </c>
      <c r="I1186" s="109">
        <f t="shared" si="614"/>
        <v>292864.54300000001</v>
      </c>
      <c r="J1186" s="66">
        <f t="shared" si="615"/>
        <v>216719.76182000001</v>
      </c>
      <c r="K1186" s="109"/>
      <c r="L1186" s="152">
        <v>-345590</v>
      </c>
      <c r="M1186" s="109">
        <f t="shared" si="616"/>
        <v>-335567.89</v>
      </c>
      <c r="N1186" s="109">
        <f t="shared" si="617"/>
        <v>-248320.23860000001</v>
      </c>
      <c r="O1186" s="115"/>
      <c r="P1186" s="152">
        <v>0</v>
      </c>
      <c r="Q1186" s="109">
        <f t="shared" si="618"/>
        <v>0</v>
      </c>
      <c r="R1186" s="66">
        <f t="shared" si="619"/>
        <v>0</v>
      </c>
      <c r="S1186" s="151">
        <v>25</v>
      </c>
      <c r="T1186" s="154" t="s">
        <v>164</v>
      </c>
      <c r="U1186" s="108">
        <f>SUMIF('Avoided Costs 2011-2019'!$A:$A,'2011 Actuals'!T1186&amp;'2011 Actuals'!S1186,'Avoided Costs 2011-2019'!$E:$E)*J1186</f>
        <v>550752.62469690491</v>
      </c>
      <c r="V1186" s="108">
        <f>SUMIF('Avoided Costs 2011-2019'!$A:$A,'2011 Actuals'!T1186&amp;'2011 Actuals'!S1186,'Avoided Costs 2011-2019'!$K:$K)*N1186</f>
        <v>-268632.26634442213</v>
      </c>
      <c r="W1186" s="108">
        <f>SUMIF('Avoided Costs 2011-2019'!$A:$A,'2011 Actuals'!T1186&amp;'2011 Actuals'!S1186,'Avoided Costs 2011-2019'!$M:$M)*R1186</f>
        <v>0</v>
      </c>
      <c r="X1186" s="108">
        <f t="shared" si="620"/>
        <v>282120.35835248278</v>
      </c>
      <c r="Y1186" s="134">
        <v>200000</v>
      </c>
      <c r="Z1186" s="110">
        <f t="shared" si="621"/>
        <v>148000</v>
      </c>
      <c r="AA1186" s="110"/>
      <c r="AB1186" s="110"/>
      <c r="AC1186" s="110"/>
      <c r="AD1186" s="110">
        <f t="shared" si="622"/>
        <v>148000</v>
      </c>
      <c r="AE1186" s="110">
        <f t="shared" si="623"/>
        <v>134120.35835248278</v>
      </c>
      <c r="AF1186" s="261">
        <f t="shared" si="624"/>
        <v>5417994.0455</v>
      </c>
      <c r="AG1186" s="23"/>
    </row>
    <row r="1187" spans="1:33" s="111" customFormat="1" x14ac:dyDescent="0.2">
      <c r="A1187" s="150" t="s">
        <v>1313</v>
      </c>
      <c r="B1187" s="150"/>
      <c r="C1187" s="150"/>
      <c r="D1187" s="151">
        <v>1</v>
      </c>
      <c r="E1187" s="152"/>
      <c r="F1187" s="153">
        <v>0.26</v>
      </c>
      <c r="G1187" s="153"/>
      <c r="H1187" s="152">
        <v>299759</v>
      </c>
      <c r="I1187" s="109">
        <f t="shared" si="614"/>
        <v>292864.54300000001</v>
      </c>
      <c r="J1187" s="66">
        <f t="shared" si="615"/>
        <v>216719.76182000001</v>
      </c>
      <c r="K1187" s="109"/>
      <c r="L1187" s="152">
        <v>-345590</v>
      </c>
      <c r="M1187" s="109">
        <f t="shared" si="616"/>
        <v>-335567.89</v>
      </c>
      <c r="N1187" s="109">
        <f t="shared" si="617"/>
        <v>-248320.23860000001</v>
      </c>
      <c r="O1187" s="115"/>
      <c r="P1187" s="152">
        <v>0</v>
      </c>
      <c r="Q1187" s="109">
        <f t="shared" si="618"/>
        <v>0</v>
      </c>
      <c r="R1187" s="66">
        <f t="shared" si="619"/>
        <v>0</v>
      </c>
      <c r="S1187" s="151">
        <v>25</v>
      </c>
      <c r="T1187" s="154" t="s">
        <v>164</v>
      </c>
      <c r="U1187" s="108">
        <f>SUMIF('Avoided Costs 2011-2019'!$A:$A,'2011 Actuals'!T1187&amp;'2011 Actuals'!S1187,'Avoided Costs 2011-2019'!$E:$E)*J1187</f>
        <v>550752.62469690491</v>
      </c>
      <c r="V1187" s="108">
        <f>SUMIF('Avoided Costs 2011-2019'!$A:$A,'2011 Actuals'!T1187&amp;'2011 Actuals'!S1187,'Avoided Costs 2011-2019'!$K:$K)*N1187</f>
        <v>-268632.26634442213</v>
      </c>
      <c r="W1187" s="108">
        <f>SUMIF('Avoided Costs 2011-2019'!$A:$A,'2011 Actuals'!T1187&amp;'2011 Actuals'!S1187,'Avoided Costs 2011-2019'!$M:$M)*R1187</f>
        <v>0</v>
      </c>
      <c r="X1187" s="108">
        <f t="shared" si="620"/>
        <v>282120.35835248278</v>
      </c>
      <c r="Y1187" s="134">
        <v>200000</v>
      </c>
      <c r="Z1187" s="110">
        <f t="shared" si="621"/>
        <v>148000</v>
      </c>
      <c r="AA1187" s="110"/>
      <c r="AB1187" s="110"/>
      <c r="AC1187" s="110"/>
      <c r="AD1187" s="110">
        <f t="shared" si="622"/>
        <v>148000</v>
      </c>
      <c r="AE1187" s="110">
        <f t="shared" si="623"/>
        <v>134120.35835248278</v>
      </c>
      <c r="AF1187" s="261">
        <f t="shared" si="624"/>
        <v>5417994.0455</v>
      </c>
      <c r="AG1187" s="23"/>
    </row>
    <row r="1188" spans="1:33" s="111" customFormat="1" x14ac:dyDescent="0.2">
      <c r="A1188" s="150" t="s">
        <v>1314</v>
      </c>
      <c r="B1188" s="150"/>
      <c r="C1188" s="150"/>
      <c r="D1188" s="151">
        <v>1</v>
      </c>
      <c r="E1188" s="152"/>
      <c r="F1188" s="153">
        <v>0.26</v>
      </c>
      <c r="G1188" s="153"/>
      <c r="H1188" s="152">
        <v>115909</v>
      </c>
      <c r="I1188" s="109">
        <f t="shared" ref="I1188" si="625">H1188</f>
        <v>115909</v>
      </c>
      <c r="J1188" s="66">
        <f t="shared" si="615"/>
        <v>85772.66</v>
      </c>
      <c r="K1188" s="109"/>
      <c r="L1188" s="152">
        <v>1431285</v>
      </c>
      <c r="M1188" s="109">
        <f t="shared" ref="M1188" si="626">L1188</f>
        <v>1431285</v>
      </c>
      <c r="N1188" s="109">
        <f t="shared" si="617"/>
        <v>1059150.8999999999</v>
      </c>
      <c r="O1188" s="115"/>
      <c r="P1188" s="152">
        <v>0</v>
      </c>
      <c r="Q1188" s="109">
        <f t="shared" si="618"/>
        <v>0</v>
      </c>
      <c r="R1188" s="66">
        <f t="shared" si="619"/>
        <v>0</v>
      </c>
      <c r="S1188" s="151">
        <v>25</v>
      </c>
      <c r="T1188" s="154" t="s">
        <v>164</v>
      </c>
      <c r="U1188" s="108">
        <f>SUMIF('Avoided Costs 2011-2019'!$A:$A,'2011 Actuals'!T1188&amp;'2011 Actuals'!S1188,'Avoided Costs 2011-2019'!$E:$E)*J1188</f>
        <v>217975.12707434013</v>
      </c>
      <c r="V1188" s="108">
        <f>SUMIF('Avoided Costs 2011-2019'!$A:$A,'2011 Actuals'!T1188&amp;'2011 Actuals'!S1188,'Avoided Costs 2011-2019'!$K:$K)*N1188</f>
        <v>1145787.0219191001</v>
      </c>
      <c r="W1188" s="108">
        <f>SUMIF('Avoided Costs 2011-2019'!$A:$A,'2011 Actuals'!T1188&amp;'2011 Actuals'!S1188,'Avoided Costs 2011-2019'!$M:$M)*R1188</f>
        <v>0</v>
      </c>
      <c r="X1188" s="108">
        <f t="shared" si="620"/>
        <v>1363762.1489934402</v>
      </c>
      <c r="Y1188" s="134">
        <v>1052850</v>
      </c>
      <c r="Z1188" s="110">
        <f t="shared" si="621"/>
        <v>779109</v>
      </c>
      <c r="AA1188" s="110"/>
      <c r="AB1188" s="110"/>
      <c r="AC1188" s="110"/>
      <c r="AD1188" s="110">
        <f t="shared" si="622"/>
        <v>779109</v>
      </c>
      <c r="AE1188" s="110">
        <f t="shared" si="623"/>
        <v>584653.14899344021</v>
      </c>
      <c r="AF1188" s="261">
        <f t="shared" si="624"/>
        <v>2144316.5</v>
      </c>
      <c r="AG1188" s="23"/>
    </row>
    <row r="1189" spans="1:33" s="111" customFormat="1" x14ac:dyDescent="0.2">
      <c r="A1189" s="150" t="s">
        <v>1315</v>
      </c>
      <c r="B1189" s="150"/>
      <c r="C1189" s="150"/>
      <c r="D1189" s="151">
        <v>1</v>
      </c>
      <c r="E1189" s="152"/>
      <c r="F1189" s="153">
        <v>0.26</v>
      </c>
      <c r="G1189" s="153"/>
      <c r="H1189" s="152">
        <v>196508</v>
      </c>
      <c r="I1189" s="141">
        <v>189372</v>
      </c>
      <c r="J1189" s="66">
        <f t="shared" si="615"/>
        <v>140135.28</v>
      </c>
      <c r="K1189" s="109"/>
      <c r="L1189" s="152">
        <v>73220</v>
      </c>
      <c r="M1189" s="109">
        <v>67829</v>
      </c>
      <c r="N1189" s="109">
        <f t="shared" si="617"/>
        <v>50193.46</v>
      </c>
      <c r="O1189" s="115"/>
      <c r="P1189" s="152">
        <v>0</v>
      </c>
      <c r="Q1189" s="109">
        <f t="shared" si="618"/>
        <v>0</v>
      </c>
      <c r="R1189" s="66">
        <f t="shared" si="619"/>
        <v>0</v>
      </c>
      <c r="S1189" s="151">
        <v>25</v>
      </c>
      <c r="T1189" s="154" t="s">
        <v>164</v>
      </c>
      <c r="U1189" s="108">
        <f>SUMIF('Avoided Costs 2011-2019'!$A:$A,'2011 Actuals'!T1189&amp;'2011 Actuals'!S1189,'Avoided Costs 2011-2019'!$E:$E)*J1189</f>
        <v>356127.52904711402</v>
      </c>
      <c r="V1189" s="108">
        <f>SUMIF('Avoided Costs 2011-2019'!$A:$A,'2011 Actuals'!T1189&amp;'2011 Actuals'!S1189,'Avoided Costs 2011-2019'!$K:$K)*N1189</f>
        <v>54299.170262911051</v>
      </c>
      <c r="W1189" s="108">
        <f>SUMIF('Avoided Costs 2011-2019'!$A:$A,'2011 Actuals'!T1189&amp;'2011 Actuals'!S1189,'Avoided Costs 2011-2019'!$M:$M)*R1189</f>
        <v>0</v>
      </c>
      <c r="X1189" s="108">
        <f t="shared" si="620"/>
        <v>410426.69931002508</v>
      </c>
      <c r="Y1189" s="134">
        <v>281000</v>
      </c>
      <c r="Z1189" s="110">
        <f t="shared" si="621"/>
        <v>207940</v>
      </c>
      <c r="AA1189" s="110"/>
      <c r="AB1189" s="110"/>
      <c r="AC1189" s="110"/>
      <c r="AD1189" s="110">
        <f t="shared" si="622"/>
        <v>207940</v>
      </c>
      <c r="AE1189" s="110">
        <f t="shared" si="623"/>
        <v>202486.69931002508</v>
      </c>
      <c r="AF1189" s="261">
        <f t="shared" si="624"/>
        <v>3503382</v>
      </c>
      <c r="AG1189" s="23"/>
    </row>
    <row r="1190" spans="1:33" s="111" customFormat="1" x14ac:dyDescent="0.2">
      <c r="A1190" s="145" t="s">
        <v>1316</v>
      </c>
      <c r="B1190" s="145"/>
      <c r="C1190" s="145"/>
      <c r="D1190" s="146">
        <v>1</v>
      </c>
      <c r="E1190" s="147"/>
      <c r="F1190" s="148">
        <v>0.26</v>
      </c>
      <c r="G1190" s="148"/>
      <c r="H1190" s="147">
        <v>1861</v>
      </c>
      <c r="I1190" s="109">
        <f>H1190</f>
        <v>1861</v>
      </c>
      <c r="J1190" s="66">
        <f t="shared" si="615"/>
        <v>1377.1399999999999</v>
      </c>
      <c r="K1190" s="147"/>
      <c r="L1190" s="147">
        <v>0</v>
      </c>
      <c r="M1190" s="109">
        <f>L1190</f>
        <v>0</v>
      </c>
      <c r="N1190" s="109">
        <f t="shared" si="617"/>
        <v>0</v>
      </c>
      <c r="O1190" s="147"/>
      <c r="P1190" s="147">
        <v>0</v>
      </c>
      <c r="Q1190" s="109">
        <f>+P1190</f>
        <v>0</v>
      </c>
      <c r="R1190" s="66">
        <f t="shared" si="619"/>
        <v>0</v>
      </c>
      <c r="S1190" s="146">
        <v>25</v>
      </c>
      <c r="T1190" s="149" t="s">
        <v>134</v>
      </c>
      <c r="U1190" s="108">
        <f>SUMIF('Avoided Costs 2011-2019'!$A:$A,'2011 Actuals'!T1190&amp;'2011 Actuals'!S1190,'Avoided Costs 2011-2019'!$E:$E)*J1190</f>
        <v>3231.9714612965217</v>
      </c>
      <c r="V1190" s="108">
        <f>SUMIF('Avoided Costs 2011-2019'!$A:$A,'2011 Actuals'!T1190&amp;'2011 Actuals'!S1190,'Avoided Costs 2011-2019'!$K:$K)*N1190</f>
        <v>0</v>
      </c>
      <c r="W1190" s="108">
        <f>SUMIF('Avoided Costs 2011-2019'!$A:$A,'2011 Actuals'!T1190&amp;'2011 Actuals'!S1190,'Avoided Costs 2011-2019'!$M:$M)*R1190</f>
        <v>0</v>
      </c>
      <c r="X1190" s="108">
        <f t="shared" si="620"/>
        <v>3231.9714612965217</v>
      </c>
      <c r="Y1190" s="134">
        <v>4500</v>
      </c>
      <c r="Z1190" s="110">
        <f t="shared" si="621"/>
        <v>3330</v>
      </c>
      <c r="AA1190" s="110"/>
      <c r="AB1190" s="110"/>
      <c r="AC1190" s="110"/>
      <c r="AD1190" s="110">
        <f t="shared" si="622"/>
        <v>3330</v>
      </c>
      <c r="AE1190" s="110">
        <f t="shared" si="623"/>
        <v>-98.028538703478262</v>
      </c>
      <c r="AF1190" s="261">
        <f t="shared" si="624"/>
        <v>34428.5</v>
      </c>
      <c r="AG1190" s="23"/>
    </row>
    <row r="1191" spans="1:33" s="111" customFormat="1" x14ac:dyDescent="0.2">
      <c r="A1191" s="150" t="s">
        <v>1317</v>
      </c>
      <c r="B1191" s="150"/>
      <c r="C1191" s="150"/>
      <c r="D1191" s="151">
        <v>1</v>
      </c>
      <c r="E1191" s="152"/>
      <c r="F1191" s="153">
        <v>0.26</v>
      </c>
      <c r="G1191" s="153"/>
      <c r="H1191" s="152">
        <v>111786</v>
      </c>
      <c r="I1191" s="109">
        <f>H1191</f>
        <v>111786</v>
      </c>
      <c r="J1191" s="66">
        <f t="shared" si="615"/>
        <v>82721.64</v>
      </c>
      <c r="K1191" s="109"/>
      <c r="L1191" s="152">
        <v>148843</v>
      </c>
      <c r="M1191" s="109">
        <f>L1191</f>
        <v>148843</v>
      </c>
      <c r="N1191" s="109">
        <f t="shared" si="617"/>
        <v>110143.81999999999</v>
      </c>
      <c r="O1191" s="115"/>
      <c r="P1191" s="152">
        <v>0</v>
      </c>
      <c r="Q1191" s="109">
        <f t="shared" si="618"/>
        <v>0</v>
      </c>
      <c r="R1191" s="66">
        <f t="shared" si="619"/>
        <v>0</v>
      </c>
      <c r="S1191" s="151">
        <v>25</v>
      </c>
      <c r="T1191" s="154" t="s">
        <v>164</v>
      </c>
      <c r="U1191" s="108">
        <f>SUMIF('Avoided Costs 2011-2019'!$A:$A,'2011 Actuals'!T1191&amp;'2011 Actuals'!S1191,'Avoided Costs 2011-2019'!$E:$E)*J1191</f>
        <v>210221.53202194982</v>
      </c>
      <c r="V1191" s="108">
        <f>SUMIF('Avoided Costs 2011-2019'!$A:$A,'2011 Actuals'!T1191&amp;'2011 Actuals'!S1191,'Avoided Costs 2011-2019'!$K:$K)*N1191</f>
        <v>119153.33263710904</v>
      </c>
      <c r="W1191" s="108">
        <f>SUMIF('Avoided Costs 2011-2019'!$A:$A,'2011 Actuals'!T1191&amp;'2011 Actuals'!S1191,'Avoided Costs 2011-2019'!$M:$M)*R1191</f>
        <v>0</v>
      </c>
      <c r="X1191" s="108">
        <f t="shared" si="620"/>
        <v>329374.86465905886</v>
      </c>
      <c r="Y1191" s="134">
        <v>208800</v>
      </c>
      <c r="Z1191" s="110">
        <f t="shared" si="621"/>
        <v>154512</v>
      </c>
      <c r="AA1191" s="110"/>
      <c r="AB1191" s="110"/>
      <c r="AC1191" s="110"/>
      <c r="AD1191" s="110">
        <f t="shared" si="622"/>
        <v>154512</v>
      </c>
      <c r="AE1191" s="110">
        <f t="shared" si="623"/>
        <v>174862.86465905886</v>
      </c>
      <c r="AF1191" s="261">
        <f t="shared" si="624"/>
        <v>2068041</v>
      </c>
      <c r="AG1191" s="23"/>
    </row>
    <row r="1192" spans="1:33" s="111" customFormat="1" x14ac:dyDescent="0.2">
      <c r="A1192" s="145" t="s">
        <v>1318</v>
      </c>
      <c r="B1192" s="145"/>
      <c r="C1192" s="145"/>
      <c r="D1192" s="146">
        <v>0</v>
      </c>
      <c r="E1192" s="147"/>
      <c r="F1192" s="148">
        <v>0.26</v>
      </c>
      <c r="G1192" s="148"/>
      <c r="H1192" s="147">
        <v>13266</v>
      </c>
      <c r="I1192" s="109">
        <f t="shared" ref="I1192:I1210" si="627">H1192</f>
        <v>13266</v>
      </c>
      <c r="J1192" s="66">
        <f t="shared" si="615"/>
        <v>9816.84</v>
      </c>
      <c r="K1192" s="147"/>
      <c r="L1192" s="147">
        <v>0</v>
      </c>
      <c r="M1192" s="109">
        <f t="shared" ref="M1192:M1210" si="628">L1192</f>
        <v>0</v>
      </c>
      <c r="N1192" s="109">
        <f t="shared" si="617"/>
        <v>0</v>
      </c>
      <c r="O1192" s="147"/>
      <c r="P1192" s="147">
        <v>0</v>
      </c>
      <c r="Q1192" s="109">
        <f t="shared" ref="Q1192:Q1210" si="629">+P1192</f>
        <v>0</v>
      </c>
      <c r="R1192" s="66">
        <f t="shared" si="619"/>
        <v>0</v>
      </c>
      <c r="S1192" s="146">
        <v>25</v>
      </c>
      <c r="T1192" s="149" t="s">
        <v>16</v>
      </c>
      <c r="U1192" s="108">
        <f>SUMIF('Avoided Costs 2011-2019'!$A:$A,'2011 Actuals'!T1192&amp;'2011 Actuals'!S1192,'Avoided Costs 2011-2019'!$E:$E)*J1192</f>
        <v>25366.74739973047</v>
      </c>
      <c r="V1192" s="108">
        <f>SUMIF('Avoided Costs 2011-2019'!$A:$A,'2011 Actuals'!T1192&amp;'2011 Actuals'!S1192,'Avoided Costs 2011-2019'!$K:$K)*N1192</f>
        <v>0</v>
      </c>
      <c r="W1192" s="108">
        <f>SUMIF('Avoided Costs 2011-2019'!$A:$A,'2011 Actuals'!T1192&amp;'2011 Actuals'!S1192,'Avoided Costs 2011-2019'!$M:$M)*R1192</f>
        <v>0</v>
      </c>
      <c r="X1192" s="108">
        <f t="shared" si="620"/>
        <v>25366.74739973047</v>
      </c>
      <c r="Y1192" s="134">
        <v>12000</v>
      </c>
      <c r="Z1192" s="110">
        <f t="shared" si="621"/>
        <v>8880</v>
      </c>
      <c r="AA1192" s="110"/>
      <c r="AB1192" s="110"/>
      <c r="AC1192" s="110"/>
      <c r="AD1192" s="110">
        <f t="shared" si="622"/>
        <v>8880</v>
      </c>
      <c r="AE1192" s="110">
        <f t="shared" si="623"/>
        <v>16486.74739973047</v>
      </c>
      <c r="AF1192" s="261">
        <f t="shared" si="624"/>
        <v>245421</v>
      </c>
      <c r="AG1192" s="23"/>
    </row>
    <row r="1193" spans="1:33" s="111" customFormat="1" x14ac:dyDescent="0.2">
      <c r="A1193" s="145" t="s">
        <v>1319</v>
      </c>
      <c r="B1193" s="145"/>
      <c r="C1193" s="145"/>
      <c r="D1193" s="146">
        <v>0</v>
      </c>
      <c r="E1193" s="147"/>
      <c r="F1193" s="148">
        <v>0.26</v>
      </c>
      <c r="G1193" s="148"/>
      <c r="H1193" s="147">
        <v>14950</v>
      </c>
      <c r="I1193" s="109">
        <f t="shared" si="627"/>
        <v>14950</v>
      </c>
      <c r="J1193" s="66">
        <f t="shared" si="615"/>
        <v>11063</v>
      </c>
      <c r="K1193" s="147"/>
      <c r="L1193" s="147">
        <v>0</v>
      </c>
      <c r="M1193" s="109">
        <f t="shared" si="628"/>
        <v>0</v>
      </c>
      <c r="N1193" s="109">
        <f t="shared" si="617"/>
        <v>0</v>
      </c>
      <c r="O1193" s="147"/>
      <c r="P1193" s="147">
        <v>0</v>
      </c>
      <c r="Q1193" s="109">
        <f t="shared" si="629"/>
        <v>0</v>
      </c>
      <c r="R1193" s="66">
        <f t="shared" si="619"/>
        <v>0</v>
      </c>
      <c r="S1193" s="146">
        <v>25</v>
      </c>
      <c r="T1193" s="149" t="s">
        <v>134</v>
      </c>
      <c r="U1193" s="108">
        <f>SUMIF('Avoided Costs 2011-2019'!$A:$A,'2011 Actuals'!T1193&amp;'2011 Actuals'!S1193,'Avoided Costs 2011-2019'!$E:$E)*J1193</f>
        <v>25963.446182903281</v>
      </c>
      <c r="V1193" s="108">
        <f>SUMIF('Avoided Costs 2011-2019'!$A:$A,'2011 Actuals'!T1193&amp;'2011 Actuals'!S1193,'Avoided Costs 2011-2019'!$K:$K)*N1193</f>
        <v>0</v>
      </c>
      <c r="W1193" s="108">
        <f>SUMIF('Avoided Costs 2011-2019'!$A:$A,'2011 Actuals'!T1193&amp;'2011 Actuals'!S1193,'Avoided Costs 2011-2019'!$M:$M)*R1193</f>
        <v>0</v>
      </c>
      <c r="X1193" s="108">
        <f t="shared" si="620"/>
        <v>25963.446182903281</v>
      </c>
      <c r="Y1193" s="134">
        <v>14800</v>
      </c>
      <c r="Z1193" s="110">
        <f t="shared" si="621"/>
        <v>10952</v>
      </c>
      <c r="AA1193" s="110"/>
      <c r="AB1193" s="110"/>
      <c r="AC1193" s="110"/>
      <c r="AD1193" s="110">
        <f t="shared" si="622"/>
        <v>10952</v>
      </c>
      <c r="AE1193" s="110">
        <f t="shared" si="623"/>
        <v>15011.446182903281</v>
      </c>
      <c r="AF1193" s="261">
        <f t="shared" si="624"/>
        <v>276575</v>
      </c>
      <c r="AG1193" s="23"/>
    </row>
    <row r="1194" spans="1:33" s="111" customFormat="1" x14ac:dyDescent="0.2">
      <c r="A1194" s="145" t="s">
        <v>1320</v>
      </c>
      <c r="B1194" s="145"/>
      <c r="C1194" s="145"/>
      <c r="D1194" s="146">
        <v>1</v>
      </c>
      <c r="E1194" s="147"/>
      <c r="F1194" s="148">
        <v>0.26</v>
      </c>
      <c r="G1194" s="148"/>
      <c r="H1194" s="147">
        <v>38378</v>
      </c>
      <c r="I1194" s="109">
        <f t="shared" si="627"/>
        <v>38378</v>
      </c>
      <c r="J1194" s="66">
        <f t="shared" si="615"/>
        <v>28399.72</v>
      </c>
      <c r="K1194" s="147"/>
      <c r="L1194" s="147">
        <v>0</v>
      </c>
      <c r="M1194" s="109">
        <f t="shared" si="628"/>
        <v>0</v>
      </c>
      <c r="N1194" s="109">
        <f t="shared" si="617"/>
        <v>0</v>
      </c>
      <c r="O1194" s="147"/>
      <c r="P1194" s="147">
        <v>0</v>
      </c>
      <c r="Q1194" s="109">
        <f t="shared" si="629"/>
        <v>0</v>
      </c>
      <c r="R1194" s="66">
        <f t="shared" si="619"/>
        <v>0</v>
      </c>
      <c r="S1194" s="146">
        <v>25</v>
      </c>
      <c r="T1194" s="149" t="s">
        <v>16</v>
      </c>
      <c r="U1194" s="108">
        <f>SUMIF('Avoided Costs 2011-2019'!$A:$A,'2011 Actuals'!T1194&amp;'2011 Actuals'!S1194,'Avoided Costs 2011-2019'!$E:$E)*J1194</f>
        <v>73384.971484008434</v>
      </c>
      <c r="V1194" s="108">
        <f>SUMIF('Avoided Costs 2011-2019'!$A:$A,'2011 Actuals'!T1194&amp;'2011 Actuals'!S1194,'Avoided Costs 2011-2019'!$K:$K)*N1194</f>
        <v>0</v>
      </c>
      <c r="W1194" s="108">
        <f>SUMIF('Avoided Costs 2011-2019'!$A:$A,'2011 Actuals'!T1194&amp;'2011 Actuals'!S1194,'Avoided Costs 2011-2019'!$M:$M)*R1194</f>
        <v>0</v>
      </c>
      <c r="X1194" s="108">
        <f t="shared" si="620"/>
        <v>73384.971484008434</v>
      </c>
      <c r="Y1194" s="134">
        <v>14800</v>
      </c>
      <c r="Z1194" s="110">
        <f t="shared" si="621"/>
        <v>10952</v>
      </c>
      <c r="AA1194" s="110"/>
      <c r="AB1194" s="110"/>
      <c r="AC1194" s="110"/>
      <c r="AD1194" s="110">
        <f t="shared" si="622"/>
        <v>10952</v>
      </c>
      <c r="AE1194" s="110">
        <f t="shared" si="623"/>
        <v>62432.971484008434</v>
      </c>
      <c r="AF1194" s="261">
        <f t="shared" si="624"/>
        <v>709993</v>
      </c>
      <c r="AG1194" s="23"/>
    </row>
    <row r="1195" spans="1:33" s="111" customFormat="1" x14ac:dyDescent="0.2">
      <c r="A1195" s="145" t="s">
        <v>1321</v>
      </c>
      <c r="B1195" s="145"/>
      <c r="C1195" s="145"/>
      <c r="D1195" s="146">
        <v>0</v>
      </c>
      <c r="E1195" s="147"/>
      <c r="F1195" s="148">
        <v>0.26</v>
      </c>
      <c r="G1195" s="148"/>
      <c r="H1195" s="147">
        <v>14950</v>
      </c>
      <c r="I1195" s="109">
        <f t="shared" si="627"/>
        <v>14950</v>
      </c>
      <c r="J1195" s="66">
        <f t="shared" si="615"/>
        <v>11063</v>
      </c>
      <c r="K1195" s="147"/>
      <c r="L1195" s="147">
        <v>0</v>
      </c>
      <c r="M1195" s="109">
        <f t="shared" si="628"/>
        <v>0</v>
      </c>
      <c r="N1195" s="109">
        <f t="shared" si="617"/>
        <v>0</v>
      </c>
      <c r="O1195" s="147"/>
      <c r="P1195" s="147">
        <v>0</v>
      </c>
      <c r="Q1195" s="109">
        <f t="shared" si="629"/>
        <v>0</v>
      </c>
      <c r="R1195" s="66">
        <f t="shared" si="619"/>
        <v>0</v>
      </c>
      <c r="S1195" s="146">
        <v>25</v>
      </c>
      <c r="T1195" s="149" t="s">
        <v>134</v>
      </c>
      <c r="U1195" s="108">
        <f>SUMIF('Avoided Costs 2011-2019'!$A:$A,'2011 Actuals'!T1195&amp;'2011 Actuals'!S1195,'Avoided Costs 2011-2019'!$E:$E)*J1195</f>
        <v>25963.446182903281</v>
      </c>
      <c r="V1195" s="108">
        <f>SUMIF('Avoided Costs 2011-2019'!$A:$A,'2011 Actuals'!T1195&amp;'2011 Actuals'!S1195,'Avoided Costs 2011-2019'!$K:$K)*N1195</f>
        <v>0</v>
      </c>
      <c r="W1195" s="108">
        <f>SUMIF('Avoided Costs 2011-2019'!$A:$A,'2011 Actuals'!T1195&amp;'2011 Actuals'!S1195,'Avoided Costs 2011-2019'!$M:$M)*R1195</f>
        <v>0</v>
      </c>
      <c r="X1195" s="108">
        <f t="shared" si="620"/>
        <v>25963.446182903281</v>
      </c>
      <c r="Y1195" s="134">
        <v>14800</v>
      </c>
      <c r="Z1195" s="110">
        <f t="shared" si="621"/>
        <v>10952</v>
      </c>
      <c r="AA1195" s="110"/>
      <c r="AB1195" s="110"/>
      <c r="AC1195" s="110"/>
      <c r="AD1195" s="110">
        <f t="shared" si="622"/>
        <v>10952</v>
      </c>
      <c r="AE1195" s="110">
        <f t="shared" si="623"/>
        <v>15011.446182903281</v>
      </c>
      <c r="AF1195" s="261">
        <f t="shared" si="624"/>
        <v>276575</v>
      </c>
      <c r="AG1195" s="23"/>
    </row>
    <row r="1196" spans="1:33" s="111" customFormat="1" x14ac:dyDescent="0.2">
      <c r="A1196" s="145" t="s">
        <v>1322</v>
      </c>
      <c r="B1196" s="145"/>
      <c r="C1196" s="145"/>
      <c r="D1196" s="146">
        <v>1</v>
      </c>
      <c r="E1196" s="147"/>
      <c r="F1196" s="148">
        <v>0.26</v>
      </c>
      <c r="G1196" s="148"/>
      <c r="H1196" s="147">
        <v>163950</v>
      </c>
      <c r="I1196" s="109">
        <f t="shared" si="627"/>
        <v>163950</v>
      </c>
      <c r="J1196" s="66">
        <f t="shared" si="615"/>
        <v>121323</v>
      </c>
      <c r="K1196" s="147"/>
      <c r="L1196" s="147">
        <v>0</v>
      </c>
      <c r="M1196" s="109">
        <f t="shared" si="628"/>
        <v>0</v>
      </c>
      <c r="N1196" s="109">
        <f t="shared" si="617"/>
        <v>0</v>
      </c>
      <c r="O1196" s="147"/>
      <c r="P1196" s="147">
        <v>0</v>
      </c>
      <c r="Q1196" s="109">
        <f t="shared" si="629"/>
        <v>0</v>
      </c>
      <c r="R1196" s="66">
        <f t="shared" si="619"/>
        <v>0</v>
      </c>
      <c r="S1196" s="146">
        <v>25</v>
      </c>
      <c r="T1196" s="149" t="s">
        <v>16</v>
      </c>
      <c r="U1196" s="108">
        <f>SUMIF('Avoided Costs 2011-2019'!$A:$A,'2011 Actuals'!T1196&amp;'2011 Actuals'!S1196,'Avoided Costs 2011-2019'!$E:$E)*J1196</f>
        <v>313499.03785510402</v>
      </c>
      <c r="V1196" s="108">
        <f>SUMIF('Avoided Costs 2011-2019'!$A:$A,'2011 Actuals'!T1196&amp;'2011 Actuals'!S1196,'Avoided Costs 2011-2019'!$K:$K)*N1196</f>
        <v>0</v>
      </c>
      <c r="W1196" s="108">
        <f>SUMIF('Avoided Costs 2011-2019'!$A:$A,'2011 Actuals'!T1196&amp;'2011 Actuals'!S1196,'Avoided Costs 2011-2019'!$M:$M)*R1196</f>
        <v>0</v>
      </c>
      <c r="X1196" s="108">
        <f t="shared" si="620"/>
        <v>313499.03785510402</v>
      </c>
      <c r="Y1196" s="134">
        <v>42300</v>
      </c>
      <c r="Z1196" s="110">
        <f t="shared" si="621"/>
        <v>31302</v>
      </c>
      <c r="AA1196" s="110"/>
      <c r="AB1196" s="110"/>
      <c r="AC1196" s="110"/>
      <c r="AD1196" s="110">
        <f t="shared" si="622"/>
        <v>31302</v>
      </c>
      <c r="AE1196" s="110">
        <f t="shared" si="623"/>
        <v>282197.03785510402</v>
      </c>
      <c r="AF1196" s="261">
        <f t="shared" si="624"/>
        <v>3033075</v>
      </c>
      <c r="AG1196" s="23"/>
    </row>
    <row r="1197" spans="1:33" s="111" customFormat="1" x14ac:dyDescent="0.2">
      <c r="A1197" s="145" t="s">
        <v>1323</v>
      </c>
      <c r="B1197" s="145"/>
      <c r="C1197" s="145"/>
      <c r="D1197" s="146">
        <v>0</v>
      </c>
      <c r="E1197" s="147"/>
      <c r="F1197" s="148">
        <v>0.26</v>
      </c>
      <c r="G1197" s="148"/>
      <c r="H1197" s="147">
        <v>10862</v>
      </c>
      <c r="I1197" s="109">
        <f t="shared" si="627"/>
        <v>10862</v>
      </c>
      <c r="J1197" s="66">
        <f t="shared" si="615"/>
        <v>8037.88</v>
      </c>
      <c r="K1197" s="147"/>
      <c r="L1197" s="147">
        <v>0</v>
      </c>
      <c r="M1197" s="109">
        <f t="shared" si="628"/>
        <v>0</v>
      </c>
      <c r="N1197" s="109">
        <f t="shared" si="617"/>
        <v>0</v>
      </c>
      <c r="O1197" s="147"/>
      <c r="P1197" s="147">
        <v>0</v>
      </c>
      <c r="Q1197" s="109">
        <f t="shared" si="629"/>
        <v>0</v>
      </c>
      <c r="R1197" s="66">
        <f t="shared" si="619"/>
        <v>0</v>
      </c>
      <c r="S1197" s="146">
        <v>25</v>
      </c>
      <c r="T1197" s="149" t="s">
        <v>134</v>
      </c>
      <c r="U1197" s="108">
        <f>SUMIF('Avoided Costs 2011-2019'!$A:$A,'2011 Actuals'!T1197&amp;'2011 Actuals'!S1197,'Avoided Costs 2011-2019'!$E:$E)*J1197</f>
        <v>18863.876417304044</v>
      </c>
      <c r="V1197" s="108">
        <f>SUMIF('Avoided Costs 2011-2019'!$A:$A,'2011 Actuals'!T1197&amp;'2011 Actuals'!S1197,'Avoided Costs 2011-2019'!$K:$K)*N1197</f>
        <v>0</v>
      </c>
      <c r="W1197" s="108">
        <f>SUMIF('Avoided Costs 2011-2019'!$A:$A,'2011 Actuals'!T1197&amp;'2011 Actuals'!S1197,'Avoided Costs 2011-2019'!$M:$M)*R1197</f>
        <v>0</v>
      </c>
      <c r="X1197" s="108">
        <f t="shared" si="620"/>
        <v>18863.876417304044</v>
      </c>
      <c r="Y1197" s="134">
        <v>20600</v>
      </c>
      <c r="Z1197" s="110">
        <f t="shared" si="621"/>
        <v>15244</v>
      </c>
      <c r="AA1197" s="110"/>
      <c r="AB1197" s="110"/>
      <c r="AC1197" s="110"/>
      <c r="AD1197" s="110">
        <f t="shared" si="622"/>
        <v>15244</v>
      </c>
      <c r="AE1197" s="110">
        <f t="shared" si="623"/>
        <v>3619.8764173040436</v>
      </c>
      <c r="AF1197" s="261">
        <f t="shared" si="624"/>
        <v>200947</v>
      </c>
      <c r="AG1197" s="23"/>
    </row>
    <row r="1198" spans="1:33" s="111" customFormat="1" x14ac:dyDescent="0.2">
      <c r="A1198" s="145" t="s">
        <v>1324</v>
      </c>
      <c r="B1198" s="145"/>
      <c r="C1198" s="145"/>
      <c r="D1198" s="146">
        <v>1</v>
      </c>
      <c r="E1198" s="147"/>
      <c r="F1198" s="148">
        <v>0.26</v>
      </c>
      <c r="G1198" s="148"/>
      <c r="H1198" s="147">
        <v>109300</v>
      </c>
      <c r="I1198" s="109">
        <f t="shared" si="627"/>
        <v>109300</v>
      </c>
      <c r="J1198" s="66">
        <f t="shared" si="615"/>
        <v>80882</v>
      </c>
      <c r="K1198" s="147"/>
      <c r="L1198" s="147">
        <v>0</v>
      </c>
      <c r="M1198" s="109">
        <f t="shared" si="628"/>
        <v>0</v>
      </c>
      <c r="N1198" s="109">
        <f t="shared" si="617"/>
        <v>0</v>
      </c>
      <c r="O1198" s="147"/>
      <c r="P1198" s="147">
        <v>0</v>
      </c>
      <c r="Q1198" s="109">
        <f t="shared" si="629"/>
        <v>0</v>
      </c>
      <c r="R1198" s="66">
        <f t="shared" si="619"/>
        <v>0</v>
      </c>
      <c r="S1198" s="146">
        <v>25</v>
      </c>
      <c r="T1198" s="149" t="s">
        <v>16</v>
      </c>
      <c r="U1198" s="108">
        <f>SUMIF('Avoided Costs 2011-2019'!$A:$A,'2011 Actuals'!T1198&amp;'2011 Actuals'!S1198,'Avoided Costs 2011-2019'!$E:$E)*J1198</f>
        <v>208999.35857006937</v>
      </c>
      <c r="V1198" s="108">
        <f>SUMIF('Avoided Costs 2011-2019'!$A:$A,'2011 Actuals'!T1198&amp;'2011 Actuals'!S1198,'Avoided Costs 2011-2019'!$K:$K)*N1198</f>
        <v>0</v>
      </c>
      <c r="W1198" s="108">
        <f>SUMIF('Avoided Costs 2011-2019'!$A:$A,'2011 Actuals'!T1198&amp;'2011 Actuals'!S1198,'Avoided Costs 2011-2019'!$M:$M)*R1198</f>
        <v>0</v>
      </c>
      <c r="X1198" s="108">
        <f t="shared" si="620"/>
        <v>208999.35857006937</v>
      </c>
      <c r="Y1198" s="134">
        <v>28200</v>
      </c>
      <c r="Z1198" s="110">
        <f t="shared" si="621"/>
        <v>20868</v>
      </c>
      <c r="AA1198" s="110"/>
      <c r="AB1198" s="110"/>
      <c r="AC1198" s="110"/>
      <c r="AD1198" s="110">
        <f t="shared" si="622"/>
        <v>20868</v>
      </c>
      <c r="AE1198" s="110">
        <f t="shared" si="623"/>
        <v>188131.35857006937</v>
      </c>
      <c r="AF1198" s="261">
        <f t="shared" si="624"/>
        <v>2022050</v>
      </c>
      <c r="AG1198" s="23"/>
    </row>
    <row r="1199" spans="1:33" s="111" customFormat="1" x14ac:dyDescent="0.2">
      <c r="A1199" s="145" t="s">
        <v>1325</v>
      </c>
      <c r="B1199" s="145"/>
      <c r="C1199" s="145"/>
      <c r="D1199" s="146">
        <v>0</v>
      </c>
      <c r="E1199" s="147"/>
      <c r="F1199" s="148">
        <v>0.26</v>
      </c>
      <c r="G1199" s="148"/>
      <c r="H1199" s="147">
        <v>12141</v>
      </c>
      <c r="I1199" s="109">
        <f t="shared" si="627"/>
        <v>12141</v>
      </c>
      <c r="J1199" s="66">
        <f t="shared" si="615"/>
        <v>8984.34</v>
      </c>
      <c r="K1199" s="147"/>
      <c r="L1199" s="147">
        <v>0</v>
      </c>
      <c r="M1199" s="109">
        <f t="shared" si="628"/>
        <v>0</v>
      </c>
      <c r="N1199" s="109">
        <f t="shared" si="617"/>
        <v>0</v>
      </c>
      <c r="O1199" s="147"/>
      <c r="P1199" s="147">
        <v>0</v>
      </c>
      <c r="Q1199" s="109">
        <f t="shared" si="629"/>
        <v>0</v>
      </c>
      <c r="R1199" s="66">
        <f t="shared" si="619"/>
        <v>0</v>
      </c>
      <c r="S1199" s="146">
        <v>25</v>
      </c>
      <c r="T1199" s="149" t="s">
        <v>16</v>
      </c>
      <c r="U1199" s="108">
        <f>SUMIF('Avoided Costs 2011-2019'!$A:$A,'2011 Actuals'!T1199&amp;'2011 Actuals'!S1199,'Avoided Costs 2011-2019'!$E:$E)*J1199</f>
        <v>23215.564614814382</v>
      </c>
      <c r="V1199" s="108">
        <f>SUMIF('Avoided Costs 2011-2019'!$A:$A,'2011 Actuals'!T1199&amp;'2011 Actuals'!S1199,'Avoided Costs 2011-2019'!$K:$K)*N1199</f>
        <v>0</v>
      </c>
      <c r="W1199" s="108">
        <f>SUMIF('Avoided Costs 2011-2019'!$A:$A,'2011 Actuals'!T1199&amp;'2011 Actuals'!S1199,'Avoided Costs 2011-2019'!$M:$M)*R1199</f>
        <v>0</v>
      </c>
      <c r="X1199" s="108">
        <f t="shared" si="620"/>
        <v>23215.564614814382</v>
      </c>
      <c r="Y1199" s="134">
        <v>10300</v>
      </c>
      <c r="Z1199" s="110">
        <f t="shared" si="621"/>
        <v>7622</v>
      </c>
      <c r="AA1199" s="110"/>
      <c r="AB1199" s="110"/>
      <c r="AC1199" s="110"/>
      <c r="AD1199" s="110">
        <f t="shared" si="622"/>
        <v>7622</v>
      </c>
      <c r="AE1199" s="110">
        <f t="shared" si="623"/>
        <v>15593.564614814382</v>
      </c>
      <c r="AF1199" s="261">
        <f t="shared" si="624"/>
        <v>224608.5</v>
      </c>
      <c r="AG1199" s="23"/>
    </row>
    <row r="1200" spans="1:33" s="111" customFormat="1" x14ac:dyDescent="0.2">
      <c r="A1200" s="145" t="s">
        <v>1326</v>
      </c>
      <c r="B1200" s="145"/>
      <c r="C1200" s="145"/>
      <c r="D1200" s="146">
        <v>0</v>
      </c>
      <c r="E1200" s="147"/>
      <c r="F1200" s="148">
        <v>0.26</v>
      </c>
      <c r="G1200" s="148"/>
      <c r="H1200" s="147">
        <v>14950</v>
      </c>
      <c r="I1200" s="109">
        <f t="shared" si="627"/>
        <v>14950</v>
      </c>
      <c r="J1200" s="66">
        <f t="shared" si="615"/>
        <v>11063</v>
      </c>
      <c r="K1200" s="147"/>
      <c r="L1200" s="147">
        <v>0</v>
      </c>
      <c r="M1200" s="109">
        <f t="shared" si="628"/>
        <v>0</v>
      </c>
      <c r="N1200" s="109">
        <f t="shared" si="617"/>
        <v>0</v>
      </c>
      <c r="O1200" s="147"/>
      <c r="P1200" s="147">
        <v>0</v>
      </c>
      <c r="Q1200" s="109">
        <f t="shared" si="629"/>
        <v>0</v>
      </c>
      <c r="R1200" s="66">
        <f t="shared" si="619"/>
        <v>0</v>
      </c>
      <c r="S1200" s="146">
        <v>25</v>
      </c>
      <c r="T1200" s="149" t="s">
        <v>134</v>
      </c>
      <c r="U1200" s="108">
        <f>SUMIF('Avoided Costs 2011-2019'!$A:$A,'2011 Actuals'!T1200&amp;'2011 Actuals'!S1200,'Avoided Costs 2011-2019'!$E:$E)*J1200</f>
        <v>25963.446182903281</v>
      </c>
      <c r="V1200" s="108">
        <f>SUMIF('Avoided Costs 2011-2019'!$A:$A,'2011 Actuals'!T1200&amp;'2011 Actuals'!S1200,'Avoided Costs 2011-2019'!$K:$K)*N1200</f>
        <v>0</v>
      </c>
      <c r="W1200" s="108">
        <f>SUMIF('Avoided Costs 2011-2019'!$A:$A,'2011 Actuals'!T1200&amp;'2011 Actuals'!S1200,'Avoided Costs 2011-2019'!$M:$M)*R1200</f>
        <v>0</v>
      </c>
      <c r="X1200" s="108">
        <f t="shared" si="620"/>
        <v>25963.446182903281</v>
      </c>
      <c r="Y1200" s="134">
        <v>14800</v>
      </c>
      <c r="Z1200" s="110">
        <f t="shared" si="621"/>
        <v>10952</v>
      </c>
      <c r="AA1200" s="110"/>
      <c r="AB1200" s="110"/>
      <c r="AC1200" s="110"/>
      <c r="AD1200" s="110">
        <f t="shared" si="622"/>
        <v>10952</v>
      </c>
      <c r="AE1200" s="110">
        <f t="shared" si="623"/>
        <v>15011.446182903281</v>
      </c>
      <c r="AF1200" s="261">
        <f t="shared" si="624"/>
        <v>276575</v>
      </c>
      <c r="AG1200" s="23"/>
    </row>
    <row r="1201" spans="1:33" s="111" customFormat="1" x14ac:dyDescent="0.2">
      <c r="A1201" s="145" t="s">
        <v>1327</v>
      </c>
      <c r="B1201" s="145"/>
      <c r="C1201" s="145"/>
      <c r="D1201" s="146">
        <v>1</v>
      </c>
      <c r="E1201" s="147"/>
      <c r="F1201" s="148">
        <v>0.26</v>
      </c>
      <c r="G1201" s="148"/>
      <c r="H1201" s="147">
        <v>54650</v>
      </c>
      <c r="I1201" s="109">
        <f t="shared" si="627"/>
        <v>54650</v>
      </c>
      <c r="J1201" s="66">
        <f t="shared" si="615"/>
        <v>40441</v>
      </c>
      <c r="K1201" s="147"/>
      <c r="L1201" s="147">
        <v>0</v>
      </c>
      <c r="M1201" s="109">
        <f t="shared" si="628"/>
        <v>0</v>
      </c>
      <c r="N1201" s="109">
        <f t="shared" si="617"/>
        <v>0</v>
      </c>
      <c r="O1201" s="147"/>
      <c r="P1201" s="147">
        <v>0</v>
      </c>
      <c r="Q1201" s="109">
        <f t="shared" si="629"/>
        <v>0</v>
      </c>
      <c r="R1201" s="66">
        <f t="shared" si="619"/>
        <v>0</v>
      </c>
      <c r="S1201" s="146">
        <v>25</v>
      </c>
      <c r="T1201" s="149" t="s">
        <v>16</v>
      </c>
      <c r="U1201" s="108">
        <f>SUMIF('Avoided Costs 2011-2019'!$A:$A,'2011 Actuals'!T1201&amp;'2011 Actuals'!S1201,'Avoided Costs 2011-2019'!$E:$E)*J1201</f>
        <v>104499.67928503468</v>
      </c>
      <c r="V1201" s="108">
        <f>SUMIF('Avoided Costs 2011-2019'!$A:$A,'2011 Actuals'!T1201&amp;'2011 Actuals'!S1201,'Avoided Costs 2011-2019'!$K:$K)*N1201</f>
        <v>0</v>
      </c>
      <c r="W1201" s="108">
        <f>SUMIF('Avoided Costs 2011-2019'!$A:$A,'2011 Actuals'!T1201&amp;'2011 Actuals'!S1201,'Avoided Costs 2011-2019'!$M:$M)*R1201</f>
        <v>0</v>
      </c>
      <c r="X1201" s="108">
        <f t="shared" si="620"/>
        <v>104499.67928503468</v>
      </c>
      <c r="Y1201" s="134">
        <v>14100</v>
      </c>
      <c r="Z1201" s="110">
        <f t="shared" si="621"/>
        <v>10434</v>
      </c>
      <c r="AA1201" s="110"/>
      <c r="AB1201" s="110"/>
      <c r="AC1201" s="110"/>
      <c r="AD1201" s="110">
        <f t="shared" si="622"/>
        <v>10434</v>
      </c>
      <c r="AE1201" s="110">
        <f t="shared" si="623"/>
        <v>94065.679285034683</v>
      </c>
      <c r="AF1201" s="261">
        <f t="shared" si="624"/>
        <v>1011025</v>
      </c>
      <c r="AG1201" s="23"/>
    </row>
    <row r="1202" spans="1:33" s="111" customFormat="1" x14ac:dyDescent="0.2">
      <c r="A1202" s="145" t="s">
        <v>1328</v>
      </c>
      <c r="B1202" s="145"/>
      <c r="C1202" s="145"/>
      <c r="D1202" s="146">
        <v>0</v>
      </c>
      <c r="E1202" s="147"/>
      <c r="F1202" s="148">
        <v>0.26</v>
      </c>
      <c r="G1202" s="148"/>
      <c r="H1202" s="147">
        <v>13266</v>
      </c>
      <c r="I1202" s="109">
        <f t="shared" si="627"/>
        <v>13266</v>
      </c>
      <c r="J1202" s="66">
        <f t="shared" si="615"/>
        <v>9816.84</v>
      </c>
      <c r="K1202" s="147"/>
      <c r="L1202" s="147">
        <v>0</v>
      </c>
      <c r="M1202" s="109">
        <f t="shared" si="628"/>
        <v>0</v>
      </c>
      <c r="N1202" s="109">
        <f t="shared" si="617"/>
        <v>0</v>
      </c>
      <c r="O1202" s="147"/>
      <c r="P1202" s="147">
        <v>0</v>
      </c>
      <c r="Q1202" s="109">
        <f t="shared" si="629"/>
        <v>0</v>
      </c>
      <c r="R1202" s="66">
        <f t="shared" si="619"/>
        <v>0</v>
      </c>
      <c r="S1202" s="146">
        <v>25</v>
      </c>
      <c r="T1202" s="149" t="s">
        <v>16</v>
      </c>
      <c r="U1202" s="108">
        <f>SUMIF('Avoided Costs 2011-2019'!$A:$A,'2011 Actuals'!T1202&amp;'2011 Actuals'!S1202,'Avoided Costs 2011-2019'!$E:$E)*J1202</f>
        <v>25366.74739973047</v>
      </c>
      <c r="V1202" s="108">
        <f>SUMIF('Avoided Costs 2011-2019'!$A:$A,'2011 Actuals'!T1202&amp;'2011 Actuals'!S1202,'Avoided Costs 2011-2019'!$K:$K)*N1202</f>
        <v>0</v>
      </c>
      <c r="W1202" s="108">
        <f>SUMIF('Avoided Costs 2011-2019'!$A:$A,'2011 Actuals'!T1202&amp;'2011 Actuals'!S1202,'Avoided Costs 2011-2019'!$M:$M)*R1202</f>
        <v>0</v>
      </c>
      <c r="X1202" s="108">
        <f t="shared" si="620"/>
        <v>25366.74739973047</v>
      </c>
      <c r="Y1202" s="134">
        <v>12000</v>
      </c>
      <c r="Z1202" s="110">
        <f t="shared" si="621"/>
        <v>8880</v>
      </c>
      <c r="AA1202" s="110"/>
      <c r="AB1202" s="110"/>
      <c r="AC1202" s="110"/>
      <c r="AD1202" s="110">
        <f t="shared" si="622"/>
        <v>8880</v>
      </c>
      <c r="AE1202" s="110">
        <f t="shared" si="623"/>
        <v>16486.74739973047</v>
      </c>
      <c r="AF1202" s="261">
        <f t="shared" si="624"/>
        <v>245421</v>
      </c>
      <c r="AG1202" s="23"/>
    </row>
    <row r="1203" spans="1:33" s="111" customFormat="1" x14ac:dyDescent="0.2">
      <c r="A1203" s="145" t="s">
        <v>1329</v>
      </c>
      <c r="B1203" s="145"/>
      <c r="C1203" s="145"/>
      <c r="D1203" s="146">
        <v>0</v>
      </c>
      <c r="E1203" s="147"/>
      <c r="F1203" s="148">
        <v>0.26</v>
      </c>
      <c r="G1203" s="148"/>
      <c r="H1203" s="147">
        <v>14950</v>
      </c>
      <c r="I1203" s="109">
        <f t="shared" si="627"/>
        <v>14950</v>
      </c>
      <c r="J1203" s="66">
        <f t="shared" si="615"/>
        <v>11063</v>
      </c>
      <c r="K1203" s="147"/>
      <c r="L1203" s="147">
        <v>0</v>
      </c>
      <c r="M1203" s="109">
        <f t="shared" si="628"/>
        <v>0</v>
      </c>
      <c r="N1203" s="109">
        <f t="shared" si="617"/>
        <v>0</v>
      </c>
      <c r="O1203" s="147"/>
      <c r="P1203" s="147">
        <v>0</v>
      </c>
      <c r="Q1203" s="109">
        <f t="shared" si="629"/>
        <v>0</v>
      </c>
      <c r="R1203" s="66">
        <f t="shared" si="619"/>
        <v>0</v>
      </c>
      <c r="S1203" s="146">
        <v>25</v>
      </c>
      <c r="T1203" s="149" t="s">
        <v>134</v>
      </c>
      <c r="U1203" s="108">
        <f>SUMIF('Avoided Costs 2011-2019'!$A:$A,'2011 Actuals'!T1203&amp;'2011 Actuals'!S1203,'Avoided Costs 2011-2019'!$E:$E)*J1203</f>
        <v>25963.446182903281</v>
      </c>
      <c r="V1203" s="108">
        <f>SUMIF('Avoided Costs 2011-2019'!$A:$A,'2011 Actuals'!T1203&amp;'2011 Actuals'!S1203,'Avoided Costs 2011-2019'!$K:$K)*N1203</f>
        <v>0</v>
      </c>
      <c r="W1203" s="108">
        <f>SUMIF('Avoided Costs 2011-2019'!$A:$A,'2011 Actuals'!T1203&amp;'2011 Actuals'!S1203,'Avoided Costs 2011-2019'!$M:$M)*R1203</f>
        <v>0</v>
      </c>
      <c r="X1203" s="108">
        <f t="shared" si="620"/>
        <v>25963.446182903281</v>
      </c>
      <c r="Y1203" s="134">
        <v>14800</v>
      </c>
      <c r="Z1203" s="110">
        <f t="shared" si="621"/>
        <v>10952</v>
      </c>
      <c r="AA1203" s="110"/>
      <c r="AB1203" s="110"/>
      <c r="AC1203" s="110"/>
      <c r="AD1203" s="110">
        <f t="shared" si="622"/>
        <v>10952</v>
      </c>
      <c r="AE1203" s="110">
        <f t="shared" si="623"/>
        <v>15011.446182903281</v>
      </c>
      <c r="AF1203" s="261">
        <f t="shared" si="624"/>
        <v>276575</v>
      </c>
      <c r="AG1203" s="23"/>
    </row>
    <row r="1204" spans="1:33" s="111" customFormat="1" x14ac:dyDescent="0.2">
      <c r="A1204" s="145" t="s">
        <v>1330</v>
      </c>
      <c r="B1204" s="145"/>
      <c r="C1204" s="145"/>
      <c r="D1204" s="146">
        <v>1</v>
      </c>
      <c r="E1204" s="147"/>
      <c r="F1204" s="148">
        <v>0.26</v>
      </c>
      <c r="G1204" s="148"/>
      <c r="H1204" s="147">
        <v>38378</v>
      </c>
      <c r="I1204" s="109">
        <f t="shared" si="627"/>
        <v>38378</v>
      </c>
      <c r="J1204" s="66">
        <f t="shared" si="615"/>
        <v>28399.72</v>
      </c>
      <c r="K1204" s="147"/>
      <c r="L1204" s="147">
        <v>0</v>
      </c>
      <c r="M1204" s="109">
        <f t="shared" si="628"/>
        <v>0</v>
      </c>
      <c r="N1204" s="109">
        <f t="shared" si="617"/>
        <v>0</v>
      </c>
      <c r="O1204" s="147"/>
      <c r="P1204" s="147">
        <v>0</v>
      </c>
      <c r="Q1204" s="109">
        <f t="shared" si="629"/>
        <v>0</v>
      </c>
      <c r="R1204" s="66">
        <f t="shared" si="619"/>
        <v>0</v>
      </c>
      <c r="S1204" s="146">
        <v>25</v>
      </c>
      <c r="T1204" s="149" t="s">
        <v>16</v>
      </c>
      <c r="U1204" s="108">
        <f>SUMIF('Avoided Costs 2011-2019'!$A:$A,'2011 Actuals'!T1204&amp;'2011 Actuals'!S1204,'Avoided Costs 2011-2019'!$E:$E)*J1204</f>
        <v>73384.971484008434</v>
      </c>
      <c r="V1204" s="108">
        <f>SUMIF('Avoided Costs 2011-2019'!$A:$A,'2011 Actuals'!T1204&amp;'2011 Actuals'!S1204,'Avoided Costs 2011-2019'!$K:$K)*N1204</f>
        <v>0</v>
      </c>
      <c r="W1204" s="108">
        <f>SUMIF('Avoided Costs 2011-2019'!$A:$A,'2011 Actuals'!T1204&amp;'2011 Actuals'!S1204,'Avoided Costs 2011-2019'!$M:$M)*R1204</f>
        <v>0</v>
      </c>
      <c r="X1204" s="108">
        <f t="shared" si="620"/>
        <v>73384.971484008434</v>
      </c>
      <c r="Y1204" s="134">
        <v>14800</v>
      </c>
      <c r="Z1204" s="110">
        <f t="shared" si="621"/>
        <v>10952</v>
      </c>
      <c r="AA1204" s="110"/>
      <c r="AB1204" s="110"/>
      <c r="AC1204" s="110"/>
      <c r="AD1204" s="110">
        <f t="shared" si="622"/>
        <v>10952</v>
      </c>
      <c r="AE1204" s="110">
        <f t="shared" si="623"/>
        <v>62432.971484008434</v>
      </c>
      <c r="AF1204" s="261">
        <f t="shared" si="624"/>
        <v>709993</v>
      </c>
      <c r="AG1204" s="23"/>
    </row>
    <row r="1205" spans="1:33" s="111" customFormat="1" x14ac:dyDescent="0.2">
      <c r="A1205" s="145" t="s">
        <v>1331</v>
      </c>
      <c r="B1205" s="145"/>
      <c r="C1205" s="145"/>
      <c r="D1205" s="146">
        <v>1</v>
      </c>
      <c r="E1205" s="147"/>
      <c r="F1205" s="148">
        <v>0.26</v>
      </c>
      <c r="G1205" s="148"/>
      <c r="H1205" s="147">
        <v>13266</v>
      </c>
      <c r="I1205" s="109">
        <f t="shared" si="627"/>
        <v>13266</v>
      </c>
      <c r="J1205" s="66">
        <f t="shared" si="615"/>
        <v>9816.84</v>
      </c>
      <c r="K1205" s="147"/>
      <c r="L1205" s="147">
        <v>0</v>
      </c>
      <c r="M1205" s="109">
        <f t="shared" si="628"/>
        <v>0</v>
      </c>
      <c r="N1205" s="109">
        <f t="shared" si="617"/>
        <v>0</v>
      </c>
      <c r="O1205" s="147"/>
      <c r="P1205" s="147">
        <v>0</v>
      </c>
      <c r="Q1205" s="109">
        <f t="shared" si="629"/>
        <v>0</v>
      </c>
      <c r="R1205" s="66">
        <f t="shared" si="619"/>
        <v>0</v>
      </c>
      <c r="S1205" s="146">
        <v>25</v>
      </c>
      <c r="T1205" s="149" t="s">
        <v>16</v>
      </c>
      <c r="U1205" s="108">
        <f>SUMIF('Avoided Costs 2011-2019'!$A:$A,'2011 Actuals'!T1205&amp;'2011 Actuals'!S1205,'Avoided Costs 2011-2019'!$E:$E)*J1205</f>
        <v>25366.74739973047</v>
      </c>
      <c r="V1205" s="108">
        <f>SUMIF('Avoided Costs 2011-2019'!$A:$A,'2011 Actuals'!T1205&amp;'2011 Actuals'!S1205,'Avoided Costs 2011-2019'!$K:$K)*N1205</f>
        <v>0</v>
      </c>
      <c r="W1205" s="108">
        <f>SUMIF('Avoided Costs 2011-2019'!$A:$A,'2011 Actuals'!T1205&amp;'2011 Actuals'!S1205,'Avoided Costs 2011-2019'!$M:$M)*R1205</f>
        <v>0</v>
      </c>
      <c r="X1205" s="108">
        <f t="shared" si="620"/>
        <v>25366.74739973047</v>
      </c>
      <c r="Y1205" s="134">
        <v>12000</v>
      </c>
      <c r="Z1205" s="110">
        <f t="shared" si="621"/>
        <v>8880</v>
      </c>
      <c r="AA1205" s="110"/>
      <c r="AB1205" s="110"/>
      <c r="AC1205" s="110"/>
      <c r="AD1205" s="110">
        <f t="shared" si="622"/>
        <v>8880</v>
      </c>
      <c r="AE1205" s="110">
        <f t="shared" si="623"/>
        <v>16486.74739973047</v>
      </c>
      <c r="AF1205" s="261">
        <f t="shared" si="624"/>
        <v>245421</v>
      </c>
      <c r="AG1205" s="23"/>
    </row>
    <row r="1206" spans="1:33" s="111" customFormat="1" x14ac:dyDescent="0.2">
      <c r="A1206" s="145" t="s">
        <v>1332</v>
      </c>
      <c r="B1206" s="145"/>
      <c r="C1206" s="145"/>
      <c r="D1206" s="146">
        <v>0</v>
      </c>
      <c r="E1206" s="147"/>
      <c r="F1206" s="148">
        <v>0.26</v>
      </c>
      <c r="G1206" s="148"/>
      <c r="H1206" s="147">
        <v>6633</v>
      </c>
      <c r="I1206" s="109">
        <f t="shared" si="627"/>
        <v>6633</v>
      </c>
      <c r="J1206" s="66">
        <f t="shared" si="615"/>
        <v>4908.42</v>
      </c>
      <c r="K1206" s="147"/>
      <c r="L1206" s="147">
        <v>0</v>
      </c>
      <c r="M1206" s="109">
        <f t="shared" si="628"/>
        <v>0</v>
      </c>
      <c r="N1206" s="109">
        <f t="shared" si="617"/>
        <v>0</v>
      </c>
      <c r="O1206" s="147"/>
      <c r="P1206" s="147">
        <v>0</v>
      </c>
      <c r="Q1206" s="109">
        <f t="shared" si="629"/>
        <v>0</v>
      </c>
      <c r="R1206" s="66">
        <f t="shared" si="619"/>
        <v>0</v>
      </c>
      <c r="S1206" s="146">
        <v>25</v>
      </c>
      <c r="T1206" s="149" t="s">
        <v>16</v>
      </c>
      <c r="U1206" s="108">
        <f>SUMIF('Avoided Costs 2011-2019'!$A:$A,'2011 Actuals'!T1206&amp;'2011 Actuals'!S1206,'Avoided Costs 2011-2019'!$E:$E)*J1206</f>
        <v>12683.373699865235</v>
      </c>
      <c r="V1206" s="108">
        <f>SUMIF('Avoided Costs 2011-2019'!$A:$A,'2011 Actuals'!T1206&amp;'2011 Actuals'!S1206,'Avoided Costs 2011-2019'!$K:$K)*N1206</f>
        <v>0</v>
      </c>
      <c r="W1206" s="108">
        <f>SUMIF('Avoided Costs 2011-2019'!$A:$A,'2011 Actuals'!T1206&amp;'2011 Actuals'!S1206,'Avoided Costs 2011-2019'!$M:$M)*R1206</f>
        <v>0</v>
      </c>
      <c r="X1206" s="108">
        <f t="shared" si="620"/>
        <v>12683.373699865235</v>
      </c>
      <c r="Y1206" s="134">
        <v>6000</v>
      </c>
      <c r="Z1206" s="110">
        <f t="shared" si="621"/>
        <v>4440</v>
      </c>
      <c r="AA1206" s="110"/>
      <c r="AB1206" s="110"/>
      <c r="AC1206" s="110"/>
      <c r="AD1206" s="110">
        <f t="shared" si="622"/>
        <v>4440</v>
      </c>
      <c r="AE1206" s="110">
        <f t="shared" si="623"/>
        <v>8243.3736998652348</v>
      </c>
      <c r="AF1206" s="261">
        <f t="shared" si="624"/>
        <v>122710.5</v>
      </c>
      <c r="AG1206" s="23"/>
    </row>
    <row r="1207" spans="1:33" s="111" customFormat="1" x14ac:dyDescent="0.2">
      <c r="A1207" s="145" t="s">
        <v>1333</v>
      </c>
      <c r="B1207" s="145"/>
      <c r="C1207" s="145"/>
      <c r="D1207" s="146">
        <v>0</v>
      </c>
      <c r="E1207" s="147"/>
      <c r="F1207" s="148">
        <v>0.26</v>
      </c>
      <c r="G1207" s="148"/>
      <c r="H1207" s="147">
        <v>29900</v>
      </c>
      <c r="I1207" s="109">
        <f t="shared" si="627"/>
        <v>29900</v>
      </c>
      <c r="J1207" s="66">
        <f t="shared" si="615"/>
        <v>22126</v>
      </c>
      <c r="K1207" s="147"/>
      <c r="L1207" s="147">
        <v>0</v>
      </c>
      <c r="M1207" s="109">
        <f t="shared" si="628"/>
        <v>0</v>
      </c>
      <c r="N1207" s="109">
        <f t="shared" si="617"/>
        <v>0</v>
      </c>
      <c r="O1207" s="147"/>
      <c r="P1207" s="147">
        <v>0</v>
      </c>
      <c r="Q1207" s="109">
        <f t="shared" si="629"/>
        <v>0</v>
      </c>
      <c r="R1207" s="66">
        <f t="shared" si="619"/>
        <v>0</v>
      </c>
      <c r="S1207" s="146">
        <v>25</v>
      </c>
      <c r="T1207" s="149" t="s">
        <v>134</v>
      </c>
      <c r="U1207" s="108">
        <f>SUMIF('Avoided Costs 2011-2019'!$A:$A,'2011 Actuals'!T1207&amp;'2011 Actuals'!S1207,'Avoided Costs 2011-2019'!$E:$E)*J1207</f>
        <v>51926.892365806561</v>
      </c>
      <c r="V1207" s="108">
        <f>SUMIF('Avoided Costs 2011-2019'!$A:$A,'2011 Actuals'!T1207&amp;'2011 Actuals'!S1207,'Avoided Costs 2011-2019'!$K:$K)*N1207</f>
        <v>0</v>
      </c>
      <c r="W1207" s="108">
        <f>SUMIF('Avoided Costs 2011-2019'!$A:$A,'2011 Actuals'!T1207&amp;'2011 Actuals'!S1207,'Avoided Costs 2011-2019'!$M:$M)*R1207</f>
        <v>0</v>
      </c>
      <c r="X1207" s="108">
        <f t="shared" si="620"/>
        <v>51926.892365806561</v>
      </c>
      <c r="Y1207" s="134">
        <v>29600</v>
      </c>
      <c r="Z1207" s="110">
        <f t="shared" si="621"/>
        <v>21904</v>
      </c>
      <c r="AA1207" s="110"/>
      <c r="AB1207" s="110"/>
      <c r="AC1207" s="110"/>
      <c r="AD1207" s="110">
        <f t="shared" si="622"/>
        <v>21904</v>
      </c>
      <c r="AE1207" s="110">
        <f t="shared" si="623"/>
        <v>30022.892365806561</v>
      </c>
      <c r="AF1207" s="261">
        <f t="shared" si="624"/>
        <v>553150</v>
      </c>
      <c r="AG1207" s="23"/>
    </row>
    <row r="1208" spans="1:33" s="111" customFormat="1" x14ac:dyDescent="0.2">
      <c r="A1208" s="145" t="s">
        <v>1334</v>
      </c>
      <c r="B1208" s="145"/>
      <c r="C1208" s="145"/>
      <c r="D1208" s="146">
        <v>1</v>
      </c>
      <c r="E1208" s="147"/>
      <c r="F1208" s="148">
        <v>0.26</v>
      </c>
      <c r="G1208" s="148"/>
      <c r="H1208" s="147">
        <v>57567</v>
      </c>
      <c r="I1208" s="109">
        <f t="shared" si="627"/>
        <v>57567</v>
      </c>
      <c r="J1208" s="66">
        <f t="shared" si="615"/>
        <v>42599.58</v>
      </c>
      <c r="K1208" s="147"/>
      <c r="L1208" s="147">
        <v>0</v>
      </c>
      <c r="M1208" s="109">
        <f t="shared" si="628"/>
        <v>0</v>
      </c>
      <c r="N1208" s="109">
        <f t="shared" si="617"/>
        <v>0</v>
      </c>
      <c r="O1208" s="147"/>
      <c r="P1208" s="147">
        <v>0</v>
      </c>
      <c r="Q1208" s="109">
        <f t="shared" si="629"/>
        <v>0</v>
      </c>
      <c r="R1208" s="66">
        <f t="shared" si="619"/>
        <v>0</v>
      </c>
      <c r="S1208" s="146">
        <v>25</v>
      </c>
      <c r="T1208" s="149" t="s">
        <v>16</v>
      </c>
      <c r="U1208" s="108">
        <f>SUMIF('Avoided Costs 2011-2019'!$A:$A,'2011 Actuals'!T1208&amp;'2011 Actuals'!S1208,'Avoided Costs 2011-2019'!$E:$E)*J1208</f>
        <v>110077.45722601266</v>
      </c>
      <c r="V1208" s="108">
        <f>SUMIF('Avoided Costs 2011-2019'!$A:$A,'2011 Actuals'!T1208&amp;'2011 Actuals'!S1208,'Avoided Costs 2011-2019'!$K:$K)*N1208</f>
        <v>0</v>
      </c>
      <c r="W1208" s="108">
        <f>SUMIF('Avoided Costs 2011-2019'!$A:$A,'2011 Actuals'!T1208&amp;'2011 Actuals'!S1208,'Avoided Costs 2011-2019'!$M:$M)*R1208</f>
        <v>0</v>
      </c>
      <c r="X1208" s="108">
        <f t="shared" si="620"/>
        <v>110077.45722601266</v>
      </c>
      <c r="Y1208" s="134">
        <v>22200</v>
      </c>
      <c r="Z1208" s="110">
        <f t="shared" si="621"/>
        <v>16428</v>
      </c>
      <c r="AA1208" s="110"/>
      <c r="AB1208" s="110"/>
      <c r="AC1208" s="110"/>
      <c r="AD1208" s="110">
        <f t="shared" si="622"/>
        <v>16428</v>
      </c>
      <c r="AE1208" s="110">
        <f t="shared" si="623"/>
        <v>93649.457226012659</v>
      </c>
      <c r="AF1208" s="261">
        <f t="shared" si="624"/>
        <v>1064989.5</v>
      </c>
      <c r="AG1208" s="23"/>
    </row>
    <row r="1209" spans="1:33" s="111" customFormat="1" x14ac:dyDescent="0.2">
      <c r="A1209" s="145" t="s">
        <v>1335</v>
      </c>
      <c r="B1209" s="145"/>
      <c r="C1209" s="145"/>
      <c r="D1209" s="146">
        <v>0</v>
      </c>
      <c r="E1209" s="147"/>
      <c r="F1209" s="148">
        <v>0.26</v>
      </c>
      <c r="G1209" s="148"/>
      <c r="H1209" s="147">
        <v>14950</v>
      </c>
      <c r="I1209" s="109">
        <f t="shared" si="627"/>
        <v>14950</v>
      </c>
      <c r="J1209" s="66">
        <f t="shared" si="615"/>
        <v>11063</v>
      </c>
      <c r="K1209" s="147"/>
      <c r="L1209" s="147">
        <v>0</v>
      </c>
      <c r="M1209" s="109">
        <f t="shared" si="628"/>
        <v>0</v>
      </c>
      <c r="N1209" s="109">
        <f t="shared" si="617"/>
        <v>0</v>
      </c>
      <c r="O1209" s="147"/>
      <c r="P1209" s="147">
        <v>0</v>
      </c>
      <c r="Q1209" s="109">
        <f t="shared" si="629"/>
        <v>0</v>
      </c>
      <c r="R1209" s="66">
        <f t="shared" si="619"/>
        <v>0</v>
      </c>
      <c r="S1209" s="146">
        <v>25</v>
      </c>
      <c r="T1209" s="149" t="s">
        <v>134</v>
      </c>
      <c r="U1209" s="108">
        <f>SUMIF('Avoided Costs 2011-2019'!$A:$A,'2011 Actuals'!T1209&amp;'2011 Actuals'!S1209,'Avoided Costs 2011-2019'!$E:$E)*J1209</f>
        <v>25963.446182903281</v>
      </c>
      <c r="V1209" s="108">
        <f>SUMIF('Avoided Costs 2011-2019'!$A:$A,'2011 Actuals'!T1209&amp;'2011 Actuals'!S1209,'Avoided Costs 2011-2019'!$K:$K)*N1209</f>
        <v>0</v>
      </c>
      <c r="W1209" s="108">
        <f>SUMIF('Avoided Costs 2011-2019'!$A:$A,'2011 Actuals'!T1209&amp;'2011 Actuals'!S1209,'Avoided Costs 2011-2019'!$M:$M)*R1209</f>
        <v>0</v>
      </c>
      <c r="X1209" s="108">
        <f t="shared" si="620"/>
        <v>25963.446182903281</v>
      </c>
      <c r="Y1209" s="134">
        <v>14800</v>
      </c>
      <c r="Z1209" s="110">
        <f t="shared" si="621"/>
        <v>10952</v>
      </c>
      <c r="AA1209" s="110"/>
      <c r="AB1209" s="110"/>
      <c r="AC1209" s="110"/>
      <c r="AD1209" s="110">
        <f t="shared" si="622"/>
        <v>10952</v>
      </c>
      <c r="AE1209" s="110">
        <f t="shared" si="623"/>
        <v>15011.446182903281</v>
      </c>
      <c r="AF1209" s="261">
        <f t="shared" si="624"/>
        <v>276575</v>
      </c>
      <c r="AG1209" s="23"/>
    </row>
    <row r="1210" spans="1:33" s="111" customFormat="1" x14ac:dyDescent="0.2">
      <c r="A1210" s="145" t="s">
        <v>1336</v>
      </c>
      <c r="B1210" s="145"/>
      <c r="C1210" s="145"/>
      <c r="D1210" s="146">
        <v>1</v>
      </c>
      <c r="E1210" s="147"/>
      <c r="F1210" s="148">
        <v>0.26</v>
      </c>
      <c r="G1210" s="148"/>
      <c r="H1210" s="147">
        <v>109300</v>
      </c>
      <c r="I1210" s="109">
        <f t="shared" si="627"/>
        <v>109300</v>
      </c>
      <c r="J1210" s="66">
        <f t="shared" ref="J1210:J1227" si="630">I1210*(1-F1210)</f>
        <v>80882</v>
      </c>
      <c r="K1210" s="147"/>
      <c r="L1210" s="147">
        <v>0</v>
      </c>
      <c r="M1210" s="109">
        <f t="shared" si="628"/>
        <v>0</v>
      </c>
      <c r="N1210" s="109">
        <f t="shared" ref="N1210:N1227" si="631">M1210*(1-F1210)</f>
        <v>0</v>
      </c>
      <c r="O1210" s="147"/>
      <c r="P1210" s="147">
        <v>0</v>
      </c>
      <c r="Q1210" s="109">
        <f t="shared" si="629"/>
        <v>0</v>
      </c>
      <c r="R1210" s="66">
        <f t="shared" ref="R1210:R1227" si="632">Q1210*(1-F1210)</f>
        <v>0</v>
      </c>
      <c r="S1210" s="146">
        <v>25</v>
      </c>
      <c r="T1210" s="149" t="s">
        <v>16</v>
      </c>
      <c r="U1210" s="108">
        <f>SUMIF('Avoided Costs 2011-2019'!$A:$A,'2011 Actuals'!T1210&amp;'2011 Actuals'!S1210,'Avoided Costs 2011-2019'!$E:$E)*J1210</f>
        <v>208999.35857006937</v>
      </c>
      <c r="V1210" s="108">
        <f>SUMIF('Avoided Costs 2011-2019'!$A:$A,'2011 Actuals'!T1210&amp;'2011 Actuals'!S1210,'Avoided Costs 2011-2019'!$K:$K)*N1210</f>
        <v>0</v>
      </c>
      <c r="W1210" s="108">
        <f>SUMIF('Avoided Costs 2011-2019'!$A:$A,'2011 Actuals'!T1210&amp;'2011 Actuals'!S1210,'Avoided Costs 2011-2019'!$M:$M)*R1210</f>
        <v>0</v>
      </c>
      <c r="X1210" s="108">
        <f t="shared" ref="X1210:X1227" si="633">SUM(U1210:W1210)</f>
        <v>208999.35857006937</v>
      </c>
      <c r="Y1210" s="134">
        <v>28200</v>
      </c>
      <c r="Z1210" s="110">
        <f t="shared" ref="Z1210:Z1227" si="634">Y1210*(1-F1210)</f>
        <v>20868</v>
      </c>
      <c r="AA1210" s="110"/>
      <c r="AB1210" s="110"/>
      <c r="AC1210" s="110"/>
      <c r="AD1210" s="110">
        <f t="shared" si="622"/>
        <v>20868</v>
      </c>
      <c r="AE1210" s="110">
        <f t="shared" si="623"/>
        <v>188131.35857006937</v>
      </c>
      <c r="AF1210" s="261">
        <f t="shared" si="624"/>
        <v>2022050</v>
      </c>
      <c r="AG1210" s="23"/>
    </row>
    <row r="1211" spans="1:33" s="111" customFormat="1" x14ac:dyDescent="0.2">
      <c r="A1211" s="150" t="s">
        <v>1337</v>
      </c>
      <c r="B1211" s="150"/>
      <c r="C1211" s="150"/>
      <c r="D1211" s="151">
        <v>1</v>
      </c>
      <c r="E1211" s="152"/>
      <c r="F1211" s="153">
        <v>0.26</v>
      </c>
      <c r="G1211" s="153"/>
      <c r="H1211" s="152">
        <v>36732</v>
      </c>
      <c r="I1211" s="109">
        <f t="shared" ref="I1211" si="635">+$H$68*H1211</f>
        <v>35887.163999999997</v>
      </c>
      <c r="J1211" s="66">
        <f t="shared" si="630"/>
        <v>26556.501359999998</v>
      </c>
      <c r="K1211" s="109"/>
      <c r="L1211" s="152">
        <v>153531</v>
      </c>
      <c r="M1211" s="109">
        <f t="shared" ref="M1211" si="636">+$L$68*L1211</f>
        <v>149078.601</v>
      </c>
      <c r="N1211" s="109">
        <f t="shared" si="631"/>
        <v>110318.16473999999</v>
      </c>
      <c r="O1211" s="115"/>
      <c r="P1211" s="152">
        <v>0</v>
      </c>
      <c r="Q1211" s="109">
        <f t="shared" si="618"/>
        <v>0</v>
      </c>
      <c r="R1211" s="66">
        <f t="shared" si="632"/>
        <v>0</v>
      </c>
      <c r="S1211" s="151">
        <v>25</v>
      </c>
      <c r="T1211" s="154" t="s">
        <v>164</v>
      </c>
      <c r="U1211" s="108">
        <f>SUMIF('Avoided Costs 2011-2019'!$A:$A,'2011 Actuals'!T1211&amp;'2011 Actuals'!S1211,'Avoided Costs 2011-2019'!$E:$E)*J1211</f>
        <v>67488.367022730614</v>
      </c>
      <c r="V1211" s="108">
        <f>SUMIF('Avoided Costs 2011-2019'!$A:$A,'2011 Actuals'!T1211&amp;'2011 Actuals'!S1211,'Avoided Costs 2011-2019'!$K:$K)*N1211</f>
        <v>119341.93837820963</v>
      </c>
      <c r="W1211" s="108">
        <f>SUMIF('Avoided Costs 2011-2019'!$A:$A,'2011 Actuals'!T1211&amp;'2011 Actuals'!S1211,'Avoided Costs 2011-2019'!$M:$M)*R1211</f>
        <v>0</v>
      </c>
      <c r="X1211" s="108">
        <f t="shared" si="633"/>
        <v>186830.30540094024</v>
      </c>
      <c r="Y1211" s="134">
        <v>144000</v>
      </c>
      <c r="Z1211" s="110">
        <f t="shared" si="634"/>
        <v>106560</v>
      </c>
      <c r="AA1211" s="110"/>
      <c r="AB1211" s="110"/>
      <c r="AC1211" s="110"/>
      <c r="AD1211" s="110">
        <f t="shared" ref="AD1211:AD1242" si="637">Z1211+AB1211</f>
        <v>106560</v>
      </c>
      <c r="AE1211" s="110">
        <f t="shared" ref="AE1211:AE1242" si="638">X1211-AD1211</f>
        <v>80270.30540094024</v>
      </c>
      <c r="AF1211" s="261">
        <f t="shared" si="624"/>
        <v>663912.53399999999</v>
      </c>
      <c r="AG1211" s="23"/>
    </row>
    <row r="1212" spans="1:33" s="111" customFormat="1" x14ac:dyDescent="0.2">
      <c r="A1212" s="145" t="s">
        <v>1338</v>
      </c>
      <c r="B1212" s="145"/>
      <c r="C1212" s="145"/>
      <c r="D1212" s="146">
        <v>1</v>
      </c>
      <c r="E1212" s="147"/>
      <c r="F1212" s="148">
        <v>0.26</v>
      </c>
      <c r="G1212" s="148"/>
      <c r="H1212" s="147">
        <v>108500</v>
      </c>
      <c r="I1212" s="109">
        <f>H1212</f>
        <v>108500</v>
      </c>
      <c r="J1212" s="66">
        <f t="shared" si="630"/>
        <v>80290</v>
      </c>
      <c r="K1212" s="147"/>
      <c r="L1212" s="147">
        <v>0</v>
      </c>
      <c r="M1212" s="109">
        <f>L1212</f>
        <v>0</v>
      </c>
      <c r="N1212" s="109">
        <f t="shared" si="631"/>
        <v>0</v>
      </c>
      <c r="O1212" s="147"/>
      <c r="P1212" s="147">
        <v>0</v>
      </c>
      <c r="Q1212" s="109">
        <f>+P1212</f>
        <v>0</v>
      </c>
      <c r="R1212" s="66">
        <f t="shared" si="632"/>
        <v>0</v>
      </c>
      <c r="S1212" s="146">
        <v>25</v>
      </c>
      <c r="T1212" s="149" t="s">
        <v>164</v>
      </c>
      <c r="U1212" s="108">
        <f>SUMIF('Avoided Costs 2011-2019'!$A:$A,'2011 Actuals'!T1212&amp;'2011 Actuals'!S1212,'Avoided Costs 2011-2019'!$E:$E)*J1212</f>
        <v>204041.97506290194</v>
      </c>
      <c r="V1212" s="108">
        <f>SUMIF('Avoided Costs 2011-2019'!$A:$A,'2011 Actuals'!T1212&amp;'2011 Actuals'!S1212,'Avoided Costs 2011-2019'!$K:$K)*N1212</f>
        <v>0</v>
      </c>
      <c r="W1212" s="108">
        <f>SUMIF('Avoided Costs 2011-2019'!$A:$A,'2011 Actuals'!T1212&amp;'2011 Actuals'!S1212,'Avoided Costs 2011-2019'!$M:$M)*R1212</f>
        <v>0</v>
      </c>
      <c r="X1212" s="108">
        <f t="shared" si="633"/>
        <v>204041.97506290194</v>
      </c>
      <c r="Y1212" s="134">
        <v>38500</v>
      </c>
      <c r="Z1212" s="110">
        <f t="shared" si="634"/>
        <v>28490</v>
      </c>
      <c r="AA1212" s="110"/>
      <c r="AB1212" s="110"/>
      <c r="AC1212" s="110"/>
      <c r="AD1212" s="110">
        <f t="shared" si="637"/>
        <v>28490</v>
      </c>
      <c r="AE1212" s="110">
        <f t="shared" si="638"/>
        <v>175551.97506290194</v>
      </c>
      <c r="AF1212" s="261">
        <f t="shared" si="624"/>
        <v>2007250</v>
      </c>
      <c r="AG1212" s="23"/>
    </row>
    <row r="1213" spans="1:33" s="111" customFormat="1" x14ac:dyDescent="0.2">
      <c r="A1213" s="150" t="s">
        <v>1339</v>
      </c>
      <c r="B1213" s="150"/>
      <c r="C1213" s="150"/>
      <c r="D1213" s="151">
        <v>1</v>
      </c>
      <c r="E1213" s="152"/>
      <c r="F1213" s="153">
        <v>0.26</v>
      </c>
      <c r="G1213" s="153"/>
      <c r="H1213" s="152">
        <v>5345</v>
      </c>
      <c r="I1213" s="109">
        <f t="shared" ref="I1213:I1225" si="639">+$H$68*H1213</f>
        <v>5222.0649999999996</v>
      </c>
      <c r="J1213" s="66">
        <f t="shared" si="630"/>
        <v>3864.3280999999997</v>
      </c>
      <c r="K1213" s="109"/>
      <c r="L1213" s="152">
        <v>36859</v>
      </c>
      <c r="M1213" s="109">
        <f t="shared" ref="M1213:M1225" si="640">+$L$68*L1213</f>
        <v>35790.089</v>
      </c>
      <c r="N1213" s="109">
        <f t="shared" si="631"/>
        <v>26484.665860000001</v>
      </c>
      <c r="O1213" s="115"/>
      <c r="P1213" s="152">
        <v>0</v>
      </c>
      <c r="Q1213" s="109">
        <f t="shared" si="618"/>
        <v>0</v>
      </c>
      <c r="R1213" s="66">
        <f t="shared" si="632"/>
        <v>0</v>
      </c>
      <c r="S1213" s="151">
        <v>25</v>
      </c>
      <c r="T1213" s="154" t="s">
        <v>164</v>
      </c>
      <c r="U1213" s="108">
        <f>SUMIF('Avoided Costs 2011-2019'!$A:$A,'2011 Actuals'!T1213&amp;'2011 Actuals'!S1213,'Avoided Costs 2011-2019'!$E:$E)*J1213</f>
        <v>9820.4650369295214</v>
      </c>
      <c r="V1213" s="108">
        <f>SUMIF('Avoided Costs 2011-2019'!$A:$A,'2011 Actuals'!T1213&amp;'2011 Actuals'!S1213,'Avoided Costs 2011-2019'!$K:$K)*N1213</f>
        <v>28651.0509713506</v>
      </c>
      <c r="W1213" s="108">
        <f>SUMIF('Avoided Costs 2011-2019'!$A:$A,'2011 Actuals'!T1213&amp;'2011 Actuals'!S1213,'Avoided Costs 2011-2019'!$M:$M)*R1213</f>
        <v>0</v>
      </c>
      <c r="X1213" s="108">
        <f t="shared" si="633"/>
        <v>38471.516008280123</v>
      </c>
      <c r="Y1213" s="134">
        <v>12080</v>
      </c>
      <c r="Z1213" s="110">
        <f t="shared" si="634"/>
        <v>8939.2000000000007</v>
      </c>
      <c r="AA1213" s="110"/>
      <c r="AB1213" s="110"/>
      <c r="AC1213" s="110"/>
      <c r="AD1213" s="110">
        <f t="shared" si="637"/>
        <v>8939.2000000000007</v>
      </c>
      <c r="AE1213" s="110">
        <f t="shared" si="638"/>
        <v>29532.316008280122</v>
      </c>
      <c r="AF1213" s="261">
        <f t="shared" si="624"/>
        <v>96608.202499999999</v>
      </c>
      <c r="AG1213" s="23"/>
    </row>
    <row r="1214" spans="1:33" s="111" customFormat="1" x14ac:dyDescent="0.2">
      <c r="A1214" s="150" t="s">
        <v>1340</v>
      </c>
      <c r="B1214" s="150"/>
      <c r="C1214" s="150"/>
      <c r="D1214" s="151">
        <v>1</v>
      </c>
      <c r="E1214" s="152"/>
      <c r="F1214" s="153">
        <v>0.26</v>
      </c>
      <c r="G1214" s="153"/>
      <c r="H1214" s="152">
        <v>201524</v>
      </c>
      <c r="I1214" s="109">
        <f>H1214</f>
        <v>201524</v>
      </c>
      <c r="J1214" s="66">
        <f t="shared" si="630"/>
        <v>149127.76</v>
      </c>
      <c r="K1214" s="109"/>
      <c r="L1214" s="152">
        <v>939525</v>
      </c>
      <c r="M1214" s="109">
        <f>L1214</f>
        <v>939525</v>
      </c>
      <c r="N1214" s="109">
        <f t="shared" si="631"/>
        <v>695248.5</v>
      </c>
      <c r="O1214" s="115"/>
      <c r="P1214" s="152">
        <v>0</v>
      </c>
      <c r="Q1214" s="109">
        <f t="shared" si="618"/>
        <v>0</v>
      </c>
      <c r="R1214" s="66">
        <f t="shared" si="632"/>
        <v>0</v>
      </c>
      <c r="S1214" s="151">
        <v>25</v>
      </c>
      <c r="T1214" s="154" t="s">
        <v>164</v>
      </c>
      <c r="U1214" s="108">
        <f>SUMIF('Avoided Costs 2011-2019'!$A:$A,'2011 Actuals'!T1214&amp;'2011 Actuals'!S1214,'Avoided Costs 2011-2019'!$E:$E)*J1214</f>
        <v>378980.23025415902</v>
      </c>
      <c r="V1214" s="108">
        <f>SUMIF('Avoided Costs 2011-2019'!$A:$A,'2011 Actuals'!T1214&amp;'2011 Actuals'!S1214,'Avoided Costs 2011-2019'!$K:$K)*N1214</f>
        <v>752118.23764557205</v>
      </c>
      <c r="W1214" s="108">
        <f>SUMIF('Avoided Costs 2011-2019'!$A:$A,'2011 Actuals'!T1214&amp;'2011 Actuals'!S1214,'Avoided Costs 2011-2019'!$M:$M)*R1214</f>
        <v>0</v>
      </c>
      <c r="X1214" s="108">
        <f t="shared" si="633"/>
        <v>1131098.4678997311</v>
      </c>
      <c r="Y1214" s="134">
        <v>480000</v>
      </c>
      <c r="Z1214" s="110">
        <f t="shared" si="634"/>
        <v>355200</v>
      </c>
      <c r="AA1214" s="110"/>
      <c r="AB1214" s="110"/>
      <c r="AC1214" s="110"/>
      <c r="AD1214" s="110">
        <f t="shared" si="637"/>
        <v>355200</v>
      </c>
      <c r="AE1214" s="110">
        <f t="shared" si="638"/>
        <v>775898.46789973113</v>
      </c>
      <c r="AF1214" s="261">
        <f t="shared" si="624"/>
        <v>3728194</v>
      </c>
      <c r="AG1214" s="23"/>
    </row>
    <row r="1215" spans="1:33" s="111" customFormat="1" x14ac:dyDescent="0.2">
      <c r="A1215" s="150" t="s">
        <v>1341</v>
      </c>
      <c r="B1215" s="150"/>
      <c r="C1215" s="150"/>
      <c r="D1215" s="151">
        <v>1</v>
      </c>
      <c r="E1215" s="152"/>
      <c r="F1215" s="153">
        <v>0.26</v>
      </c>
      <c r="G1215" s="153"/>
      <c r="H1215" s="152">
        <v>119006</v>
      </c>
      <c r="I1215" s="109">
        <f t="shared" si="639"/>
        <v>116268.86199999999</v>
      </c>
      <c r="J1215" s="66">
        <f t="shared" si="630"/>
        <v>86038.957879999987</v>
      </c>
      <c r="K1215" s="109"/>
      <c r="L1215" s="152">
        <v>44354</v>
      </c>
      <c r="M1215" s="109">
        <f t="shared" si="640"/>
        <v>43067.733999999997</v>
      </c>
      <c r="N1215" s="109">
        <f t="shared" si="631"/>
        <v>31870.123159999996</v>
      </c>
      <c r="O1215" s="115"/>
      <c r="P1215" s="152">
        <v>0</v>
      </c>
      <c r="Q1215" s="109">
        <f t="shared" si="618"/>
        <v>0</v>
      </c>
      <c r="R1215" s="66">
        <f t="shared" si="632"/>
        <v>0</v>
      </c>
      <c r="S1215" s="151">
        <v>25</v>
      </c>
      <c r="T1215" s="154" t="s">
        <v>164</v>
      </c>
      <c r="U1215" s="108">
        <f>SUMIF('Avoided Costs 2011-2019'!$A:$A,'2011 Actuals'!T1215&amp;'2011 Actuals'!S1215,'Avoided Costs 2011-2019'!$E:$E)*J1215</f>
        <v>218651.87318705977</v>
      </c>
      <c r="V1215" s="108">
        <f>SUMIF('Avoided Costs 2011-2019'!$A:$A,'2011 Actuals'!T1215&amp;'2011 Actuals'!S1215,'Avoided Costs 2011-2019'!$K:$K)*N1215</f>
        <v>34477.026364884681</v>
      </c>
      <c r="W1215" s="108">
        <f>SUMIF('Avoided Costs 2011-2019'!$A:$A,'2011 Actuals'!T1215&amp;'2011 Actuals'!S1215,'Avoided Costs 2011-2019'!$M:$M)*R1215</f>
        <v>0</v>
      </c>
      <c r="X1215" s="108">
        <f t="shared" si="633"/>
        <v>253128.89955194446</v>
      </c>
      <c r="Y1215" s="134">
        <v>335074.53000000003</v>
      </c>
      <c r="Z1215" s="110">
        <f t="shared" si="634"/>
        <v>247955.15220000001</v>
      </c>
      <c r="AA1215" s="110"/>
      <c r="AB1215" s="110"/>
      <c r="AC1215" s="110"/>
      <c r="AD1215" s="110">
        <f t="shared" si="637"/>
        <v>247955.15220000001</v>
      </c>
      <c r="AE1215" s="110">
        <f t="shared" si="638"/>
        <v>5173.7473519444466</v>
      </c>
      <c r="AF1215" s="261">
        <f t="shared" si="624"/>
        <v>2150973.9469999997</v>
      </c>
      <c r="AG1215" s="23"/>
    </row>
    <row r="1216" spans="1:33" s="111" customFormat="1" x14ac:dyDescent="0.2">
      <c r="A1216" s="150" t="s">
        <v>1342</v>
      </c>
      <c r="B1216" s="150"/>
      <c r="C1216" s="150"/>
      <c r="D1216" s="151">
        <v>1</v>
      </c>
      <c r="E1216" s="152"/>
      <c r="F1216" s="153">
        <v>0.26</v>
      </c>
      <c r="G1216" s="153"/>
      <c r="H1216" s="152">
        <v>323893</v>
      </c>
      <c r="I1216" s="109">
        <f t="shared" si="639"/>
        <v>316443.46100000001</v>
      </c>
      <c r="J1216" s="66">
        <f t="shared" si="630"/>
        <v>234168.16114000001</v>
      </c>
      <c r="K1216" s="109"/>
      <c r="L1216" s="152">
        <v>855225</v>
      </c>
      <c r="M1216" s="109">
        <f t="shared" si="640"/>
        <v>830423.47499999998</v>
      </c>
      <c r="N1216" s="109">
        <f t="shared" si="631"/>
        <v>614513.37150000001</v>
      </c>
      <c r="O1216" s="115"/>
      <c r="P1216" s="152">
        <v>0</v>
      </c>
      <c r="Q1216" s="109">
        <f t="shared" si="618"/>
        <v>0</v>
      </c>
      <c r="R1216" s="66">
        <f t="shared" si="632"/>
        <v>0</v>
      </c>
      <c r="S1216" s="151">
        <v>25</v>
      </c>
      <c r="T1216" s="154" t="s">
        <v>164</v>
      </c>
      <c r="U1216" s="108">
        <f>SUMIF('Avoided Costs 2011-2019'!$A:$A,'2011 Actuals'!T1216&amp;'2011 Actuals'!S1216,'Avoided Costs 2011-2019'!$E:$E)*J1216</f>
        <v>595094.45878507267</v>
      </c>
      <c r="V1216" s="108">
        <f>SUMIF('Avoided Costs 2011-2019'!$A:$A,'2011 Actuals'!T1216&amp;'2011 Actuals'!S1216,'Avoided Costs 2011-2019'!$K:$K)*N1216</f>
        <v>664779.16023151251</v>
      </c>
      <c r="W1216" s="108">
        <f>SUMIF('Avoided Costs 2011-2019'!$A:$A,'2011 Actuals'!T1216&amp;'2011 Actuals'!S1216,'Avoided Costs 2011-2019'!$M:$M)*R1216</f>
        <v>0</v>
      </c>
      <c r="X1216" s="108">
        <f t="shared" si="633"/>
        <v>1259873.6190165852</v>
      </c>
      <c r="Y1216" s="134">
        <v>1175576</v>
      </c>
      <c r="Z1216" s="110">
        <f t="shared" si="634"/>
        <v>869926.24</v>
      </c>
      <c r="AA1216" s="110"/>
      <c r="AB1216" s="110"/>
      <c r="AC1216" s="110"/>
      <c r="AD1216" s="110">
        <f t="shared" si="637"/>
        <v>869926.24</v>
      </c>
      <c r="AE1216" s="110">
        <f t="shared" si="638"/>
        <v>389947.37901658518</v>
      </c>
      <c r="AF1216" s="261">
        <f t="shared" si="624"/>
        <v>5854204.0285</v>
      </c>
      <c r="AG1216" s="23"/>
    </row>
    <row r="1217" spans="1:33" s="111" customFormat="1" x14ac:dyDescent="0.2">
      <c r="A1217" s="150" t="s">
        <v>1343</v>
      </c>
      <c r="B1217" s="150"/>
      <c r="C1217" s="150"/>
      <c r="D1217" s="151">
        <v>1</v>
      </c>
      <c r="E1217" s="152"/>
      <c r="F1217" s="153">
        <v>0.26</v>
      </c>
      <c r="G1217" s="153"/>
      <c r="H1217" s="152">
        <v>54104</v>
      </c>
      <c r="I1217" s="109">
        <f t="shared" si="639"/>
        <v>52859.608</v>
      </c>
      <c r="J1217" s="66">
        <f t="shared" si="630"/>
        <v>39116.109920000003</v>
      </c>
      <c r="K1217" s="109"/>
      <c r="L1217" s="152">
        <v>547951</v>
      </c>
      <c r="M1217" s="109">
        <f t="shared" si="640"/>
        <v>532060.42099999997</v>
      </c>
      <c r="N1217" s="109">
        <f t="shared" si="631"/>
        <v>393724.71153999999</v>
      </c>
      <c r="O1217" s="115"/>
      <c r="P1217" s="152">
        <v>0</v>
      </c>
      <c r="Q1217" s="109">
        <f t="shared" si="618"/>
        <v>0</v>
      </c>
      <c r="R1217" s="66">
        <f t="shared" si="632"/>
        <v>0</v>
      </c>
      <c r="S1217" s="151">
        <v>25</v>
      </c>
      <c r="T1217" s="154" t="s">
        <v>164</v>
      </c>
      <c r="U1217" s="108">
        <f>SUMIF('Avoided Costs 2011-2019'!$A:$A,'2011 Actuals'!T1217&amp;'2011 Actuals'!S1217,'Avoided Costs 2011-2019'!$E:$E)*J1217</f>
        <v>99406.256381297455</v>
      </c>
      <c r="V1217" s="108">
        <f>SUMIF('Avoided Costs 2011-2019'!$A:$A,'2011 Actuals'!T1217&amp;'2011 Actuals'!S1217,'Avoided Costs 2011-2019'!$K:$K)*N1217</f>
        <v>425930.49271012592</v>
      </c>
      <c r="W1217" s="108">
        <f>SUMIF('Avoided Costs 2011-2019'!$A:$A,'2011 Actuals'!T1217&amp;'2011 Actuals'!S1217,'Avoided Costs 2011-2019'!$M:$M)*R1217</f>
        <v>0</v>
      </c>
      <c r="X1217" s="108">
        <f t="shared" si="633"/>
        <v>525336.74909142335</v>
      </c>
      <c r="Y1217" s="134">
        <v>304700</v>
      </c>
      <c r="Z1217" s="110">
        <f t="shared" si="634"/>
        <v>225478</v>
      </c>
      <c r="AA1217" s="110"/>
      <c r="AB1217" s="110"/>
      <c r="AC1217" s="110"/>
      <c r="AD1217" s="110">
        <f t="shared" si="637"/>
        <v>225478</v>
      </c>
      <c r="AE1217" s="110">
        <f t="shared" si="638"/>
        <v>299858.74909142335</v>
      </c>
      <c r="AF1217" s="261">
        <f t="shared" si="624"/>
        <v>977902.74800000002</v>
      </c>
      <c r="AG1217" s="23"/>
    </row>
    <row r="1218" spans="1:33" s="111" customFormat="1" x14ac:dyDescent="0.2">
      <c r="A1218" s="150" t="s">
        <v>1344</v>
      </c>
      <c r="B1218" s="150"/>
      <c r="C1218" s="150"/>
      <c r="D1218" s="151">
        <v>1</v>
      </c>
      <c r="E1218" s="152"/>
      <c r="F1218" s="153">
        <v>0.26</v>
      </c>
      <c r="G1218" s="153"/>
      <c r="H1218" s="152">
        <v>49345</v>
      </c>
      <c r="I1218" s="109">
        <f t="shared" si="639"/>
        <v>48210.065000000002</v>
      </c>
      <c r="J1218" s="66">
        <f t="shared" si="630"/>
        <v>35675.448100000001</v>
      </c>
      <c r="K1218" s="109"/>
      <c r="L1218" s="152">
        <v>514357</v>
      </c>
      <c r="M1218" s="109">
        <f t="shared" si="640"/>
        <v>499440.647</v>
      </c>
      <c r="N1218" s="109">
        <f t="shared" si="631"/>
        <v>369586.07877999998</v>
      </c>
      <c r="O1218" s="115"/>
      <c r="P1218" s="152">
        <v>0</v>
      </c>
      <c r="Q1218" s="109">
        <f t="shared" si="618"/>
        <v>0</v>
      </c>
      <c r="R1218" s="66">
        <f t="shared" si="632"/>
        <v>0</v>
      </c>
      <c r="S1218" s="151">
        <v>25</v>
      </c>
      <c r="T1218" s="154" t="s">
        <v>164</v>
      </c>
      <c r="U1218" s="108">
        <f>SUMIF('Avoided Costs 2011-2019'!$A:$A,'2011 Actuals'!T1218&amp;'2011 Actuals'!S1218,'Avoided Costs 2011-2019'!$E:$E)*J1218</f>
        <v>90662.459728210903</v>
      </c>
      <c r="V1218" s="108">
        <f>SUMIF('Avoided Costs 2011-2019'!$A:$A,'2011 Actuals'!T1218&amp;'2011 Actuals'!S1218,'Avoided Costs 2011-2019'!$K:$K)*N1218</f>
        <v>399817.37498225615</v>
      </c>
      <c r="W1218" s="108">
        <f>SUMIF('Avoided Costs 2011-2019'!$A:$A,'2011 Actuals'!T1218&amp;'2011 Actuals'!S1218,'Avoided Costs 2011-2019'!$M:$M)*R1218</f>
        <v>0</v>
      </c>
      <c r="X1218" s="108">
        <f t="shared" si="633"/>
        <v>490479.83471046702</v>
      </c>
      <c r="Y1218" s="134">
        <v>331044</v>
      </c>
      <c r="Z1218" s="110">
        <f t="shared" si="634"/>
        <v>244972.56</v>
      </c>
      <c r="AA1218" s="110"/>
      <c r="AB1218" s="110"/>
      <c r="AC1218" s="110"/>
      <c r="AD1218" s="110">
        <f t="shared" si="637"/>
        <v>244972.56</v>
      </c>
      <c r="AE1218" s="110">
        <f t="shared" si="638"/>
        <v>245507.27471046703</v>
      </c>
      <c r="AF1218" s="261">
        <f t="shared" si="624"/>
        <v>891886.20250000001</v>
      </c>
      <c r="AG1218" s="23"/>
    </row>
    <row r="1219" spans="1:33" s="111" customFormat="1" x14ac:dyDescent="0.2">
      <c r="A1219" s="150" t="s">
        <v>1345</v>
      </c>
      <c r="B1219" s="150"/>
      <c r="C1219" s="150"/>
      <c r="D1219" s="151">
        <v>1</v>
      </c>
      <c r="E1219" s="152"/>
      <c r="F1219" s="153">
        <v>0.26</v>
      </c>
      <c r="G1219" s="153"/>
      <c r="H1219" s="152">
        <v>64702</v>
      </c>
      <c r="I1219" s="109">
        <f>H1219</f>
        <v>64702</v>
      </c>
      <c r="J1219" s="66">
        <f t="shared" si="630"/>
        <v>47879.479999999996</v>
      </c>
      <c r="K1219" s="109"/>
      <c r="L1219" s="152">
        <v>275652</v>
      </c>
      <c r="M1219" s="109">
        <f>L1219</f>
        <v>275652</v>
      </c>
      <c r="N1219" s="109">
        <f t="shared" si="631"/>
        <v>203982.48</v>
      </c>
      <c r="O1219" s="115"/>
      <c r="P1219" s="152">
        <v>0</v>
      </c>
      <c r="Q1219" s="109">
        <f t="shared" si="618"/>
        <v>0</v>
      </c>
      <c r="R1219" s="66">
        <f t="shared" si="632"/>
        <v>0</v>
      </c>
      <c r="S1219" s="151">
        <v>25</v>
      </c>
      <c r="T1219" s="154" t="s">
        <v>164</v>
      </c>
      <c r="U1219" s="108">
        <f>SUMIF('Avoided Costs 2011-2019'!$A:$A,'2011 Actuals'!T1219&amp;'2011 Actuals'!S1219,'Avoided Costs 2011-2019'!$E:$E)*J1219</f>
        <v>121676.71770064406</v>
      </c>
      <c r="V1219" s="108">
        <f>SUMIF('Avoided Costs 2011-2019'!$A:$A,'2011 Actuals'!T1219&amp;'2011 Actuals'!S1219,'Avoided Costs 2011-2019'!$K:$K)*N1219</f>
        <v>220667.78046723315</v>
      </c>
      <c r="W1219" s="108">
        <f>SUMIF('Avoided Costs 2011-2019'!$A:$A,'2011 Actuals'!T1219&amp;'2011 Actuals'!S1219,'Avoided Costs 2011-2019'!$M:$M)*R1219</f>
        <v>0</v>
      </c>
      <c r="X1219" s="108">
        <f t="shared" si="633"/>
        <v>342344.4981678772</v>
      </c>
      <c r="Y1219" s="134">
        <v>153000</v>
      </c>
      <c r="Z1219" s="110">
        <f t="shared" si="634"/>
        <v>113220</v>
      </c>
      <c r="AA1219" s="110"/>
      <c r="AB1219" s="110"/>
      <c r="AC1219" s="110"/>
      <c r="AD1219" s="110">
        <f t="shared" si="637"/>
        <v>113220</v>
      </c>
      <c r="AE1219" s="110">
        <f t="shared" si="638"/>
        <v>229124.4981678772</v>
      </c>
      <c r="AF1219" s="261">
        <f t="shared" si="624"/>
        <v>1196987</v>
      </c>
      <c r="AG1219" s="23"/>
    </row>
    <row r="1220" spans="1:33" s="111" customFormat="1" x14ac:dyDescent="0.2">
      <c r="A1220" s="150" t="s">
        <v>1346</v>
      </c>
      <c r="B1220" s="150"/>
      <c r="C1220" s="150"/>
      <c r="D1220" s="151">
        <v>1</v>
      </c>
      <c r="E1220" s="152"/>
      <c r="F1220" s="153">
        <v>0.26</v>
      </c>
      <c r="G1220" s="153"/>
      <c r="H1220" s="152">
        <v>88117</v>
      </c>
      <c r="I1220" s="109">
        <f t="shared" ref="I1220" si="641">+$H$68*H1220</f>
        <v>86090.308999999994</v>
      </c>
      <c r="J1220" s="66">
        <f t="shared" si="630"/>
        <v>63706.828659999992</v>
      </c>
      <c r="K1220" s="109"/>
      <c r="L1220" s="152">
        <v>-9376</v>
      </c>
      <c r="M1220" s="109">
        <f t="shared" ref="M1220" si="642">+$L$68*L1220</f>
        <v>-9104.0959999999995</v>
      </c>
      <c r="N1220" s="109">
        <f t="shared" si="631"/>
        <v>-6737.0310399999998</v>
      </c>
      <c r="O1220" s="115"/>
      <c r="P1220" s="152">
        <v>0</v>
      </c>
      <c r="Q1220" s="109">
        <f t="shared" si="618"/>
        <v>0</v>
      </c>
      <c r="R1220" s="66">
        <f t="shared" si="632"/>
        <v>0</v>
      </c>
      <c r="S1220" s="151">
        <v>25</v>
      </c>
      <c r="T1220" s="154" t="s">
        <v>164</v>
      </c>
      <c r="U1220" s="108">
        <f>SUMIF('Avoided Costs 2011-2019'!$A:$A,'2011 Actuals'!T1220&amp;'2011 Actuals'!S1220,'Avoided Costs 2011-2019'!$E:$E)*J1220</f>
        <v>161898.9555957191</v>
      </c>
      <c r="V1220" s="108">
        <f>SUMIF('Avoided Costs 2011-2019'!$A:$A,'2011 Actuals'!T1220&amp;'2011 Actuals'!S1220,'Avoided Costs 2011-2019'!$K:$K)*N1220</f>
        <v>-7288.1047751535098</v>
      </c>
      <c r="W1220" s="108">
        <f>SUMIF('Avoided Costs 2011-2019'!$A:$A,'2011 Actuals'!T1220&amp;'2011 Actuals'!S1220,'Avoided Costs 2011-2019'!$M:$M)*R1220</f>
        <v>0</v>
      </c>
      <c r="X1220" s="108">
        <f t="shared" si="633"/>
        <v>154610.8508205656</v>
      </c>
      <c r="Y1220" s="134">
        <v>140000</v>
      </c>
      <c r="Z1220" s="110">
        <f t="shared" si="634"/>
        <v>103600</v>
      </c>
      <c r="AA1220" s="110"/>
      <c r="AB1220" s="110"/>
      <c r="AC1220" s="110"/>
      <c r="AD1220" s="110">
        <f t="shared" si="637"/>
        <v>103600</v>
      </c>
      <c r="AE1220" s="110">
        <f t="shared" si="638"/>
        <v>51010.850820565596</v>
      </c>
      <c r="AF1220" s="261">
        <f t="shared" si="624"/>
        <v>1592670.7164999999</v>
      </c>
      <c r="AG1220" s="23"/>
    </row>
    <row r="1221" spans="1:33" s="111" customFormat="1" x14ac:dyDescent="0.2">
      <c r="A1221" s="150" t="s">
        <v>1347</v>
      </c>
      <c r="B1221" s="150"/>
      <c r="C1221" s="150"/>
      <c r="D1221" s="151">
        <v>1</v>
      </c>
      <c r="E1221" s="152"/>
      <c r="F1221" s="153">
        <v>0.26</v>
      </c>
      <c r="G1221" s="153"/>
      <c r="H1221" s="152">
        <v>141863</v>
      </c>
      <c r="I1221" s="109">
        <f>H1221</f>
        <v>141863</v>
      </c>
      <c r="J1221" s="66">
        <f t="shared" si="630"/>
        <v>104978.62</v>
      </c>
      <c r="K1221" s="109"/>
      <c r="L1221" s="152">
        <v>895078</v>
      </c>
      <c r="M1221" s="109">
        <f>L1221</f>
        <v>895078</v>
      </c>
      <c r="N1221" s="109">
        <f t="shared" si="631"/>
        <v>662357.72</v>
      </c>
      <c r="O1221" s="115"/>
      <c r="P1221" s="152">
        <v>0</v>
      </c>
      <c r="Q1221" s="109">
        <f t="shared" si="618"/>
        <v>0</v>
      </c>
      <c r="R1221" s="66">
        <f t="shared" si="632"/>
        <v>0</v>
      </c>
      <c r="S1221" s="151">
        <v>25</v>
      </c>
      <c r="T1221" s="154" t="s">
        <v>164</v>
      </c>
      <c r="U1221" s="108">
        <f>SUMIF('Avoided Costs 2011-2019'!$A:$A,'2011 Actuals'!T1221&amp;'2011 Actuals'!S1221,'Avoided Costs 2011-2019'!$E:$E)*J1221</f>
        <v>266783.47196634521</v>
      </c>
      <c r="V1221" s="108">
        <f>SUMIF('Avoided Costs 2011-2019'!$A:$A,'2011 Actuals'!T1221&amp;'2011 Actuals'!S1221,'Avoided Costs 2011-2019'!$K:$K)*N1221</f>
        <v>716537.06704486127</v>
      </c>
      <c r="W1221" s="108">
        <f>SUMIF('Avoided Costs 2011-2019'!$A:$A,'2011 Actuals'!T1221&amp;'2011 Actuals'!S1221,'Avoided Costs 2011-2019'!$M:$M)*R1221</f>
        <v>0</v>
      </c>
      <c r="X1221" s="108">
        <f t="shared" si="633"/>
        <v>983320.53901120648</v>
      </c>
      <c r="Y1221" s="134">
        <v>380000</v>
      </c>
      <c r="Z1221" s="110">
        <f t="shared" si="634"/>
        <v>281200</v>
      </c>
      <c r="AA1221" s="110"/>
      <c r="AB1221" s="110"/>
      <c r="AC1221" s="110"/>
      <c r="AD1221" s="110">
        <f t="shared" si="637"/>
        <v>281200</v>
      </c>
      <c r="AE1221" s="110">
        <f t="shared" si="638"/>
        <v>702120.53901120648</v>
      </c>
      <c r="AF1221" s="261">
        <f t="shared" si="624"/>
        <v>2624465.5</v>
      </c>
      <c r="AG1221" s="23"/>
    </row>
    <row r="1222" spans="1:33" s="111" customFormat="1" x14ac:dyDescent="0.2">
      <c r="A1222" s="150" t="s">
        <v>1348</v>
      </c>
      <c r="B1222" s="150"/>
      <c r="C1222" s="150"/>
      <c r="D1222" s="151">
        <v>1</v>
      </c>
      <c r="E1222" s="152"/>
      <c r="F1222" s="153">
        <v>0.26</v>
      </c>
      <c r="G1222" s="153"/>
      <c r="H1222" s="152">
        <v>162777</v>
      </c>
      <c r="I1222" s="109">
        <f t="shared" si="639"/>
        <v>159033.12899999999</v>
      </c>
      <c r="J1222" s="66">
        <f t="shared" si="630"/>
        <v>117684.51546</v>
      </c>
      <c r="K1222" s="109"/>
      <c r="L1222" s="152">
        <v>641488</v>
      </c>
      <c r="M1222" s="109">
        <f t="shared" si="640"/>
        <v>622884.848</v>
      </c>
      <c r="N1222" s="109">
        <f t="shared" si="631"/>
        <v>460934.78752000001</v>
      </c>
      <c r="O1222" s="115"/>
      <c r="P1222" s="152">
        <v>0</v>
      </c>
      <c r="Q1222" s="109">
        <f t="shared" si="618"/>
        <v>0</v>
      </c>
      <c r="R1222" s="66">
        <f t="shared" si="632"/>
        <v>0</v>
      </c>
      <c r="S1222" s="151">
        <v>25</v>
      </c>
      <c r="T1222" s="154" t="s">
        <v>164</v>
      </c>
      <c r="U1222" s="108">
        <f>SUMIF('Avoided Costs 2011-2019'!$A:$A,'2011 Actuals'!T1222&amp;'2011 Actuals'!S1222,'Avoided Costs 2011-2019'!$E:$E)*J1222</f>
        <v>299073.12204233429</v>
      </c>
      <c r="V1222" s="108">
        <f>SUMIF('Avoided Costs 2011-2019'!$A:$A,'2011 Actuals'!T1222&amp;'2011 Actuals'!S1222,'Avoided Costs 2011-2019'!$K:$K)*N1222</f>
        <v>498638.19923247385</v>
      </c>
      <c r="W1222" s="108">
        <f>SUMIF('Avoided Costs 2011-2019'!$A:$A,'2011 Actuals'!T1222&amp;'2011 Actuals'!S1222,'Avoided Costs 2011-2019'!$M:$M)*R1222</f>
        <v>0</v>
      </c>
      <c r="X1222" s="108">
        <f t="shared" si="633"/>
        <v>797711.32127480814</v>
      </c>
      <c r="Y1222" s="134">
        <v>240000</v>
      </c>
      <c r="Z1222" s="110">
        <f t="shared" si="634"/>
        <v>177600</v>
      </c>
      <c r="AA1222" s="110"/>
      <c r="AB1222" s="110"/>
      <c r="AC1222" s="110"/>
      <c r="AD1222" s="110">
        <f t="shared" si="637"/>
        <v>177600</v>
      </c>
      <c r="AE1222" s="110">
        <f t="shared" si="638"/>
        <v>620111.32127480814</v>
      </c>
      <c r="AF1222" s="261">
        <f t="shared" si="624"/>
        <v>2942112.8865</v>
      </c>
      <c r="AG1222" s="23"/>
    </row>
    <row r="1223" spans="1:33" s="111" customFormat="1" x14ac:dyDescent="0.2">
      <c r="A1223" s="150" t="s">
        <v>1349</v>
      </c>
      <c r="B1223" s="150"/>
      <c r="C1223" s="150"/>
      <c r="D1223" s="151">
        <v>1</v>
      </c>
      <c r="E1223" s="152"/>
      <c r="F1223" s="153">
        <v>0.26</v>
      </c>
      <c r="G1223" s="153"/>
      <c r="H1223" s="152">
        <v>88329</v>
      </c>
      <c r="I1223" s="109">
        <f t="shared" si="639"/>
        <v>86297.433000000005</v>
      </c>
      <c r="J1223" s="66">
        <f t="shared" si="630"/>
        <v>63860.100420000002</v>
      </c>
      <c r="K1223" s="109"/>
      <c r="L1223" s="152">
        <v>268913</v>
      </c>
      <c r="M1223" s="109">
        <f t="shared" si="640"/>
        <v>261114.52299999999</v>
      </c>
      <c r="N1223" s="109">
        <f t="shared" si="631"/>
        <v>193224.74701999998</v>
      </c>
      <c r="O1223" s="115"/>
      <c r="P1223" s="152">
        <v>0</v>
      </c>
      <c r="Q1223" s="109">
        <f t="shared" si="618"/>
        <v>0</v>
      </c>
      <c r="R1223" s="66">
        <f t="shared" si="632"/>
        <v>0</v>
      </c>
      <c r="S1223" s="151">
        <v>25</v>
      </c>
      <c r="T1223" s="154" t="s">
        <v>164</v>
      </c>
      <c r="U1223" s="108">
        <f>SUMIF('Avoided Costs 2011-2019'!$A:$A,'2011 Actuals'!T1223&amp;'2011 Actuals'!S1223,'Avoided Costs 2011-2019'!$E:$E)*J1223</f>
        <v>162288.46702468619</v>
      </c>
      <c r="V1223" s="108">
        <f>SUMIF('Avoided Costs 2011-2019'!$A:$A,'2011 Actuals'!T1223&amp;'2011 Actuals'!S1223,'Avoided Costs 2011-2019'!$K:$K)*N1223</f>
        <v>209030.08952654176</v>
      </c>
      <c r="W1223" s="108">
        <f>SUMIF('Avoided Costs 2011-2019'!$A:$A,'2011 Actuals'!T1223&amp;'2011 Actuals'!S1223,'Avoided Costs 2011-2019'!$M:$M)*R1223</f>
        <v>0</v>
      </c>
      <c r="X1223" s="108">
        <f t="shared" si="633"/>
        <v>371318.55655122793</v>
      </c>
      <c r="Y1223" s="134">
        <v>220000</v>
      </c>
      <c r="Z1223" s="110">
        <f t="shared" si="634"/>
        <v>162800</v>
      </c>
      <c r="AA1223" s="110"/>
      <c r="AB1223" s="110"/>
      <c r="AC1223" s="110"/>
      <c r="AD1223" s="110">
        <f t="shared" si="637"/>
        <v>162800</v>
      </c>
      <c r="AE1223" s="110">
        <f t="shared" si="638"/>
        <v>208518.55655122793</v>
      </c>
      <c r="AF1223" s="261">
        <f t="shared" si="624"/>
        <v>1596502.5105000001</v>
      </c>
      <c r="AG1223" s="23"/>
    </row>
    <row r="1224" spans="1:33" s="111" customFormat="1" x14ac:dyDescent="0.2">
      <c r="A1224" s="150" t="s">
        <v>1350</v>
      </c>
      <c r="B1224" s="150"/>
      <c r="C1224" s="150"/>
      <c r="D1224" s="151">
        <v>1</v>
      </c>
      <c r="E1224" s="152"/>
      <c r="F1224" s="153">
        <v>0.26</v>
      </c>
      <c r="G1224" s="153"/>
      <c r="H1224" s="152">
        <v>30484</v>
      </c>
      <c r="I1224" s="109">
        <f t="shared" si="639"/>
        <v>29782.867999999999</v>
      </c>
      <c r="J1224" s="66">
        <f t="shared" si="630"/>
        <v>22039.322319999999</v>
      </c>
      <c r="K1224" s="109"/>
      <c r="L1224" s="152">
        <v>0</v>
      </c>
      <c r="M1224" s="109">
        <f t="shared" si="640"/>
        <v>0</v>
      </c>
      <c r="N1224" s="109">
        <f t="shared" si="631"/>
        <v>0</v>
      </c>
      <c r="O1224" s="115"/>
      <c r="P1224" s="152">
        <v>0</v>
      </c>
      <c r="Q1224" s="109">
        <f t="shared" si="618"/>
        <v>0</v>
      </c>
      <c r="R1224" s="66">
        <f t="shared" si="632"/>
        <v>0</v>
      </c>
      <c r="S1224" s="151">
        <v>25</v>
      </c>
      <c r="T1224" s="154" t="s">
        <v>164</v>
      </c>
      <c r="U1224" s="108">
        <f>SUMIF('Avoided Costs 2011-2019'!$A:$A,'2011 Actuals'!T1224&amp;'2011 Actuals'!S1224,'Avoided Costs 2011-2019'!$E:$E)*J1224</f>
        <v>56008.803776568668</v>
      </c>
      <c r="V1224" s="108">
        <f>SUMIF('Avoided Costs 2011-2019'!$A:$A,'2011 Actuals'!T1224&amp;'2011 Actuals'!S1224,'Avoided Costs 2011-2019'!$K:$K)*N1224</f>
        <v>0</v>
      </c>
      <c r="W1224" s="108">
        <f>SUMIF('Avoided Costs 2011-2019'!$A:$A,'2011 Actuals'!T1224&amp;'2011 Actuals'!S1224,'Avoided Costs 2011-2019'!$M:$M)*R1224</f>
        <v>0</v>
      </c>
      <c r="X1224" s="108">
        <f t="shared" si="633"/>
        <v>56008.803776568668</v>
      </c>
      <c r="Y1224" s="134">
        <v>7013</v>
      </c>
      <c r="Z1224" s="110">
        <f t="shared" si="634"/>
        <v>5189.62</v>
      </c>
      <c r="AA1224" s="110"/>
      <c r="AB1224" s="110"/>
      <c r="AC1224" s="110"/>
      <c r="AD1224" s="110">
        <f t="shared" si="637"/>
        <v>5189.62</v>
      </c>
      <c r="AE1224" s="110">
        <f t="shared" si="638"/>
        <v>50819.183776568665</v>
      </c>
      <c r="AF1224" s="261">
        <f t="shared" si="624"/>
        <v>550983.05799999996</v>
      </c>
      <c r="AG1224" s="23"/>
    </row>
    <row r="1225" spans="1:33" s="111" customFormat="1" x14ac:dyDescent="0.2">
      <c r="A1225" s="150" t="s">
        <v>1351</v>
      </c>
      <c r="B1225" s="150"/>
      <c r="C1225" s="150"/>
      <c r="D1225" s="151">
        <v>1</v>
      </c>
      <c r="E1225" s="152"/>
      <c r="F1225" s="153">
        <v>0.26</v>
      </c>
      <c r="G1225" s="153"/>
      <c r="H1225" s="152">
        <v>74398</v>
      </c>
      <c r="I1225" s="109">
        <f t="shared" si="639"/>
        <v>72686.846000000005</v>
      </c>
      <c r="J1225" s="66">
        <f t="shared" si="630"/>
        <v>53788.266040000002</v>
      </c>
      <c r="K1225" s="109"/>
      <c r="L1225" s="152">
        <v>595605</v>
      </c>
      <c r="M1225" s="109">
        <f t="shared" si="640"/>
        <v>578332.45499999996</v>
      </c>
      <c r="N1225" s="109">
        <f t="shared" si="631"/>
        <v>427966.01669999998</v>
      </c>
      <c r="O1225" s="115"/>
      <c r="P1225" s="152">
        <v>0</v>
      </c>
      <c r="Q1225" s="109">
        <f t="shared" si="618"/>
        <v>0</v>
      </c>
      <c r="R1225" s="66">
        <f t="shared" si="632"/>
        <v>0</v>
      </c>
      <c r="S1225" s="151">
        <v>25</v>
      </c>
      <c r="T1225" s="154" t="s">
        <v>164</v>
      </c>
      <c r="U1225" s="108">
        <f>SUMIF('Avoided Costs 2011-2019'!$A:$A,'2011 Actuals'!T1225&amp;'2011 Actuals'!S1225,'Avoided Costs 2011-2019'!$E:$E)*J1225</f>
        <v>136692.7891145898</v>
      </c>
      <c r="V1225" s="108">
        <f>SUMIF('Avoided Costs 2011-2019'!$A:$A,'2011 Actuals'!T1225&amp;'2011 Actuals'!S1225,'Avoided Costs 2011-2019'!$K:$K)*N1225</f>
        <v>462972.65834100964</v>
      </c>
      <c r="W1225" s="108">
        <f>SUMIF('Avoided Costs 2011-2019'!$A:$A,'2011 Actuals'!T1225&amp;'2011 Actuals'!S1225,'Avoided Costs 2011-2019'!$M:$M)*R1225</f>
        <v>0</v>
      </c>
      <c r="X1225" s="108">
        <f t="shared" si="633"/>
        <v>599665.44745559944</v>
      </c>
      <c r="Y1225" s="134">
        <v>357000</v>
      </c>
      <c r="Z1225" s="110">
        <f t="shared" si="634"/>
        <v>264180</v>
      </c>
      <c r="AA1225" s="110"/>
      <c r="AB1225" s="110"/>
      <c r="AC1225" s="110"/>
      <c r="AD1225" s="110">
        <f t="shared" si="637"/>
        <v>264180</v>
      </c>
      <c r="AE1225" s="110">
        <f t="shared" si="638"/>
        <v>335485.44745559944</v>
      </c>
      <c r="AF1225" s="261">
        <f t="shared" si="624"/>
        <v>1344706.6510000001</v>
      </c>
      <c r="AG1225" s="23"/>
    </row>
    <row r="1226" spans="1:33" s="111" customFormat="1" x14ac:dyDescent="0.2">
      <c r="A1226" s="145" t="s">
        <v>1352</v>
      </c>
      <c r="B1226" s="145"/>
      <c r="C1226" s="145"/>
      <c r="D1226" s="146">
        <v>1</v>
      </c>
      <c r="E1226" s="147"/>
      <c r="F1226" s="148">
        <v>0.26</v>
      </c>
      <c r="G1226" s="148"/>
      <c r="H1226" s="147">
        <v>19189</v>
      </c>
      <c r="I1226" s="109">
        <f t="shared" ref="I1226:I1228" si="643">H1226</f>
        <v>19189</v>
      </c>
      <c r="J1226" s="66">
        <f t="shared" si="630"/>
        <v>14199.86</v>
      </c>
      <c r="K1226" s="147"/>
      <c r="L1226" s="147">
        <v>0</v>
      </c>
      <c r="M1226" s="109">
        <f t="shared" ref="M1226:M1228" si="644">L1226</f>
        <v>0</v>
      </c>
      <c r="N1226" s="109">
        <f t="shared" si="631"/>
        <v>0</v>
      </c>
      <c r="O1226" s="147"/>
      <c r="P1226" s="147">
        <v>0</v>
      </c>
      <c r="Q1226" s="109">
        <f t="shared" ref="Q1226:Q1228" si="645">+P1226</f>
        <v>0</v>
      </c>
      <c r="R1226" s="66">
        <f t="shared" si="632"/>
        <v>0</v>
      </c>
      <c r="S1226" s="146">
        <v>25</v>
      </c>
      <c r="T1226" s="149" t="s">
        <v>16</v>
      </c>
      <c r="U1226" s="108">
        <f>SUMIF('Avoided Costs 2011-2019'!$A:$A,'2011 Actuals'!T1226&amp;'2011 Actuals'!S1226,'Avoided Costs 2011-2019'!$E:$E)*J1226</f>
        <v>36692.485742004217</v>
      </c>
      <c r="V1226" s="108">
        <f>SUMIF('Avoided Costs 2011-2019'!$A:$A,'2011 Actuals'!T1226&amp;'2011 Actuals'!S1226,'Avoided Costs 2011-2019'!$K:$K)*N1226</f>
        <v>0</v>
      </c>
      <c r="W1226" s="108">
        <f>SUMIF('Avoided Costs 2011-2019'!$A:$A,'2011 Actuals'!T1226&amp;'2011 Actuals'!S1226,'Avoided Costs 2011-2019'!$M:$M)*R1226</f>
        <v>0</v>
      </c>
      <c r="X1226" s="108">
        <f t="shared" si="633"/>
        <v>36692.485742004217</v>
      </c>
      <c r="Y1226" s="134">
        <v>7400</v>
      </c>
      <c r="Z1226" s="110">
        <f t="shared" si="634"/>
        <v>5476</v>
      </c>
      <c r="AA1226" s="110"/>
      <c r="AB1226" s="110"/>
      <c r="AC1226" s="110"/>
      <c r="AD1226" s="110">
        <f t="shared" si="637"/>
        <v>5476</v>
      </c>
      <c r="AE1226" s="110">
        <f t="shared" si="638"/>
        <v>31216.485742004217</v>
      </c>
      <c r="AF1226" s="261">
        <f t="shared" si="624"/>
        <v>354996.5</v>
      </c>
      <c r="AG1226" s="23"/>
    </row>
    <row r="1227" spans="1:33" s="111" customFormat="1" x14ac:dyDescent="0.2">
      <c r="A1227" s="145" t="s">
        <v>1353</v>
      </c>
      <c r="B1227" s="145"/>
      <c r="C1227" s="145"/>
      <c r="D1227" s="146">
        <v>0</v>
      </c>
      <c r="E1227" s="147"/>
      <c r="F1227" s="148">
        <v>0.26</v>
      </c>
      <c r="G1227" s="148"/>
      <c r="H1227" s="147">
        <v>7444</v>
      </c>
      <c r="I1227" s="109">
        <f t="shared" si="643"/>
        <v>7444</v>
      </c>
      <c r="J1227" s="66">
        <f t="shared" si="630"/>
        <v>5508.5599999999995</v>
      </c>
      <c r="K1227" s="147"/>
      <c r="L1227" s="147">
        <v>0</v>
      </c>
      <c r="M1227" s="109">
        <f t="shared" si="644"/>
        <v>0</v>
      </c>
      <c r="N1227" s="109">
        <f t="shared" si="631"/>
        <v>0</v>
      </c>
      <c r="O1227" s="147"/>
      <c r="P1227" s="147">
        <v>0</v>
      </c>
      <c r="Q1227" s="109">
        <f t="shared" si="645"/>
        <v>0</v>
      </c>
      <c r="R1227" s="66">
        <f t="shared" si="632"/>
        <v>0</v>
      </c>
      <c r="S1227" s="146">
        <v>25</v>
      </c>
      <c r="T1227" s="149" t="s">
        <v>134</v>
      </c>
      <c r="U1227" s="108">
        <f>SUMIF('Avoided Costs 2011-2019'!$A:$A,'2011 Actuals'!T1227&amp;'2011 Actuals'!S1227,'Avoided Costs 2011-2019'!$E:$E)*J1227</f>
        <v>12927.885845186087</v>
      </c>
      <c r="V1227" s="108">
        <f>SUMIF('Avoided Costs 2011-2019'!$A:$A,'2011 Actuals'!T1227&amp;'2011 Actuals'!S1227,'Avoided Costs 2011-2019'!$K:$K)*N1227</f>
        <v>0</v>
      </c>
      <c r="W1227" s="108">
        <f>SUMIF('Avoided Costs 2011-2019'!$A:$A,'2011 Actuals'!T1227&amp;'2011 Actuals'!S1227,'Avoided Costs 2011-2019'!$M:$M)*R1227</f>
        <v>0</v>
      </c>
      <c r="X1227" s="108">
        <f t="shared" si="633"/>
        <v>12927.885845186087</v>
      </c>
      <c r="Y1227" s="134">
        <v>18000</v>
      </c>
      <c r="Z1227" s="110">
        <f t="shared" si="634"/>
        <v>13320</v>
      </c>
      <c r="AA1227" s="110"/>
      <c r="AB1227" s="110"/>
      <c r="AC1227" s="110"/>
      <c r="AD1227" s="110">
        <f t="shared" si="637"/>
        <v>13320</v>
      </c>
      <c r="AE1227" s="110">
        <f t="shared" si="638"/>
        <v>-392.11415481391305</v>
      </c>
      <c r="AF1227" s="261">
        <f t="shared" si="624"/>
        <v>137714</v>
      </c>
      <c r="AG1227" s="23"/>
    </row>
    <row r="1228" spans="1:33" s="111" customFormat="1" x14ac:dyDescent="0.2">
      <c r="A1228" s="145" t="s">
        <v>1354</v>
      </c>
      <c r="B1228" s="145"/>
      <c r="C1228" s="145"/>
      <c r="D1228" s="146">
        <v>1</v>
      </c>
      <c r="E1228" s="147"/>
      <c r="F1228" s="148">
        <v>0.26</v>
      </c>
      <c r="G1228" s="148"/>
      <c r="H1228" s="147">
        <v>38378</v>
      </c>
      <c r="I1228" s="109">
        <f t="shared" si="643"/>
        <v>38378</v>
      </c>
      <c r="J1228" s="66">
        <f t="shared" ref="J1228:J1254" si="646">I1228*(1-F1228)</f>
        <v>28399.72</v>
      </c>
      <c r="K1228" s="147"/>
      <c r="L1228" s="147">
        <v>0</v>
      </c>
      <c r="M1228" s="109">
        <f t="shared" si="644"/>
        <v>0</v>
      </c>
      <c r="N1228" s="109">
        <f t="shared" ref="N1228:N1254" si="647">M1228*(1-F1228)</f>
        <v>0</v>
      </c>
      <c r="O1228" s="147"/>
      <c r="P1228" s="147">
        <v>0</v>
      </c>
      <c r="Q1228" s="109">
        <f t="shared" si="645"/>
        <v>0</v>
      </c>
      <c r="R1228" s="66">
        <f t="shared" ref="R1228:R1254" si="648">Q1228*(1-F1228)</f>
        <v>0</v>
      </c>
      <c r="S1228" s="146">
        <v>25</v>
      </c>
      <c r="T1228" s="149" t="s">
        <v>16</v>
      </c>
      <c r="U1228" s="108">
        <f>SUMIF('Avoided Costs 2011-2019'!$A:$A,'2011 Actuals'!T1228&amp;'2011 Actuals'!S1228,'Avoided Costs 2011-2019'!$E:$E)*J1228</f>
        <v>73384.971484008434</v>
      </c>
      <c r="V1228" s="108">
        <f>SUMIF('Avoided Costs 2011-2019'!$A:$A,'2011 Actuals'!T1228&amp;'2011 Actuals'!S1228,'Avoided Costs 2011-2019'!$K:$K)*N1228</f>
        <v>0</v>
      </c>
      <c r="W1228" s="108">
        <f>SUMIF('Avoided Costs 2011-2019'!$A:$A,'2011 Actuals'!T1228&amp;'2011 Actuals'!S1228,'Avoided Costs 2011-2019'!$M:$M)*R1228</f>
        <v>0</v>
      </c>
      <c r="X1228" s="108">
        <f t="shared" ref="X1228:X1254" si="649">SUM(U1228:W1228)</f>
        <v>73384.971484008434</v>
      </c>
      <c r="Y1228" s="134">
        <v>14800</v>
      </c>
      <c r="Z1228" s="110">
        <f t="shared" ref="Z1228:Z1254" si="650">Y1228*(1-F1228)</f>
        <v>10952</v>
      </c>
      <c r="AA1228" s="110"/>
      <c r="AB1228" s="110"/>
      <c r="AC1228" s="110"/>
      <c r="AD1228" s="110">
        <f t="shared" si="637"/>
        <v>10952</v>
      </c>
      <c r="AE1228" s="110">
        <f t="shared" si="638"/>
        <v>62432.971484008434</v>
      </c>
      <c r="AF1228" s="261">
        <f t="shared" si="624"/>
        <v>709993</v>
      </c>
      <c r="AG1228" s="23"/>
    </row>
    <row r="1229" spans="1:33" s="111" customFormat="1" x14ac:dyDescent="0.2">
      <c r="A1229" s="150" t="s">
        <v>1355</v>
      </c>
      <c r="B1229" s="150"/>
      <c r="C1229" s="150"/>
      <c r="D1229" s="151">
        <v>1</v>
      </c>
      <c r="E1229" s="152"/>
      <c r="F1229" s="153">
        <v>0.26</v>
      </c>
      <c r="G1229" s="153"/>
      <c r="H1229" s="152">
        <v>29079</v>
      </c>
      <c r="I1229" s="109">
        <f t="shared" ref="I1229" si="651">+$H$68*H1229</f>
        <v>28410.183000000001</v>
      </c>
      <c r="J1229" s="66">
        <f t="shared" si="646"/>
        <v>21023.53542</v>
      </c>
      <c r="K1229" s="109"/>
      <c r="L1229" s="152">
        <v>78944</v>
      </c>
      <c r="M1229" s="109">
        <f t="shared" ref="M1229" si="652">+$L$68*L1229</f>
        <v>76654.623999999996</v>
      </c>
      <c r="N1229" s="109">
        <f t="shared" si="647"/>
        <v>56724.421759999997</v>
      </c>
      <c r="O1229" s="115"/>
      <c r="P1229" s="152">
        <v>0</v>
      </c>
      <c r="Q1229" s="109">
        <f t="shared" si="618"/>
        <v>0</v>
      </c>
      <c r="R1229" s="66">
        <f t="shared" si="648"/>
        <v>0</v>
      </c>
      <c r="S1229" s="151">
        <v>25</v>
      </c>
      <c r="T1229" s="154" t="s">
        <v>164</v>
      </c>
      <c r="U1229" s="108">
        <f>SUMIF('Avoided Costs 2011-2019'!$A:$A,'2011 Actuals'!T1229&amp;'2011 Actuals'!S1229,'Avoided Costs 2011-2019'!$E:$E)*J1229</f>
        <v>53427.371900631158</v>
      </c>
      <c r="V1229" s="108">
        <f>SUMIF('Avoided Costs 2011-2019'!$A:$A,'2011 Actuals'!T1229&amp;'2011 Actuals'!S1229,'Avoided Costs 2011-2019'!$K:$K)*N1229</f>
        <v>61364.349762128695</v>
      </c>
      <c r="W1229" s="108">
        <f>SUMIF('Avoided Costs 2011-2019'!$A:$A,'2011 Actuals'!T1229&amp;'2011 Actuals'!S1229,'Avoided Costs 2011-2019'!$M:$M)*R1229</f>
        <v>0</v>
      </c>
      <c r="X1229" s="108">
        <f t="shared" si="649"/>
        <v>114791.72166275985</v>
      </c>
      <c r="Y1229" s="134">
        <v>38048</v>
      </c>
      <c r="Z1229" s="110">
        <f t="shared" si="650"/>
        <v>28155.52</v>
      </c>
      <c r="AA1229" s="110"/>
      <c r="AB1229" s="110"/>
      <c r="AC1229" s="110"/>
      <c r="AD1229" s="110">
        <f t="shared" si="637"/>
        <v>28155.52</v>
      </c>
      <c r="AE1229" s="110">
        <f t="shared" si="638"/>
        <v>86636.20166275985</v>
      </c>
      <c r="AF1229" s="261">
        <f t="shared" si="624"/>
        <v>525588.38549999997</v>
      </c>
      <c r="AG1229" s="23"/>
    </row>
    <row r="1230" spans="1:33" s="111" customFormat="1" x14ac:dyDescent="0.2">
      <c r="A1230" s="145" t="s">
        <v>1356</v>
      </c>
      <c r="B1230" s="145"/>
      <c r="C1230" s="145"/>
      <c r="D1230" s="146">
        <v>1</v>
      </c>
      <c r="E1230" s="147"/>
      <c r="F1230" s="148">
        <v>0.26</v>
      </c>
      <c r="G1230" s="148"/>
      <c r="H1230" s="147">
        <v>43424</v>
      </c>
      <c r="I1230" s="109">
        <f t="shared" ref="I1230:I1248" si="653">H1230</f>
        <v>43424</v>
      </c>
      <c r="J1230" s="66">
        <f t="shared" si="646"/>
        <v>32133.759999999998</v>
      </c>
      <c r="K1230" s="147"/>
      <c r="L1230" s="147">
        <v>0</v>
      </c>
      <c r="M1230" s="109">
        <f t="shared" ref="M1230:M1248" si="654">L1230</f>
        <v>0</v>
      </c>
      <c r="N1230" s="109">
        <f t="shared" si="647"/>
        <v>0</v>
      </c>
      <c r="O1230" s="147"/>
      <c r="P1230" s="147">
        <v>0</v>
      </c>
      <c r="Q1230" s="109">
        <f t="shared" ref="Q1230:Q1248" si="655">+P1230</f>
        <v>0</v>
      </c>
      <c r="R1230" s="66">
        <f t="shared" si="648"/>
        <v>0</v>
      </c>
      <c r="S1230" s="146">
        <v>25</v>
      </c>
      <c r="T1230" s="149" t="s">
        <v>16</v>
      </c>
      <c r="U1230" s="108">
        <f>SUMIF('Avoided Costs 2011-2019'!$A:$A,'2011 Actuals'!T1230&amp;'2011 Actuals'!S1230,'Avoided Costs 2011-2019'!$E:$E)*J1230</f>
        <v>83033.74333528537</v>
      </c>
      <c r="V1230" s="108">
        <f>SUMIF('Avoided Costs 2011-2019'!$A:$A,'2011 Actuals'!T1230&amp;'2011 Actuals'!S1230,'Avoided Costs 2011-2019'!$K:$K)*N1230</f>
        <v>0</v>
      </c>
      <c r="W1230" s="108">
        <f>SUMIF('Avoided Costs 2011-2019'!$A:$A,'2011 Actuals'!T1230&amp;'2011 Actuals'!S1230,'Avoided Costs 2011-2019'!$M:$M)*R1230</f>
        <v>0</v>
      </c>
      <c r="X1230" s="108">
        <f t="shared" si="649"/>
        <v>83033.74333528537</v>
      </c>
      <c r="Y1230" s="134">
        <v>41200</v>
      </c>
      <c r="Z1230" s="110">
        <f t="shared" si="650"/>
        <v>30488</v>
      </c>
      <c r="AA1230" s="110"/>
      <c r="AB1230" s="110"/>
      <c r="AC1230" s="110"/>
      <c r="AD1230" s="110">
        <f t="shared" si="637"/>
        <v>30488</v>
      </c>
      <c r="AE1230" s="110">
        <f t="shared" si="638"/>
        <v>52545.74333528537</v>
      </c>
      <c r="AF1230" s="261">
        <f t="shared" si="624"/>
        <v>803344</v>
      </c>
      <c r="AG1230" s="23"/>
    </row>
    <row r="1231" spans="1:33" s="111" customFormat="1" x14ac:dyDescent="0.2">
      <c r="A1231" s="145" t="s">
        <v>1357</v>
      </c>
      <c r="B1231" s="145"/>
      <c r="C1231" s="145"/>
      <c r="D1231" s="146">
        <v>0</v>
      </c>
      <c r="E1231" s="147"/>
      <c r="F1231" s="148">
        <v>0.26</v>
      </c>
      <c r="G1231" s="148"/>
      <c r="H1231" s="147">
        <v>3721</v>
      </c>
      <c r="I1231" s="109">
        <f t="shared" si="653"/>
        <v>3721</v>
      </c>
      <c r="J1231" s="66">
        <f t="shared" si="646"/>
        <v>2753.54</v>
      </c>
      <c r="K1231" s="147"/>
      <c r="L1231" s="147">
        <v>0</v>
      </c>
      <c r="M1231" s="109">
        <f t="shared" si="654"/>
        <v>0</v>
      </c>
      <c r="N1231" s="109">
        <f t="shared" si="647"/>
        <v>0</v>
      </c>
      <c r="O1231" s="147"/>
      <c r="P1231" s="147">
        <v>0</v>
      </c>
      <c r="Q1231" s="109">
        <f t="shared" si="655"/>
        <v>0</v>
      </c>
      <c r="R1231" s="66">
        <f t="shared" si="648"/>
        <v>0</v>
      </c>
      <c r="S1231" s="146">
        <v>25</v>
      </c>
      <c r="T1231" s="149" t="s">
        <v>134</v>
      </c>
      <c r="U1231" s="108">
        <f>SUMIF('Avoided Costs 2011-2019'!$A:$A,'2011 Actuals'!T1231&amp;'2011 Actuals'!S1231,'Avoided Costs 2011-2019'!$E:$E)*J1231</f>
        <v>6462.2062372296396</v>
      </c>
      <c r="V1231" s="108">
        <f>SUMIF('Avoided Costs 2011-2019'!$A:$A,'2011 Actuals'!T1231&amp;'2011 Actuals'!S1231,'Avoided Costs 2011-2019'!$K:$K)*N1231</f>
        <v>0</v>
      </c>
      <c r="W1231" s="108">
        <f>SUMIF('Avoided Costs 2011-2019'!$A:$A,'2011 Actuals'!T1231&amp;'2011 Actuals'!S1231,'Avoided Costs 2011-2019'!$M:$M)*R1231</f>
        <v>0</v>
      </c>
      <c r="X1231" s="108">
        <f t="shared" si="649"/>
        <v>6462.2062372296396</v>
      </c>
      <c r="Y1231" s="134">
        <v>9000</v>
      </c>
      <c r="Z1231" s="110">
        <f t="shared" si="650"/>
        <v>6660</v>
      </c>
      <c r="AA1231" s="110"/>
      <c r="AB1231" s="110"/>
      <c r="AC1231" s="110"/>
      <c r="AD1231" s="110">
        <f t="shared" si="637"/>
        <v>6660</v>
      </c>
      <c r="AE1231" s="110">
        <f t="shared" si="638"/>
        <v>-197.79376277036044</v>
      </c>
      <c r="AF1231" s="261">
        <f t="shared" si="624"/>
        <v>68838.5</v>
      </c>
      <c r="AG1231" s="23"/>
    </row>
    <row r="1232" spans="1:33" s="111" customFormat="1" x14ac:dyDescent="0.2">
      <c r="A1232" s="145" t="s">
        <v>1358</v>
      </c>
      <c r="B1232" s="145"/>
      <c r="C1232" s="145"/>
      <c r="D1232" s="146">
        <v>1</v>
      </c>
      <c r="E1232" s="147"/>
      <c r="F1232" s="148">
        <v>0.26</v>
      </c>
      <c r="G1232" s="148"/>
      <c r="H1232" s="147">
        <v>115134</v>
      </c>
      <c r="I1232" s="109">
        <f t="shared" si="653"/>
        <v>115134</v>
      </c>
      <c r="J1232" s="66">
        <f t="shared" si="646"/>
        <v>85199.16</v>
      </c>
      <c r="K1232" s="147"/>
      <c r="L1232" s="147">
        <v>0</v>
      </c>
      <c r="M1232" s="109">
        <f t="shared" si="654"/>
        <v>0</v>
      </c>
      <c r="N1232" s="109">
        <f t="shared" si="647"/>
        <v>0</v>
      </c>
      <c r="O1232" s="147"/>
      <c r="P1232" s="147">
        <v>0</v>
      </c>
      <c r="Q1232" s="109">
        <f t="shared" si="655"/>
        <v>0</v>
      </c>
      <c r="R1232" s="66">
        <f t="shared" si="648"/>
        <v>0</v>
      </c>
      <c r="S1232" s="146">
        <v>25</v>
      </c>
      <c r="T1232" s="149" t="s">
        <v>16</v>
      </c>
      <c r="U1232" s="108">
        <f>SUMIF('Avoided Costs 2011-2019'!$A:$A,'2011 Actuals'!T1232&amp;'2011 Actuals'!S1232,'Avoided Costs 2011-2019'!$E:$E)*J1232</f>
        <v>220154.91445202532</v>
      </c>
      <c r="V1232" s="108">
        <f>SUMIF('Avoided Costs 2011-2019'!$A:$A,'2011 Actuals'!T1232&amp;'2011 Actuals'!S1232,'Avoided Costs 2011-2019'!$K:$K)*N1232</f>
        <v>0</v>
      </c>
      <c r="W1232" s="108">
        <f>SUMIF('Avoided Costs 2011-2019'!$A:$A,'2011 Actuals'!T1232&amp;'2011 Actuals'!S1232,'Avoided Costs 2011-2019'!$M:$M)*R1232</f>
        <v>0</v>
      </c>
      <c r="X1232" s="108">
        <f t="shared" si="649"/>
        <v>220154.91445202532</v>
      </c>
      <c r="Y1232" s="134">
        <v>44400</v>
      </c>
      <c r="Z1232" s="110">
        <f t="shared" si="650"/>
        <v>32856</v>
      </c>
      <c r="AA1232" s="110"/>
      <c r="AB1232" s="110"/>
      <c r="AC1232" s="110"/>
      <c r="AD1232" s="110">
        <f t="shared" si="637"/>
        <v>32856</v>
      </c>
      <c r="AE1232" s="110">
        <f t="shared" si="638"/>
        <v>187298.91445202532</v>
      </c>
      <c r="AF1232" s="261">
        <f t="shared" si="624"/>
        <v>2129979</v>
      </c>
      <c r="AG1232" s="23"/>
    </row>
    <row r="1233" spans="1:33" s="111" customFormat="1" x14ac:dyDescent="0.2">
      <c r="A1233" s="145" t="s">
        <v>1359</v>
      </c>
      <c r="B1233" s="145"/>
      <c r="C1233" s="145"/>
      <c r="D1233" s="146">
        <v>0</v>
      </c>
      <c r="E1233" s="147"/>
      <c r="F1233" s="148">
        <v>0.26</v>
      </c>
      <c r="G1233" s="148"/>
      <c r="H1233" s="147">
        <v>6153</v>
      </c>
      <c r="I1233" s="109">
        <f t="shared" si="653"/>
        <v>6153</v>
      </c>
      <c r="J1233" s="66">
        <f t="shared" si="646"/>
        <v>4553.22</v>
      </c>
      <c r="K1233" s="147"/>
      <c r="L1233" s="147">
        <v>0</v>
      </c>
      <c r="M1233" s="109">
        <f t="shared" si="654"/>
        <v>0</v>
      </c>
      <c r="N1233" s="109">
        <f t="shared" si="647"/>
        <v>0</v>
      </c>
      <c r="O1233" s="147"/>
      <c r="P1233" s="147">
        <v>0</v>
      </c>
      <c r="Q1233" s="109">
        <f t="shared" si="655"/>
        <v>0</v>
      </c>
      <c r="R1233" s="66">
        <f t="shared" si="648"/>
        <v>0</v>
      </c>
      <c r="S1233" s="146">
        <v>25</v>
      </c>
      <c r="T1233" s="149" t="s">
        <v>134</v>
      </c>
      <c r="U1233" s="108">
        <f>SUMIF('Avoided Costs 2011-2019'!$A:$A,'2011 Actuals'!T1233&amp;'2011 Actuals'!S1233,'Avoided Costs 2011-2019'!$E:$E)*J1233</f>
        <v>10685.825041030361</v>
      </c>
      <c r="V1233" s="108">
        <f>SUMIF('Avoided Costs 2011-2019'!$A:$A,'2011 Actuals'!T1233&amp;'2011 Actuals'!S1233,'Avoided Costs 2011-2019'!$K:$K)*N1233</f>
        <v>0</v>
      </c>
      <c r="W1233" s="108">
        <f>SUMIF('Avoided Costs 2011-2019'!$A:$A,'2011 Actuals'!T1233&amp;'2011 Actuals'!S1233,'Avoided Costs 2011-2019'!$M:$M)*R1233</f>
        <v>0</v>
      </c>
      <c r="X1233" s="108">
        <f t="shared" si="649"/>
        <v>10685.825041030361</v>
      </c>
      <c r="Y1233" s="134">
        <v>12000</v>
      </c>
      <c r="Z1233" s="110">
        <f t="shared" si="650"/>
        <v>8880</v>
      </c>
      <c r="AA1233" s="110"/>
      <c r="AB1233" s="110"/>
      <c r="AC1233" s="110"/>
      <c r="AD1233" s="110">
        <f t="shared" si="637"/>
        <v>8880</v>
      </c>
      <c r="AE1233" s="110">
        <f t="shared" si="638"/>
        <v>1805.8250410303608</v>
      </c>
      <c r="AF1233" s="261">
        <f t="shared" si="624"/>
        <v>113830.5</v>
      </c>
      <c r="AG1233" s="23"/>
    </row>
    <row r="1234" spans="1:33" s="111" customFormat="1" x14ac:dyDescent="0.2">
      <c r="A1234" s="145" t="s">
        <v>1360</v>
      </c>
      <c r="B1234" s="145"/>
      <c r="C1234" s="145"/>
      <c r="D1234" s="146">
        <v>1</v>
      </c>
      <c r="E1234" s="147"/>
      <c r="F1234" s="148">
        <v>0.26</v>
      </c>
      <c r="G1234" s="148"/>
      <c r="H1234" s="147">
        <v>38379</v>
      </c>
      <c r="I1234" s="109">
        <f t="shared" si="653"/>
        <v>38379</v>
      </c>
      <c r="J1234" s="66">
        <f t="shared" si="646"/>
        <v>28400.46</v>
      </c>
      <c r="K1234" s="147"/>
      <c r="L1234" s="147">
        <v>0</v>
      </c>
      <c r="M1234" s="109">
        <f t="shared" si="654"/>
        <v>0</v>
      </c>
      <c r="N1234" s="109">
        <f t="shared" si="647"/>
        <v>0</v>
      </c>
      <c r="O1234" s="147"/>
      <c r="P1234" s="147">
        <v>0</v>
      </c>
      <c r="Q1234" s="109">
        <f t="shared" si="655"/>
        <v>0</v>
      </c>
      <c r="R1234" s="66">
        <f t="shared" si="648"/>
        <v>0</v>
      </c>
      <c r="S1234" s="146">
        <v>25</v>
      </c>
      <c r="T1234" s="149" t="s">
        <v>16</v>
      </c>
      <c r="U1234" s="108">
        <f>SUMIF('Avoided Costs 2011-2019'!$A:$A,'2011 Actuals'!T1234&amp;'2011 Actuals'!S1234,'Avoided Costs 2011-2019'!$E:$E)*J1234</f>
        <v>73386.883646483911</v>
      </c>
      <c r="V1234" s="108">
        <f>SUMIF('Avoided Costs 2011-2019'!$A:$A,'2011 Actuals'!T1234&amp;'2011 Actuals'!S1234,'Avoided Costs 2011-2019'!$K:$K)*N1234</f>
        <v>0</v>
      </c>
      <c r="W1234" s="108">
        <f>SUMIF('Avoided Costs 2011-2019'!$A:$A,'2011 Actuals'!T1234&amp;'2011 Actuals'!S1234,'Avoided Costs 2011-2019'!$M:$M)*R1234</f>
        <v>0</v>
      </c>
      <c r="X1234" s="108">
        <f t="shared" si="649"/>
        <v>73386.883646483911</v>
      </c>
      <c r="Y1234" s="134">
        <v>14800</v>
      </c>
      <c r="Z1234" s="110">
        <f t="shared" si="650"/>
        <v>10952</v>
      </c>
      <c r="AA1234" s="110"/>
      <c r="AB1234" s="110"/>
      <c r="AC1234" s="110"/>
      <c r="AD1234" s="110">
        <f t="shared" si="637"/>
        <v>10952</v>
      </c>
      <c r="AE1234" s="110">
        <f t="shared" si="638"/>
        <v>62434.883646483911</v>
      </c>
      <c r="AF1234" s="261">
        <f t="shared" si="624"/>
        <v>710011.5</v>
      </c>
      <c r="AG1234" s="23"/>
    </row>
    <row r="1235" spans="1:33" s="111" customFormat="1" x14ac:dyDescent="0.2">
      <c r="A1235" s="145" t="s">
        <v>1361</v>
      </c>
      <c r="B1235" s="145"/>
      <c r="C1235" s="145"/>
      <c r="D1235" s="146">
        <v>0</v>
      </c>
      <c r="E1235" s="147"/>
      <c r="F1235" s="148">
        <v>0.26</v>
      </c>
      <c r="G1235" s="148"/>
      <c r="H1235" s="147">
        <v>14951</v>
      </c>
      <c r="I1235" s="109">
        <f t="shared" si="653"/>
        <v>14951</v>
      </c>
      <c r="J1235" s="66">
        <f t="shared" ref="J1235:J1247" si="656">I1235*(1-F1235)</f>
        <v>11063.74</v>
      </c>
      <c r="K1235" s="147"/>
      <c r="L1235" s="147">
        <v>0</v>
      </c>
      <c r="M1235" s="109">
        <f t="shared" si="654"/>
        <v>0</v>
      </c>
      <c r="N1235" s="109">
        <f t="shared" ref="N1235:N1247" si="657">M1235*(1-F1235)</f>
        <v>0</v>
      </c>
      <c r="O1235" s="147"/>
      <c r="P1235" s="147">
        <v>0</v>
      </c>
      <c r="Q1235" s="109">
        <f t="shared" si="655"/>
        <v>0</v>
      </c>
      <c r="R1235" s="66">
        <f t="shared" ref="R1235:R1247" si="658">Q1235*(1-F1235)</f>
        <v>0</v>
      </c>
      <c r="S1235" s="146">
        <v>25</v>
      </c>
      <c r="T1235" s="149" t="s">
        <v>134</v>
      </c>
      <c r="U1235" s="108">
        <f>SUMIF('Avoided Costs 2011-2019'!$A:$A,'2011 Actuals'!T1235&amp;'2011 Actuals'!S1235,'Avoided Costs 2011-2019'!$E:$E)*J1235</f>
        <v>25965.182868266686</v>
      </c>
      <c r="V1235" s="108">
        <f>SUMIF('Avoided Costs 2011-2019'!$A:$A,'2011 Actuals'!T1235&amp;'2011 Actuals'!S1235,'Avoided Costs 2011-2019'!$K:$K)*N1235</f>
        <v>0</v>
      </c>
      <c r="W1235" s="108">
        <f>SUMIF('Avoided Costs 2011-2019'!$A:$A,'2011 Actuals'!T1235&amp;'2011 Actuals'!S1235,'Avoided Costs 2011-2019'!$M:$M)*R1235</f>
        <v>0</v>
      </c>
      <c r="X1235" s="108">
        <f t="shared" ref="X1235:X1247" si="659">SUM(U1235:W1235)</f>
        <v>25965.182868266686</v>
      </c>
      <c r="Y1235" s="134">
        <v>14800</v>
      </c>
      <c r="Z1235" s="110">
        <f t="shared" ref="Z1235:Z1247" si="660">Y1235*(1-F1235)</f>
        <v>10952</v>
      </c>
      <c r="AA1235" s="110"/>
      <c r="AB1235" s="110"/>
      <c r="AC1235" s="110"/>
      <c r="AD1235" s="110">
        <f t="shared" si="637"/>
        <v>10952</v>
      </c>
      <c r="AE1235" s="110">
        <f t="shared" si="638"/>
        <v>15013.182868266686</v>
      </c>
      <c r="AF1235" s="261">
        <f t="shared" si="624"/>
        <v>276593.5</v>
      </c>
      <c r="AG1235" s="23"/>
    </row>
    <row r="1236" spans="1:33" s="111" customFormat="1" x14ac:dyDescent="0.2">
      <c r="A1236" s="145" t="s">
        <v>1362</v>
      </c>
      <c r="B1236" s="145"/>
      <c r="C1236" s="145"/>
      <c r="D1236" s="146">
        <v>1</v>
      </c>
      <c r="E1236" s="147"/>
      <c r="F1236" s="148">
        <v>0.26</v>
      </c>
      <c r="G1236" s="148"/>
      <c r="H1236" s="147">
        <v>81975</v>
      </c>
      <c r="I1236" s="109">
        <f t="shared" si="653"/>
        <v>81975</v>
      </c>
      <c r="J1236" s="66">
        <f t="shared" si="656"/>
        <v>60661.5</v>
      </c>
      <c r="K1236" s="147"/>
      <c r="L1236" s="147">
        <v>0</v>
      </c>
      <c r="M1236" s="109">
        <f t="shared" si="654"/>
        <v>0</v>
      </c>
      <c r="N1236" s="109">
        <f t="shared" si="657"/>
        <v>0</v>
      </c>
      <c r="O1236" s="147"/>
      <c r="P1236" s="147">
        <v>0</v>
      </c>
      <c r="Q1236" s="109">
        <f t="shared" si="655"/>
        <v>0</v>
      </c>
      <c r="R1236" s="66">
        <f t="shared" si="658"/>
        <v>0</v>
      </c>
      <c r="S1236" s="146">
        <v>25</v>
      </c>
      <c r="T1236" s="149" t="s">
        <v>16</v>
      </c>
      <c r="U1236" s="108">
        <f>SUMIF('Avoided Costs 2011-2019'!$A:$A,'2011 Actuals'!T1236&amp;'2011 Actuals'!S1236,'Avoided Costs 2011-2019'!$E:$E)*J1236</f>
        <v>156749.51892755201</v>
      </c>
      <c r="V1236" s="108">
        <f>SUMIF('Avoided Costs 2011-2019'!$A:$A,'2011 Actuals'!T1236&amp;'2011 Actuals'!S1236,'Avoided Costs 2011-2019'!$K:$K)*N1236</f>
        <v>0</v>
      </c>
      <c r="W1236" s="108">
        <f>SUMIF('Avoided Costs 2011-2019'!$A:$A,'2011 Actuals'!T1236&amp;'2011 Actuals'!S1236,'Avoided Costs 2011-2019'!$M:$M)*R1236</f>
        <v>0</v>
      </c>
      <c r="X1236" s="108">
        <f t="shared" si="659"/>
        <v>156749.51892755201</v>
      </c>
      <c r="Y1236" s="134">
        <v>21150</v>
      </c>
      <c r="Z1236" s="110">
        <f t="shared" si="660"/>
        <v>15651</v>
      </c>
      <c r="AA1236" s="110"/>
      <c r="AB1236" s="110"/>
      <c r="AC1236" s="110"/>
      <c r="AD1236" s="110">
        <f t="shared" si="637"/>
        <v>15651</v>
      </c>
      <c r="AE1236" s="110">
        <f t="shared" si="638"/>
        <v>141098.51892755201</v>
      </c>
      <c r="AF1236" s="261">
        <f t="shared" si="624"/>
        <v>1516537.5</v>
      </c>
      <c r="AG1236" s="23"/>
    </row>
    <row r="1237" spans="1:33" s="111" customFormat="1" x14ac:dyDescent="0.2">
      <c r="A1237" s="145" t="s">
        <v>1363</v>
      </c>
      <c r="B1237" s="145"/>
      <c r="C1237" s="145"/>
      <c r="D1237" s="146">
        <v>0</v>
      </c>
      <c r="E1237" s="147"/>
      <c r="F1237" s="148">
        <v>0.26</v>
      </c>
      <c r="G1237" s="148"/>
      <c r="H1237" s="147">
        <v>3721</v>
      </c>
      <c r="I1237" s="109">
        <f t="shared" si="653"/>
        <v>3721</v>
      </c>
      <c r="J1237" s="66">
        <f t="shared" si="656"/>
        <v>2753.54</v>
      </c>
      <c r="K1237" s="147"/>
      <c r="L1237" s="147">
        <v>0</v>
      </c>
      <c r="M1237" s="109">
        <f t="shared" si="654"/>
        <v>0</v>
      </c>
      <c r="N1237" s="109">
        <f t="shared" si="657"/>
        <v>0</v>
      </c>
      <c r="O1237" s="147"/>
      <c r="P1237" s="147">
        <v>0</v>
      </c>
      <c r="Q1237" s="109">
        <f t="shared" si="655"/>
        <v>0</v>
      </c>
      <c r="R1237" s="66">
        <f t="shared" si="658"/>
        <v>0</v>
      </c>
      <c r="S1237" s="146">
        <v>25</v>
      </c>
      <c r="T1237" s="149" t="s">
        <v>134</v>
      </c>
      <c r="U1237" s="108">
        <f>SUMIF('Avoided Costs 2011-2019'!$A:$A,'2011 Actuals'!T1237&amp;'2011 Actuals'!S1237,'Avoided Costs 2011-2019'!$E:$E)*J1237</f>
        <v>6462.2062372296396</v>
      </c>
      <c r="V1237" s="108">
        <f>SUMIF('Avoided Costs 2011-2019'!$A:$A,'2011 Actuals'!T1237&amp;'2011 Actuals'!S1237,'Avoided Costs 2011-2019'!$K:$K)*N1237</f>
        <v>0</v>
      </c>
      <c r="W1237" s="108">
        <f>SUMIF('Avoided Costs 2011-2019'!$A:$A,'2011 Actuals'!T1237&amp;'2011 Actuals'!S1237,'Avoided Costs 2011-2019'!$M:$M)*R1237</f>
        <v>0</v>
      </c>
      <c r="X1237" s="108">
        <f t="shared" si="659"/>
        <v>6462.2062372296396</v>
      </c>
      <c r="Y1237" s="134">
        <v>9000</v>
      </c>
      <c r="Z1237" s="110">
        <f t="shared" si="660"/>
        <v>6660</v>
      </c>
      <c r="AA1237" s="110"/>
      <c r="AB1237" s="110"/>
      <c r="AC1237" s="110"/>
      <c r="AD1237" s="110">
        <f t="shared" si="637"/>
        <v>6660</v>
      </c>
      <c r="AE1237" s="110">
        <f t="shared" si="638"/>
        <v>-197.79376277036044</v>
      </c>
      <c r="AF1237" s="261">
        <f t="shared" si="624"/>
        <v>68838.5</v>
      </c>
      <c r="AG1237" s="23"/>
    </row>
    <row r="1238" spans="1:33" s="111" customFormat="1" x14ac:dyDescent="0.2">
      <c r="A1238" s="145" t="s">
        <v>1364</v>
      </c>
      <c r="B1238" s="145"/>
      <c r="C1238" s="145"/>
      <c r="D1238" s="146">
        <v>1</v>
      </c>
      <c r="E1238" s="147"/>
      <c r="F1238" s="148">
        <v>0.26</v>
      </c>
      <c r="G1238" s="148"/>
      <c r="H1238" s="147">
        <v>163950</v>
      </c>
      <c r="I1238" s="109">
        <f t="shared" si="653"/>
        <v>163950</v>
      </c>
      <c r="J1238" s="66">
        <f t="shared" si="656"/>
        <v>121323</v>
      </c>
      <c r="K1238" s="147"/>
      <c r="L1238" s="147">
        <v>0</v>
      </c>
      <c r="M1238" s="109">
        <f t="shared" si="654"/>
        <v>0</v>
      </c>
      <c r="N1238" s="109">
        <f t="shared" si="657"/>
        <v>0</v>
      </c>
      <c r="O1238" s="147"/>
      <c r="P1238" s="147">
        <v>0</v>
      </c>
      <c r="Q1238" s="109">
        <f t="shared" si="655"/>
        <v>0</v>
      </c>
      <c r="R1238" s="66">
        <f t="shared" si="658"/>
        <v>0</v>
      </c>
      <c r="S1238" s="146">
        <v>25</v>
      </c>
      <c r="T1238" s="149" t="s">
        <v>16</v>
      </c>
      <c r="U1238" s="108">
        <f>SUMIF('Avoided Costs 2011-2019'!$A:$A,'2011 Actuals'!T1238&amp;'2011 Actuals'!S1238,'Avoided Costs 2011-2019'!$E:$E)*J1238</f>
        <v>313499.03785510402</v>
      </c>
      <c r="V1238" s="108">
        <f>SUMIF('Avoided Costs 2011-2019'!$A:$A,'2011 Actuals'!T1238&amp;'2011 Actuals'!S1238,'Avoided Costs 2011-2019'!$K:$K)*N1238</f>
        <v>0</v>
      </c>
      <c r="W1238" s="108">
        <f>SUMIF('Avoided Costs 2011-2019'!$A:$A,'2011 Actuals'!T1238&amp;'2011 Actuals'!S1238,'Avoided Costs 2011-2019'!$M:$M)*R1238</f>
        <v>0</v>
      </c>
      <c r="X1238" s="108">
        <f t="shared" si="659"/>
        <v>313499.03785510402</v>
      </c>
      <c r="Y1238" s="134">
        <v>42300</v>
      </c>
      <c r="Z1238" s="110">
        <f t="shared" si="660"/>
        <v>31302</v>
      </c>
      <c r="AA1238" s="110"/>
      <c r="AB1238" s="110"/>
      <c r="AC1238" s="110"/>
      <c r="AD1238" s="110">
        <f t="shared" si="637"/>
        <v>31302</v>
      </c>
      <c r="AE1238" s="110">
        <f t="shared" si="638"/>
        <v>282197.03785510402</v>
      </c>
      <c r="AF1238" s="261">
        <f t="shared" si="624"/>
        <v>3033075</v>
      </c>
      <c r="AG1238" s="23"/>
    </row>
    <row r="1239" spans="1:33" s="111" customFormat="1" x14ac:dyDescent="0.2">
      <c r="A1239" s="145" t="s">
        <v>1365</v>
      </c>
      <c r="B1239" s="145"/>
      <c r="C1239" s="145"/>
      <c r="D1239" s="146">
        <v>0</v>
      </c>
      <c r="E1239" s="147"/>
      <c r="F1239" s="148">
        <v>0.26</v>
      </c>
      <c r="G1239" s="148"/>
      <c r="H1239" s="147">
        <v>6153</v>
      </c>
      <c r="I1239" s="109">
        <f t="shared" si="653"/>
        <v>6153</v>
      </c>
      <c r="J1239" s="66">
        <f t="shared" si="656"/>
        <v>4553.22</v>
      </c>
      <c r="K1239" s="147"/>
      <c r="L1239" s="147">
        <v>0</v>
      </c>
      <c r="M1239" s="109">
        <f t="shared" si="654"/>
        <v>0</v>
      </c>
      <c r="N1239" s="109">
        <f t="shared" si="657"/>
        <v>0</v>
      </c>
      <c r="O1239" s="147"/>
      <c r="P1239" s="147">
        <v>0</v>
      </c>
      <c r="Q1239" s="109">
        <f t="shared" si="655"/>
        <v>0</v>
      </c>
      <c r="R1239" s="66">
        <f t="shared" si="658"/>
        <v>0</v>
      </c>
      <c r="S1239" s="146">
        <v>25</v>
      </c>
      <c r="T1239" s="149" t="s">
        <v>134</v>
      </c>
      <c r="U1239" s="108">
        <f>SUMIF('Avoided Costs 2011-2019'!$A:$A,'2011 Actuals'!T1239&amp;'2011 Actuals'!S1239,'Avoided Costs 2011-2019'!$E:$E)*J1239</f>
        <v>10685.825041030361</v>
      </c>
      <c r="V1239" s="108">
        <f>SUMIF('Avoided Costs 2011-2019'!$A:$A,'2011 Actuals'!T1239&amp;'2011 Actuals'!S1239,'Avoided Costs 2011-2019'!$K:$K)*N1239</f>
        <v>0</v>
      </c>
      <c r="W1239" s="108">
        <f>SUMIF('Avoided Costs 2011-2019'!$A:$A,'2011 Actuals'!T1239&amp;'2011 Actuals'!S1239,'Avoided Costs 2011-2019'!$M:$M)*R1239</f>
        <v>0</v>
      </c>
      <c r="X1239" s="108">
        <f t="shared" si="659"/>
        <v>10685.825041030361</v>
      </c>
      <c r="Y1239" s="134">
        <v>12000</v>
      </c>
      <c r="Z1239" s="110">
        <f t="shared" si="660"/>
        <v>8880</v>
      </c>
      <c r="AA1239" s="110"/>
      <c r="AB1239" s="110"/>
      <c r="AC1239" s="110"/>
      <c r="AD1239" s="110">
        <f t="shared" si="637"/>
        <v>8880</v>
      </c>
      <c r="AE1239" s="110">
        <f t="shared" si="638"/>
        <v>1805.8250410303608</v>
      </c>
      <c r="AF1239" s="261">
        <f t="shared" si="624"/>
        <v>113830.5</v>
      </c>
      <c r="AG1239" s="23"/>
    </row>
    <row r="1240" spans="1:33" s="111" customFormat="1" x14ac:dyDescent="0.2">
      <c r="A1240" s="145" t="s">
        <v>1366</v>
      </c>
      <c r="B1240" s="145"/>
      <c r="C1240" s="145"/>
      <c r="D1240" s="146">
        <v>1</v>
      </c>
      <c r="E1240" s="147"/>
      <c r="F1240" s="148">
        <v>0.26</v>
      </c>
      <c r="G1240" s="148"/>
      <c r="H1240" s="147">
        <v>24283</v>
      </c>
      <c r="I1240" s="109">
        <f t="shared" si="653"/>
        <v>24283</v>
      </c>
      <c r="J1240" s="66">
        <f t="shared" si="656"/>
        <v>17969.419999999998</v>
      </c>
      <c r="K1240" s="147"/>
      <c r="L1240" s="147">
        <v>0</v>
      </c>
      <c r="M1240" s="109">
        <f t="shared" si="654"/>
        <v>0</v>
      </c>
      <c r="N1240" s="109">
        <f t="shared" si="657"/>
        <v>0</v>
      </c>
      <c r="O1240" s="147"/>
      <c r="P1240" s="147">
        <v>0</v>
      </c>
      <c r="Q1240" s="109">
        <f t="shared" si="655"/>
        <v>0</v>
      </c>
      <c r="R1240" s="66">
        <f t="shared" si="658"/>
        <v>0</v>
      </c>
      <c r="S1240" s="146">
        <v>25</v>
      </c>
      <c r="T1240" s="149" t="s">
        <v>16</v>
      </c>
      <c r="U1240" s="108">
        <f>SUMIF('Avoided Costs 2011-2019'!$A:$A,'2011 Actuals'!T1240&amp;'2011 Actuals'!S1240,'Avoided Costs 2011-2019'!$E:$E)*J1240</f>
        <v>46433.041392104242</v>
      </c>
      <c r="V1240" s="108">
        <f>SUMIF('Avoided Costs 2011-2019'!$A:$A,'2011 Actuals'!T1240&amp;'2011 Actuals'!S1240,'Avoided Costs 2011-2019'!$K:$K)*N1240</f>
        <v>0</v>
      </c>
      <c r="W1240" s="108">
        <f>SUMIF('Avoided Costs 2011-2019'!$A:$A,'2011 Actuals'!T1240&amp;'2011 Actuals'!S1240,'Avoided Costs 2011-2019'!$M:$M)*R1240</f>
        <v>0</v>
      </c>
      <c r="X1240" s="108">
        <f t="shared" si="659"/>
        <v>46433.041392104242</v>
      </c>
      <c r="Y1240" s="134">
        <v>20600</v>
      </c>
      <c r="Z1240" s="110">
        <f t="shared" si="660"/>
        <v>15244</v>
      </c>
      <c r="AA1240" s="110"/>
      <c r="AB1240" s="110"/>
      <c r="AC1240" s="110"/>
      <c r="AD1240" s="110">
        <f t="shared" si="637"/>
        <v>15244</v>
      </c>
      <c r="AE1240" s="110">
        <f t="shared" si="638"/>
        <v>31189.041392104242</v>
      </c>
      <c r="AF1240" s="261">
        <f t="shared" si="624"/>
        <v>449235.49999999994</v>
      </c>
      <c r="AG1240" s="23"/>
    </row>
    <row r="1241" spans="1:33" s="111" customFormat="1" x14ac:dyDescent="0.2">
      <c r="A1241" s="145" t="s">
        <v>1367</v>
      </c>
      <c r="B1241" s="145"/>
      <c r="C1241" s="145"/>
      <c r="D1241" s="146">
        <v>0</v>
      </c>
      <c r="E1241" s="147"/>
      <c r="F1241" s="148">
        <v>0.26</v>
      </c>
      <c r="G1241" s="148"/>
      <c r="H1241" s="147">
        <v>38379</v>
      </c>
      <c r="I1241" s="109">
        <f t="shared" si="653"/>
        <v>38379</v>
      </c>
      <c r="J1241" s="66">
        <f t="shared" si="656"/>
        <v>28400.46</v>
      </c>
      <c r="K1241" s="147"/>
      <c r="L1241" s="147">
        <v>0</v>
      </c>
      <c r="M1241" s="109">
        <f t="shared" si="654"/>
        <v>0</v>
      </c>
      <c r="N1241" s="109">
        <f t="shared" si="657"/>
        <v>0</v>
      </c>
      <c r="O1241" s="147"/>
      <c r="P1241" s="147">
        <v>0</v>
      </c>
      <c r="Q1241" s="109">
        <f t="shared" si="655"/>
        <v>0</v>
      </c>
      <c r="R1241" s="66">
        <f t="shared" si="658"/>
        <v>0</v>
      </c>
      <c r="S1241" s="146">
        <v>25</v>
      </c>
      <c r="T1241" s="149" t="s">
        <v>16</v>
      </c>
      <c r="U1241" s="108">
        <f>SUMIF('Avoided Costs 2011-2019'!$A:$A,'2011 Actuals'!T1241&amp;'2011 Actuals'!S1241,'Avoided Costs 2011-2019'!$E:$E)*J1241</f>
        <v>73386.883646483911</v>
      </c>
      <c r="V1241" s="108">
        <f>SUMIF('Avoided Costs 2011-2019'!$A:$A,'2011 Actuals'!T1241&amp;'2011 Actuals'!S1241,'Avoided Costs 2011-2019'!$K:$K)*N1241</f>
        <v>0</v>
      </c>
      <c r="W1241" s="108">
        <f>SUMIF('Avoided Costs 2011-2019'!$A:$A,'2011 Actuals'!T1241&amp;'2011 Actuals'!S1241,'Avoided Costs 2011-2019'!$M:$M)*R1241</f>
        <v>0</v>
      </c>
      <c r="X1241" s="108">
        <f t="shared" si="659"/>
        <v>73386.883646483911</v>
      </c>
      <c r="Y1241" s="134">
        <v>14800</v>
      </c>
      <c r="Z1241" s="110">
        <f t="shared" si="660"/>
        <v>10952</v>
      </c>
      <c r="AA1241" s="110"/>
      <c r="AB1241" s="110"/>
      <c r="AC1241" s="110"/>
      <c r="AD1241" s="110">
        <f t="shared" si="637"/>
        <v>10952</v>
      </c>
      <c r="AE1241" s="110">
        <f t="shared" si="638"/>
        <v>62434.883646483911</v>
      </c>
      <c r="AF1241" s="261">
        <f t="shared" si="624"/>
        <v>710011.5</v>
      </c>
      <c r="AG1241" s="23"/>
    </row>
    <row r="1242" spans="1:33" s="111" customFormat="1" x14ac:dyDescent="0.2">
      <c r="A1242" s="145" t="s">
        <v>1368</v>
      </c>
      <c r="B1242" s="145"/>
      <c r="C1242" s="145"/>
      <c r="D1242" s="146">
        <v>0</v>
      </c>
      <c r="E1242" s="147"/>
      <c r="F1242" s="148">
        <v>0.26</v>
      </c>
      <c r="G1242" s="148"/>
      <c r="H1242" s="147">
        <v>14951</v>
      </c>
      <c r="I1242" s="109">
        <f t="shared" si="653"/>
        <v>14951</v>
      </c>
      <c r="J1242" s="66">
        <f t="shared" si="656"/>
        <v>11063.74</v>
      </c>
      <c r="K1242" s="147"/>
      <c r="L1242" s="147">
        <v>0</v>
      </c>
      <c r="M1242" s="109">
        <f t="shared" si="654"/>
        <v>0</v>
      </c>
      <c r="N1242" s="109">
        <f t="shared" si="657"/>
        <v>0</v>
      </c>
      <c r="O1242" s="147"/>
      <c r="P1242" s="147">
        <v>0</v>
      </c>
      <c r="Q1242" s="109">
        <f t="shared" si="655"/>
        <v>0</v>
      </c>
      <c r="R1242" s="66">
        <f t="shared" si="658"/>
        <v>0</v>
      </c>
      <c r="S1242" s="146">
        <v>25</v>
      </c>
      <c r="T1242" s="149" t="s">
        <v>134</v>
      </c>
      <c r="U1242" s="108">
        <f>SUMIF('Avoided Costs 2011-2019'!$A:$A,'2011 Actuals'!T1242&amp;'2011 Actuals'!S1242,'Avoided Costs 2011-2019'!$E:$E)*J1242</f>
        <v>25965.182868266686</v>
      </c>
      <c r="V1242" s="108">
        <f>SUMIF('Avoided Costs 2011-2019'!$A:$A,'2011 Actuals'!T1242&amp;'2011 Actuals'!S1242,'Avoided Costs 2011-2019'!$K:$K)*N1242</f>
        <v>0</v>
      </c>
      <c r="W1242" s="108">
        <f>SUMIF('Avoided Costs 2011-2019'!$A:$A,'2011 Actuals'!T1242&amp;'2011 Actuals'!S1242,'Avoided Costs 2011-2019'!$M:$M)*R1242</f>
        <v>0</v>
      </c>
      <c r="X1242" s="108">
        <f t="shared" si="659"/>
        <v>25965.182868266686</v>
      </c>
      <c r="Y1242" s="134">
        <v>14800</v>
      </c>
      <c r="Z1242" s="110">
        <f t="shared" si="660"/>
        <v>10952</v>
      </c>
      <c r="AA1242" s="110"/>
      <c r="AB1242" s="110"/>
      <c r="AC1242" s="110"/>
      <c r="AD1242" s="110">
        <f t="shared" si="637"/>
        <v>10952</v>
      </c>
      <c r="AE1242" s="110">
        <f t="shared" si="638"/>
        <v>15013.182868266686</v>
      </c>
      <c r="AF1242" s="261">
        <f t="shared" si="624"/>
        <v>276593.5</v>
      </c>
      <c r="AG1242" s="23"/>
    </row>
    <row r="1243" spans="1:33" s="111" customFormat="1" x14ac:dyDescent="0.2">
      <c r="A1243" s="145" t="s">
        <v>1369</v>
      </c>
      <c r="B1243" s="145"/>
      <c r="C1243" s="145"/>
      <c r="D1243" s="146">
        <v>1</v>
      </c>
      <c r="E1243" s="147"/>
      <c r="F1243" s="148">
        <v>0.26</v>
      </c>
      <c r="G1243" s="148"/>
      <c r="H1243" s="147">
        <v>36424</v>
      </c>
      <c r="I1243" s="109">
        <f t="shared" si="653"/>
        <v>36424</v>
      </c>
      <c r="J1243" s="66">
        <f t="shared" si="656"/>
        <v>26953.759999999998</v>
      </c>
      <c r="K1243" s="147"/>
      <c r="L1243" s="147">
        <v>0</v>
      </c>
      <c r="M1243" s="109">
        <f t="shared" si="654"/>
        <v>0</v>
      </c>
      <c r="N1243" s="109">
        <f t="shared" si="657"/>
        <v>0</v>
      </c>
      <c r="O1243" s="147"/>
      <c r="P1243" s="147">
        <v>0</v>
      </c>
      <c r="Q1243" s="109">
        <f t="shared" si="655"/>
        <v>0</v>
      </c>
      <c r="R1243" s="66">
        <f t="shared" si="658"/>
        <v>0</v>
      </c>
      <c r="S1243" s="146">
        <v>25</v>
      </c>
      <c r="T1243" s="149" t="s">
        <v>16</v>
      </c>
      <c r="U1243" s="108">
        <f>SUMIF('Avoided Costs 2011-2019'!$A:$A,'2011 Actuals'!T1243&amp;'2011 Actuals'!S1243,'Avoided Costs 2011-2019'!$E:$E)*J1243</f>
        <v>69648.606006918621</v>
      </c>
      <c r="V1243" s="108">
        <f>SUMIF('Avoided Costs 2011-2019'!$A:$A,'2011 Actuals'!T1243&amp;'2011 Actuals'!S1243,'Avoided Costs 2011-2019'!$K:$K)*N1243</f>
        <v>0</v>
      </c>
      <c r="W1243" s="108">
        <f>SUMIF('Avoided Costs 2011-2019'!$A:$A,'2011 Actuals'!T1243&amp;'2011 Actuals'!S1243,'Avoided Costs 2011-2019'!$M:$M)*R1243</f>
        <v>0</v>
      </c>
      <c r="X1243" s="108">
        <f t="shared" si="659"/>
        <v>69648.606006918621</v>
      </c>
      <c r="Y1243" s="134">
        <v>30900</v>
      </c>
      <c r="Z1243" s="110">
        <f t="shared" si="660"/>
        <v>22866</v>
      </c>
      <c r="AA1243" s="110"/>
      <c r="AB1243" s="110"/>
      <c r="AC1243" s="110"/>
      <c r="AD1243" s="110">
        <f t="shared" ref="AD1243:AD1257" si="661">Z1243+AB1243</f>
        <v>22866</v>
      </c>
      <c r="AE1243" s="110">
        <f t="shared" ref="AE1243:AE1257" si="662">X1243-AD1243</f>
        <v>46782.606006918621</v>
      </c>
      <c r="AF1243" s="261">
        <f t="shared" ref="AF1243:AF1256" si="663">J1243*S1243</f>
        <v>673844</v>
      </c>
      <c r="AG1243" s="23"/>
    </row>
    <row r="1244" spans="1:33" s="111" customFormat="1" x14ac:dyDescent="0.2">
      <c r="A1244" s="145" t="s">
        <v>1370</v>
      </c>
      <c r="B1244" s="145"/>
      <c r="C1244" s="145"/>
      <c r="D1244" s="146">
        <v>1</v>
      </c>
      <c r="E1244" s="147"/>
      <c r="F1244" s="148">
        <v>0.26</v>
      </c>
      <c r="G1244" s="148"/>
      <c r="H1244" s="147">
        <v>6992</v>
      </c>
      <c r="I1244" s="109">
        <f t="shared" si="653"/>
        <v>6992</v>
      </c>
      <c r="J1244" s="66">
        <f t="shared" si="656"/>
        <v>5174.08</v>
      </c>
      <c r="K1244" s="147"/>
      <c r="L1244" s="147">
        <v>0</v>
      </c>
      <c r="M1244" s="109">
        <f t="shared" si="654"/>
        <v>0</v>
      </c>
      <c r="N1244" s="109">
        <f t="shared" si="657"/>
        <v>0</v>
      </c>
      <c r="O1244" s="147"/>
      <c r="P1244" s="147">
        <v>0</v>
      </c>
      <c r="Q1244" s="109">
        <f t="shared" si="655"/>
        <v>0</v>
      </c>
      <c r="R1244" s="66">
        <f t="shared" si="658"/>
        <v>0</v>
      </c>
      <c r="S1244" s="146">
        <v>25</v>
      </c>
      <c r="T1244" s="149" t="s">
        <v>16</v>
      </c>
      <c r="U1244" s="108">
        <f>SUMIF('Avoided Costs 2011-2019'!$A:$A,'2011 Actuals'!T1244&amp;'2011 Actuals'!S1244,'Avoided Costs 2011-2019'!$E:$E)*J1244</f>
        <v>13369.8400285629</v>
      </c>
      <c r="V1244" s="108">
        <f>SUMIF('Avoided Costs 2011-2019'!$A:$A,'2011 Actuals'!T1244&amp;'2011 Actuals'!S1244,'Avoided Costs 2011-2019'!$K:$K)*N1244</f>
        <v>0</v>
      </c>
      <c r="W1244" s="108">
        <f>SUMIF('Avoided Costs 2011-2019'!$A:$A,'2011 Actuals'!T1244&amp;'2011 Actuals'!S1244,'Avoided Costs 2011-2019'!$M:$M)*R1244</f>
        <v>0</v>
      </c>
      <c r="X1244" s="108">
        <f t="shared" si="659"/>
        <v>13369.8400285629</v>
      </c>
      <c r="Y1244" s="134">
        <v>9000</v>
      </c>
      <c r="Z1244" s="110">
        <f t="shared" si="660"/>
        <v>6660</v>
      </c>
      <c r="AA1244" s="110"/>
      <c r="AB1244" s="110"/>
      <c r="AC1244" s="110"/>
      <c r="AD1244" s="110">
        <f t="shared" si="661"/>
        <v>6660</v>
      </c>
      <c r="AE1244" s="110">
        <f t="shared" si="662"/>
        <v>6709.8400285628995</v>
      </c>
      <c r="AF1244" s="261">
        <f t="shared" si="663"/>
        <v>129352</v>
      </c>
      <c r="AG1244" s="23"/>
    </row>
    <row r="1245" spans="1:33" s="111" customFormat="1" x14ac:dyDescent="0.2">
      <c r="A1245" s="145" t="s">
        <v>1371</v>
      </c>
      <c r="B1245" s="145"/>
      <c r="C1245" s="145"/>
      <c r="D1245" s="146">
        <v>0</v>
      </c>
      <c r="E1245" s="147"/>
      <c r="F1245" s="148">
        <v>0.26</v>
      </c>
      <c r="G1245" s="148"/>
      <c r="H1245" s="147">
        <v>38379</v>
      </c>
      <c r="I1245" s="109">
        <f t="shared" si="653"/>
        <v>38379</v>
      </c>
      <c r="J1245" s="66">
        <f t="shared" si="656"/>
        <v>28400.46</v>
      </c>
      <c r="K1245" s="147"/>
      <c r="L1245" s="147">
        <v>0</v>
      </c>
      <c r="M1245" s="109">
        <f t="shared" si="654"/>
        <v>0</v>
      </c>
      <c r="N1245" s="109">
        <f t="shared" si="657"/>
        <v>0</v>
      </c>
      <c r="O1245" s="147"/>
      <c r="P1245" s="147">
        <v>0</v>
      </c>
      <c r="Q1245" s="109">
        <f t="shared" si="655"/>
        <v>0</v>
      </c>
      <c r="R1245" s="66">
        <f t="shared" si="658"/>
        <v>0</v>
      </c>
      <c r="S1245" s="146">
        <v>25</v>
      </c>
      <c r="T1245" s="149" t="s">
        <v>16</v>
      </c>
      <c r="U1245" s="108">
        <f>SUMIF('Avoided Costs 2011-2019'!$A:$A,'2011 Actuals'!T1245&amp;'2011 Actuals'!S1245,'Avoided Costs 2011-2019'!$E:$E)*J1245</f>
        <v>73386.883646483911</v>
      </c>
      <c r="V1245" s="108">
        <f>SUMIF('Avoided Costs 2011-2019'!$A:$A,'2011 Actuals'!T1245&amp;'2011 Actuals'!S1245,'Avoided Costs 2011-2019'!$K:$K)*N1245</f>
        <v>0</v>
      </c>
      <c r="W1245" s="108">
        <f>SUMIF('Avoided Costs 2011-2019'!$A:$A,'2011 Actuals'!T1245&amp;'2011 Actuals'!S1245,'Avoided Costs 2011-2019'!$M:$M)*R1245</f>
        <v>0</v>
      </c>
      <c r="X1245" s="108">
        <f t="shared" si="659"/>
        <v>73386.883646483911</v>
      </c>
      <c r="Y1245" s="134">
        <v>14800</v>
      </c>
      <c r="Z1245" s="110">
        <f t="shared" si="660"/>
        <v>10952</v>
      </c>
      <c r="AA1245" s="110"/>
      <c r="AB1245" s="110"/>
      <c r="AC1245" s="110"/>
      <c r="AD1245" s="110">
        <f t="shared" si="661"/>
        <v>10952</v>
      </c>
      <c r="AE1245" s="110">
        <f t="shared" si="662"/>
        <v>62434.883646483911</v>
      </c>
      <c r="AF1245" s="261">
        <f t="shared" si="663"/>
        <v>710011.5</v>
      </c>
      <c r="AG1245" s="23"/>
    </row>
    <row r="1246" spans="1:33" s="111" customFormat="1" x14ac:dyDescent="0.2">
      <c r="A1246" s="145" t="s">
        <v>1372</v>
      </c>
      <c r="B1246" s="145"/>
      <c r="C1246" s="145"/>
      <c r="D1246" s="146">
        <v>0</v>
      </c>
      <c r="E1246" s="147"/>
      <c r="F1246" s="148">
        <v>0.26</v>
      </c>
      <c r="G1246" s="148"/>
      <c r="H1246" s="147">
        <v>14951</v>
      </c>
      <c r="I1246" s="109">
        <f t="shared" si="653"/>
        <v>14951</v>
      </c>
      <c r="J1246" s="66">
        <f t="shared" si="656"/>
        <v>11063.74</v>
      </c>
      <c r="K1246" s="147"/>
      <c r="L1246" s="147">
        <v>0</v>
      </c>
      <c r="M1246" s="109">
        <f t="shared" si="654"/>
        <v>0</v>
      </c>
      <c r="N1246" s="109">
        <f t="shared" si="657"/>
        <v>0</v>
      </c>
      <c r="O1246" s="147"/>
      <c r="P1246" s="147">
        <v>0</v>
      </c>
      <c r="Q1246" s="109">
        <f t="shared" si="655"/>
        <v>0</v>
      </c>
      <c r="R1246" s="66">
        <f t="shared" si="658"/>
        <v>0</v>
      </c>
      <c r="S1246" s="146">
        <v>25</v>
      </c>
      <c r="T1246" s="149" t="s">
        <v>134</v>
      </c>
      <c r="U1246" s="108">
        <f>SUMIF('Avoided Costs 2011-2019'!$A:$A,'2011 Actuals'!T1246&amp;'2011 Actuals'!S1246,'Avoided Costs 2011-2019'!$E:$E)*J1246</f>
        <v>25965.182868266686</v>
      </c>
      <c r="V1246" s="108">
        <f>SUMIF('Avoided Costs 2011-2019'!$A:$A,'2011 Actuals'!T1246&amp;'2011 Actuals'!S1246,'Avoided Costs 2011-2019'!$K:$K)*N1246</f>
        <v>0</v>
      </c>
      <c r="W1246" s="108">
        <f>SUMIF('Avoided Costs 2011-2019'!$A:$A,'2011 Actuals'!T1246&amp;'2011 Actuals'!S1246,'Avoided Costs 2011-2019'!$M:$M)*R1246</f>
        <v>0</v>
      </c>
      <c r="X1246" s="108">
        <f t="shared" si="659"/>
        <v>25965.182868266686</v>
      </c>
      <c r="Y1246" s="134">
        <v>14800</v>
      </c>
      <c r="Z1246" s="110">
        <f t="shared" si="660"/>
        <v>10952</v>
      </c>
      <c r="AA1246" s="110"/>
      <c r="AB1246" s="110"/>
      <c r="AC1246" s="110"/>
      <c r="AD1246" s="110">
        <f t="shared" si="661"/>
        <v>10952</v>
      </c>
      <c r="AE1246" s="110">
        <f t="shared" si="662"/>
        <v>15013.182868266686</v>
      </c>
      <c r="AF1246" s="261">
        <f t="shared" si="663"/>
        <v>276593.5</v>
      </c>
      <c r="AG1246" s="23"/>
    </row>
    <row r="1247" spans="1:33" s="111" customFormat="1" x14ac:dyDescent="0.2">
      <c r="A1247" s="145" t="s">
        <v>1373</v>
      </c>
      <c r="B1247" s="145"/>
      <c r="C1247" s="145"/>
      <c r="D1247" s="146">
        <v>1</v>
      </c>
      <c r="E1247" s="147"/>
      <c r="F1247" s="148">
        <v>0.26</v>
      </c>
      <c r="G1247" s="148"/>
      <c r="H1247" s="147">
        <v>36424</v>
      </c>
      <c r="I1247" s="109">
        <f t="shared" si="653"/>
        <v>36424</v>
      </c>
      <c r="J1247" s="66">
        <f t="shared" si="656"/>
        <v>26953.759999999998</v>
      </c>
      <c r="K1247" s="147"/>
      <c r="L1247" s="147">
        <v>0</v>
      </c>
      <c r="M1247" s="109">
        <f t="shared" si="654"/>
        <v>0</v>
      </c>
      <c r="N1247" s="109">
        <f t="shared" si="657"/>
        <v>0</v>
      </c>
      <c r="O1247" s="147"/>
      <c r="P1247" s="147">
        <v>0</v>
      </c>
      <c r="Q1247" s="109">
        <f t="shared" si="655"/>
        <v>0</v>
      </c>
      <c r="R1247" s="66">
        <f t="shared" si="658"/>
        <v>0</v>
      </c>
      <c r="S1247" s="146">
        <v>25</v>
      </c>
      <c r="T1247" s="149" t="s">
        <v>16</v>
      </c>
      <c r="U1247" s="108">
        <f>SUMIF('Avoided Costs 2011-2019'!$A:$A,'2011 Actuals'!T1247&amp;'2011 Actuals'!S1247,'Avoided Costs 2011-2019'!$E:$E)*J1247</f>
        <v>69648.606006918621</v>
      </c>
      <c r="V1247" s="108">
        <f>SUMIF('Avoided Costs 2011-2019'!$A:$A,'2011 Actuals'!T1247&amp;'2011 Actuals'!S1247,'Avoided Costs 2011-2019'!$K:$K)*N1247</f>
        <v>0</v>
      </c>
      <c r="W1247" s="108">
        <f>SUMIF('Avoided Costs 2011-2019'!$A:$A,'2011 Actuals'!T1247&amp;'2011 Actuals'!S1247,'Avoided Costs 2011-2019'!$M:$M)*R1247</f>
        <v>0</v>
      </c>
      <c r="X1247" s="108">
        <f t="shared" si="659"/>
        <v>69648.606006918621</v>
      </c>
      <c r="Y1247" s="134">
        <v>30900</v>
      </c>
      <c r="Z1247" s="110">
        <f t="shared" si="660"/>
        <v>22866</v>
      </c>
      <c r="AA1247" s="110"/>
      <c r="AB1247" s="110"/>
      <c r="AC1247" s="110"/>
      <c r="AD1247" s="110">
        <f t="shared" si="661"/>
        <v>22866</v>
      </c>
      <c r="AE1247" s="110">
        <f t="shared" si="662"/>
        <v>46782.606006918621</v>
      </c>
      <c r="AF1247" s="261">
        <f t="shared" si="663"/>
        <v>673844</v>
      </c>
      <c r="AG1247" s="23"/>
    </row>
    <row r="1248" spans="1:33" s="111" customFormat="1" x14ac:dyDescent="0.2">
      <c r="A1248" s="145" t="s">
        <v>1374</v>
      </c>
      <c r="B1248" s="145"/>
      <c r="C1248" s="145"/>
      <c r="D1248" s="146">
        <v>1</v>
      </c>
      <c r="E1248" s="147"/>
      <c r="F1248" s="148">
        <v>0.26</v>
      </c>
      <c r="G1248" s="148"/>
      <c r="H1248" s="147">
        <v>24282</v>
      </c>
      <c r="I1248" s="109">
        <f t="shared" si="653"/>
        <v>24282</v>
      </c>
      <c r="J1248" s="66">
        <f t="shared" si="646"/>
        <v>17968.68</v>
      </c>
      <c r="K1248" s="147"/>
      <c r="L1248" s="147">
        <v>0</v>
      </c>
      <c r="M1248" s="109">
        <f t="shared" si="654"/>
        <v>0</v>
      </c>
      <c r="N1248" s="109">
        <f t="shared" si="647"/>
        <v>0</v>
      </c>
      <c r="O1248" s="147"/>
      <c r="P1248" s="147">
        <v>0</v>
      </c>
      <c r="Q1248" s="109">
        <f t="shared" si="655"/>
        <v>0</v>
      </c>
      <c r="R1248" s="66">
        <f t="shared" si="648"/>
        <v>0</v>
      </c>
      <c r="S1248" s="146">
        <v>25</v>
      </c>
      <c r="T1248" s="149" t="s">
        <v>16</v>
      </c>
      <c r="U1248" s="108">
        <f>SUMIF('Avoided Costs 2011-2019'!$A:$A,'2011 Actuals'!T1248&amp;'2011 Actuals'!S1248,'Avoided Costs 2011-2019'!$E:$E)*J1248</f>
        <v>46431.129229628765</v>
      </c>
      <c r="V1248" s="108">
        <f>SUMIF('Avoided Costs 2011-2019'!$A:$A,'2011 Actuals'!T1248&amp;'2011 Actuals'!S1248,'Avoided Costs 2011-2019'!$K:$K)*N1248</f>
        <v>0</v>
      </c>
      <c r="W1248" s="108">
        <f>SUMIF('Avoided Costs 2011-2019'!$A:$A,'2011 Actuals'!T1248&amp;'2011 Actuals'!S1248,'Avoided Costs 2011-2019'!$M:$M)*R1248</f>
        <v>0</v>
      </c>
      <c r="X1248" s="108">
        <f t="shared" si="649"/>
        <v>46431.129229628765</v>
      </c>
      <c r="Y1248" s="134">
        <v>20600</v>
      </c>
      <c r="Z1248" s="110">
        <f t="shared" si="650"/>
        <v>15244</v>
      </c>
      <c r="AA1248" s="110"/>
      <c r="AB1248" s="110"/>
      <c r="AC1248" s="110"/>
      <c r="AD1248" s="110">
        <f t="shared" si="661"/>
        <v>15244</v>
      </c>
      <c r="AE1248" s="110">
        <f t="shared" si="662"/>
        <v>31187.129229628765</v>
      </c>
      <c r="AF1248" s="261">
        <f t="shared" si="663"/>
        <v>449217</v>
      </c>
      <c r="AG1248" s="23"/>
    </row>
    <row r="1249" spans="1:33" s="111" customFormat="1" x14ac:dyDescent="0.2">
      <c r="A1249" s="150" t="s">
        <v>1375</v>
      </c>
      <c r="B1249" s="150"/>
      <c r="C1249" s="150"/>
      <c r="D1249" s="151">
        <v>1</v>
      </c>
      <c r="E1249" s="152"/>
      <c r="F1249" s="153">
        <v>0.26</v>
      </c>
      <c r="G1249" s="153"/>
      <c r="H1249" s="152">
        <v>3952</v>
      </c>
      <c r="I1249" s="109">
        <f t="shared" ref="I1249:I1253" si="664">+$H$68*H1249</f>
        <v>3861.1039999999998</v>
      </c>
      <c r="J1249" s="66">
        <f t="shared" si="646"/>
        <v>2857.2169599999997</v>
      </c>
      <c r="K1249" s="109"/>
      <c r="L1249" s="152">
        <v>-4307</v>
      </c>
      <c r="M1249" s="109">
        <f t="shared" ref="M1249:M1253" si="665">+$L$68*L1249</f>
        <v>-4182.0969999999998</v>
      </c>
      <c r="N1249" s="109">
        <f t="shared" si="647"/>
        <v>-3094.7517799999996</v>
      </c>
      <c r="O1249" s="115"/>
      <c r="P1249" s="152">
        <v>0</v>
      </c>
      <c r="Q1249" s="109">
        <f t="shared" si="618"/>
        <v>0</v>
      </c>
      <c r="R1249" s="66">
        <f t="shared" si="648"/>
        <v>0</v>
      </c>
      <c r="S1249" s="151">
        <v>25</v>
      </c>
      <c r="T1249" s="154" t="s">
        <v>164</v>
      </c>
      <c r="U1249" s="108">
        <f>SUMIF('Avoided Costs 2011-2019'!$A:$A,'2011 Actuals'!T1249&amp;'2011 Actuals'!S1249,'Avoided Costs 2011-2019'!$E:$E)*J1249</f>
        <v>7261.0809777259992</v>
      </c>
      <c r="V1249" s="108">
        <f>SUMIF('Avoided Costs 2011-2019'!$A:$A,'2011 Actuals'!T1249&amp;'2011 Actuals'!S1249,'Avoided Costs 2011-2019'!$K:$K)*N1249</f>
        <v>-3347.8953995932343</v>
      </c>
      <c r="W1249" s="108">
        <f>SUMIF('Avoided Costs 2011-2019'!$A:$A,'2011 Actuals'!T1249&amp;'2011 Actuals'!S1249,'Avoided Costs 2011-2019'!$M:$M)*R1249</f>
        <v>0</v>
      </c>
      <c r="X1249" s="108">
        <f t="shared" si="649"/>
        <v>3913.1855781327649</v>
      </c>
      <c r="Y1249" s="134">
        <v>4002</v>
      </c>
      <c r="Z1249" s="110">
        <f t="shared" si="650"/>
        <v>2961.48</v>
      </c>
      <c r="AA1249" s="110"/>
      <c r="AB1249" s="110"/>
      <c r="AC1249" s="110"/>
      <c r="AD1249" s="110">
        <f t="shared" si="661"/>
        <v>2961.48</v>
      </c>
      <c r="AE1249" s="110">
        <f t="shared" si="662"/>
        <v>951.70557813276491</v>
      </c>
      <c r="AF1249" s="261">
        <f t="shared" si="663"/>
        <v>71430.423999999999</v>
      </c>
      <c r="AG1249" s="23"/>
    </row>
    <row r="1250" spans="1:33" s="111" customFormat="1" x14ac:dyDescent="0.2">
      <c r="A1250" s="150" t="s">
        <v>1376</v>
      </c>
      <c r="B1250" s="150"/>
      <c r="C1250" s="150"/>
      <c r="D1250" s="151">
        <v>1</v>
      </c>
      <c r="E1250" s="152"/>
      <c r="F1250" s="153">
        <v>0.26</v>
      </c>
      <c r="G1250" s="153"/>
      <c r="H1250" s="152">
        <v>4885</v>
      </c>
      <c r="I1250" s="109">
        <f t="shared" si="664"/>
        <v>4772.6449999999995</v>
      </c>
      <c r="J1250" s="66">
        <f t="shared" si="646"/>
        <v>3531.7572999999998</v>
      </c>
      <c r="K1250" s="109"/>
      <c r="L1250" s="152">
        <v>70173</v>
      </c>
      <c r="M1250" s="109">
        <f t="shared" si="665"/>
        <v>68137.982999999993</v>
      </c>
      <c r="N1250" s="109">
        <f t="shared" si="647"/>
        <v>50422.107419999993</v>
      </c>
      <c r="O1250" s="115"/>
      <c r="P1250" s="152">
        <v>0</v>
      </c>
      <c r="Q1250" s="109">
        <f t="shared" si="618"/>
        <v>0</v>
      </c>
      <c r="R1250" s="66">
        <f t="shared" si="648"/>
        <v>0</v>
      </c>
      <c r="S1250" s="151">
        <v>25</v>
      </c>
      <c r="T1250" s="154" t="s">
        <v>164</v>
      </c>
      <c r="U1250" s="108">
        <f>SUMIF('Avoided Costs 2011-2019'!$A:$A,'2011 Actuals'!T1250&amp;'2011 Actuals'!S1250,'Avoided Costs 2011-2019'!$E:$E)*J1250</f>
        <v>8975.2987287933975</v>
      </c>
      <c r="V1250" s="108">
        <f>SUMIF('Avoided Costs 2011-2019'!$A:$A,'2011 Actuals'!T1250&amp;'2011 Actuals'!S1250,'Avoided Costs 2011-2019'!$K:$K)*N1250</f>
        <v>54546.520519074998</v>
      </c>
      <c r="W1250" s="108">
        <f>SUMIF('Avoided Costs 2011-2019'!$A:$A,'2011 Actuals'!T1250&amp;'2011 Actuals'!S1250,'Avoided Costs 2011-2019'!$M:$M)*R1250</f>
        <v>0</v>
      </c>
      <c r="X1250" s="108">
        <f t="shared" si="649"/>
        <v>63521.819247868392</v>
      </c>
      <c r="Y1250" s="134">
        <v>50500</v>
      </c>
      <c r="Z1250" s="110">
        <f t="shared" si="650"/>
        <v>37370</v>
      </c>
      <c r="AA1250" s="110"/>
      <c r="AB1250" s="110"/>
      <c r="AC1250" s="110"/>
      <c r="AD1250" s="110">
        <f t="shared" si="661"/>
        <v>37370</v>
      </c>
      <c r="AE1250" s="110">
        <f t="shared" si="662"/>
        <v>26151.819247868392</v>
      </c>
      <c r="AF1250" s="261">
        <f t="shared" si="663"/>
        <v>88293.932499999995</v>
      </c>
      <c r="AG1250" s="23"/>
    </row>
    <row r="1251" spans="1:33" s="111" customFormat="1" x14ac:dyDescent="0.2">
      <c r="A1251" s="150" t="s">
        <v>1377</v>
      </c>
      <c r="B1251" s="150"/>
      <c r="C1251" s="150"/>
      <c r="D1251" s="151">
        <v>1</v>
      </c>
      <c r="E1251" s="152"/>
      <c r="F1251" s="153">
        <v>0.26</v>
      </c>
      <c r="G1251" s="153"/>
      <c r="H1251" s="152">
        <v>3986</v>
      </c>
      <c r="I1251" s="109">
        <f t="shared" si="664"/>
        <v>3894.3220000000001</v>
      </c>
      <c r="J1251" s="66">
        <f t="shared" si="646"/>
        <v>2881.79828</v>
      </c>
      <c r="K1251" s="109"/>
      <c r="L1251" s="152">
        <v>30237</v>
      </c>
      <c r="M1251" s="109">
        <f t="shared" si="665"/>
        <v>29360.127</v>
      </c>
      <c r="N1251" s="109">
        <f t="shared" si="647"/>
        <v>21726.493979999999</v>
      </c>
      <c r="O1251" s="115"/>
      <c r="P1251" s="152">
        <v>0</v>
      </c>
      <c r="Q1251" s="109">
        <f t="shared" si="618"/>
        <v>0</v>
      </c>
      <c r="R1251" s="66">
        <f t="shared" si="648"/>
        <v>0</v>
      </c>
      <c r="S1251" s="151">
        <v>25</v>
      </c>
      <c r="T1251" s="154" t="s">
        <v>164</v>
      </c>
      <c r="U1251" s="108">
        <f>SUMIF('Avoided Costs 2011-2019'!$A:$A,'2011 Actuals'!T1251&amp;'2011 Actuals'!S1251,'Avoided Costs 2011-2019'!$E:$E)*J1251</f>
        <v>7323.5497918056262</v>
      </c>
      <c r="V1251" s="108">
        <f>SUMIF('Avoided Costs 2011-2019'!$A:$A,'2011 Actuals'!T1251&amp;'2011 Actuals'!S1251,'Avoided Costs 2011-2019'!$K:$K)*N1251</f>
        <v>23503.671510912616</v>
      </c>
      <c r="W1251" s="108">
        <f>SUMIF('Avoided Costs 2011-2019'!$A:$A,'2011 Actuals'!T1251&amp;'2011 Actuals'!S1251,'Avoided Costs 2011-2019'!$M:$M)*R1251</f>
        <v>0</v>
      </c>
      <c r="X1251" s="108">
        <f t="shared" si="649"/>
        <v>30827.221302718244</v>
      </c>
      <c r="Y1251" s="134">
        <v>28750</v>
      </c>
      <c r="Z1251" s="110">
        <f t="shared" si="650"/>
        <v>21275</v>
      </c>
      <c r="AA1251" s="110"/>
      <c r="AB1251" s="110"/>
      <c r="AC1251" s="110"/>
      <c r="AD1251" s="110">
        <f t="shared" si="661"/>
        <v>21275</v>
      </c>
      <c r="AE1251" s="110">
        <f t="shared" si="662"/>
        <v>9552.2213027182443</v>
      </c>
      <c r="AF1251" s="261">
        <f t="shared" si="663"/>
        <v>72044.956999999995</v>
      </c>
      <c r="AG1251" s="23"/>
    </row>
    <row r="1252" spans="1:33" s="111" customFormat="1" x14ac:dyDescent="0.2">
      <c r="A1252" s="150" t="s">
        <v>1378</v>
      </c>
      <c r="B1252" s="150"/>
      <c r="C1252" s="150"/>
      <c r="D1252" s="151">
        <v>1</v>
      </c>
      <c r="E1252" s="152"/>
      <c r="F1252" s="153">
        <v>0.26</v>
      </c>
      <c r="G1252" s="153"/>
      <c r="H1252" s="152">
        <v>2685</v>
      </c>
      <c r="I1252" s="109">
        <f t="shared" si="664"/>
        <v>2623.2449999999999</v>
      </c>
      <c r="J1252" s="66">
        <f t="shared" si="646"/>
        <v>1941.2012999999999</v>
      </c>
      <c r="K1252" s="109"/>
      <c r="L1252" s="152">
        <v>26809</v>
      </c>
      <c r="M1252" s="109">
        <f t="shared" si="665"/>
        <v>26031.539000000001</v>
      </c>
      <c r="N1252" s="109">
        <f t="shared" si="647"/>
        <v>19263.33886</v>
      </c>
      <c r="O1252" s="115"/>
      <c r="P1252" s="152">
        <v>0</v>
      </c>
      <c r="Q1252" s="109">
        <f t="shared" si="618"/>
        <v>0</v>
      </c>
      <c r="R1252" s="66">
        <f t="shared" si="648"/>
        <v>0</v>
      </c>
      <c r="S1252" s="151">
        <v>25</v>
      </c>
      <c r="T1252" s="154" t="s">
        <v>164</v>
      </c>
      <c r="U1252" s="108">
        <f>SUMIF('Avoided Costs 2011-2019'!$A:$A,'2011 Actuals'!T1252&amp;'2011 Actuals'!S1252,'Avoided Costs 2011-2019'!$E:$E)*J1252</f>
        <v>4933.1989942293294</v>
      </c>
      <c r="V1252" s="108">
        <f>SUMIF('Avoided Costs 2011-2019'!$A:$A,'2011 Actuals'!T1252&amp;'2011 Actuals'!S1252,'Avoided Costs 2011-2019'!$K:$K)*N1252</f>
        <v>20839.035933990024</v>
      </c>
      <c r="W1252" s="108">
        <f>SUMIF('Avoided Costs 2011-2019'!$A:$A,'2011 Actuals'!T1252&amp;'2011 Actuals'!S1252,'Avoided Costs 2011-2019'!$M:$M)*R1252</f>
        <v>0</v>
      </c>
      <c r="X1252" s="108">
        <f t="shared" si="649"/>
        <v>25772.234928219354</v>
      </c>
      <c r="Y1252" s="134">
        <v>35250</v>
      </c>
      <c r="Z1252" s="110">
        <f t="shared" si="650"/>
        <v>26085</v>
      </c>
      <c r="AA1252" s="110"/>
      <c r="AB1252" s="110"/>
      <c r="AC1252" s="110"/>
      <c r="AD1252" s="110">
        <f t="shared" si="661"/>
        <v>26085</v>
      </c>
      <c r="AE1252" s="110">
        <f t="shared" si="662"/>
        <v>-312.76507178064639</v>
      </c>
      <c r="AF1252" s="261">
        <f t="shared" si="663"/>
        <v>48530.032500000001</v>
      </c>
      <c r="AG1252" s="23"/>
    </row>
    <row r="1253" spans="1:33" s="111" customFormat="1" x14ac:dyDescent="0.2">
      <c r="A1253" s="150" t="s">
        <v>1379</v>
      </c>
      <c r="B1253" s="150"/>
      <c r="C1253" s="150"/>
      <c r="D1253" s="151">
        <v>1</v>
      </c>
      <c r="E1253" s="152"/>
      <c r="F1253" s="153">
        <v>0.26</v>
      </c>
      <c r="G1253" s="153"/>
      <c r="H1253" s="152">
        <v>341501</v>
      </c>
      <c r="I1253" s="109">
        <f t="shared" si="664"/>
        <v>333646.47700000001</v>
      </c>
      <c r="J1253" s="66">
        <f t="shared" si="646"/>
        <v>246898.39298</v>
      </c>
      <c r="K1253" s="109"/>
      <c r="L1253" s="152">
        <v>-104571</v>
      </c>
      <c r="M1253" s="109">
        <f t="shared" si="665"/>
        <v>-101538.44099999999</v>
      </c>
      <c r="N1253" s="109">
        <f t="shared" si="647"/>
        <v>-75138.446339999995</v>
      </c>
      <c r="O1253" s="115"/>
      <c r="P1253" s="152">
        <v>0</v>
      </c>
      <c r="Q1253" s="109">
        <f t="shared" si="618"/>
        <v>0</v>
      </c>
      <c r="R1253" s="66">
        <f t="shared" si="648"/>
        <v>0</v>
      </c>
      <c r="S1253" s="151">
        <v>25</v>
      </c>
      <c r="T1253" s="154" t="s">
        <v>164</v>
      </c>
      <c r="U1253" s="108">
        <f>SUMIF('Avoided Costs 2011-2019'!$A:$A,'2011 Actuals'!T1253&amp;'2011 Actuals'!S1253,'Avoided Costs 2011-2019'!$E:$E)*J1253</f>
        <v>627445.95520607452</v>
      </c>
      <c r="V1253" s="108">
        <f>SUMIF('Avoided Costs 2011-2019'!$A:$A,'2011 Actuals'!T1253&amp;'2011 Actuals'!S1253,'Avoided Costs 2011-2019'!$K:$K)*N1253</f>
        <v>-81284.599449933623</v>
      </c>
      <c r="W1253" s="108">
        <f>SUMIF('Avoided Costs 2011-2019'!$A:$A,'2011 Actuals'!T1253&amp;'2011 Actuals'!S1253,'Avoided Costs 2011-2019'!$M:$M)*R1253</f>
        <v>0</v>
      </c>
      <c r="X1253" s="108">
        <f t="shared" si="649"/>
        <v>546161.3557561409</v>
      </c>
      <c r="Y1253" s="134">
        <v>586000</v>
      </c>
      <c r="Z1253" s="110">
        <f t="shared" si="650"/>
        <v>433640</v>
      </c>
      <c r="AA1253" s="110"/>
      <c r="AB1253" s="110"/>
      <c r="AC1253" s="110"/>
      <c r="AD1253" s="110">
        <f t="shared" si="661"/>
        <v>433640</v>
      </c>
      <c r="AE1253" s="110">
        <f t="shared" si="662"/>
        <v>112521.3557561409</v>
      </c>
      <c r="AF1253" s="261">
        <f t="shared" si="663"/>
        <v>6172459.8245000001</v>
      </c>
      <c r="AG1253" s="23"/>
    </row>
    <row r="1254" spans="1:33" s="111" customFormat="1" x14ac:dyDescent="0.2">
      <c r="A1254" s="145" t="s">
        <v>1380</v>
      </c>
      <c r="B1254" s="145"/>
      <c r="C1254" s="145"/>
      <c r="D1254" s="146">
        <v>1</v>
      </c>
      <c r="E1254" s="147"/>
      <c r="F1254" s="148">
        <v>0.26</v>
      </c>
      <c r="G1254" s="148"/>
      <c r="H1254" s="147">
        <v>6992</v>
      </c>
      <c r="I1254" s="109">
        <f t="shared" ref="I1254:I1256" si="666">H1254</f>
        <v>6992</v>
      </c>
      <c r="J1254" s="66">
        <f t="shared" si="646"/>
        <v>5174.08</v>
      </c>
      <c r="K1254" s="147"/>
      <c r="L1254" s="147">
        <v>0</v>
      </c>
      <c r="M1254" s="109">
        <f t="shared" ref="M1254:M1256" si="667">L1254</f>
        <v>0</v>
      </c>
      <c r="N1254" s="109">
        <f t="shared" si="647"/>
        <v>0</v>
      </c>
      <c r="O1254" s="147"/>
      <c r="P1254" s="147">
        <v>0</v>
      </c>
      <c r="Q1254" s="109">
        <f t="shared" ref="Q1254:Q1256" si="668">+P1254</f>
        <v>0</v>
      </c>
      <c r="R1254" s="66">
        <f t="shared" si="648"/>
        <v>0</v>
      </c>
      <c r="S1254" s="146">
        <v>25</v>
      </c>
      <c r="T1254" s="149" t="s">
        <v>16</v>
      </c>
      <c r="U1254" s="108">
        <f>SUMIF('Avoided Costs 2011-2019'!$A:$A,'2011 Actuals'!T1254&amp;'2011 Actuals'!S1254,'Avoided Costs 2011-2019'!$E:$E)*J1254</f>
        <v>13369.8400285629</v>
      </c>
      <c r="V1254" s="108">
        <f>SUMIF('Avoided Costs 2011-2019'!$A:$A,'2011 Actuals'!T1254&amp;'2011 Actuals'!S1254,'Avoided Costs 2011-2019'!$K:$K)*N1254</f>
        <v>0</v>
      </c>
      <c r="W1254" s="108">
        <f>SUMIF('Avoided Costs 2011-2019'!$A:$A,'2011 Actuals'!T1254&amp;'2011 Actuals'!S1254,'Avoided Costs 2011-2019'!$M:$M)*R1254</f>
        <v>0</v>
      </c>
      <c r="X1254" s="108">
        <f t="shared" si="649"/>
        <v>13369.8400285629</v>
      </c>
      <c r="Y1254" s="134">
        <v>9000</v>
      </c>
      <c r="Z1254" s="110">
        <f t="shared" si="650"/>
        <v>6660</v>
      </c>
      <c r="AA1254" s="110"/>
      <c r="AB1254" s="110"/>
      <c r="AC1254" s="110"/>
      <c r="AD1254" s="110">
        <f t="shared" si="661"/>
        <v>6660</v>
      </c>
      <c r="AE1254" s="110">
        <f t="shared" si="662"/>
        <v>6709.8400285628995</v>
      </c>
      <c r="AF1254" s="261">
        <f t="shared" si="663"/>
        <v>129352</v>
      </c>
      <c r="AG1254" s="23"/>
    </row>
    <row r="1255" spans="1:33" s="111" customFormat="1" x14ac:dyDescent="0.2">
      <c r="A1255" s="145" t="s">
        <v>1381</v>
      </c>
      <c r="B1255" s="145"/>
      <c r="C1255" s="145"/>
      <c r="D1255" s="146">
        <v>1</v>
      </c>
      <c r="E1255" s="147"/>
      <c r="F1255" s="148">
        <v>0.26</v>
      </c>
      <c r="G1255" s="148"/>
      <c r="H1255" s="147">
        <v>136625</v>
      </c>
      <c r="I1255" s="109">
        <f t="shared" si="666"/>
        <v>136625</v>
      </c>
      <c r="J1255" s="66">
        <f t="shared" si="615"/>
        <v>101102.5</v>
      </c>
      <c r="K1255" s="147"/>
      <c r="L1255" s="147">
        <v>0</v>
      </c>
      <c r="M1255" s="109">
        <f t="shared" si="667"/>
        <v>0</v>
      </c>
      <c r="N1255" s="109">
        <f t="shared" si="617"/>
        <v>0</v>
      </c>
      <c r="O1255" s="147"/>
      <c r="P1255" s="147">
        <v>0</v>
      </c>
      <c r="Q1255" s="109">
        <f t="shared" si="668"/>
        <v>0</v>
      </c>
      <c r="R1255" s="66">
        <f t="shared" si="619"/>
        <v>0</v>
      </c>
      <c r="S1255" s="146">
        <v>25</v>
      </c>
      <c r="T1255" s="149" t="s">
        <v>16</v>
      </c>
      <c r="U1255" s="108">
        <f>SUMIF('Avoided Costs 2011-2019'!$A:$A,'2011 Actuals'!T1255&amp;'2011 Actuals'!S1255,'Avoided Costs 2011-2019'!$E:$E)*J1255</f>
        <v>261249.19821258669</v>
      </c>
      <c r="V1255" s="108">
        <f>SUMIF('Avoided Costs 2011-2019'!$A:$A,'2011 Actuals'!T1255&amp;'2011 Actuals'!S1255,'Avoided Costs 2011-2019'!$K:$K)*N1255</f>
        <v>0</v>
      </c>
      <c r="W1255" s="108">
        <f>SUMIF('Avoided Costs 2011-2019'!$A:$A,'2011 Actuals'!T1255&amp;'2011 Actuals'!S1255,'Avoided Costs 2011-2019'!$M:$M)*R1255</f>
        <v>0</v>
      </c>
      <c r="X1255" s="108">
        <f t="shared" si="620"/>
        <v>261249.19821258669</v>
      </c>
      <c r="Y1255" s="134">
        <v>35250</v>
      </c>
      <c r="Z1255" s="110">
        <f t="shared" si="621"/>
        <v>26085</v>
      </c>
      <c r="AA1255" s="110"/>
      <c r="AB1255" s="110"/>
      <c r="AC1255" s="110"/>
      <c r="AD1255" s="110">
        <f t="shared" si="661"/>
        <v>26085</v>
      </c>
      <c r="AE1255" s="110">
        <f t="shared" si="662"/>
        <v>235164.19821258669</v>
      </c>
      <c r="AF1255" s="261">
        <f t="shared" si="663"/>
        <v>2527562.5</v>
      </c>
      <c r="AG1255" s="23"/>
    </row>
    <row r="1256" spans="1:33" s="111" customFormat="1" x14ac:dyDescent="0.2">
      <c r="A1256" s="145" t="s">
        <v>1382</v>
      </c>
      <c r="B1256" s="145"/>
      <c r="C1256" s="145"/>
      <c r="D1256" s="146">
        <v>1</v>
      </c>
      <c r="E1256" s="147"/>
      <c r="F1256" s="148">
        <v>0.26</v>
      </c>
      <c r="G1256" s="148"/>
      <c r="H1256" s="147">
        <v>109300</v>
      </c>
      <c r="I1256" s="109">
        <f t="shared" si="666"/>
        <v>109300</v>
      </c>
      <c r="J1256" s="66">
        <f t="shared" si="615"/>
        <v>80882</v>
      </c>
      <c r="K1256" s="147"/>
      <c r="L1256" s="147">
        <v>0</v>
      </c>
      <c r="M1256" s="109">
        <f t="shared" si="667"/>
        <v>0</v>
      </c>
      <c r="N1256" s="109">
        <f t="shared" si="617"/>
        <v>0</v>
      </c>
      <c r="O1256" s="147"/>
      <c r="P1256" s="147">
        <v>0</v>
      </c>
      <c r="Q1256" s="109">
        <f t="shared" si="668"/>
        <v>0</v>
      </c>
      <c r="R1256" s="66">
        <f t="shared" si="619"/>
        <v>0</v>
      </c>
      <c r="S1256" s="146">
        <v>25</v>
      </c>
      <c r="T1256" s="149" t="s">
        <v>16</v>
      </c>
      <c r="U1256" s="108">
        <f>SUMIF('Avoided Costs 2011-2019'!$A:$A,'2011 Actuals'!T1256&amp;'2011 Actuals'!S1256,'Avoided Costs 2011-2019'!$E:$E)*J1256</f>
        <v>208999.35857006937</v>
      </c>
      <c r="V1256" s="108">
        <f>SUMIF('Avoided Costs 2011-2019'!$A:$A,'2011 Actuals'!T1256&amp;'2011 Actuals'!S1256,'Avoided Costs 2011-2019'!$K:$K)*N1256</f>
        <v>0</v>
      </c>
      <c r="W1256" s="108">
        <f>SUMIF('Avoided Costs 2011-2019'!$A:$A,'2011 Actuals'!T1256&amp;'2011 Actuals'!S1256,'Avoided Costs 2011-2019'!$M:$M)*R1256</f>
        <v>0</v>
      </c>
      <c r="X1256" s="108">
        <f t="shared" si="620"/>
        <v>208999.35857006937</v>
      </c>
      <c r="Y1256" s="134">
        <v>28200</v>
      </c>
      <c r="Z1256" s="110">
        <f t="shared" si="621"/>
        <v>20868</v>
      </c>
      <c r="AA1256" s="110"/>
      <c r="AB1256" s="110"/>
      <c r="AC1256" s="110"/>
      <c r="AD1256" s="110">
        <f t="shared" si="661"/>
        <v>20868</v>
      </c>
      <c r="AE1256" s="110">
        <f t="shared" si="662"/>
        <v>188131.35857006937</v>
      </c>
      <c r="AF1256" s="261">
        <f t="shared" si="663"/>
        <v>2022050</v>
      </c>
      <c r="AG1256" s="23"/>
    </row>
    <row r="1257" spans="1:33" x14ac:dyDescent="0.2">
      <c r="A1257" s="158" t="s">
        <v>143</v>
      </c>
      <c r="B1257" s="209"/>
      <c r="C1257" s="18"/>
      <c r="D1257" s="102">
        <f>SUM(D1179:D1256)</f>
        <v>56</v>
      </c>
      <c r="E1257" s="102"/>
      <c r="F1257" s="101"/>
      <c r="G1257" s="94"/>
      <c r="H1257" s="102">
        <f>SUM(H1179:H1256)</f>
        <v>5068280</v>
      </c>
      <c r="I1257" s="102">
        <f>SUM(I1179:I1256)</f>
        <v>5008782.3609999996</v>
      </c>
      <c r="J1257" s="102">
        <f>SUM(J1179:J1256)</f>
        <v>3706498.9471400017</v>
      </c>
      <c r="K1257" s="102"/>
      <c r="L1257" s="102">
        <f>SUM(L1179:L1256)</f>
        <v>9097904</v>
      </c>
      <c r="M1257" s="102">
        <f>SUM(M1179:M1256)</f>
        <v>8952183.0439999998</v>
      </c>
      <c r="N1257" s="102">
        <f>SUM(N1179:N1256)</f>
        <v>6624615.4525599983</v>
      </c>
      <c r="O1257" s="102"/>
      <c r="P1257" s="102">
        <f>SUM(P1179:P1256)</f>
        <v>0</v>
      </c>
      <c r="Q1257" s="102">
        <f>SUM(Q1179:Q1256)</f>
        <v>0</v>
      </c>
      <c r="R1257" s="102">
        <f>SUM(R1179:R1256)</f>
        <v>0</v>
      </c>
      <c r="S1257" s="102"/>
      <c r="T1257" s="241"/>
      <c r="U1257" s="210">
        <f>SUM(U1179:U1256)</f>
        <v>9442303.3102802802</v>
      </c>
      <c r="V1257" s="210">
        <f>SUM(V1179:V1256)</f>
        <v>7166493.849694103</v>
      </c>
      <c r="W1257" s="210">
        <f>SUM(W1179:W1256)</f>
        <v>0</v>
      </c>
      <c r="X1257" s="210">
        <f>SUM(X1179:X1256)</f>
        <v>16608797.159974387</v>
      </c>
      <c r="Y1257" s="127"/>
      <c r="Z1257" s="210">
        <f>SUM(Z1179:Z1256)</f>
        <v>6416322.8322000001</v>
      </c>
      <c r="AA1257" s="210">
        <v>424602.77</v>
      </c>
      <c r="AB1257" s="210">
        <v>351913.73</v>
      </c>
      <c r="AC1257" s="210">
        <f>AB1257+AA1257</f>
        <v>776516.5</v>
      </c>
      <c r="AD1257" s="210">
        <f t="shared" si="661"/>
        <v>6768236.5622000005</v>
      </c>
      <c r="AE1257" s="210">
        <f t="shared" si="662"/>
        <v>9840560.5977743864</v>
      </c>
      <c r="AF1257" s="89">
        <f>SUM(AF1179:AF1256)</f>
        <v>92662473.678499997</v>
      </c>
    </row>
    <row r="1258" spans="1:33" x14ac:dyDescent="0.2">
      <c r="A1258" s="143"/>
    </row>
    <row r="1259" spans="1:33" s="4" customFormat="1" x14ac:dyDescent="0.2">
      <c r="A1259" s="143" t="s">
        <v>168</v>
      </c>
      <c r="B1259" s="23" t="s">
        <v>1536</v>
      </c>
      <c r="C1259" s="5"/>
      <c r="D1259" s="20"/>
      <c r="E1259" s="20"/>
      <c r="F1259" s="25"/>
      <c r="G1259" s="90"/>
      <c r="H1259" s="213">
        <v>1.002</v>
      </c>
      <c r="I1259" s="213"/>
      <c r="J1259" s="213"/>
      <c r="K1259" s="213"/>
      <c r="L1259" s="213">
        <f>1-0%</f>
        <v>1</v>
      </c>
      <c r="M1259" s="213"/>
      <c r="N1259" s="26"/>
      <c r="O1259" s="57"/>
      <c r="P1259" s="1">
        <v>0.90700000000000003</v>
      </c>
      <c r="Q1259" s="213"/>
      <c r="R1259" s="20"/>
      <c r="S1259" s="20"/>
      <c r="T1259" s="5"/>
      <c r="U1259" s="41"/>
      <c r="V1259" s="41"/>
      <c r="W1259" s="41"/>
      <c r="X1259" s="41"/>
      <c r="Y1259" s="124"/>
      <c r="Z1259" s="41"/>
      <c r="AA1259" s="41"/>
      <c r="AB1259" s="41"/>
      <c r="AC1259" s="41"/>
      <c r="AD1259" s="41"/>
      <c r="AE1259" s="41"/>
      <c r="AF1259" s="44"/>
      <c r="AG1259" s="23"/>
    </row>
    <row r="1260" spans="1:33" s="111" customFormat="1" x14ac:dyDescent="0.2">
      <c r="A1260" s="150" t="s">
        <v>1399</v>
      </c>
      <c r="B1260" s="150"/>
      <c r="C1260" s="150"/>
      <c r="D1260" s="151">
        <v>1</v>
      </c>
      <c r="E1260" s="152"/>
      <c r="F1260" s="153">
        <v>0.5</v>
      </c>
      <c r="G1260" s="153"/>
      <c r="H1260" s="152">
        <v>117345</v>
      </c>
      <c r="I1260" s="109">
        <f t="shared" ref="I1260:I1266" si="669">+$H$1259*H1260</f>
        <v>117579.69</v>
      </c>
      <c r="J1260" s="66">
        <f t="shared" ref="J1260:J1317" si="670">I1260*(1-F1260)</f>
        <v>58789.845000000001</v>
      </c>
      <c r="K1260" s="109"/>
      <c r="L1260" s="152">
        <v>0</v>
      </c>
      <c r="M1260" s="109">
        <f t="shared" ref="M1260:M1323" si="671">+$L$1259*L1260</f>
        <v>0</v>
      </c>
      <c r="N1260" s="109">
        <f t="shared" ref="N1260:N1317" si="672">M1260*(1-F1260)</f>
        <v>0</v>
      </c>
      <c r="O1260" s="115"/>
      <c r="P1260" s="152">
        <v>0</v>
      </c>
      <c r="Q1260" s="109">
        <f t="shared" ref="Q1260:Q1266" si="673">+P1260*$P$1259</f>
        <v>0</v>
      </c>
      <c r="R1260" s="66">
        <f t="shared" ref="R1260:R1316" si="674">Q1260*(1-F1260)</f>
        <v>0</v>
      </c>
      <c r="S1260" s="151">
        <v>15</v>
      </c>
      <c r="T1260" s="154" t="s">
        <v>1551</v>
      </c>
      <c r="U1260" s="108">
        <f>SUMIF('Avoided Costs 2011-2019'!$A:$A,'2011 Actuals'!T1260&amp;'2011 Actuals'!S1260,'Avoided Costs 2011-2019'!$E:$E)*J1260</f>
        <v>109946.65997864427</v>
      </c>
      <c r="V1260" s="108">
        <f>SUMIF('Avoided Costs 2011-2019'!$A:$A,'2011 Actuals'!T1260&amp;'2011 Actuals'!S1260,'Avoided Costs 2011-2019'!$K:$K)*N1260</f>
        <v>0</v>
      </c>
      <c r="W1260" s="108">
        <f>SUMIF('Avoided Costs 2011-2019'!$A:$A,'2011 Actuals'!T1260&amp;'2011 Actuals'!S1260,'Avoided Costs 2011-2019'!$M:$M)*R1260</f>
        <v>0</v>
      </c>
      <c r="X1260" s="108">
        <f t="shared" ref="X1260:X1316" si="675">SUM(U1260:W1260)</f>
        <v>109946.65997864427</v>
      </c>
      <c r="Y1260" s="134">
        <v>56900</v>
      </c>
      <c r="Z1260" s="110">
        <f t="shared" ref="Z1260:Z1316" si="676">Y1260*(1-F1260)</f>
        <v>28450</v>
      </c>
      <c r="AA1260" s="110"/>
      <c r="AB1260" s="110"/>
      <c r="AC1260" s="110"/>
      <c r="AD1260" s="110">
        <f t="shared" ref="AD1260:AD1291" si="677">Z1260+AB1260</f>
        <v>28450</v>
      </c>
      <c r="AE1260" s="110">
        <f t="shared" ref="AE1260:AE1291" si="678">X1260-AD1260</f>
        <v>81496.659978644268</v>
      </c>
      <c r="AF1260" s="261">
        <f t="shared" ref="AF1260:AF1323" si="679">J1260*S1260</f>
        <v>881847.67500000005</v>
      </c>
      <c r="AG1260" s="23"/>
    </row>
    <row r="1261" spans="1:33" s="111" customFormat="1" x14ac:dyDescent="0.2">
      <c r="A1261" s="150" t="s">
        <v>1400</v>
      </c>
      <c r="B1261" s="150"/>
      <c r="C1261" s="150"/>
      <c r="D1261" s="151">
        <v>1</v>
      </c>
      <c r="E1261" s="152"/>
      <c r="F1261" s="153">
        <v>0.5</v>
      </c>
      <c r="G1261" s="153"/>
      <c r="H1261" s="152">
        <v>20066</v>
      </c>
      <c r="I1261" s="109">
        <f t="shared" si="669"/>
        <v>20106.132000000001</v>
      </c>
      <c r="J1261" s="66">
        <f t="shared" si="670"/>
        <v>10053.066000000001</v>
      </c>
      <c r="K1261" s="109"/>
      <c r="L1261" s="152">
        <v>0</v>
      </c>
      <c r="M1261" s="109">
        <f t="shared" si="671"/>
        <v>0</v>
      </c>
      <c r="N1261" s="109">
        <f t="shared" si="672"/>
        <v>0</v>
      </c>
      <c r="O1261" s="115"/>
      <c r="P1261" s="152">
        <v>0</v>
      </c>
      <c r="Q1261" s="109">
        <f t="shared" si="673"/>
        <v>0</v>
      </c>
      <c r="R1261" s="66">
        <f t="shared" si="674"/>
        <v>0</v>
      </c>
      <c r="S1261" s="151">
        <v>15</v>
      </c>
      <c r="T1261" s="154" t="s">
        <v>1551</v>
      </c>
      <c r="U1261" s="108">
        <f>SUMIF('Avoided Costs 2011-2019'!$A:$A,'2011 Actuals'!T1261&amp;'2011 Actuals'!S1261,'Avoided Costs 2011-2019'!$E:$E)*J1261</f>
        <v>18800.883541109342</v>
      </c>
      <c r="V1261" s="108">
        <f>SUMIF('Avoided Costs 2011-2019'!$A:$A,'2011 Actuals'!T1261&amp;'2011 Actuals'!S1261,'Avoided Costs 2011-2019'!$K:$K)*N1261</f>
        <v>0</v>
      </c>
      <c r="W1261" s="108">
        <f>SUMIF('Avoided Costs 2011-2019'!$A:$A,'2011 Actuals'!T1261&amp;'2011 Actuals'!S1261,'Avoided Costs 2011-2019'!$M:$M)*R1261</f>
        <v>0</v>
      </c>
      <c r="X1261" s="108">
        <f t="shared" si="675"/>
        <v>18800.883541109342</v>
      </c>
      <c r="Y1261" s="134">
        <v>18600</v>
      </c>
      <c r="Z1261" s="110">
        <f t="shared" si="676"/>
        <v>9300</v>
      </c>
      <c r="AA1261" s="110"/>
      <c r="AB1261" s="110"/>
      <c r="AC1261" s="110"/>
      <c r="AD1261" s="110">
        <f t="shared" si="677"/>
        <v>9300</v>
      </c>
      <c r="AE1261" s="110">
        <f t="shared" si="678"/>
        <v>9500.8835411093423</v>
      </c>
      <c r="AF1261" s="261">
        <f t="shared" si="679"/>
        <v>150795.99000000002</v>
      </c>
      <c r="AG1261" s="23"/>
    </row>
    <row r="1262" spans="1:33" s="111" customFormat="1" x14ac:dyDescent="0.2">
      <c r="A1262" s="150" t="s">
        <v>1401</v>
      </c>
      <c r="B1262" s="150"/>
      <c r="C1262" s="150"/>
      <c r="D1262" s="151">
        <v>1</v>
      </c>
      <c r="E1262" s="152"/>
      <c r="F1262" s="153">
        <v>0.5</v>
      </c>
      <c r="G1262" s="153"/>
      <c r="H1262" s="152">
        <v>46775</v>
      </c>
      <c r="I1262" s="109">
        <f t="shared" si="669"/>
        <v>46868.55</v>
      </c>
      <c r="J1262" s="66">
        <f t="shared" si="670"/>
        <v>23434.275000000001</v>
      </c>
      <c r="K1262" s="109"/>
      <c r="L1262" s="152">
        <v>0</v>
      </c>
      <c r="M1262" s="109">
        <f t="shared" si="671"/>
        <v>0</v>
      </c>
      <c r="N1262" s="109">
        <f t="shared" si="672"/>
        <v>0</v>
      </c>
      <c r="O1262" s="115"/>
      <c r="P1262" s="152">
        <v>0</v>
      </c>
      <c r="Q1262" s="109">
        <f t="shared" si="673"/>
        <v>0</v>
      </c>
      <c r="R1262" s="66">
        <f t="shared" si="674"/>
        <v>0</v>
      </c>
      <c r="S1262" s="151">
        <v>15</v>
      </c>
      <c r="T1262" s="154" t="s">
        <v>1551</v>
      </c>
      <c r="U1262" s="108">
        <f>SUMIF('Avoided Costs 2011-2019'!$A:$A,'2011 Actuals'!T1262&amp;'2011 Actuals'!S1262,'Avoided Costs 2011-2019'!$E:$E)*J1262</f>
        <v>43825.940777204698</v>
      </c>
      <c r="V1262" s="108">
        <f>SUMIF('Avoided Costs 2011-2019'!$A:$A,'2011 Actuals'!T1262&amp;'2011 Actuals'!S1262,'Avoided Costs 2011-2019'!$K:$K)*N1262</f>
        <v>0</v>
      </c>
      <c r="W1262" s="108">
        <f>SUMIF('Avoided Costs 2011-2019'!$A:$A,'2011 Actuals'!T1262&amp;'2011 Actuals'!S1262,'Avoided Costs 2011-2019'!$M:$M)*R1262</f>
        <v>0</v>
      </c>
      <c r="X1262" s="108">
        <f t="shared" si="675"/>
        <v>43825.940777204698</v>
      </c>
      <c r="Y1262" s="134">
        <v>43326.75</v>
      </c>
      <c r="Z1262" s="110">
        <f t="shared" si="676"/>
        <v>21663.375</v>
      </c>
      <c r="AA1262" s="110"/>
      <c r="AB1262" s="110"/>
      <c r="AC1262" s="110"/>
      <c r="AD1262" s="110">
        <f t="shared" si="677"/>
        <v>21663.375</v>
      </c>
      <c r="AE1262" s="110">
        <f t="shared" si="678"/>
        <v>22162.565777204698</v>
      </c>
      <c r="AF1262" s="261">
        <f t="shared" si="679"/>
        <v>351514.125</v>
      </c>
      <c r="AG1262" s="23"/>
    </row>
    <row r="1263" spans="1:33" s="111" customFormat="1" x14ac:dyDescent="0.2">
      <c r="A1263" s="150" t="s">
        <v>1402</v>
      </c>
      <c r="B1263" s="150"/>
      <c r="C1263" s="150"/>
      <c r="D1263" s="151">
        <v>1</v>
      </c>
      <c r="E1263" s="152"/>
      <c r="F1263" s="153">
        <v>0.5</v>
      </c>
      <c r="G1263" s="153"/>
      <c r="H1263" s="152">
        <v>380443</v>
      </c>
      <c r="I1263" s="109">
        <f t="shared" si="669"/>
        <v>381203.886</v>
      </c>
      <c r="J1263" s="66">
        <f t="shared" si="670"/>
        <v>190601.943</v>
      </c>
      <c r="K1263" s="109"/>
      <c r="L1263" s="152">
        <v>0</v>
      </c>
      <c r="M1263" s="109">
        <f t="shared" si="671"/>
        <v>0</v>
      </c>
      <c r="N1263" s="109">
        <f t="shared" si="672"/>
        <v>0</v>
      </c>
      <c r="O1263" s="115"/>
      <c r="P1263" s="152">
        <v>0</v>
      </c>
      <c r="Q1263" s="109">
        <f t="shared" si="673"/>
        <v>0</v>
      </c>
      <c r="R1263" s="66">
        <f t="shared" si="674"/>
        <v>0</v>
      </c>
      <c r="S1263" s="151">
        <v>10</v>
      </c>
      <c r="T1263" s="154" t="s">
        <v>1551</v>
      </c>
      <c r="U1263" s="108">
        <f>SUMIF('Avoided Costs 2011-2019'!$A:$A,'2011 Actuals'!T1263&amp;'2011 Actuals'!S1263,'Avoided Costs 2011-2019'!$E:$E)*J1263</f>
        <v>277911.18872206868</v>
      </c>
      <c r="V1263" s="108">
        <f>SUMIF('Avoided Costs 2011-2019'!$A:$A,'2011 Actuals'!T1263&amp;'2011 Actuals'!S1263,'Avoided Costs 2011-2019'!$K:$K)*N1263</f>
        <v>0</v>
      </c>
      <c r="W1263" s="108">
        <f>SUMIF('Avoided Costs 2011-2019'!$A:$A,'2011 Actuals'!T1263&amp;'2011 Actuals'!S1263,'Avoided Costs 2011-2019'!$M:$M)*R1263</f>
        <v>0</v>
      </c>
      <c r="X1263" s="108">
        <f t="shared" si="675"/>
        <v>277911.18872206868</v>
      </c>
      <c r="Y1263" s="134">
        <v>10363.31</v>
      </c>
      <c r="Z1263" s="110">
        <f t="shared" si="676"/>
        <v>5181.6549999999997</v>
      </c>
      <c r="AA1263" s="110"/>
      <c r="AB1263" s="110"/>
      <c r="AC1263" s="110"/>
      <c r="AD1263" s="110">
        <f t="shared" si="677"/>
        <v>5181.6549999999997</v>
      </c>
      <c r="AE1263" s="110">
        <f t="shared" si="678"/>
        <v>272729.53372206865</v>
      </c>
      <c r="AF1263" s="261">
        <f t="shared" si="679"/>
        <v>1906019.43</v>
      </c>
      <c r="AG1263" s="23"/>
    </row>
    <row r="1264" spans="1:33" s="111" customFormat="1" x14ac:dyDescent="0.2">
      <c r="A1264" s="150" t="s">
        <v>1403</v>
      </c>
      <c r="B1264" s="150"/>
      <c r="C1264" s="150"/>
      <c r="D1264" s="151">
        <v>1</v>
      </c>
      <c r="E1264" s="152"/>
      <c r="F1264" s="153">
        <v>0.5</v>
      </c>
      <c r="G1264" s="153"/>
      <c r="H1264" s="152">
        <v>34326</v>
      </c>
      <c r="I1264" s="109">
        <f t="shared" si="669"/>
        <v>34394.652000000002</v>
      </c>
      <c r="J1264" s="66">
        <f t="shared" si="670"/>
        <v>17197.326000000001</v>
      </c>
      <c r="K1264" s="109"/>
      <c r="L1264" s="152">
        <v>0</v>
      </c>
      <c r="M1264" s="109">
        <f t="shared" si="671"/>
        <v>0</v>
      </c>
      <c r="N1264" s="109">
        <f t="shared" si="672"/>
        <v>0</v>
      </c>
      <c r="O1264" s="115"/>
      <c r="P1264" s="152">
        <v>0</v>
      </c>
      <c r="Q1264" s="109">
        <f t="shared" si="673"/>
        <v>0</v>
      </c>
      <c r="R1264" s="66">
        <f t="shared" si="674"/>
        <v>0</v>
      </c>
      <c r="S1264" s="151">
        <v>15</v>
      </c>
      <c r="T1264" s="154" t="s">
        <v>1551</v>
      </c>
      <c r="U1264" s="108">
        <f>SUMIF('Avoided Costs 2011-2019'!$A:$A,'2011 Actuals'!T1264&amp;'2011 Actuals'!S1264,'Avoided Costs 2011-2019'!$E:$E)*J1264</f>
        <v>32161.822407660686</v>
      </c>
      <c r="V1264" s="108">
        <f>SUMIF('Avoided Costs 2011-2019'!$A:$A,'2011 Actuals'!T1264&amp;'2011 Actuals'!S1264,'Avoided Costs 2011-2019'!$K:$K)*N1264</f>
        <v>0</v>
      </c>
      <c r="W1264" s="108">
        <f>SUMIF('Avoided Costs 2011-2019'!$A:$A,'2011 Actuals'!T1264&amp;'2011 Actuals'!S1264,'Avoided Costs 2011-2019'!$M:$M)*R1264</f>
        <v>0</v>
      </c>
      <c r="X1264" s="108">
        <f t="shared" si="675"/>
        <v>32161.822407660686</v>
      </c>
      <c r="Y1264" s="134">
        <v>8812</v>
      </c>
      <c r="Z1264" s="110">
        <f t="shared" si="676"/>
        <v>4406</v>
      </c>
      <c r="AA1264" s="110"/>
      <c r="AB1264" s="110"/>
      <c r="AC1264" s="110"/>
      <c r="AD1264" s="110">
        <f t="shared" si="677"/>
        <v>4406</v>
      </c>
      <c r="AE1264" s="110">
        <f t="shared" si="678"/>
        <v>27755.822407660686</v>
      </c>
      <c r="AF1264" s="261">
        <f t="shared" si="679"/>
        <v>257959.89</v>
      </c>
      <c r="AG1264" s="23"/>
    </row>
    <row r="1265" spans="1:33" s="111" customFormat="1" x14ac:dyDescent="0.2">
      <c r="A1265" s="150" t="s">
        <v>1404</v>
      </c>
      <c r="B1265" s="150"/>
      <c r="C1265" s="150"/>
      <c r="D1265" s="151">
        <v>1</v>
      </c>
      <c r="E1265" s="152"/>
      <c r="F1265" s="153">
        <v>0.5</v>
      </c>
      <c r="G1265" s="153"/>
      <c r="H1265" s="152">
        <v>14884</v>
      </c>
      <c r="I1265" s="109">
        <f t="shared" si="669"/>
        <v>14913.768</v>
      </c>
      <c r="J1265" s="66">
        <f t="shared" si="670"/>
        <v>7456.884</v>
      </c>
      <c r="K1265" s="109"/>
      <c r="L1265" s="152">
        <v>0</v>
      </c>
      <c r="M1265" s="109">
        <f t="shared" si="671"/>
        <v>0</v>
      </c>
      <c r="N1265" s="109">
        <f t="shared" si="672"/>
        <v>0</v>
      </c>
      <c r="O1265" s="115"/>
      <c r="P1265" s="152">
        <v>0</v>
      </c>
      <c r="Q1265" s="109">
        <f t="shared" si="673"/>
        <v>0</v>
      </c>
      <c r="R1265" s="66">
        <f t="shared" si="674"/>
        <v>0</v>
      </c>
      <c r="S1265" s="151">
        <v>5</v>
      </c>
      <c r="T1265" s="154" t="s">
        <v>1551</v>
      </c>
      <c r="U1265" s="108">
        <f>SUMIF('Avoided Costs 2011-2019'!$A:$A,'2011 Actuals'!T1265&amp;'2011 Actuals'!S1265,'Avoided Costs 2011-2019'!$E:$E)*J1265</f>
        <v>6185.9068189509117</v>
      </c>
      <c r="V1265" s="108">
        <f>SUMIF('Avoided Costs 2011-2019'!$A:$A,'2011 Actuals'!T1265&amp;'2011 Actuals'!S1265,'Avoided Costs 2011-2019'!$K:$K)*N1265</f>
        <v>0</v>
      </c>
      <c r="W1265" s="108">
        <f>SUMIF('Avoided Costs 2011-2019'!$A:$A,'2011 Actuals'!T1265&amp;'2011 Actuals'!S1265,'Avoided Costs 2011-2019'!$M:$M)*R1265</f>
        <v>0</v>
      </c>
      <c r="X1265" s="108">
        <f t="shared" si="675"/>
        <v>6185.9068189509117</v>
      </c>
      <c r="Y1265" s="134">
        <v>4707.3</v>
      </c>
      <c r="Z1265" s="110">
        <f t="shared" si="676"/>
        <v>2353.65</v>
      </c>
      <c r="AA1265" s="110"/>
      <c r="AB1265" s="110"/>
      <c r="AC1265" s="110"/>
      <c r="AD1265" s="110">
        <f t="shared" si="677"/>
        <v>2353.65</v>
      </c>
      <c r="AE1265" s="110">
        <f t="shared" si="678"/>
        <v>3832.2568189509116</v>
      </c>
      <c r="AF1265" s="261">
        <f t="shared" si="679"/>
        <v>37284.42</v>
      </c>
      <c r="AG1265" s="23"/>
    </row>
    <row r="1266" spans="1:33" s="111" customFormat="1" x14ac:dyDescent="0.2">
      <c r="A1266" s="150" t="s">
        <v>1405</v>
      </c>
      <c r="B1266" s="150"/>
      <c r="C1266" s="150"/>
      <c r="D1266" s="151">
        <v>1</v>
      </c>
      <c r="E1266" s="152"/>
      <c r="F1266" s="153">
        <v>0.5</v>
      </c>
      <c r="G1266" s="153"/>
      <c r="H1266" s="152">
        <v>57869</v>
      </c>
      <c r="I1266" s="109">
        <f t="shared" si="669"/>
        <v>57984.737999999998</v>
      </c>
      <c r="J1266" s="66">
        <f t="shared" si="670"/>
        <v>28992.368999999999</v>
      </c>
      <c r="K1266" s="109"/>
      <c r="L1266" s="152">
        <v>54868</v>
      </c>
      <c r="M1266" s="109">
        <f t="shared" si="671"/>
        <v>54868</v>
      </c>
      <c r="N1266" s="109">
        <f t="shared" si="672"/>
        <v>27434</v>
      </c>
      <c r="O1266" s="115"/>
      <c r="P1266" s="152">
        <v>0</v>
      </c>
      <c r="Q1266" s="109">
        <f t="shared" si="673"/>
        <v>0</v>
      </c>
      <c r="R1266" s="66">
        <f t="shared" si="674"/>
        <v>0</v>
      </c>
      <c r="S1266" s="151">
        <v>15</v>
      </c>
      <c r="T1266" s="154" t="s">
        <v>1551</v>
      </c>
      <c r="U1266" s="108">
        <f>SUMIF('Avoided Costs 2011-2019'!$A:$A,'2011 Actuals'!T1266&amp;'2011 Actuals'!S1266,'Avoided Costs 2011-2019'!$E:$E)*J1266</f>
        <v>54220.488868755929</v>
      </c>
      <c r="V1266" s="108">
        <f>SUMIF('Avoided Costs 2011-2019'!$A:$A,'2011 Actuals'!T1266&amp;'2011 Actuals'!S1266,'Avoided Costs 2011-2019'!$K:$K)*N1266</f>
        <v>23123.081263115539</v>
      </c>
      <c r="W1266" s="108">
        <f>SUMIF('Avoided Costs 2011-2019'!$A:$A,'2011 Actuals'!T1266&amp;'2011 Actuals'!S1266,'Avoided Costs 2011-2019'!$M:$M)*R1266</f>
        <v>0</v>
      </c>
      <c r="X1266" s="108">
        <f t="shared" si="675"/>
        <v>77343.570131871471</v>
      </c>
      <c r="Y1266" s="134">
        <v>69999</v>
      </c>
      <c r="Z1266" s="110">
        <f t="shared" si="676"/>
        <v>34999.5</v>
      </c>
      <c r="AA1266" s="110"/>
      <c r="AB1266" s="110"/>
      <c r="AC1266" s="110"/>
      <c r="AD1266" s="110">
        <f t="shared" si="677"/>
        <v>34999.5</v>
      </c>
      <c r="AE1266" s="110">
        <f t="shared" si="678"/>
        <v>42344.070131871471</v>
      </c>
      <c r="AF1266" s="261">
        <f t="shared" si="679"/>
        <v>434885.53499999997</v>
      </c>
      <c r="AG1266" s="23"/>
    </row>
    <row r="1267" spans="1:33" s="111" customFormat="1" x14ac:dyDescent="0.2">
      <c r="A1267" s="150" t="s">
        <v>1406</v>
      </c>
      <c r="B1267" s="150"/>
      <c r="C1267" s="150"/>
      <c r="D1267" s="151">
        <v>1</v>
      </c>
      <c r="E1267" s="152"/>
      <c r="F1267" s="153">
        <v>0.5</v>
      </c>
      <c r="G1267" s="153"/>
      <c r="H1267" s="152">
        <v>479482</v>
      </c>
      <c r="I1267" s="109">
        <f>H1267</f>
        <v>479482</v>
      </c>
      <c r="J1267" s="66">
        <f t="shared" si="670"/>
        <v>239741</v>
      </c>
      <c r="K1267" s="109"/>
      <c r="L1267" s="152">
        <v>339840</v>
      </c>
      <c r="M1267" s="109">
        <f>L1267</f>
        <v>339840</v>
      </c>
      <c r="N1267" s="109">
        <f t="shared" si="672"/>
        <v>169920</v>
      </c>
      <c r="O1267" s="115"/>
      <c r="P1267" s="152">
        <v>0</v>
      </c>
      <c r="Q1267" s="109">
        <f>+P1267</f>
        <v>0</v>
      </c>
      <c r="R1267" s="66">
        <f t="shared" si="674"/>
        <v>0</v>
      </c>
      <c r="S1267" s="151">
        <v>20</v>
      </c>
      <c r="T1267" s="154" t="s">
        <v>1551</v>
      </c>
      <c r="U1267" s="108">
        <f>SUMIF('Avoided Costs 2011-2019'!$A:$A,'2011 Actuals'!T1267&amp;'2011 Actuals'!S1267,'Avoided Costs 2011-2019'!$E:$E)*J1267</f>
        <v>518794.91353039339</v>
      </c>
      <c r="V1267" s="108">
        <f>SUMIF('Avoided Costs 2011-2019'!$A:$A,'2011 Actuals'!T1267&amp;'2011 Actuals'!S1267,'Avoided Costs 2011-2019'!$K:$K)*N1267</f>
        <v>166875.8605101172</v>
      </c>
      <c r="W1267" s="108">
        <f>SUMIF('Avoided Costs 2011-2019'!$A:$A,'2011 Actuals'!T1267&amp;'2011 Actuals'!S1267,'Avoided Costs 2011-2019'!$M:$M)*R1267</f>
        <v>0</v>
      </c>
      <c r="X1267" s="108">
        <f t="shared" si="675"/>
        <v>685670.77404051065</v>
      </c>
      <c r="Y1267" s="134">
        <v>266336.28000000003</v>
      </c>
      <c r="Z1267" s="110">
        <f t="shared" si="676"/>
        <v>133168.14000000001</v>
      </c>
      <c r="AA1267" s="110"/>
      <c r="AB1267" s="110"/>
      <c r="AC1267" s="110"/>
      <c r="AD1267" s="110">
        <f t="shared" si="677"/>
        <v>133168.14000000001</v>
      </c>
      <c r="AE1267" s="110">
        <f t="shared" si="678"/>
        <v>552502.63404051063</v>
      </c>
      <c r="AF1267" s="261">
        <f t="shared" si="679"/>
        <v>4794820</v>
      </c>
      <c r="AG1267" s="23"/>
    </row>
    <row r="1268" spans="1:33" s="111" customFormat="1" x14ac:dyDescent="0.2">
      <c r="A1268" s="150" t="s">
        <v>1407</v>
      </c>
      <c r="B1268" s="150"/>
      <c r="C1268" s="150"/>
      <c r="D1268" s="151">
        <v>1</v>
      </c>
      <c r="E1268" s="152"/>
      <c r="F1268" s="153">
        <v>0.5</v>
      </c>
      <c r="G1268" s="153"/>
      <c r="H1268" s="152">
        <v>113984</v>
      </c>
      <c r="I1268" s="109">
        <f t="shared" ref="I1268:I1274" si="680">+$H$1259*H1268</f>
        <v>114211.96799999999</v>
      </c>
      <c r="J1268" s="66">
        <f t="shared" si="670"/>
        <v>57105.983999999997</v>
      </c>
      <c r="K1268" s="109"/>
      <c r="L1268" s="152">
        <v>0</v>
      </c>
      <c r="M1268" s="109">
        <f t="shared" si="671"/>
        <v>0</v>
      </c>
      <c r="N1268" s="109">
        <f t="shared" si="672"/>
        <v>0</v>
      </c>
      <c r="O1268" s="115"/>
      <c r="P1268" s="152">
        <v>0</v>
      </c>
      <c r="Q1268" s="109">
        <f t="shared" ref="Q1268:Q1274" si="681">+P1268*$P$1259</f>
        <v>0</v>
      </c>
      <c r="R1268" s="66">
        <f t="shared" si="674"/>
        <v>0</v>
      </c>
      <c r="S1268" s="151">
        <v>15</v>
      </c>
      <c r="T1268" s="154" t="s">
        <v>1551</v>
      </c>
      <c r="U1268" s="108">
        <f>SUMIF('Avoided Costs 2011-2019'!$A:$A,'2011 Actuals'!T1268&amp;'2011 Actuals'!S1268,'Avoided Costs 2011-2019'!$E:$E)*J1268</f>
        <v>106797.56351788135</v>
      </c>
      <c r="V1268" s="108">
        <f>SUMIF('Avoided Costs 2011-2019'!$A:$A,'2011 Actuals'!T1268&amp;'2011 Actuals'!S1268,'Avoided Costs 2011-2019'!$K:$K)*N1268</f>
        <v>0</v>
      </c>
      <c r="W1268" s="108">
        <f>SUMIF('Avoided Costs 2011-2019'!$A:$A,'2011 Actuals'!T1268&amp;'2011 Actuals'!S1268,'Avoided Costs 2011-2019'!$M:$M)*R1268</f>
        <v>0</v>
      </c>
      <c r="X1268" s="108">
        <f t="shared" si="675"/>
        <v>106797.56351788135</v>
      </c>
      <c r="Y1268" s="134">
        <v>21578</v>
      </c>
      <c r="Z1268" s="110">
        <f t="shared" si="676"/>
        <v>10789</v>
      </c>
      <c r="AA1268" s="110"/>
      <c r="AB1268" s="110"/>
      <c r="AC1268" s="110"/>
      <c r="AD1268" s="110">
        <f t="shared" si="677"/>
        <v>10789</v>
      </c>
      <c r="AE1268" s="110">
        <f t="shared" si="678"/>
        <v>96008.563517881354</v>
      </c>
      <c r="AF1268" s="261">
        <f t="shared" si="679"/>
        <v>856589.76</v>
      </c>
      <c r="AG1268" s="23"/>
    </row>
    <row r="1269" spans="1:33" s="111" customFormat="1" x14ac:dyDescent="0.2">
      <c r="A1269" s="150" t="s">
        <v>1408</v>
      </c>
      <c r="B1269" s="150"/>
      <c r="C1269" s="150"/>
      <c r="D1269" s="151">
        <v>1</v>
      </c>
      <c r="E1269" s="152"/>
      <c r="F1269" s="153">
        <v>0.5</v>
      </c>
      <c r="G1269" s="153"/>
      <c r="H1269" s="152">
        <v>127198</v>
      </c>
      <c r="I1269" s="109">
        <f t="shared" si="680"/>
        <v>127452.39599999999</v>
      </c>
      <c r="J1269" s="66">
        <f t="shared" si="670"/>
        <v>63726.197999999997</v>
      </c>
      <c r="K1269" s="109"/>
      <c r="L1269" s="152">
        <v>0</v>
      </c>
      <c r="M1269" s="109">
        <f t="shared" si="671"/>
        <v>0</v>
      </c>
      <c r="N1269" s="109">
        <f t="shared" si="672"/>
        <v>0</v>
      </c>
      <c r="O1269" s="115"/>
      <c r="P1269" s="152">
        <v>2704</v>
      </c>
      <c r="Q1269" s="109">
        <f t="shared" si="681"/>
        <v>2452.5280000000002</v>
      </c>
      <c r="R1269" s="66">
        <f t="shared" si="674"/>
        <v>1226.2640000000001</v>
      </c>
      <c r="S1269" s="151">
        <v>5</v>
      </c>
      <c r="T1269" s="154" t="s">
        <v>1551</v>
      </c>
      <c r="U1269" s="108">
        <f>SUMIF('Avoided Costs 2011-2019'!$A:$A,'2011 Actuals'!T1269&amp;'2011 Actuals'!S1269,'Avoided Costs 2011-2019'!$E:$E)*J1269</f>
        <v>52864.48371116085</v>
      </c>
      <c r="V1269" s="108">
        <f>SUMIF('Avoided Costs 2011-2019'!$A:$A,'2011 Actuals'!T1269&amp;'2011 Actuals'!S1269,'Avoided Costs 2011-2019'!$K:$K)*N1269</f>
        <v>0</v>
      </c>
      <c r="W1269" s="108">
        <f>SUMIF('Avoided Costs 2011-2019'!$A:$A,'2011 Actuals'!T1269&amp;'2011 Actuals'!S1269,'Avoided Costs 2011-2019'!$M:$M)*R1269</f>
        <v>9285.960730346842</v>
      </c>
      <c r="X1269" s="108">
        <f t="shared" si="675"/>
        <v>62150.444441507694</v>
      </c>
      <c r="Y1269" s="134">
        <v>19837</v>
      </c>
      <c r="Z1269" s="110">
        <f t="shared" si="676"/>
        <v>9918.5</v>
      </c>
      <c r="AA1269" s="110"/>
      <c r="AB1269" s="110"/>
      <c r="AC1269" s="110"/>
      <c r="AD1269" s="110">
        <f t="shared" si="677"/>
        <v>9918.5</v>
      </c>
      <c r="AE1269" s="110">
        <f t="shared" si="678"/>
        <v>52231.944441507694</v>
      </c>
      <c r="AF1269" s="261">
        <f t="shared" si="679"/>
        <v>318630.99</v>
      </c>
      <c r="AG1269" s="23"/>
    </row>
    <row r="1270" spans="1:33" s="111" customFormat="1" x14ac:dyDescent="0.2">
      <c r="A1270" s="150" t="s">
        <v>1409</v>
      </c>
      <c r="B1270" s="150"/>
      <c r="C1270" s="150"/>
      <c r="D1270" s="151">
        <v>0</v>
      </c>
      <c r="E1270" s="152"/>
      <c r="F1270" s="153">
        <v>0.5</v>
      </c>
      <c r="G1270" s="153"/>
      <c r="H1270" s="152">
        <v>351513</v>
      </c>
      <c r="I1270" s="109">
        <f t="shared" si="680"/>
        <v>352216.02600000001</v>
      </c>
      <c r="J1270" s="66">
        <f t="shared" si="670"/>
        <v>176108.01300000001</v>
      </c>
      <c r="K1270" s="109"/>
      <c r="L1270" s="152">
        <v>0</v>
      </c>
      <c r="M1270" s="109">
        <f t="shared" si="671"/>
        <v>0</v>
      </c>
      <c r="N1270" s="109">
        <f t="shared" si="672"/>
        <v>0</v>
      </c>
      <c r="O1270" s="115"/>
      <c r="P1270" s="152">
        <v>0</v>
      </c>
      <c r="Q1270" s="109">
        <f t="shared" si="681"/>
        <v>0</v>
      </c>
      <c r="R1270" s="66">
        <f t="shared" si="674"/>
        <v>0</v>
      </c>
      <c r="S1270" s="151">
        <v>15</v>
      </c>
      <c r="T1270" s="154" t="s">
        <v>1551</v>
      </c>
      <c r="U1270" s="108">
        <f>SUMIF('Avoided Costs 2011-2019'!$A:$A,'2011 Actuals'!T1270&amp;'2011 Actuals'!S1270,'Avoided Costs 2011-2019'!$E:$E)*J1270</f>
        <v>329350.89086942928</v>
      </c>
      <c r="V1270" s="108">
        <f>SUMIF('Avoided Costs 2011-2019'!$A:$A,'2011 Actuals'!T1270&amp;'2011 Actuals'!S1270,'Avoided Costs 2011-2019'!$K:$K)*N1270</f>
        <v>0</v>
      </c>
      <c r="W1270" s="108">
        <f>SUMIF('Avoided Costs 2011-2019'!$A:$A,'2011 Actuals'!T1270&amp;'2011 Actuals'!S1270,'Avoided Costs 2011-2019'!$M:$M)*R1270</f>
        <v>0</v>
      </c>
      <c r="X1270" s="108">
        <f t="shared" si="675"/>
        <v>329350.89086942928</v>
      </c>
      <c r="Y1270" s="134">
        <v>295000</v>
      </c>
      <c r="Z1270" s="110">
        <f t="shared" si="676"/>
        <v>147500</v>
      </c>
      <c r="AA1270" s="110"/>
      <c r="AB1270" s="110"/>
      <c r="AC1270" s="110"/>
      <c r="AD1270" s="110">
        <f t="shared" si="677"/>
        <v>147500</v>
      </c>
      <c r="AE1270" s="110">
        <f t="shared" si="678"/>
        <v>181850.89086942928</v>
      </c>
      <c r="AF1270" s="261">
        <f t="shared" si="679"/>
        <v>2641620.1950000003</v>
      </c>
      <c r="AG1270" s="23"/>
    </row>
    <row r="1271" spans="1:33" s="111" customFormat="1" x14ac:dyDescent="0.2">
      <c r="A1271" s="150" t="s">
        <v>1410</v>
      </c>
      <c r="B1271" s="150"/>
      <c r="C1271" s="150"/>
      <c r="D1271" s="151">
        <v>1</v>
      </c>
      <c r="E1271" s="152"/>
      <c r="F1271" s="153">
        <v>0.5</v>
      </c>
      <c r="G1271" s="153"/>
      <c r="H1271" s="152">
        <v>6928</v>
      </c>
      <c r="I1271" s="109">
        <f t="shared" si="680"/>
        <v>6941.8559999999998</v>
      </c>
      <c r="J1271" s="66">
        <f t="shared" si="670"/>
        <v>3470.9279999999999</v>
      </c>
      <c r="K1271" s="109"/>
      <c r="L1271" s="152">
        <v>0</v>
      </c>
      <c r="M1271" s="109">
        <f t="shared" si="671"/>
        <v>0</v>
      </c>
      <c r="N1271" s="109">
        <f t="shared" si="672"/>
        <v>0</v>
      </c>
      <c r="O1271" s="115"/>
      <c r="P1271" s="152">
        <v>0</v>
      </c>
      <c r="Q1271" s="109">
        <f t="shared" si="681"/>
        <v>0</v>
      </c>
      <c r="R1271" s="66">
        <f t="shared" si="674"/>
        <v>0</v>
      </c>
      <c r="S1271" s="151">
        <v>15</v>
      </c>
      <c r="T1271" s="154" t="s">
        <v>1551</v>
      </c>
      <c r="U1271" s="108">
        <f>SUMIF('Avoided Costs 2011-2019'!$A:$A,'2011 Actuals'!T1271&amp;'2011 Actuals'!S1271,'Avoided Costs 2011-2019'!$E:$E)*J1271</f>
        <v>6491.2050818701046</v>
      </c>
      <c r="V1271" s="108">
        <f>SUMIF('Avoided Costs 2011-2019'!$A:$A,'2011 Actuals'!T1271&amp;'2011 Actuals'!S1271,'Avoided Costs 2011-2019'!$K:$K)*N1271</f>
        <v>0</v>
      </c>
      <c r="W1271" s="108">
        <f>SUMIF('Avoided Costs 2011-2019'!$A:$A,'2011 Actuals'!T1271&amp;'2011 Actuals'!S1271,'Avoided Costs 2011-2019'!$M:$M)*R1271</f>
        <v>0</v>
      </c>
      <c r="X1271" s="108">
        <f t="shared" si="675"/>
        <v>6491.2050818701046</v>
      </c>
      <c r="Y1271" s="134">
        <v>9640</v>
      </c>
      <c r="Z1271" s="110">
        <f t="shared" si="676"/>
        <v>4820</v>
      </c>
      <c r="AA1271" s="110"/>
      <c r="AB1271" s="110"/>
      <c r="AC1271" s="110"/>
      <c r="AD1271" s="110">
        <f t="shared" si="677"/>
        <v>4820</v>
      </c>
      <c r="AE1271" s="110">
        <f t="shared" si="678"/>
        <v>1671.2050818701046</v>
      </c>
      <c r="AF1271" s="261">
        <f t="shared" si="679"/>
        <v>52063.92</v>
      </c>
      <c r="AG1271" s="23"/>
    </row>
    <row r="1272" spans="1:33" s="111" customFormat="1" x14ac:dyDescent="0.2">
      <c r="A1272" s="150" t="s">
        <v>1411</v>
      </c>
      <c r="B1272" s="150"/>
      <c r="C1272" s="150"/>
      <c r="D1272" s="151">
        <v>1</v>
      </c>
      <c r="E1272" s="152"/>
      <c r="F1272" s="153">
        <v>0.5</v>
      </c>
      <c r="G1272" s="153"/>
      <c r="H1272" s="152">
        <v>62814</v>
      </c>
      <c r="I1272" s="109">
        <f t="shared" si="680"/>
        <v>62939.627999999997</v>
      </c>
      <c r="J1272" s="66">
        <f t="shared" si="670"/>
        <v>31469.813999999998</v>
      </c>
      <c r="K1272" s="109"/>
      <c r="L1272" s="152">
        <v>0</v>
      </c>
      <c r="M1272" s="109">
        <f t="shared" si="671"/>
        <v>0</v>
      </c>
      <c r="N1272" s="109">
        <f t="shared" si="672"/>
        <v>0</v>
      </c>
      <c r="O1272" s="115"/>
      <c r="P1272" s="152">
        <v>0</v>
      </c>
      <c r="Q1272" s="109">
        <f t="shared" si="681"/>
        <v>0</v>
      </c>
      <c r="R1272" s="66">
        <f t="shared" si="674"/>
        <v>0</v>
      </c>
      <c r="S1272" s="151">
        <v>5</v>
      </c>
      <c r="T1272" s="154" t="s">
        <v>1551</v>
      </c>
      <c r="U1272" s="108">
        <f>SUMIF('Avoided Costs 2011-2019'!$A:$A,'2011 Actuals'!T1272&amp;'2011 Actuals'!S1272,'Avoided Costs 2011-2019'!$E:$E)*J1272</f>
        <v>26105.989715505413</v>
      </c>
      <c r="V1272" s="108">
        <f>SUMIF('Avoided Costs 2011-2019'!$A:$A,'2011 Actuals'!T1272&amp;'2011 Actuals'!S1272,'Avoided Costs 2011-2019'!$K:$K)*N1272</f>
        <v>0</v>
      </c>
      <c r="W1272" s="108">
        <f>SUMIF('Avoided Costs 2011-2019'!$A:$A,'2011 Actuals'!T1272&amp;'2011 Actuals'!S1272,'Avoided Costs 2011-2019'!$M:$M)*R1272</f>
        <v>0</v>
      </c>
      <c r="X1272" s="108">
        <f t="shared" si="675"/>
        <v>26105.989715505413</v>
      </c>
      <c r="Y1272" s="134">
        <v>4500</v>
      </c>
      <c r="Z1272" s="110">
        <f t="shared" si="676"/>
        <v>2250</v>
      </c>
      <c r="AA1272" s="110"/>
      <c r="AB1272" s="110"/>
      <c r="AC1272" s="110"/>
      <c r="AD1272" s="110">
        <f t="shared" si="677"/>
        <v>2250</v>
      </c>
      <c r="AE1272" s="110">
        <f t="shared" si="678"/>
        <v>23855.989715505413</v>
      </c>
      <c r="AF1272" s="261">
        <f t="shared" si="679"/>
        <v>157349.07</v>
      </c>
      <c r="AG1272" s="23"/>
    </row>
    <row r="1273" spans="1:33" s="111" customFormat="1" x14ac:dyDescent="0.2">
      <c r="A1273" s="150" t="s">
        <v>1412</v>
      </c>
      <c r="B1273" s="150"/>
      <c r="C1273" s="150"/>
      <c r="D1273" s="151">
        <v>1</v>
      </c>
      <c r="E1273" s="152"/>
      <c r="F1273" s="153">
        <v>0.5</v>
      </c>
      <c r="G1273" s="153"/>
      <c r="H1273" s="152">
        <v>155160</v>
      </c>
      <c r="I1273" s="109">
        <f t="shared" si="680"/>
        <v>155470.32</v>
      </c>
      <c r="J1273" s="66">
        <f t="shared" si="670"/>
        <v>77735.16</v>
      </c>
      <c r="K1273" s="109"/>
      <c r="L1273" s="152">
        <v>0</v>
      </c>
      <c r="M1273" s="109">
        <f t="shared" si="671"/>
        <v>0</v>
      </c>
      <c r="N1273" s="109">
        <f t="shared" si="672"/>
        <v>0</v>
      </c>
      <c r="O1273" s="115"/>
      <c r="P1273" s="152">
        <v>14400</v>
      </c>
      <c r="Q1273" s="109">
        <f t="shared" si="681"/>
        <v>13060.800000000001</v>
      </c>
      <c r="R1273" s="66">
        <f t="shared" si="674"/>
        <v>6530.4000000000005</v>
      </c>
      <c r="S1273" s="151">
        <v>15</v>
      </c>
      <c r="T1273" s="154" t="s">
        <v>1551</v>
      </c>
      <c r="U1273" s="108">
        <f>SUMIF('Avoided Costs 2011-2019'!$A:$A,'2011 Actuals'!T1273&amp;'2011 Actuals'!S1273,'Avoided Costs 2011-2019'!$E:$E)*J1273</f>
        <v>145377.50873310704</v>
      </c>
      <c r="V1273" s="108">
        <f>SUMIF('Avoided Costs 2011-2019'!$A:$A,'2011 Actuals'!T1273&amp;'2011 Actuals'!S1273,'Avoided Costs 2011-2019'!$K:$K)*N1273</f>
        <v>0</v>
      </c>
      <c r="W1273" s="108">
        <f>SUMIF('Avoided Costs 2011-2019'!$A:$A,'2011 Actuals'!T1273&amp;'2011 Actuals'!S1273,'Avoided Costs 2011-2019'!$M:$M)*R1273</f>
        <v>110084.54463851407</v>
      </c>
      <c r="X1273" s="108">
        <f t="shared" si="675"/>
        <v>255462.05337162112</v>
      </c>
      <c r="Y1273" s="134">
        <v>5000</v>
      </c>
      <c r="Z1273" s="110">
        <f t="shared" si="676"/>
        <v>2500</v>
      </c>
      <c r="AA1273" s="110"/>
      <c r="AB1273" s="110"/>
      <c r="AC1273" s="110"/>
      <c r="AD1273" s="110">
        <f t="shared" si="677"/>
        <v>2500</v>
      </c>
      <c r="AE1273" s="110">
        <f t="shared" si="678"/>
        <v>252962.05337162112</v>
      </c>
      <c r="AF1273" s="261">
        <f t="shared" si="679"/>
        <v>1166027.4000000001</v>
      </c>
      <c r="AG1273" s="23"/>
    </row>
    <row r="1274" spans="1:33" s="111" customFormat="1" x14ac:dyDescent="0.2">
      <c r="A1274" s="150" t="s">
        <v>1413</v>
      </c>
      <c r="B1274" s="150"/>
      <c r="C1274" s="150"/>
      <c r="D1274" s="151">
        <v>1</v>
      </c>
      <c r="E1274" s="152"/>
      <c r="F1274" s="153">
        <v>0.5</v>
      </c>
      <c r="G1274" s="153"/>
      <c r="H1274" s="152">
        <v>612737</v>
      </c>
      <c r="I1274" s="109">
        <f t="shared" si="680"/>
        <v>613962.47400000005</v>
      </c>
      <c r="J1274" s="66">
        <f t="shared" si="670"/>
        <v>306981.23700000002</v>
      </c>
      <c r="K1274" s="109"/>
      <c r="L1274" s="152">
        <v>623920</v>
      </c>
      <c r="M1274" s="109">
        <f t="shared" si="671"/>
        <v>623920</v>
      </c>
      <c r="N1274" s="109">
        <f t="shared" si="672"/>
        <v>311960</v>
      </c>
      <c r="O1274" s="115"/>
      <c r="P1274" s="152">
        <v>0</v>
      </c>
      <c r="Q1274" s="109">
        <f t="shared" si="681"/>
        <v>0</v>
      </c>
      <c r="R1274" s="66">
        <f t="shared" si="674"/>
        <v>0</v>
      </c>
      <c r="S1274" s="151">
        <v>5</v>
      </c>
      <c r="T1274" s="154" t="s">
        <v>1551</v>
      </c>
      <c r="U1274" s="108">
        <f>SUMIF('Avoided Costs 2011-2019'!$A:$A,'2011 Actuals'!T1274&amp;'2011 Actuals'!S1274,'Avoided Costs 2011-2019'!$E:$E)*J1274</f>
        <v>254658.28987661417</v>
      </c>
      <c r="V1274" s="108">
        <f>SUMIF('Avoided Costs 2011-2019'!$A:$A,'2011 Actuals'!T1274&amp;'2011 Actuals'!S1274,'Avoided Costs 2011-2019'!$K:$K)*N1274</f>
        <v>118116.82922433504</v>
      </c>
      <c r="W1274" s="108">
        <f>SUMIF('Avoided Costs 2011-2019'!$A:$A,'2011 Actuals'!T1274&amp;'2011 Actuals'!S1274,'Avoided Costs 2011-2019'!$M:$M)*R1274</f>
        <v>0</v>
      </c>
      <c r="X1274" s="108">
        <f t="shared" si="675"/>
        <v>372775.1191009492</v>
      </c>
      <c r="Y1274" s="134">
        <v>24534</v>
      </c>
      <c r="Z1274" s="110">
        <f t="shared" si="676"/>
        <v>12267</v>
      </c>
      <c r="AA1274" s="110"/>
      <c r="AB1274" s="110"/>
      <c r="AC1274" s="110"/>
      <c r="AD1274" s="110">
        <f t="shared" si="677"/>
        <v>12267</v>
      </c>
      <c r="AE1274" s="110">
        <f t="shared" si="678"/>
        <v>360508.1191009492</v>
      </c>
      <c r="AF1274" s="261">
        <f t="shared" si="679"/>
        <v>1534906.1850000001</v>
      </c>
      <c r="AG1274" s="23"/>
    </row>
    <row r="1275" spans="1:33" s="111" customFormat="1" x14ac:dyDescent="0.2">
      <c r="A1275" s="150" t="s">
        <v>1414</v>
      </c>
      <c r="B1275" s="150"/>
      <c r="C1275" s="150"/>
      <c r="D1275" s="151">
        <v>1</v>
      </c>
      <c r="E1275" s="152"/>
      <c r="F1275" s="153">
        <v>0.5</v>
      </c>
      <c r="G1275" s="153"/>
      <c r="H1275" s="152">
        <v>202497</v>
      </c>
      <c r="I1275" s="109">
        <f>H1275</f>
        <v>202497</v>
      </c>
      <c r="J1275" s="66">
        <f t="shared" si="670"/>
        <v>101248.5</v>
      </c>
      <c r="K1275" s="109"/>
      <c r="L1275" s="152">
        <v>186202</v>
      </c>
      <c r="M1275" s="109">
        <f>L1275</f>
        <v>186202</v>
      </c>
      <c r="N1275" s="109">
        <f t="shared" si="672"/>
        <v>93101</v>
      </c>
      <c r="O1275" s="115"/>
      <c r="P1275" s="152">
        <v>0</v>
      </c>
      <c r="Q1275" s="109">
        <f>+P1275</f>
        <v>0</v>
      </c>
      <c r="R1275" s="66">
        <f t="shared" si="674"/>
        <v>0</v>
      </c>
      <c r="S1275" s="151">
        <v>15</v>
      </c>
      <c r="T1275" s="154" t="s">
        <v>1551</v>
      </c>
      <c r="U1275" s="108">
        <f>SUMIF('Avoided Costs 2011-2019'!$A:$A,'2011 Actuals'!T1275&amp;'2011 Actuals'!S1275,'Avoided Costs 2011-2019'!$E:$E)*J1275</f>
        <v>189351.31403812621</v>
      </c>
      <c r="V1275" s="108">
        <f>SUMIF('Avoided Costs 2011-2019'!$A:$A,'2011 Actuals'!T1275&amp;'2011 Actuals'!S1275,'Avoided Costs 2011-2019'!$K:$K)*N1275</f>
        <v>78471.312556583798</v>
      </c>
      <c r="W1275" s="108">
        <f>SUMIF('Avoided Costs 2011-2019'!$A:$A,'2011 Actuals'!T1275&amp;'2011 Actuals'!S1275,'Avoided Costs 2011-2019'!$M:$M)*R1275</f>
        <v>0</v>
      </c>
      <c r="X1275" s="108">
        <f t="shared" si="675"/>
        <v>267822.62659470999</v>
      </c>
      <c r="Y1275" s="134">
        <v>166003</v>
      </c>
      <c r="Z1275" s="110">
        <f t="shared" si="676"/>
        <v>83001.5</v>
      </c>
      <c r="AA1275" s="110"/>
      <c r="AB1275" s="110"/>
      <c r="AC1275" s="110"/>
      <c r="AD1275" s="110">
        <f t="shared" si="677"/>
        <v>83001.5</v>
      </c>
      <c r="AE1275" s="110">
        <f t="shared" si="678"/>
        <v>184821.12659470999</v>
      </c>
      <c r="AF1275" s="261">
        <f t="shared" si="679"/>
        <v>1518727.5</v>
      </c>
      <c r="AG1275" s="23"/>
    </row>
    <row r="1276" spans="1:33" s="111" customFormat="1" x14ac:dyDescent="0.2">
      <c r="A1276" s="150" t="s">
        <v>1415</v>
      </c>
      <c r="B1276" s="150"/>
      <c r="C1276" s="150"/>
      <c r="D1276" s="151">
        <v>0</v>
      </c>
      <c r="E1276" s="152"/>
      <c r="F1276" s="153">
        <v>0.5</v>
      </c>
      <c r="G1276" s="153"/>
      <c r="H1276" s="152">
        <v>4403</v>
      </c>
      <c r="I1276" s="109">
        <f>+$H$1259*H1276</f>
        <v>4411.8059999999996</v>
      </c>
      <c r="J1276" s="66">
        <f t="shared" si="670"/>
        <v>2205.9029999999998</v>
      </c>
      <c r="K1276" s="109"/>
      <c r="L1276" s="152">
        <v>0</v>
      </c>
      <c r="M1276" s="109">
        <f t="shared" si="671"/>
        <v>0</v>
      </c>
      <c r="N1276" s="109">
        <f t="shared" si="672"/>
        <v>0</v>
      </c>
      <c r="O1276" s="115"/>
      <c r="P1276" s="152">
        <v>0</v>
      </c>
      <c r="Q1276" s="109">
        <f>+P1276*$P$1259</f>
        <v>0</v>
      </c>
      <c r="R1276" s="66">
        <f t="shared" si="674"/>
        <v>0</v>
      </c>
      <c r="S1276" s="151">
        <v>20</v>
      </c>
      <c r="T1276" s="154" t="s">
        <v>1551</v>
      </c>
      <c r="U1276" s="108">
        <f>SUMIF('Avoided Costs 2011-2019'!$A:$A,'2011 Actuals'!T1276&amp;'2011 Actuals'!S1276,'Avoided Costs 2011-2019'!$E:$E)*J1276</f>
        <v>4773.5316701833863</v>
      </c>
      <c r="V1276" s="108">
        <f>SUMIF('Avoided Costs 2011-2019'!$A:$A,'2011 Actuals'!T1276&amp;'2011 Actuals'!S1276,'Avoided Costs 2011-2019'!$K:$K)*N1276</f>
        <v>0</v>
      </c>
      <c r="W1276" s="108">
        <f>SUMIF('Avoided Costs 2011-2019'!$A:$A,'2011 Actuals'!T1276&amp;'2011 Actuals'!S1276,'Avoided Costs 2011-2019'!$M:$M)*R1276</f>
        <v>0</v>
      </c>
      <c r="X1276" s="108">
        <f t="shared" si="675"/>
        <v>4773.5316701833863</v>
      </c>
      <c r="Y1276" s="134">
        <v>5700</v>
      </c>
      <c r="Z1276" s="110">
        <f t="shared" si="676"/>
        <v>2850</v>
      </c>
      <c r="AA1276" s="110"/>
      <c r="AB1276" s="110"/>
      <c r="AC1276" s="110"/>
      <c r="AD1276" s="110">
        <f t="shared" si="677"/>
        <v>2850</v>
      </c>
      <c r="AE1276" s="110">
        <f t="shared" si="678"/>
        <v>1923.5316701833863</v>
      </c>
      <c r="AF1276" s="261">
        <f t="shared" si="679"/>
        <v>44118.06</v>
      </c>
      <c r="AG1276" s="23"/>
    </row>
    <row r="1277" spans="1:33" s="111" customFormat="1" x14ac:dyDescent="0.2">
      <c r="A1277" s="150" t="s">
        <v>1416</v>
      </c>
      <c r="B1277" s="150"/>
      <c r="C1277" s="150"/>
      <c r="D1277" s="151">
        <v>0</v>
      </c>
      <c r="E1277" s="152"/>
      <c r="F1277" s="153">
        <v>0.5</v>
      </c>
      <c r="G1277" s="153"/>
      <c r="H1277" s="152">
        <v>33316</v>
      </c>
      <c r="I1277" s="109">
        <f>+$H$1259*H1277</f>
        <v>33382.631999999998</v>
      </c>
      <c r="J1277" s="66">
        <f t="shared" si="670"/>
        <v>16691.315999999999</v>
      </c>
      <c r="K1277" s="109"/>
      <c r="L1277" s="152">
        <v>0</v>
      </c>
      <c r="M1277" s="109">
        <f t="shared" si="671"/>
        <v>0</v>
      </c>
      <c r="N1277" s="109">
        <f t="shared" si="672"/>
        <v>0</v>
      </c>
      <c r="O1277" s="115"/>
      <c r="P1277" s="152">
        <v>0</v>
      </c>
      <c r="Q1277" s="109">
        <f>+P1277*$P$1259</f>
        <v>0</v>
      </c>
      <c r="R1277" s="66">
        <f t="shared" si="674"/>
        <v>0</v>
      </c>
      <c r="S1277" s="151">
        <v>10</v>
      </c>
      <c r="T1277" s="154" t="s">
        <v>1551</v>
      </c>
      <c r="U1277" s="108">
        <f>SUMIF('Avoided Costs 2011-2019'!$A:$A,'2011 Actuals'!T1277&amp;'2011 Actuals'!S1277,'Avoided Costs 2011-2019'!$E:$E)*J1277</f>
        <v>24337.125833474238</v>
      </c>
      <c r="V1277" s="108">
        <f>SUMIF('Avoided Costs 2011-2019'!$A:$A,'2011 Actuals'!T1277&amp;'2011 Actuals'!S1277,'Avoided Costs 2011-2019'!$K:$K)*N1277</f>
        <v>0</v>
      </c>
      <c r="W1277" s="108">
        <f>SUMIF('Avoided Costs 2011-2019'!$A:$A,'2011 Actuals'!T1277&amp;'2011 Actuals'!S1277,'Avoided Costs 2011-2019'!$M:$M)*R1277</f>
        <v>0</v>
      </c>
      <c r="X1277" s="108">
        <f t="shared" si="675"/>
        <v>24337.125833474238</v>
      </c>
      <c r="Y1277" s="134">
        <v>46314</v>
      </c>
      <c r="Z1277" s="110">
        <f t="shared" si="676"/>
        <v>23157</v>
      </c>
      <c r="AA1277" s="110"/>
      <c r="AB1277" s="110"/>
      <c r="AC1277" s="110"/>
      <c r="AD1277" s="110">
        <f t="shared" si="677"/>
        <v>23157</v>
      </c>
      <c r="AE1277" s="110">
        <f t="shared" si="678"/>
        <v>1180.1258334742379</v>
      </c>
      <c r="AF1277" s="261">
        <f t="shared" si="679"/>
        <v>166913.15999999997</v>
      </c>
      <c r="AG1277" s="23"/>
    </row>
    <row r="1278" spans="1:33" s="111" customFormat="1" x14ac:dyDescent="0.2">
      <c r="A1278" s="150" t="s">
        <v>1417</v>
      </c>
      <c r="B1278" s="150"/>
      <c r="C1278" s="150"/>
      <c r="D1278" s="151">
        <v>1</v>
      </c>
      <c r="E1278" s="152"/>
      <c r="F1278" s="153">
        <v>0.5</v>
      </c>
      <c r="G1278" s="153"/>
      <c r="H1278" s="152">
        <v>27302</v>
      </c>
      <c r="I1278" s="109">
        <f>+$H$1259*H1278</f>
        <v>27356.603999999999</v>
      </c>
      <c r="J1278" s="66">
        <f t="shared" si="670"/>
        <v>13678.302</v>
      </c>
      <c r="K1278" s="109"/>
      <c r="L1278" s="152">
        <v>-11638</v>
      </c>
      <c r="M1278" s="109">
        <f t="shared" si="671"/>
        <v>-11638</v>
      </c>
      <c r="N1278" s="109">
        <f t="shared" si="672"/>
        <v>-5819</v>
      </c>
      <c r="O1278" s="115"/>
      <c r="P1278" s="152">
        <v>0</v>
      </c>
      <c r="Q1278" s="109">
        <f>+P1278*$P$1259</f>
        <v>0</v>
      </c>
      <c r="R1278" s="66">
        <f t="shared" si="674"/>
        <v>0</v>
      </c>
      <c r="S1278" s="151">
        <v>15</v>
      </c>
      <c r="T1278" s="154" t="s">
        <v>1551</v>
      </c>
      <c r="U1278" s="108">
        <f>SUMIF('Avoided Costs 2011-2019'!$A:$A,'2011 Actuals'!T1278&amp;'2011 Actuals'!S1278,'Avoided Costs 2011-2019'!$E:$E)*J1278</f>
        <v>25580.6699112612</v>
      </c>
      <c r="V1278" s="108">
        <f>SUMIF('Avoided Costs 2011-2019'!$A:$A,'2011 Actuals'!T1278&amp;'2011 Actuals'!S1278,'Avoided Costs 2011-2019'!$K:$K)*N1278</f>
        <v>-4904.6150714467203</v>
      </c>
      <c r="W1278" s="108">
        <f>SUMIF('Avoided Costs 2011-2019'!$A:$A,'2011 Actuals'!T1278&amp;'2011 Actuals'!S1278,'Avoided Costs 2011-2019'!$M:$M)*R1278</f>
        <v>0</v>
      </c>
      <c r="X1278" s="108">
        <f t="shared" si="675"/>
        <v>20676.054839814482</v>
      </c>
      <c r="Y1278" s="134">
        <v>7798</v>
      </c>
      <c r="Z1278" s="110">
        <f t="shared" si="676"/>
        <v>3899</v>
      </c>
      <c r="AA1278" s="110"/>
      <c r="AB1278" s="110"/>
      <c r="AC1278" s="110"/>
      <c r="AD1278" s="110">
        <f t="shared" si="677"/>
        <v>3899</v>
      </c>
      <c r="AE1278" s="110">
        <f t="shared" si="678"/>
        <v>16777.054839814482</v>
      </c>
      <c r="AF1278" s="261">
        <f t="shared" si="679"/>
        <v>205174.53</v>
      </c>
      <c r="AG1278" s="23"/>
    </row>
    <row r="1279" spans="1:33" s="111" customFormat="1" x14ac:dyDescent="0.2">
      <c r="A1279" s="150" t="s">
        <v>1418</v>
      </c>
      <c r="B1279" s="150"/>
      <c r="C1279" s="150"/>
      <c r="D1279" s="151">
        <v>1</v>
      </c>
      <c r="E1279" s="152"/>
      <c r="F1279" s="153">
        <v>0.5</v>
      </c>
      <c r="G1279" s="153"/>
      <c r="H1279" s="152">
        <v>794115</v>
      </c>
      <c r="I1279" s="109">
        <f>H1279</f>
        <v>794115</v>
      </c>
      <c r="J1279" s="66">
        <f t="shared" si="670"/>
        <v>397057.5</v>
      </c>
      <c r="K1279" s="109"/>
      <c r="L1279" s="152">
        <v>0</v>
      </c>
      <c r="M1279" s="109">
        <f>L1279</f>
        <v>0</v>
      </c>
      <c r="N1279" s="109">
        <f t="shared" si="672"/>
        <v>0</v>
      </c>
      <c r="O1279" s="115"/>
      <c r="P1279" s="152">
        <v>0</v>
      </c>
      <c r="Q1279" s="109">
        <f>+P1279</f>
        <v>0</v>
      </c>
      <c r="R1279" s="66">
        <f t="shared" si="674"/>
        <v>0</v>
      </c>
      <c r="S1279" s="151">
        <v>15</v>
      </c>
      <c r="T1279" s="154" t="s">
        <v>1551</v>
      </c>
      <c r="U1279" s="108">
        <f>SUMIF('Avoided Costs 2011-2019'!$A:$A,'2011 Actuals'!T1279&amp;'2011 Actuals'!S1279,'Avoided Costs 2011-2019'!$E:$E)*J1279</f>
        <v>742562.69844682433</v>
      </c>
      <c r="V1279" s="108">
        <f>SUMIF('Avoided Costs 2011-2019'!$A:$A,'2011 Actuals'!T1279&amp;'2011 Actuals'!S1279,'Avoided Costs 2011-2019'!$K:$K)*N1279</f>
        <v>0</v>
      </c>
      <c r="W1279" s="108">
        <f>SUMIF('Avoided Costs 2011-2019'!$A:$A,'2011 Actuals'!T1279&amp;'2011 Actuals'!S1279,'Avoided Costs 2011-2019'!$M:$M)*R1279</f>
        <v>0</v>
      </c>
      <c r="X1279" s="108">
        <f t="shared" si="675"/>
        <v>742562.69844682433</v>
      </c>
      <c r="Y1279" s="134">
        <v>338470</v>
      </c>
      <c r="Z1279" s="110">
        <f t="shared" si="676"/>
        <v>169235</v>
      </c>
      <c r="AA1279" s="110"/>
      <c r="AB1279" s="110"/>
      <c r="AC1279" s="110"/>
      <c r="AD1279" s="110">
        <f t="shared" si="677"/>
        <v>169235</v>
      </c>
      <c r="AE1279" s="110">
        <f t="shared" si="678"/>
        <v>573327.69844682433</v>
      </c>
      <c r="AF1279" s="261">
        <f t="shared" si="679"/>
        <v>5955862.5</v>
      </c>
      <c r="AG1279" s="23"/>
    </row>
    <row r="1280" spans="1:33" s="111" customFormat="1" x14ac:dyDescent="0.2">
      <c r="A1280" s="150" t="s">
        <v>1419</v>
      </c>
      <c r="B1280" s="150"/>
      <c r="C1280" s="150"/>
      <c r="D1280" s="151">
        <v>1</v>
      </c>
      <c r="E1280" s="152"/>
      <c r="F1280" s="153">
        <v>0.5</v>
      </c>
      <c r="G1280" s="153"/>
      <c r="H1280" s="152">
        <v>228160</v>
      </c>
      <c r="I1280" s="109">
        <f t="shared" ref="I1280:I1292" si="682">+$H$1259*H1280</f>
        <v>228616.32000000001</v>
      </c>
      <c r="J1280" s="66">
        <f t="shared" si="670"/>
        <v>114308.16</v>
      </c>
      <c r="K1280" s="109"/>
      <c r="L1280" s="152">
        <v>0</v>
      </c>
      <c r="M1280" s="109">
        <f t="shared" si="671"/>
        <v>0</v>
      </c>
      <c r="N1280" s="109">
        <f t="shared" si="672"/>
        <v>0</v>
      </c>
      <c r="O1280" s="115"/>
      <c r="P1280" s="152">
        <v>0</v>
      </c>
      <c r="Q1280" s="109">
        <f t="shared" ref="Q1280:Q1292" si="683">+P1280*$P$1259</f>
        <v>0</v>
      </c>
      <c r="R1280" s="66">
        <f t="shared" si="674"/>
        <v>0</v>
      </c>
      <c r="S1280" s="151">
        <v>15</v>
      </c>
      <c r="T1280" s="154" t="s">
        <v>1551</v>
      </c>
      <c r="U1280" s="108">
        <f>SUMIF('Avoided Costs 2011-2019'!$A:$A,'2011 Actuals'!T1280&amp;'2011 Actuals'!S1280,'Avoided Costs 2011-2019'!$E:$E)*J1280</f>
        <v>213775.02186482146</v>
      </c>
      <c r="V1280" s="108">
        <f>SUMIF('Avoided Costs 2011-2019'!$A:$A,'2011 Actuals'!T1280&amp;'2011 Actuals'!S1280,'Avoided Costs 2011-2019'!$K:$K)*N1280</f>
        <v>0</v>
      </c>
      <c r="W1280" s="108">
        <f>SUMIF('Avoided Costs 2011-2019'!$A:$A,'2011 Actuals'!T1280&amp;'2011 Actuals'!S1280,'Avoided Costs 2011-2019'!$M:$M)*R1280</f>
        <v>0</v>
      </c>
      <c r="X1280" s="108">
        <f t="shared" si="675"/>
        <v>213775.02186482146</v>
      </c>
      <c r="Y1280" s="134">
        <v>53567.25</v>
      </c>
      <c r="Z1280" s="110">
        <f t="shared" si="676"/>
        <v>26783.625</v>
      </c>
      <c r="AA1280" s="110"/>
      <c r="AB1280" s="110"/>
      <c r="AC1280" s="110"/>
      <c r="AD1280" s="110">
        <f t="shared" si="677"/>
        <v>26783.625</v>
      </c>
      <c r="AE1280" s="110">
        <f t="shared" si="678"/>
        <v>186991.39686482146</v>
      </c>
      <c r="AF1280" s="261">
        <f t="shared" si="679"/>
        <v>1714622.4000000001</v>
      </c>
      <c r="AG1280" s="23"/>
    </row>
    <row r="1281" spans="1:33" s="111" customFormat="1" x14ac:dyDescent="0.2">
      <c r="A1281" s="150" t="s">
        <v>1420</v>
      </c>
      <c r="B1281" s="150"/>
      <c r="C1281" s="150"/>
      <c r="D1281" s="151">
        <v>0</v>
      </c>
      <c r="E1281" s="152"/>
      <c r="F1281" s="153">
        <v>0.5</v>
      </c>
      <c r="G1281" s="153"/>
      <c r="H1281" s="152">
        <v>71046</v>
      </c>
      <c r="I1281" s="109">
        <f t="shared" si="682"/>
        <v>71188.092000000004</v>
      </c>
      <c r="J1281" s="66">
        <f t="shared" si="670"/>
        <v>35594.046000000002</v>
      </c>
      <c r="K1281" s="109"/>
      <c r="L1281" s="152">
        <v>0</v>
      </c>
      <c r="M1281" s="109">
        <f t="shared" si="671"/>
        <v>0</v>
      </c>
      <c r="N1281" s="109">
        <f t="shared" si="672"/>
        <v>0</v>
      </c>
      <c r="O1281" s="115"/>
      <c r="P1281" s="152">
        <v>0</v>
      </c>
      <c r="Q1281" s="109">
        <f t="shared" si="683"/>
        <v>0</v>
      </c>
      <c r="R1281" s="66">
        <f t="shared" si="674"/>
        <v>0</v>
      </c>
      <c r="S1281" s="151">
        <v>15</v>
      </c>
      <c r="T1281" s="154" t="s">
        <v>1551</v>
      </c>
      <c r="U1281" s="108">
        <f>SUMIF('Avoided Costs 2011-2019'!$A:$A,'2011 Actuals'!T1281&amp;'2011 Actuals'!S1281,'Avoided Costs 2011-2019'!$E:$E)*J1281</f>
        <v>66566.708465147734</v>
      </c>
      <c r="V1281" s="108">
        <f>SUMIF('Avoided Costs 2011-2019'!$A:$A,'2011 Actuals'!T1281&amp;'2011 Actuals'!S1281,'Avoided Costs 2011-2019'!$K:$K)*N1281</f>
        <v>0</v>
      </c>
      <c r="W1281" s="108">
        <f>SUMIF('Avoided Costs 2011-2019'!$A:$A,'2011 Actuals'!T1281&amp;'2011 Actuals'!S1281,'Avoided Costs 2011-2019'!$M:$M)*R1281</f>
        <v>0</v>
      </c>
      <c r="X1281" s="108">
        <f t="shared" si="675"/>
        <v>66566.708465147734</v>
      </c>
      <c r="Y1281" s="134">
        <v>19600</v>
      </c>
      <c r="Z1281" s="110">
        <f t="shared" si="676"/>
        <v>9800</v>
      </c>
      <c r="AA1281" s="110"/>
      <c r="AB1281" s="110"/>
      <c r="AC1281" s="110"/>
      <c r="AD1281" s="110">
        <f t="shared" si="677"/>
        <v>9800</v>
      </c>
      <c r="AE1281" s="110">
        <f t="shared" si="678"/>
        <v>56766.708465147734</v>
      </c>
      <c r="AF1281" s="261">
        <f t="shared" si="679"/>
        <v>533910.69000000006</v>
      </c>
      <c r="AG1281" s="23"/>
    </row>
    <row r="1282" spans="1:33" s="111" customFormat="1" x14ac:dyDescent="0.2">
      <c r="A1282" s="150" t="s">
        <v>1421</v>
      </c>
      <c r="B1282" s="150"/>
      <c r="C1282" s="150"/>
      <c r="D1282" s="151">
        <v>1</v>
      </c>
      <c r="E1282" s="152"/>
      <c r="F1282" s="153">
        <v>0.5</v>
      </c>
      <c r="G1282" s="153"/>
      <c r="H1282" s="152">
        <v>159724</v>
      </c>
      <c r="I1282" s="109">
        <f t="shared" si="682"/>
        <v>160043.448</v>
      </c>
      <c r="J1282" s="66">
        <f t="shared" si="670"/>
        <v>80021.724000000002</v>
      </c>
      <c r="K1282" s="109"/>
      <c r="L1282" s="152">
        <v>0</v>
      </c>
      <c r="M1282" s="109">
        <f t="shared" si="671"/>
        <v>0</v>
      </c>
      <c r="N1282" s="109">
        <f t="shared" si="672"/>
        <v>0</v>
      </c>
      <c r="O1282" s="115"/>
      <c r="P1282" s="152">
        <v>0</v>
      </c>
      <c r="Q1282" s="109">
        <f t="shared" si="683"/>
        <v>0</v>
      </c>
      <c r="R1282" s="66">
        <f t="shared" si="674"/>
        <v>0</v>
      </c>
      <c r="S1282" s="151">
        <v>15</v>
      </c>
      <c r="T1282" s="154" t="s">
        <v>1551</v>
      </c>
      <c r="U1282" s="108">
        <f>SUMIF('Avoided Costs 2011-2019'!$A:$A,'2011 Actuals'!T1282&amp;'2011 Actuals'!S1282,'Avoided Costs 2011-2019'!$E:$E)*J1282</f>
        <v>149653.7587321912</v>
      </c>
      <c r="V1282" s="108">
        <f>SUMIF('Avoided Costs 2011-2019'!$A:$A,'2011 Actuals'!T1282&amp;'2011 Actuals'!S1282,'Avoided Costs 2011-2019'!$K:$K)*N1282</f>
        <v>0</v>
      </c>
      <c r="W1282" s="108">
        <f>SUMIF('Avoided Costs 2011-2019'!$A:$A,'2011 Actuals'!T1282&amp;'2011 Actuals'!S1282,'Avoided Costs 2011-2019'!$M:$M)*R1282</f>
        <v>0</v>
      </c>
      <c r="X1282" s="108">
        <f t="shared" si="675"/>
        <v>149653.7587321912</v>
      </c>
      <c r="Y1282" s="134">
        <v>44600</v>
      </c>
      <c r="Z1282" s="110">
        <f t="shared" si="676"/>
        <v>22300</v>
      </c>
      <c r="AA1282" s="110"/>
      <c r="AB1282" s="110"/>
      <c r="AC1282" s="110"/>
      <c r="AD1282" s="110">
        <f t="shared" si="677"/>
        <v>22300</v>
      </c>
      <c r="AE1282" s="110">
        <f t="shared" si="678"/>
        <v>127353.7587321912</v>
      </c>
      <c r="AF1282" s="261">
        <f t="shared" si="679"/>
        <v>1200325.8600000001</v>
      </c>
      <c r="AG1282" s="23"/>
    </row>
    <row r="1283" spans="1:33" s="111" customFormat="1" x14ac:dyDescent="0.2">
      <c r="A1283" s="150" t="s">
        <v>1422</v>
      </c>
      <c r="B1283" s="150"/>
      <c r="C1283" s="150"/>
      <c r="D1283" s="151">
        <v>1</v>
      </c>
      <c r="E1283" s="152"/>
      <c r="F1283" s="153">
        <v>0.5</v>
      </c>
      <c r="G1283" s="153"/>
      <c r="H1283" s="152">
        <v>54213</v>
      </c>
      <c r="I1283" s="109">
        <f t="shared" si="682"/>
        <v>54321.425999999999</v>
      </c>
      <c r="J1283" s="66">
        <f t="shared" si="670"/>
        <v>27160.713</v>
      </c>
      <c r="K1283" s="109"/>
      <c r="L1283" s="152">
        <v>0</v>
      </c>
      <c r="M1283" s="109">
        <f t="shared" si="671"/>
        <v>0</v>
      </c>
      <c r="N1283" s="109">
        <f t="shared" si="672"/>
        <v>0</v>
      </c>
      <c r="O1283" s="115"/>
      <c r="P1283" s="152">
        <v>0</v>
      </c>
      <c r="Q1283" s="109">
        <f t="shared" si="683"/>
        <v>0</v>
      </c>
      <c r="R1283" s="66">
        <f t="shared" si="674"/>
        <v>0</v>
      </c>
      <c r="S1283" s="151">
        <v>5</v>
      </c>
      <c r="T1283" s="154" t="s">
        <v>1551</v>
      </c>
      <c r="U1283" s="108">
        <f>SUMIF('Avoided Costs 2011-2019'!$A:$A,'2011 Actuals'!T1283&amp;'2011 Actuals'!S1283,'Avoided Costs 2011-2019'!$E:$E)*J1283</f>
        <v>22531.346840619848</v>
      </c>
      <c r="V1283" s="108">
        <f>SUMIF('Avoided Costs 2011-2019'!$A:$A,'2011 Actuals'!T1283&amp;'2011 Actuals'!S1283,'Avoided Costs 2011-2019'!$K:$K)*N1283</f>
        <v>0</v>
      </c>
      <c r="W1283" s="108">
        <f>SUMIF('Avoided Costs 2011-2019'!$A:$A,'2011 Actuals'!T1283&amp;'2011 Actuals'!S1283,'Avoided Costs 2011-2019'!$M:$M)*R1283</f>
        <v>0</v>
      </c>
      <c r="X1283" s="108">
        <f t="shared" si="675"/>
        <v>22531.346840619848</v>
      </c>
      <c r="Y1283" s="134">
        <v>4027.1</v>
      </c>
      <c r="Z1283" s="110">
        <f t="shared" si="676"/>
        <v>2013.55</v>
      </c>
      <c r="AA1283" s="110"/>
      <c r="AB1283" s="110"/>
      <c r="AC1283" s="110"/>
      <c r="AD1283" s="110">
        <f t="shared" si="677"/>
        <v>2013.55</v>
      </c>
      <c r="AE1283" s="110">
        <f t="shared" si="678"/>
        <v>20517.796840619849</v>
      </c>
      <c r="AF1283" s="261">
        <f t="shared" si="679"/>
        <v>135803.565</v>
      </c>
      <c r="AG1283" s="23"/>
    </row>
    <row r="1284" spans="1:33" s="111" customFormat="1" x14ac:dyDescent="0.2">
      <c r="A1284" s="150" t="s">
        <v>1423</v>
      </c>
      <c r="B1284" s="150"/>
      <c r="C1284" s="150"/>
      <c r="D1284" s="151">
        <v>0</v>
      </c>
      <c r="E1284" s="152"/>
      <c r="F1284" s="153">
        <v>0.5</v>
      </c>
      <c r="G1284" s="153"/>
      <c r="H1284" s="152">
        <v>20401</v>
      </c>
      <c r="I1284" s="109">
        <f t="shared" si="682"/>
        <v>20441.802</v>
      </c>
      <c r="J1284" s="66">
        <f t="shared" si="670"/>
        <v>10220.901</v>
      </c>
      <c r="K1284" s="109"/>
      <c r="L1284" s="152">
        <v>0</v>
      </c>
      <c r="M1284" s="109">
        <f t="shared" si="671"/>
        <v>0</v>
      </c>
      <c r="N1284" s="109">
        <f t="shared" si="672"/>
        <v>0</v>
      </c>
      <c r="O1284" s="115"/>
      <c r="P1284" s="152">
        <v>0</v>
      </c>
      <c r="Q1284" s="109">
        <f t="shared" si="683"/>
        <v>0</v>
      </c>
      <c r="R1284" s="66">
        <f t="shared" si="674"/>
        <v>0</v>
      </c>
      <c r="S1284" s="151">
        <v>15</v>
      </c>
      <c r="T1284" s="154" t="s">
        <v>1551</v>
      </c>
      <c r="U1284" s="108">
        <f>SUMIF('Avoided Costs 2011-2019'!$A:$A,'2011 Actuals'!T1284&amp;'2011 Actuals'!S1284,'Avoided Costs 2011-2019'!$E:$E)*J1284</f>
        <v>19114.762539727482</v>
      </c>
      <c r="V1284" s="108">
        <f>SUMIF('Avoided Costs 2011-2019'!$A:$A,'2011 Actuals'!T1284&amp;'2011 Actuals'!S1284,'Avoided Costs 2011-2019'!$K:$K)*N1284</f>
        <v>0</v>
      </c>
      <c r="W1284" s="108">
        <f>SUMIF('Avoided Costs 2011-2019'!$A:$A,'2011 Actuals'!T1284&amp;'2011 Actuals'!S1284,'Avoided Costs 2011-2019'!$M:$M)*R1284</f>
        <v>0</v>
      </c>
      <c r="X1284" s="108">
        <f t="shared" si="675"/>
        <v>19114.762539727482</v>
      </c>
      <c r="Y1284" s="134">
        <v>13625</v>
      </c>
      <c r="Z1284" s="110">
        <f t="shared" si="676"/>
        <v>6812.5</v>
      </c>
      <c r="AA1284" s="110"/>
      <c r="AB1284" s="110"/>
      <c r="AC1284" s="110"/>
      <c r="AD1284" s="110">
        <f t="shared" si="677"/>
        <v>6812.5</v>
      </c>
      <c r="AE1284" s="110">
        <f t="shared" si="678"/>
        <v>12302.262539727482</v>
      </c>
      <c r="AF1284" s="261">
        <f t="shared" si="679"/>
        <v>153313.51499999998</v>
      </c>
      <c r="AG1284" s="23"/>
    </row>
    <row r="1285" spans="1:33" s="111" customFormat="1" x14ac:dyDescent="0.2">
      <c r="A1285" s="150" t="s">
        <v>1424</v>
      </c>
      <c r="B1285" s="150"/>
      <c r="C1285" s="150"/>
      <c r="D1285" s="151">
        <v>1</v>
      </c>
      <c r="E1285" s="152"/>
      <c r="F1285" s="153">
        <v>0.5</v>
      </c>
      <c r="G1285" s="153"/>
      <c r="H1285" s="152">
        <v>20275</v>
      </c>
      <c r="I1285" s="109">
        <f t="shared" si="682"/>
        <v>20315.55</v>
      </c>
      <c r="J1285" s="66">
        <f t="shared" si="670"/>
        <v>10157.775</v>
      </c>
      <c r="K1285" s="109"/>
      <c r="L1285" s="152">
        <v>0</v>
      </c>
      <c r="M1285" s="109">
        <f t="shared" si="671"/>
        <v>0</v>
      </c>
      <c r="N1285" s="109">
        <f t="shared" si="672"/>
        <v>0</v>
      </c>
      <c r="O1285" s="115"/>
      <c r="P1285" s="152">
        <v>0</v>
      </c>
      <c r="Q1285" s="109">
        <f t="shared" si="683"/>
        <v>0</v>
      </c>
      <c r="R1285" s="66">
        <f t="shared" si="674"/>
        <v>0</v>
      </c>
      <c r="S1285" s="151">
        <v>15</v>
      </c>
      <c r="T1285" s="154" t="s">
        <v>1551</v>
      </c>
      <c r="U1285" s="108">
        <f>SUMIF('Avoided Costs 2011-2019'!$A:$A,'2011 Actuals'!T1285&amp;'2011 Actuals'!S1285,'Avoided Costs 2011-2019'!$E:$E)*J1285</f>
        <v>18996.706558157675</v>
      </c>
      <c r="V1285" s="108">
        <f>SUMIF('Avoided Costs 2011-2019'!$A:$A,'2011 Actuals'!T1285&amp;'2011 Actuals'!S1285,'Avoided Costs 2011-2019'!$K:$K)*N1285</f>
        <v>0</v>
      </c>
      <c r="W1285" s="108">
        <f>SUMIF('Avoided Costs 2011-2019'!$A:$A,'2011 Actuals'!T1285&amp;'2011 Actuals'!S1285,'Avoided Costs 2011-2019'!$M:$M)*R1285</f>
        <v>0</v>
      </c>
      <c r="X1285" s="108">
        <f t="shared" si="675"/>
        <v>18996.706558157675</v>
      </c>
      <c r="Y1285" s="134">
        <v>12678</v>
      </c>
      <c r="Z1285" s="110">
        <f t="shared" si="676"/>
        <v>6339</v>
      </c>
      <c r="AA1285" s="110"/>
      <c r="AB1285" s="110"/>
      <c r="AC1285" s="110"/>
      <c r="AD1285" s="110">
        <f t="shared" si="677"/>
        <v>6339</v>
      </c>
      <c r="AE1285" s="110">
        <f t="shared" si="678"/>
        <v>12657.706558157675</v>
      </c>
      <c r="AF1285" s="261">
        <f t="shared" si="679"/>
        <v>152366.625</v>
      </c>
      <c r="AG1285" s="23"/>
    </row>
    <row r="1286" spans="1:33" s="111" customFormat="1" x14ac:dyDescent="0.2">
      <c r="A1286" s="150" t="s">
        <v>1425</v>
      </c>
      <c r="B1286" s="150"/>
      <c r="C1286" s="150"/>
      <c r="D1286" s="151">
        <v>1</v>
      </c>
      <c r="E1286" s="152"/>
      <c r="F1286" s="153">
        <v>0.5</v>
      </c>
      <c r="G1286" s="153"/>
      <c r="H1286" s="152">
        <v>352499</v>
      </c>
      <c r="I1286" s="109">
        <f t="shared" si="682"/>
        <v>353203.99800000002</v>
      </c>
      <c r="J1286" s="66">
        <f t="shared" si="670"/>
        <v>176601.99900000001</v>
      </c>
      <c r="K1286" s="109"/>
      <c r="L1286" s="152">
        <v>-480561</v>
      </c>
      <c r="M1286" s="109">
        <f t="shared" si="671"/>
        <v>-480561</v>
      </c>
      <c r="N1286" s="109">
        <f t="shared" si="672"/>
        <v>-240280.5</v>
      </c>
      <c r="O1286" s="115"/>
      <c r="P1286" s="152">
        <v>0</v>
      </c>
      <c r="Q1286" s="109">
        <f t="shared" si="683"/>
        <v>0</v>
      </c>
      <c r="R1286" s="66">
        <f t="shared" si="674"/>
        <v>0</v>
      </c>
      <c r="S1286" s="151">
        <v>10</v>
      </c>
      <c r="T1286" s="154" t="s">
        <v>1551</v>
      </c>
      <c r="U1286" s="108">
        <f>SUMIF('Avoided Costs 2011-2019'!$A:$A,'2011 Actuals'!T1286&amp;'2011 Actuals'!S1286,'Avoided Costs 2011-2019'!$E:$E)*J1286</f>
        <v>257498.27467804769</v>
      </c>
      <c r="V1286" s="108">
        <f>SUMIF('Avoided Costs 2011-2019'!$A:$A,'2011 Actuals'!T1286&amp;'2011 Actuals'!S1286,'Avoided Costs 2011-2019'!$K:$K)*N1286</f>
        <v>-155991.20682189721</v>
      </c>
      <c r="W1286" s="108">
        <f>SUMIF('Avoided Costs 2011-2019'!$A:$A,'2011 Actuals'!T1286&amp;'2011 Actuals'!S1286,'Avoided Costs 2011-2019'!$M:$M)*R1286</f>
        <v>0</v>
      </c>
      <c r="X1286" s="108">
        <f t="shared" si="675"/>
        <v>101507.06785615048</v>
      </c>
      <c r="Y1286" s="134">
        <v>0</v>
      </c>
      <c r="Z1286" s="110">
        <f t="shared" si="676"/>
        <v>0</v>
      </c>
      <c r="AA1286" s="110"/>
      <c r="AB1286" s="110"/>
      <c r="AC1286" s="110"/>
      <c r="AD1286" s="110">
        <f t="shared" si="677"/>
        <v>0</v>
      </c>
      <c r="AE1286" s="110">
        <f t="shared" si="678"/>
        <v>101507.06785615048</v>
      </c>
      <c r="AF1286" s="261">
        <f t="shared" si="679"/>
        <v>1766019.9900000002</v>
      </c>
      <c r="AG1286" s="23"/>
    </row>
    <row r="1287" spans="1:33" s="111" customFormat="1" x14ac:dyDescent="0.2">
      <c r="A1287" s="150" t="s">
        <v>1426</v>
      </c>
      <c r="B1287" s="150"/>
      <c r="C1287" s="150"/>
      <c r="D1287" s="151">
        <v>1</v>
      </c>
      <c r="E1287" s="152"/>
      <c r="F1287" s="153">
        <v>0.5</v>
      </c>
      <c r="G1287" s="153"/>
      <c r="H1287" s="152">
        <v>148477</v>
      </c>
      <c r="I1287" s="109">
        <f t="shared" si="682"/>
        <v>148773.954</v>
      </c>
      <c r="J1287" s="66">
        <f t="shared" si="670"/>
        <v>74386.976999999999</v>
      </c>
      <c r="K1287" s="109"/>
      <c r="L1287" s="152">
        <v>0</v>
      </c>
      <c r="M1287" s="109">
        <f t="shared" si="671"/>
        <v>0</v>
      </c>
      <c r="N1287" s="109">
        <f t="shared" si="672"/>
        <v>0</v>
      </c>
      <c r="O1287" s="115"/>
      <c r="P1287" s="152">
        <v>0</v>
      </c>
      <c r="Q1287" s="109">
        <f t="shared" si="683"/>
        <v>0</v>
      </c>
      <c r="R1287" s="66">
        <f t="shared" si="674"/>
        <v>0</v>
      </c>
      <c r="S1287" s="151">
        <v>5</v>
      </c>
      <c r="T1287" s="154" t="s">
        <v>1551</v>
      </c>
      <c r="U1287" s="108">
        <f>SUMIF('Avoided Costs 2011-2019'!$A:$A,'2011 Actuals'!T1287&amp;'2011 Actuals'!S1287,'Avoided Costs 2011-2019'!$E:$E)*J1287</f>
        <v>61708.202550213289</v>
      </c>
      <c r="V1287" s="108">
        <f>SUMIF('Avoided Costs 2011-2019'!$A:$A,'2011 Actuals'!T1287&amp;'2011 Actuals'!S1287,'Avoided Costs 2011-2019'!$K:$K)*N1287</f>
        <v>0</v>
      </c>
      <c r="W1287" s="108">
        <f>SUMIF('Avoided Costs 2011-2019'!$A:$A,'2011 Actuals'!T1287&amp;'2011 Actuals'!S1287,'Avoided Costs 2011-2019'!$M:$M)*R1287</f>
        <v>0</v>
      </c>
      <c r="X1287" s="108">
        <f t="shared" si="675"/>
        <v>61708.202550213289</v>
      </c>
      <c r="Y1287" s="134">
        <v>12738</v>
      </c>
      <c r="Z1287" s="110">
        <f t="shared" si="676"/>
        <v>6369</v>
      </c>
      <c r="AA1287" s="110"/>
      <c r="AB1287" s="110"/>
      <c r="AC1287" s="110"/>
      <c r="AD1287" s="110">
        <f t="shared" si="677"/>
        <v>6369</v>
      </c>
      <c r="AE1287" s="110">
        <f t="shared" si="678"/>
        <v>55339.202550213289</v>
      </c>
      <c r="AF1287" s="261">
        <f t="shared" si="679"/>
        <v>371934.88500000001</v>
      </c>
      <c r="AG1287" s="23"/>
    </row>
    <row r="1288" spans="1:33" s="111" customFormat="1" x14ac:dyDescent="0.2">
      <c r="A1288" s="150" t="s">
        <v>1427</v>
      </c>
      <c r="B1288" s="150"/>
      <c r="C1288" s="150"/>
      <c r="D1288" s="151">
        <v>1</v>
      </c>
      <c r="E1288" s="152"/>
      <c r="F1288" s="153">
        <v>0.5</v>
      </c>
      <c r="G1288" s="153"/>
      <c r="H1288" s="152">
        <v>44777</v>
      </c>
      <c r="I1288" s="109">
        <f t="shared" si="682"/>
        <v>44866.553999999996</v>
      </c>
      <c r="J1288" s="66">
        <f t="shared" si="670"/>
        <v>22433.276999999998</v>
      </c>
      <c r="K1288" s="109"/>
      <c r="L1288" s="152">
        <v>-8270</v>
      </c>
      <c r="M1288" s="109">
        <f t="shared" si="671"/>
        <v>-8270</v>
      </c>
      <c r="N1288" s="109">
        <f t="shared" si="672"/>
        <v>-4135</v>
      </c>
      <c r="O1288" s="115"/>
      <c r="P1288" s="152">
        <v>0</v>
      </c>
      <c r="Q1288" s="109">
        <f t="shared" si="683"/>
        <v>0</v>
      </c>
      <c r="R1288" s="66">
        <f t="shared" si="674"/>
        <v>0</v>
      </c>
      <c r="S1288" s="151">
        <v>15</v>
      </c>
      <c r="T1288" s="154" t="s">
        <v>1551</v>
      </c>
      <c r="U1288" s="108">
        <f>SUMIF('Avoided Costs 2011-2019'!$A:$A,'2011 Actuals'!T1288&amp;'2011 Actuals'!S1288,'Avoided Costs 2011-2019'!$E:$E)*J1288</f>
        <v>41953.910212312017</v>
      </c>
      <c r="V1288" s="108">
        <f>SUMIF('Avoided Costs 2011-2019'!$A:$A,'2011 Actuals'!T1288&amp;'2011 Actuals'!S1288,'Avoided Costs 2011-2019'!$K:$K)*N1288</f>
        <v>-3485.2351470067347</v>
      </c>
      <c r="W1288" s="108">
        <f>SUMIF('Avoided Costs 2011-2019'!$A:$A,'2011 Actuals'!T1288&amp;'2011 Actuals'!S1288,'Avoided Costs 2011-2019'!$M:$M)*R1288</f>
        <v>0</v>
      </c>
      <c r="X1288" s="108">
        <f t="shared" si="675"/>
        <v>38468.67506530528</v>
      </c>
      <c r="Y1288" s="134">
        <v>65811</v>
      </c>
      <c r="Z1288" s="110">
        <f t="shared" si="676"/>
        <v>32905.5</v>
      </c>
      <c r="AA1288" s="110"/>
      <c r="AB1288" s="110"/>
      <c r="AC1288" s="110"/>
      <c r="AD1288" s="110">
        <f t="shared" si="677"/>
        <v>32905.5</v>
      </c>
      <c r="AE1288" s="110">
        <f t="shared" si="678"/>
        <v>5563.1750653052804</v>
      </c>
      <c r="AF1288" s="261">
        <f t="shared" si="679"/>
        <v>336499.15499999997</v>
      </c>
      <c r="AG1288" s="23"/>
    </row>
    <row r="1289" spans="1:33" s="111" customFormat="1" x14ac:dyDescent="0.2">
      <c r="A1289" s="150" t="s">
        <v>1428</v>
      </c>
      <c r="B1289" s="150"/>
      <c r="C1289" s="150"/>
      <c r="D1289" s="151">
        <v>1</v>
      </c>
      <c r="E1289" s="152"/>
      <c r="F1289" s="153">
        <v>0.5</v>
      </c>
      <c r="G1289" s="153"/>
      <c r="H1289" s="152">
        <v>11427</v>
      </c>
      <c r="I1289" s="109">
        <f t="shared" si="682"/>
        <v>11449.853999999999</v>
      </c>
      <c r="J1289" s="66">
        <f t="shared" si="670"/>
        <v>5724.9269999999997</v>
      </c>
      <c r="K1289" s="109"/>
      <c r="L1289" s="152">
        <v>0</v>
      </c>
      <c r="M1289" s="109">
        <f t="shared" si="671"/>
        <v>0</v>
      </c>
      <c r="N1289" s="109">
        <f t="shared" si="672"/>
        <v>0</v>
      </c>
      <c r="O1289" s="115"/>
      <c r="P1289" s="152">
        <v>0</v>
      </c>
      <c r="Q1289" s="109">
        <f t="shared" si="683"/>
        <v>0</v>
      </c>
      <c r="R1289" s="66">
        <f t="shared" si="674"/>
        <v>0</v>
      </c>
      <c r="S1289" s="151">
        <v>15</v>
      </c>
      <c r="T1289" s="154" t="s">
        <v>1551</v>
      </c>
      <c r="U1289" s="108">
        <f>SUMIF('Avoided Costs 2011-2019'!$A:$A,'2011 Actuals'!T1289&amp;'2011 Actuals'!S1289,'Avoided Costs 2011-2019'!$E:$E)*J1289</f>
        <v>10706.553185700011</v>
      </c>
      <c r="V1289" s="108">
        <f>SUMIF('Avoided Costs 2011-2019'!$A:$A,'2011 Actuals'!T1289&amp;'2011 Actuals'!S1289,'Avoided Costs 2011-2019'!$K:$K)*N1289</f>
        <v>0</v>
      </c>
      <c r="W1289" s="108">
        <f>SUMIF('Avoided Costs 2011-2019'!$A:$A,'2011 Actuals'!T1289&amp;'2011 Actuals'!S1289,'Avoided Costs 2011-2019'!$M:$M)*R1289</f>
        <v>0</v>
      </c>
      <c r="X1289" s="108">
        <f t="shared" si="675"/>
        <v>10706.553185700011</v>
      </c>
      <c r="Y1289" s="134">
        <v>9720</v>
      </c>
      <c r="Z1289" s="110">
        <f t="shared" si="676"/>
        <v>4860</v>
      </c>
      <c r="AA1289" s="110"/>
      <c r="AB1289" s="110"/>
      <c r="AC1289" s="110"/>
      <c r="AD1289" s="110">
        <f t="shared" si="677"/>
        <v>4860</v>
      </c>
      <c r="AE1289" s="110">
        <f t="shared" si="678"/>
        <v>5846.5531857000115</v>
      </c>
      <c r="AF1289" s="261">
        <f t="shared" si="679"/>
        <v>85873.904999999999</v>
      </c>
      <c r="AG1289" s="23"/>
    </row>
    <row r="1290" spans="1:33" s="111" customFormat="1" x14ac:dyDescent="0.2">
      <c r="A1290" s="150" t="s">
        <v>1429</v>
      </c>
      <c r="B1290" s="150"/>
      <c r="C1290" s="150"/>
      <c r="D1290" s="151">
        <v>1</v>
      </c>
      <c r="E1290" s="152"/>
      <c r="F1290" s="153">
        <v>0.5</v>
      </c>
      <c r="G1290" s="153"/>
      <c r="H1290" s="152">
        <v>27939</v>
      </c>
      <c r="I1290" s="109">
        <f t="shared" si="682"/>
        <v>27994.878000000001</v>
      </c>
      <c r="J1290" s="66">
        <f t="shared" si="670"/>
        <v>13997.439</v>
      </c>
      <c r="K1290" s="109"/>
      <c r="L1290" s="152">
        <v>0</v>
      </c>
      <c r="M1290" s="109">
        <f t="shared" si="671"/>
        <v>0</v>
      </c>
      <c r="N1290" s="109">
        <f t="shared" si="672"/>
        <v>0</v>
      </c>
      <c r="O1290" s="115"/>
      <c r="P1290" s="152">
        <v>0</v>
      </c>
      <c r="Q1290" s="109">
        <f t="shared" si="683"/>
        <v>0</v>
      </c>
      <c r="R1290" s="66">
        <f t="shared" si="674"/>
        <v>0</v>
      </c>
      <c r="S1290" s="151">
        <v>5</v>
      </c>
      <c r="T1290" s="154" t="s">
        <v>1551</v>
      </c>
      <c r="U1290" s="108">
        <f>SUMIF('Avoided Costs 2011-2019'!$A:$A,'2011 Actuals'!T1290&amp;'2011 Actuals'!S1290,'Avoided Costs 2011-2019'!$E:$E)*J1290</f>
        <v>11611.666931918136</v>
      </c>
      <c r="V1290" s="108">
        <f>SUMIF('Avoided Costs 2011-2019'!$A:$A,'2011 Actuals'!T1290&amp;'2011 Actuals'!S1290,'Avoided Costs 2011-2019'!$K:$K)*N1290</f>
        <v>0</v>
      </c>
      <c r="W1290" s="108">
        <f>SUMIF('Avoided Costs 2011-2019'!$A:$A,'2011 Actuals'!T1290&amp;'2011 Actuals'!S1290,'Avoided Costs 2011-2019'!$M:$M)*R1290</f>
        <v>0</v>
      </c>
      <c r="X1290" s="108">
        <f t="shared" si="675"/>
        <v>11611.666931918136</v>
      </c>
      <c r="Y1290" s="134">
        <v>1800</v>
      </c>
      <c r="Z1290" s="110">
        <f t="shared" si="676"/>
        <v>900</v>
      </c>
      <c r="AA1290" s="110"/>
      <c r="AB1290" s="110"/>
      <c r="AC1290" s="110"/>
      <c r="AD1290" s="110">
        <f t="shared" si="677"/>
        <v>900</v>
      </c>
      <c r="AE1290" s="110">
        <f t="shared" si="678"/>
        <v>10711.666931918136</v>
      </c>
      <c r="AF1290" s="261">
        <f t="shared" si="679"/>
        <v>69987.195000000007</v>
      </c>
      <c r="AG1290" s="23"/>
    </row>
    <row r="1291" spans="1:33" s="111" customFormat="1" x14ac:dyDescent="0.2">
      <c r="A1291" s="150" t="s">
        <v>1430</v>
      </c>
      <c r="B1291" s="150"/>
      <c r="C1291" s="150"/>
      <c r="D1291" s="151">
        <v>0</v>
      </c>
      <c r="E1291" s="152"/>
      <c r="F1291" s="153">
        <v>0.5</v>
      </c>
      <c r="G1291" s="153"/>
      <c r="H1291" s="152">
        <v>2285</v>
      </c>
      <c r="I1291" s="109">
        <f t="shared" si="682"/>
        <v>2289.5700000000002</v>
      </c>
      <c r="J1291" s="66">
        <f t="shared" si="670"/>
        <v>1144.7850000000001</v>
      </c>
      <c r="K1291" s="109"/>
      <c r="L1291" s="152">
        <v>0</v>
      </c>
      <c r="M1291" s="109">
        <f t="shared" si="671"/>
        <v>0</v>
      </c>
      <c r="N1291" s="109">
        <f t="shared" si="672"/>
        <v>0</v>
      </c>
      <c r="O1291" s="115"/>
      <c r="P1291" s="152">
        <v>0</v>
      </c>
      <c r="Q1291" s="109">
        <f t="shared" si="683"/>
        <v>0</v>
      </c>
      <c r="R1291" s="66">
        <f t="shared" si="674"/>
        <v>0</v>
      </c>
      <c r="S1291" s="151">
        <v>15</v>
      </c>
      <c r="T1291" s="154" t="s">
        <v>1551</v>
      </c>
      <c r="U1291" s="108">
        <f>SUMIF('Avoided Costs 2011-2019'!$A:$A,'2011 Actuals'!T1291&amp;'2011 Actuals'!S1291,'Avoided Costs 2011-2019'!$E:$E)*J1291</f>
        <v>2140.9358562461302</v>
      </c>
      <c r="V1291" s="108">
        <f>SUMIF('Avoided Costs 2011-2019'!$A:$A,'2011 Actuals'!T1291&amp;'2011 Actuals'!S1291,'Avoided Costs 2011-2019'!$K:$K)*N1291</f>
        <v>0</v>
      </c>
      <c r="W1291" s="108">
        <f>SUMIF('Avoided Costs 2011-2019'!$A:$A,'2011 Actuals'!T1291&amp;'2011 Actuals'!S1291,'Avoided Costs 2011-2019'!$M:$M)*R1291</f>
        <v>0</v>
      </c>
      <c r="X1291" s="108">
        <f t="shared" si="675"/>
        <v>2140.9358562461302</v>
      </c>
      <c r="Y1291" s="134">
        <v>4200</v>
      </c>
      <c r="Z1291" s="110">
        <f t="shared" si="676"/>
        <v>2100</v>
      </c>
      <c r="AA1291" s="110"/>
      <c r="AB1291" s="110"/>
      <c r="AC1291" s="110"/>
      <c r="AD1291" s="110">
        <f t="shared" si="677"/>
        <v>2100</v>
      </c>
      <c r="AE1291" s="110">
        <f t="shared" si="678"/>
        <v>40.935856246130243</v>
      </c>
      <c r="AF1291" s="261">
        <f t="shared" si="679"/>
        <v>17171.775000000001</v>
      </c>
      <c r="AG1291" s="23"/>
    </row>
    <row r="1292" spans="1:33" s="111" customFormat="1" x14ac:dyDescent="0.2">
      <c r="A1292" s="150" t="s">
        <v>1431</v>
      </c>
      <c r="B1292" s="150"/>
      <c r="C1292" s="150"/>
      <c r="D1292" s="151">
        <v>1</v>
      </c>
      <c r="E1292" s="152"/>
      <c r="F1292" s="153">
        <v>0.5</v>
      </c>
      <c r="G1292" s="153"/>
      <c r="H1292" s="152">
        <v>50538</v>
      </c>
      <c r="I1292" s="109">
        <f t="shared" si="682"/>
        <v>50639.076000000001</v>
      </c>
      <c r="J1292" s="66">
        <f t="shared" si="670"/>
        <v>25319.538</v>
      </c>
      <c r="K1292" s="109"/>
      <c r="L1292" s="152">
        <v>0</v>
      </c>
      <c r="M1292" s="109">
        <f t="shared" si="671"/>
        <v>0</v>
      </c>
      <c r="N1292" s="109">
        <f t="shared" si="672"/>
        <v>0</v>
      </c>
      <c r="O1292" s="115"/>
      <c r="P1292" s="152">
        <v>385</v>
      </c>
      <c r="Q1292" s="109">
        <f t="shared" si="683"/>
        <v>349.19499999999999</v>
      </c>
      <c r="R1292" s="66">
        <f t="shared" si="674"/>
        <v>174.5975</v>
      </c>
      <c r="S1292" s="151">
        <v>10</v>
      </c>
      <c r="T1292" s="154" t="s">
        <v>1551</v>
      </c>
      <c r="U1292" s="108">
        <f>SUMIF('Avoided Costs 2011-2019'!$A:$A,'2011 Actuals'!T1292&amp;'2011 Actuals'!S1292,'Avoided Costs 2011-2019'!$E:$E)*J1292</f>
        <v>36917.687158486049</v>
      </c>
      <c r="V1292" s="108">
        <f>SUMIF('Avoided Costs 2011-2019'!$A:$A,'2011 Actuals'!T1292&amp;'2011 Actuals'!S1292,'Avoided Costs 2011-2019'!$K:$K)*N1292</f>
        <v>0</v>
      </c>
      <c r="W1292" s="108">
        <f>SUMIF('Avoided Costs 2011-2019'!$A:$A,'2011 Actuals'!T1292&amp;'2011 Actuals'!S1292,'Avoided Costs 2011-2019'!$M:$M)*R1292</f>
        <v>2266.9900165087229</v>
      </c>
      <c r="X1292" s="108">
        <f t="shared" si="675"/>
        <v>39184.677174994773</v>
      </c>
      <c r="Y1292" s="134">
        <v>37998</v>
      </c>
      <c r="Z1292" s="110">
        <f t="shared" si="676"/>
        <v>18999</v>
      </c>
      <c r="AA1292" s="110"/>
      <c r="AB1292" s="110"/>
      <c r="AC1292" s="110"/>
      <c r="AD1292" s="110">
        <f t="shared" ref="AD1292:AD1323" si="684">Z1292+AB1292</f>
        <v>18999</v>
      </c>
      <c r="AE1292" s="110">
        <f t="shared" ref="AE1292:AE1323" si="685">X1292-AD1292</f>
        <v>20185.677174994773</v>
      </c>
      <c r="AF1292" s="261">
        <f t="shared" si="679"/>
        <v>253195.38</v>
      </c>
      <c r="AG1292" s="23"/>
    </row>
    <row r="1293" spans="1:33" s="111" customFormat="1" x14ac:dyDescent="0.2">
      <c r="A1293" s="150" t="s">
        <v>1432</v>
      </c>
      <c r="B1293" s="150"/>
      <c r="C1293" s="150"/>
      <c r="D1293" s="151">
        <v>1</v>
      </c>
      <c r="E1293" s="152"/>
      <c r="F1293" s="153">
        <v>0.5</v>
      </c>
      <c r="G1293" s="153"/>
      <c r="H1293" s="152">
        <v>82740</v>
      </c>
      <c r="I1293" s="109">
        <f>H1293</f>
        <v>82740</v>
      </c>
      <c r="J1293" s="66">
        <f t="shared" si="670"/>
        <v>41370</v>
      </c>
      <c r="K1293" s="109"/>
      <c r="L1293" s="152">
        <v>93106</v>
      </c>
      <c r="M1293" s="109">
        <f>L1293</f>
        <v>93106</v>
      </c>
      <c r="N1293" s="109">
        <f t="shared" si="672"/>
        <v>46553</v>
      </c>
      <c r="O1293" s="115"/>
      <c r="P1293" s="152">
        <v>0</v>
      </c>
      <c r="Q1293" s="109">
        <f>+P1293</f>
        <v>0</v>
      </c>
      <c r="R1293" s="66">
        <f t="shared" si="674"/>
        <v>0</v>
      </c>
      <c r="S1293" s="151">
        <v>15</v>
      </c>
      <c r="T1293" s="154" t="s">
        <v>1551</v>
      </c>
      <c r="U1293" s="108">
        <f>SUMIF('Avoided Costs 2011-2019'!$A:$A,'2011 Actuals'!T1293&amp;'2011 Actuals'!S1293,'Avoided Costs 2011-2019'!$E:$E)*J1293</f>
        <v>77368.690516474628</v>
      </c>
      <c r="V1293" s="108">
        <f>SUMIF('Avoided Costs 2011-2019'!$A:$A,'2011 Actuals'!T1293&amp;'2011 Actuals'!S1293,'Avoided Costs 2011-2019'!$K:$K)*N1293</f>
        <v>39237.763433761669</v>
      </c>
      <c r="W1293" s="108">
        <f>SUMIF('Avoided Costs 2011-2019'!$A:$A,'2011 Actuals'!T1293&amp;'2011 Actuals'!S1293,'Avoided Costs 2011-2019'!$M:$M)*R1293</f>
        <v>0</v>
      </c>
      <c r="X1293" s="108">
        <f t="shared" si="675"/>
        <v>116606.45395023629</v>
      </c>
      <c r="Y1293" s="134">
        <v>34875</v>
      </c>
      <c r="Z1293" s="110">
        <f t="shared" si="676"/>
        <v>17437.5</v>
      </c>
      <c r="AA1293" s="110"/>
      <c r="AB1293" s="110"/>
      <c r="AC1293" s="110"/>
      <c r="AD1293" s="110">
        <f t="shared" si="684"/>
        <v>17437.5</v>
      </c>
      <c r="AE1293" s="110">
        <f t="shared" si="685"/>
        <v>99168.95395023629</v>
      </c>
      <c r="AF1293" s="261">
        <f t="shared" si="679"/>
        <v>620550</v>
      </c>
      <c r="AG1293" s="23"/>
    </row>
    <row r="1294" spans="1:33" s="111" customFormat="1" x14ac:dyDescent="0.2">
      <c r="A1294" s="150" t="s">
        <v>1433</v>
      </c>
      <c r="B1294" s="150"/>
      <c r="C1294" s="150"/>
      <c r="D1294" s="151">
        <v>1</v>
      </c>
      <c r="E1294" s="152"/>
      <c r="F1294" s="153">
        <v>0.5</v>
      </c>
      <c r="G1294" s="153"/>
      <c r="H1294" s="152">
        <v>312817</v>
      </c>
      <c r="I1294" s="109">
        <f>+$H$1259*H1294</f>
        <v>313442.63400000002</v>
      </c>
      <c r="J1294" s="66">
        <f t="shared" si="670"/>
        <v>156721.31700000001</v>
      </c>
      <c r="K1294" s="109"/>
      <c r="L1294" s="152">
        <v>0</v>
      </c>
      <c r="M1294" s="109">
        <f t="shared" si="671"/>
        <v>0</v>
      </c>
      <c r="N1294" s="109">
        <f t="shared" si="672"/>
        <v>0</v>
      </c>
      <c r="O1294" s="115"/>
      <c r="P1294" s="152">
        <v>0</v>
      </c>
      <c r="Q1294" s="109">
        <f>+P1294*$P$1259</f>
        <v>0</v>
      </c>
      <c r="R1294" s="66">
        <f t="shared" si="674"/>
        <v>0</v>
      </c>
      <c r="S1294" s="151">
        <v>5</v>
      </c>
      <c r="T1294" s="154" t="s">
        <v>1551</v>
      </c>
      <c r="U1294" s="108">
        <f>SUMIF('Avoided Costs 2011-2019'!$A:$A,'2011 Actuals'!T1294&amp;'2011 Actuals'!S1294,'Avoided Costs 2011-2019'!$E:$E)*J1294</f>
        <v>130009.19197687232</v>
      </c>
      <c r="V1294" s="108">
        <f>SUMIF('Avoided Costs 2011-2019'!$A:$A,'2011 Actuals'!T1294&amp;'2011 Actuals'!S1294,'Avoided Costs 2011-2019'!$K:$K)*N1294</f>
        <v>0</v>
      </c>
      <c r="W1294" s="108">
        <f>SUMIF('Avoided Costs 2011-2019'!$A:$A,'2011 Actuals'!T1294&amp;'2011 Actuals'!S1294,'Avoided Costs 2011-2019'!$M:$M)*R1294</f>
        <v>0</v>
      </c>
      <c r="X1294" s="108">
        <f t="shared" si="675"/>
        <v>130009.19197687232</v>
      </c>
      <c r="Y1294" s="134">
        <v>8120</v>
      </c>
      <c r="Z1294" s="110">
        <f t="shared" si="676"/>
        <v>4060</v>
      </c>
      <c r="AA1294" s="110"/>
      <c r="AB1294" s="110"/>
      <c r="AC1294" s="110"/>
      <c r="AD1294" s="110">
        <f t="shared" si="684"/>
        <v>4060</v>
      </c>
      <c r="AE1294" s="110">
        <f t="shared" si="685"/>
        <v>125949.19197687232</v>
      </c>
      <c r="AF1294" s="261">
        <f t="shared" si="679"/>
        <v>783606.58500000008</v>
      </c>
      <c r="AG1294" s="23"/>
    </row>
    <row r="1295" spans="1:33" s="111" customFormat="1" x14ac:dyDescent="0.2">
      <c r="A1295" s="150" t="s">
        <v>1434</v>
      </c>
      <c r="B1295" s="150"/>
      <c r="C1295" s="150"/>
      <c r="D1295" s="151">
        <v>1</v>
      </c>
      <c r="E1295" s="152"/>
      <c r="F1295" s="153">
        <v>0.5</v>
      </c>
      <c r="G1295" s="153"/>
      <c r="H1295" s="152">
        <v>25050</v>
      </c>
      <c r="I1295" s="109">
        <f>+$H$1259*H1295</f>
        <v>25100.1</v>
      </c>
      <c r="J1295" s="66">
        <f t="shared" si="670"/>
        <v>12550.05</v>
      </c>
      <c r="K1295" s="109"/>
      <c r="L1295" s="152">
        <v>6355</v>
      </c>
      <c r="M1295" s="109">
        <f t="shared" si="671"/>
        <v>6355</v>
      </c>
      <c r="N1295" s="109">
        <f t="shared" si="672"/>
        <v>3177.5</v>
      </c>
      <c r="O1295" s="115"/>
      <c r="P1295" s="152">
        <v>0</v>
      </c>
      <c r="Q1295" s="109">
        <f>+P1295*$P$1259</f>
        <v>0</v>
      </c>
      <c r="R1295" s="66">
        <f t="shared" si="674"/>
        <v>0</v>
      </c>
      <c r="S1295" s="151">
        <v>20</v>
      </c>
      <c r="T1295" s="154" t="s">
        <v>1551</v>
      </c>
      <c r="U1295" s="108">
        <f>SUMIF('Avoided Costs 2011-2019'!$A:$A,'2011 Actuals'!T1295&amp;'2011 Actuals'!S1295,'Avoided Costs 2011-2019'!$E:$E)*J1295</f>
        <v>27158.066849442162</v>
      </c>
      <c r="V1295" s="108">
        <f>SUMIF('Avoided Costs 2011-2019'!$A:$A,'2011 Actuals'!T1295&amp;'2011 Actuals'!S1295,'Avoided Costs 2011-2019'!$K:$K)*N1295</f>
        <v>3120.5746631997258</v>
      </c>
      <c r="W1295" s="108">
        <f>SUMIF('Avoided Costs 2011-2019'!$A:$A,'2011 Actuals'!T1295&amp;'2011 Actuals'!S1295,'Avoided Costs 2011-2019'!$M:$M)*R1295</f>
        <v>0</v>
      </c>
      <c r="X1295" s="108">
        <f t="shared" si="675"/>
        <v>30278.641512641887</v>
      </c>
      <c r="Y1295" s="134">
        <v>13772</v>
      </c>
      <c r="Z1295" s="110">
        <f t="shared" si="676"/>
        <v>6886</v>
      </c>
      <c r="AA1295" s="110"/>
      <c r="AB1295" s="110"/>
      <c r="AC1295" s="110"/>
      <c r="AD1295" s="110">
        <f t="shared" si="684"/>
        <v>6886</v>
      </c>
      <c r="AE1295" s="110">
        <f t="shared" si="685"/>
        <v>23392.641512641887</v>
      </c>
      <c r="AF1295" s="261">
        <f t="shared" si="679"/>
        <v>251001</v>
      </c>
      <c r="AG1295" s="23"/>
    </row>
    <row r="1296" spans="1:33" s="111" customFormat="1" x14ac:dyDescent="0.2">
      <c r="A1296" s="150" t="s">
        <v>1435</v>
      </c>
      <c r="B1296" s="150"/>
      <c r="C1296" s="150"/>
      <c r="D1296" s="151">
        <v>1</v>
      </c>
      <c r="E1296" s="152"/>
      <c r="F1296" s="153">
        <v>0.5</v>
      </c>
      <c r="G1296" s="153"/>
      <c r="H1296" s="152">
        <v>100854</v>
      </c>
      <c r="I1296" s="109">
        <f>+$H$1259*H1296</f>
        <v>101055.708</v>
      </c>
      <c r="J1296" s="66">
        <f t="shared" si="670"/>
        <v>50527.853999999999</v>
      </c>
      <c r="K1296" s="109"/>
      <c r="L1296" s="152">
        <v>184001</v>
      </c>
      <c r="M1296" s="109">
        <f t="shared" si="671"/>
        <v>184001</v>
      </c>
      <c r="N1296" s="109">
        <f t="shared" si="672"/>
        <v>92000.5</v>
      </c>
      <c r="O1296" s="115"/>
      <c r="P1296" s="152">
        <v>0</v>
      </c>
      <c r="Q1296" s="109">
        <f>+P1296*$P$1259</f>
        <v>0</v>
      </c>
      <c r="R1296" s="66">
        <f t="shared" si="674"/>
        <v>0</v>
      </c>
      <c r="S1296" s="151">
        <v>15</v>
      </c>
      <c r="T1296" s="154" t="s">
        <v>1551</v>
      </c>
      <c r="U1296" s="108">
        <f>SUMIF('Avoided Costs 2011-2019'!$A:$A,'2011 Actuals'!T1296&amp;'2011 Actuals'!S1296,'Avoided Costs 2011-2019'!$E:$E)*J1296</f>
        <v>94495.380676519562</v>
      </c>
      <c r="V1296" s="108">
        <f>SUMIF('Avoided Costs 2011-2019'!$A:$A,'2011 Actuals'!T1296&amp;'2011 Actuals'!S1296,'Avoided Costs 2011-2019'!$K:$K)*N1296</f>
        <v>77543.74271878913</v>
      </c>
      <c r="W1296" s="108">
        <f>SUMIF('Avoided Costs 2011-2019'!$A:$A,'2011 Actuals'!T1296&amp;'2011 Actuals'!S1296,'Avoided Costs 2011-2019'!$M:$M)*R1296</f>
        <v>0</v>
      </c>
      <c r="X1296" s="108">
        <f t="shared" si="675"/>
        <v>172039.12339530868</v>
      </c>
      <c r="Y1296" s="134">
        <v>25315.07</v>
      </c>
      <c r="Z1296" s="110">
        <f t="shared" si="676"/>
        <v>12657.535</v>
      </c>
      <c r="AA1296" s="110"/>
      <c r="AB1296" s="110"/>
      <c r="AC1296" s="110"/>
      <c r="AD1296" s="110">
        <f t="shared" si="684"/>
        <v>12657.535</v>
      </c>
      <c r="AE1296" s="110">
        <f t="shared" si="685"/>
        <v>159381.58839530867</v>
      </c>
      <c r="AF1296" s="261">
        <f t="shared" si="679"/>
        <v>757917.80999999994</v>
      </c>
      <c r="AG1296" s="23"/>
    </row>
    <row r="1297" spans="1:33" s="111" customFormat="1" x14ac:dyDescent="0.2">
      <c r="A1297" s="150" t="s">
        <v>1436</v>
      </c>
      <c r="B1297" s="150"/>
      <c r="C1297" s="150"/>
      <c r="D1297" s="151">
        <v>1</v>
      </c>
      <c r="E1297" s="152"/>
      <c r="F1297" s="153">
        <v>0.5</v>
      </c>
      <c r="G1297" s="153"/>
      <c r="H1297" s="152">
        <v>5725</v>
      </c>
      <c r="I1297" s="109">
        <f>+$H$1259*H1297</f>
        <v>5736.45</v>
      </c>
      <c r="J1297" s="66">
        <f t="shared" si="670"/>
        <v>2868.2249999999999</v>
      </c>
      <c r="K1297" s="109"/>
      <c r="L1297" s="152">
        <v>19409</v>
      </c>
      <c r="M1297" s="109">
        <f t="shared" si="671"/>
        <v>19409</v>
      </c>
      <c r="N1297" s="109">
        <f t="shared" si="672"/>
        <v>9704.5</v>
      </c>
      <c r="O1297" s="115"/>
      <c r="P1297" s="152">
        <v>0</v>
      </c>
      <c r="Q1297" s="109">
        <f>+P1297*$P$1259</f>
        <v>0</v>
      </c>
      <c r="R1297" s="66">
        <f t="shared" si="674"/>
        <v>0</v>
      </c>
      <c r="S1297" s="151">
        <v>15</v>
      </c>
      <c r="T1297" s="154" t="s">
        <v>1551</v>
      </c>
      <c r="U1297" s="108">
        <f>SUMIF('Avoided Costs 2011-2019'!$A:$A,'2011 Actuals'!T1297&amp;'2011 Actuals'!S1297,'Avoided Costs 2011-2019'!$E:$E)*J1297</f>
        <v>5364.0515435488378</v>
      </c>
      <c r="V1297" s="108">
        <f>SUMIF('Avoided Costs 2011-2019'!$A:$A,'2011 Actuals'!T1297&amp;'2011 Actuals'!S1297,'Avoided Costs 2011-2019'!$K:$K)*N1297</f>
        <v>8179.5561025699772</v>
      </c>
      <c r="W1297" s="108">
        <f>SUMIF('Avoided Costs 2011-2019'!$A:$A,'2011 Actuals'!T1297&amp;'2011 Actuals'!S1297,'Avoided Costs 2011-2019'!$M:$M)*R1297</f>
        <v>0</v>
      </c>
      <c r="X1297" s="108">
        <f t="shared" si="675"/>
        <v>13543.607646118815</v>
      </c>
      <c r="Y1297" s="134">
        <v>3536.86</v>
      </c>
      <c r="Z1297" s="110">
        <f t="shared" si="676"/>
        <v>1768.43</v>
      </c>
      <c r="AA1297" s="110"/>
      <c r="AB1297" s="110"/>
      <c r="AC1297" s="110"/>
      <c r="AD1297" s="110">
        <f t="shared" si="684"/>
        <v>1768.43</v>
      </c>
      <c r="AE1297" s="110">
        <f t="shared" si="685"/>
        <v>11775.177646118815</v>
      </c>
      <c r="AF1297" s="261">
        <f t="shared" si="679"/>
        <v>43023.375</v>
      </c>
      <c r="AG1297" s="23"/>
    </row>
    <row r="1298" spans="1:33" s="111" customFormat="1" x14ac:dyDescent="0.2">
      <c r="A1298" s="150" t="s">
        <v>1437</v>
      </c>
      <c r="B1298" s="150"/>
      <c r="C1298" s="150"/>
      <c r="D1298" s="151">
        <v>1</v>
      </c>
      <c r="E1298" s="152"/>
      <c r="F1298" s="153">
        <v>0.5</v>
      </c>
      <c r="G1298" s="153"/>
      <c r="H1298" s="152">
        <v>30319</v>
      </c>
      <c r="I1298" s="109">
        <v>31451</v>
      </c>
      <c r="J1298" s="66">
        <f t="shared" si="670"/>
        <v>15725.5</v>
      </c>
      <c r="K1298" s="109"/>
      <c r="L1298" s="152">
        <v>101210</v>
      </c>
      <c r="M1298" s="109">
        <f t="shared" ref="M1298:M1299" si="686">L1298</f>
        <v>101210</v>
      </c>
      <c r="N1298" s="109">
        <f t="shared" si="672"/>
        <v>50605</v>
      </c>
      <c r="O1298" s="115"/>
      <c r="P1298" s="152">
        <v>334</v>
      </c>
      <c r="Q1298" s="152">
        <v>334</v>
      </c>
      <c r="R1298" s="66">
        <f t="shared" si="674"/>
        <v>167</v>
      </c>
      <c r="S1298" s="151">
        <v>15</v>
      </c>
      <c r="T1298" s="154" t="s">
        <v>1551</v>
      </c>
      <c r="U1298" s="108">
        <f>SUMIF('Avoided Costs 2011-2019'!$A:$A,'2011 Actuals'!T1298&amp;'2011 Actuals'!S1298,'Avoided Costs 2011-2019'!$E:$E)*J1298</f>
        <v>29409.266200551647</v>
      </c>
      <c r="V1298" s="108">
        <f>SUMIF('Avoided Costs 2011-2019'!$A:$A,'2011 Actuals'!T1298&amp;'2011 Actuals'!S1298,'Avoided Costs 2011-2019'!$K:$K)*N1298</f>
        <v>42653.041019171898</v>
      </c>
      <c r="W1298" s="108">
        <f>SUMIF('Avoided Costs 2011-2019'!$A:$A,'2011 Actuals'!T1298&amp;'2011 Actuals'!S1298,'Avoided Costs 2011-2019'!$M:$M)*R1298</f>
        <v>2815.1597076184994</v>
      </c>
      <c r="X1298" s="108">
        <f t="shared" si="675"/>
        <v>74877.466927342044</v>
      </c>
      <c r="Y1298" s="134">
        <v>14525</v>
      </c>
      <c r="Z1298" s="110">
        <f t="shared" si="676"/>
        <v>7262.5</v>
      </c>
      <c r="AA1298" s="110"/>
      <c r="AB1298" s="110"/>
      <c r="AC1298" s="110"/>
      <c r="AD1298" s="110">
        <f t="shared" si="684"/>
        <v>7262.5</v>
      </c>
      <c r="AE1298" s="110">
        <f t="shared" si="685"/>
        <v>67614.966927342044</v>
      </c>
      <c r="AF1298" s="261">
        <f t="shared" si="679"/>
        <v>235882.5</v>
      </c>
      <c r="AG1298" s="23"/>
    </row>
    <row r="1299" spans="1:33" s="111" customFormat="1" x14ac:dyDescent="0.2">
      <c r="A1299" s="150" t="s">
        <v>1438</v>
      </c>
      <c r="B1299" s="150"/>
      <c r="C1299" s="150"/>
      <c r="D1299" s="151">
        <v>1</v>
      </c>
      <c r="E1299" s="152"/>
      <c r="F1299" s="153">
        <v>0.5</v>
      </c>
      <c r="G1299" s="153"/>
      <c r="H1299" s="152">
        <v>1557340</v>
      </c>
      <c r="I1299" s="109">
        <v>1557340</v>
      </c>
      <c r="J1299" s="66">
        <f t="shared" si="670"/>
        <v>778670</v>
      </c>
      <c r="K1299" s="109"/>
      <c r="L1299" s="152">
        <v>0</v>
      </c>
      <c r="M1299" s="109">
        <f t="shared" si="686"/>
        <v>0</v>
      </c>
      <c r="N1299" s="109">
        <f t="shared" si="672"/>
        <v>0</v>
      </c>
      <c r="O1299" s="115"/>
      <c r="P1299" s="152">
        <v>0</v>
      </c>
      <c r="Q1299" s="109">
        <f t="shared" ref="Q1299" si="687">+P1299</f>
        <v>0</v>
      </c>
      <c r="R1299" s="66">
        <f t="shared" si="674"/>
        <v>0</v>
      </c>
      <c r="S1299" s="151">
        <v>15</v>
      </c>
      <c r="T1299" s="154" t="s">
        <v>1551</v>
      </c>
      <c r="U1299" s="108">
        <f>SUMIF('Avoided Costs 2011-2019'!$A:$A,'2011 Actuals'!T1299&amp;'2011 Actuals'!S1299,'Avoided Costs 2011-2019'!$E:$E)*J1299</f>
        <v>1456240.71173467</v>
      </c>
      <c r="V1299" s="108">
        <f>SUMIF('Avoided Costs 2011-2019'!$A:$A,'2011 Actuals'!T1299&amp;'2011 Actuals'!S1299,'Avoided Costs 2011-2019'!$K:$K)*N1299</f>
        <v>0</v>
      </c>
      <c r="W1299" s="108">
        <f>SUMIF('Avoided Costs 2011-2019'!$A:$A,'2011 Actuals'!T1299&amp;'2011 Actuals'!S1299,'Avoided Costs 2011-2019'!$M:$M)*R1299</f>
        <v>0</v>
      </c>
      <c r="X1299" s="108">
        <f t="shared" si="675"/>
        <v>1456240.71173467</v>
      </c>
      <c r="Y1299" s="134">
        <v>1536684</v>
      </c>
      <c r="Z1299" s="110">
        <f t="shared" si="676"/>
        <v>768342</v>
      </c>
      <c r="AA1299" s="110"/>
      <c r="AB1299" s="110"/>
      <c r="AC1299" s="110"/>
      <c r="AD1299" s="110">
        <f t="shared" si="684"/>
        <v>768342</v>
      </c>
      <c r="AE1299" s="110">
        <f t="shared" si="685"/>
        <v>687898.71173466998</v>
      </c>
      <c r="AF1299" s="261">
        <f t="shared" si="679"/>
        <v>11680050</v>
      </c>
      <c r="AG1299" s="23"/>
    </row>
    <row r="1300" spans="1:33" s="111" customFormat="1" x14ac:dyDescent="0.2">
      <c r="A1300" s="150" t="s">
        <v>1439</v>
      </c>
      <c r="B1300" s="150"/>
      <c r="C1300" s="150"/>
      <c r="D1300" s="151">
        <v>1</v>
      </c>
      <c r="E1300" s="152"/>
      <c r="F1300" s="153">
        <v>0.5</v>
      </c>
      <c r="G1300" s="153"/>
      <c r="H1300" s="152">
        <v>17804</v>
      </c>
      <c r="I1300" s="109">
        <f t="shared" ref="I1300:I1305" si="688">+$H$1259*H1300</f>
        <v>17839.608</v>
      </c>
      <c r="J1300" s="66">
        <f t="shared" si="670"/>
        <v>8919.8040000000001</v>
      </c>
      <c r="K1300" s="109"/>
      <c r="L1300" s="152">
        <v>0</v>
      </c>
      <c r="M1300" s="109">
        <f t="shared" si="671"/>
        <v>0</v>
      </c>
      <c r="N1300" s="109">
        <f t="shared" si="672"/>
        <v>0</v>
      </c>
      <c r="O1300" s="115"/>
      <c r="P1300" s="152">
        <v>0</v>
      </c>
      <c r="Q1300" s="109">
        <f t="shared" ref="Q1300:Q1305" si="689">+P1300*$P$1259</f>
        <v>0</v>
      </c>
      <c r="R1300" s="66">
        <f t="shared" si="674"/>
        <v>0</v>
      </c>
      <c r="S1300" s="151">
        <v>20</v>
      </c>
      <c r="T1300" s="154" t="s">
        <v>1551</v>
      </c>
      <c r="U1300" s="108">
        <f>SUMIF('Avoided Costs 2011-2019'!$A:$A,'2011 Actuals'!T1300&amp;'2011 Actuals'!S1300,'Avoided Costs 2011-2019'!$E:$E)*J1300</f>
        <v>19302.28431886101</v>
      </c>
      <c r="V1300" s="108">
        <f>SUMIF('Avoided Costs 2011-2019'!$A:$A,'2011 Actuals'!T1300&amp;'2011 Actuals'!S1300,'Avoided Costs 2011-2019'!$K:$K)*N1300</f>
        <v>0</v>
      </c>
      <c r="W1300" s="108">
        <f>SUMIF('Avoided Costs 2011-2019'!$A:$A,'2011 Actuals'!T1300&amp;'2011 Actuals'!S1300,'Avoided Costs 2011-2019'!$M:$M)*R1300</f>
        <v>0</v>
      </c>
      <c r="X1300" s="108">
        <f t="shared" si="675"/>
        <v>19302.28431886101</v>
      </c>
      <c r="Y1300" s="134">
        <v>15000</v>
      </c>
      <c r="Z1300" s="110">
        <f t="shared" si="676"/>
        <v>7500</v>
      </c>
      <c r="AA1300" s="110"/>
      <c r="AB1300" s="110"/>
      <c r="AC1300" s="110"/>
      <c r="AD1300" s="110">
        <f t="shared" si="684"/>
        <v>7500</v>
      </c>
      <c r="AE1300" s="110">
        <f t="shared" si="685"/>
        <v>11802.28431886101</v>
      </c>
      <c r="AF1300" s="261">
        <f t="shared" si="679"/>
        <v>178396.08000000002</v>
      </c>
      <c r="AG1300" s="23"/>
    </row>
    <row r="1301" spans="1:33" s="111" customFormat="1" x14ac:dyDescent="0.2">
      <c r="A1301" s="150" t="s">
        <v>1440</v>
      </c>
      <c r="B1301" s="150"/>
      <c r="C1301" s="150"/>
      <c r="D1301" s="151">
        <v>1</v>
      </c>
      <c r="E1301" s="152"/>
      <c r="F1301" s="153">
        <v>0.5</v>
      </c>
      <c r="G1301" s="153"/>
      <c r="H1301" s="152">
        <v>176748</v>
      </c>
      <c r="I1301" s="109">
        <f t="shared" si="688"/>
        <v>177101.49600000001</v>
      </c>
      <c r="J1301" s="66">
        <f t="shared" si="670"/>
        <v>88550.748000000007</v>
      </c>
      <c r="K1301" s="109"/>
      <c r="L1301" s="152">
        <v>0</v>
      </c>
      <c r="M1301" s="109">
        <f t="shared" si="671"/>
        <v>0</v>
      </c>
      <c r="N1301" s="109">
        <f t="shared" si="672"/>
        <v>0</v>
      </c>
      <c r="O1301" s="115"/>
      <c r="P1301" s="152">
        <v>0</v>
      </c>
      <c r="Q1301" s="109">
        <f t="shared" si="689"/>
        <v>0</v>
      </c>
      <c r="R1301" s="66">
        <f t="shared" si="674"/>
        <v>0</v>
      </c>
      <c r="S1301" s="151">
        <v>20</v>
      </c>
      <c r="T1301" s="154" t="s">
        <v>1551</v>
      </c>
      <c r="U1301" s="108">
        <f>SUMIF('Avoided Costs 2011-2019'!$A:$A,'2011 Actuals'!T1301&amp;'2011 Actuals'!S1301,'Avoided Costs 2011-2019'!$E:$E)*J1301</f>
        <v>191622.11574871073</v>
      </c>
      <c r="V1301" s="108">
        <f>SUMIF('Avoided Costs 2011-2019'!$A:$A,'2011 Actuals'!T1301&amp;'2011 Actuals'!S1301,'Avoided Costs 2011-2019'!$K:$K)*N1301</f>
        <v>0</v>
      </c>
      <c r="W1301" s="108">
        <f>SUMIF('Avoided Costs 2011-2019'!$A:$A,'2011 Actuals'!T1301&amp;'2011 Actuals'!S1301,'Avoided Costs 2011-2019'!$M:$M)*R1301</f>
        <v>0</v>
      </c>
      <c r="X1301" s="108">
        <f t="shared" si="675"/>
        <v>191622.11574871073</v>
      </c>
      <c r="Y1301" s="134">
        <v>30000</v>
      </c>
      <c r="Z1301" s="110">
        <f t="shared" si="676"/>
        <v>15000</v>
      </c>
      <c r="AA1301" s="110"/>
      <c r="AB1301" s="110"/>
      <c r="AC1301" s="110"/>
      <c r="AD1301" s="110">
        <f t="shared" si="684"/>
        <v>15000</v>
      </c>
      <c r="AE1301" s="110">
        <f t="shared" si="685"/>
        <v>176622.11574871073</v>
      </c>
      <c r="AF1301" s="261">
        <f t="shared" si="679"/>
        <v>1771014.9600000002</v>
      </c>
      <c r="AG1301" s="23"/>
    </row>
    <row r="1302" spans="1:33" s="111" customFormat="1" x14ac:dyDescent="0.2">
      <c r="A1302" s="150" t="s">
        <v>1441</v>
      </c>
      <c r="B1302" s="150"/>
      <c r="C1302" s="150"/>
      <c r="D1302" s="151">
        <v>1</v>
      </c>
      <c r="E1302" s="152"/>
      <c r="F1302" s="153">
        <v>0.5</v>
      </c>
      <c r="G1302" s="153"/>
      <c r="H1302" s="152">
        <v>44219</v>
      </c>
      <c r="I1302" s="109">
        <f t="shared" si="688"/>
        <v>44307.438000000002</v>
      </c>
      <c r="J1302" s="66">
        <f t="shared" si="670"/>
        <v>22153.719000000001</v>
      </c>
      <c r="K1302" s="109"/>
      <c r="L1302" s="152">
        <v>0</v>
      </c>
      <c r="M1302" s="109">
        <f t="shared" si="671"/>
        <v>0</v>
      </c>
      <c r="N1302" s="109">
        <f t="shared" si="672"/>
        <v>0</v>
      </c>
      <c r="O1302" s="115"/>
      <c r="P1302" s="152">
        <v>0</v>
      </c>
      <c r="Q1302" s="109">
        <f t="shared" si="689"/>
        <v>0</v>
      </c>
      <c r="R1302" s="66">
        <f t="shared" si="674"/>
        <v>0</v>
      </c>
      <c r="S1302" s="151">
        <v>20</v>
      </c>
      <c r="T1302" s="154" t="s">
        <v>1551</v>
      </c>
      <c r="U1302" s="108">
        <f>SUMIF('Avoided Costs 2011-2019'!$A:$A,'2011 Actuals'!T1302&amp;'2011 Actuals'!S1302,'Avoided Costs 2011-2019'!$E:$E)*J1302</f>
        <v>47940.221876865595</v>
      </c>
      <c r="V1302" s="108">
        <f>SUMIF('Avoided Costs 2011-2019'!$A:$A,'2011 Actuals'!T1302&amp;'2011 Actuals'!S1302,'Avoided Costs 2011-2019'!$K:$K)*N1302</f>
        <v>0</v>
      </c>
      <c r="W1302" s="108">
        <f>SUMIF('Avoided Costs 2011-2019'!$A:$A,'2011 Actuals'!T1302&amp;'2011 Actuals'!S1302,'Avoided Costs 2011-2019'!$M:$M)*R1302</f>
        <v>0</v>
      </c>
      <c r="X1302" s="108">
        <f t="shared" si="675"/>
        <v>47940.221876865595</v>
      </c>
      <c r="Y1302" s="134">
        <v>29900</v>
      </c>
      <c r="Z1302" s="110">
        <f t="shared" si="676"/>
        <v>14950</v>
      </c>
      <c r="AA1302" s="110"/>
      <c r="AB1302" s="110"/>
      <c r="AC1302" s="110"/>
      <c r="AD1302" s="110">
        <f t="shared" si="684"/>
        <v>14950</v>
      </c>
      <c r="AE1302" s="110">
        <f t="shared" si="685"/>
        <v>32990.221876865595</v>
      </c>
      <c r="AF1302" s="261">
        <f t="shared" si="679"/>
        <v>443074.38</v>
      </c>
      <c r="AG1302" s="23"/>
    </row>
    <row r="1303" spans="1:33" s="111" customFormat="1" x14ac:dyDescent="0.2">
      <c r="A1303" s="150" t="s">
        <v>1442</v>
      </c>
      <c r="B1303" s="150"/>
      <c r="C1303" s="150"/>
      <c r="D1303" s="151">
        <v>1</v>
      </c>
      <c r="E1303" s="152"/>
      <c r="F1303" s="153">
        <v>0.5</v>
      </c>
      <c r="G1303" s="153"/>
      <c r="H1303" s="152">
        <v>88315</v>
      </c>
      <c r="I1303" s="109">
        <f t="shared" si="688"/>
        <v>88491.63</v>
      </c>
      <c r="J1303" s="66">
        <f t="shared" si="670"/>
        <v>44245.815000000002</v>
      </c>
      <c r="K1303" s="109"/>
      <c r="L1303" s="152">
        <v>0</v>
      </c>
      <c r="M1303" s="109">
        <f t="shared" si="671"/>
        <v>0</v>
      </c>
      <c r="N1303" s="109">
        <f t="shared" si="672"/>
        <v>0</v>
      </c>
      <c r="O1303" s="115"/>
      <c r="P1303" s="152">
        <v>0</v>
      </c>
      <c r="Q1303" s="109">
        <f t="shared" si="689"/>
        <v>0</v>
      </c>
      <c r="R1303" s="66">
        <f t="shared" si="674"/>
        <v>0</v>
      </c>
      <c r="S1303" s="151">
        <v>20</v>
      </c>
      <c r="T1303" s="154" t="s">
        <v>1551</v>
      </c>
      <c r="U1303" s="108">
        <f>SUMIF('Avoided Costs 2011-2019'!$A:$A,'2011 Actuals'!T1303&amp;'2011 Actuals'!S1303,'Avoided Costs 2011-2019'!$E:$E)*J1303</f>
        <v>95747.092766805785</v>
      </c>
      <c r="V1303" s="108">
        <f>SUMIF('Avoided Costs 2011-2019'!$A:$A,'2011 Actuals'!T1303&amp;'2011 Actuals'!S1303,'Avoided Costs 2011-2019'!$K:$K)*N1303</f>
        <v>0</v>
      </c>
      <c r="W1303" s="108">
        <f>SUMIF('Avoided Costs 2011-2019'!$A:$A,'2011 Actuals'!T1303&amp;'2011 Actuals'!S1303,'Avoided Costs 2011-2019'!$M:$M)*R1303</f>
        <v>0</v>
      </c>
      <c r="X1303" s="108">
        <f t="shared" si="675"/>
        <v>95747.092766805785</v>
      </c>
      <c r="Y1303" s="134">
        <v>25000</v>
      </c>
      <c r="Z1303" s="110">
        <f t="shared" si="676"/>
        <v>12500</v>
      </c>
      <c r="AA1303" s="110"/>
      <c r="AB1303" s="110"/>
      <c r="AC1303" s="110"/>
      <c r="AD1303" s="110">
        <f t="shared" si="684"/>
        <v>12500</v>
      </c>
      <c r="AE1303" s="110">
        <f t="shared" si="685"/>
        <v>83247.092766805785</v>
      </c>
      <c r="AF1303" s="261">
        <f t="shared" si="679"/>
        <v>884916.3</v>
      </c>
      <c r="AG1303" s="23"/>
    </row>
    <row r="1304" spans="1:33" s="111" customFormat="1" x14ac:dyDescent="0.2">
      <c r="A1304" s="150" t="s">
        <v>1443</v>
      </c>
      <c r="B1304" s="150"/>
      <c r="C1304" s="150"/>
      <c r="D1304" s="151">
        <v>1</v>
      </c>
      <c r="E1304" s="152"/>
      <c r="F1304" s="153">
        <v>0.5</v>
      </c>
      <c r="G1304" s="153"/>
      <c r="H1304" s="152">
        <v>53879</v>
      </c>
      <c r="I1304" s="109">
        <f t="shared" si="688"/>
        <v>53986.758000000002</v>
      </c>
      <c r="J1304" s="66">
        <f t="shared" si="670"/>
        <v>26993.379000000001</v>
      </c>
      <c r="K1304" s="109"/>
      <c r="L1304" s="152">
        <v>0</v>
      </c>
      <c r="M1304" s="109">
        <f t="shared" si="671"/>
        <v>0</v>
      </c>
      <c r="N1304" s="109">
        <f t="shared" si="672"/>
        <v>0</v>
      </c>
      <c r="O1304" s="115"/>
      <c r="P1304" s="152">
        <v>0</v>
      </c>
      <c r="Q1304" s="109">
        <f t="shared" si="689"/>
        <v>0</v>
      </c>
      <c r="R1304" s="66">
        <f t="shared" si="674"/>
        <v>0</v>
      </c>
      <c r="S1304" s="151">
        <v>20</v>
      </c>
      <c r="T1304" s="154" t="s">
        <v>1551</v>
      </c>
      <c r="U1304" s="108">
        <f>SUMIF('Avoided Costs 2011-2019'!$A:$A,'2011 Actuals'!T1304&amp;'2011 Actuals'!S1304,'Avoided Costs 2011-2019'!$E:$E)*J1304</f>
        <v>58413.153045153471</v>
      </c>
      <c r="V1304" s="108">
        <f>SUMIF('Avoided Costs 2011-2019'!$A:$A,'2011 Actuals'!T1304&amp;'2011 Actuals'!S1304,'Avoided Costs 2011-2019'!$K:$K)*N1304</f>
        <v>0</v>
      </c>
      <c r="W1304" s="108">
        <f>SUMIF('Avoided Costs 2011-2019'!$A:$A,'2011 Actuals'!T1304&amp;'2011 Actuals'!S1304,'Avoided Costs 2011-2019'!$M:$M)*R1304</f>
        <v>0</v>
      </c>
      <c r="X1304" s="108">
        <f t="shared" si="675"/>
        <v>58413.153045153471</v>
      </c>
      <c r="Y1304" s="134">
        <v>20000</v>
      </c>
      <c r="Z1304" s="110">
        <f t="shared" si="676"/>
        <v>10000</v>
      </c>
      <c r="AA1304" s="110"/>
      <c r="AB1304" s="110"/>
      <c r="AC1304" s="110"/>
      <c r="AD1304" s="110">
        <f t="shared" si="684"/>
        <v>10000</v>
      </c>
      <c r="AE1304" s="110">
        <f t="shared" si="685"/>
        <v>48413.153045153471</v>
      </c>
      <c r="AF1304" s="261">
        <f t="shared" si="679"/>
        <v>539867.58000000007</v>
      </c>
      <c r="AG1304" s="23"/>
    </row>
    <row r="1305" spans="1:33" s="111" customFormat="1" x14ac:dyDescent="0.2">
      <c r="A1305" s="150" t="s">
        <v>1444</v>
      </c>
      <c r="B1305" s="150"/>
      <c r="C1305" s="150"/>
      <c r="D1305" s="151">
        <v>1</v>
      </c>
      <c r="E1305" s="152"/>
      <c r="F1305" s="153">
        <v>0.5</v>
      </c>
      <c r="G1305" s="153"/>
      <c r="H1305" s="152">
        <v>185690</v>
      </c>
      <c r="I1305" s="109">
        <f t="shared" si="688"/>
        <v>186061.38</v>
      </c>
      <c r="J1305" s="66">
        <f t="shared" si="670"/>
        <v>93030.69</v>
      </c>
      <c r="K1305" s="109"/>
      <c r="L1305" s="152">
        <v>66902</v>
      </c>
      <c r="M1305" s="109">
        <f t="shared" si="671"/>
        <v>66902</v>
      </c>
      <c r="N1305" s="109">
        <f t="shared" si="672"/>
        <v>33451</v>
      </c>
      <c r="O1305" s="115"/>
      <c r="P1305" s="152">
        <v>0</v>
      </c>
      <c r="Q1305" s="109">
        <f t="shared" si="689"/>
        <v>0</v>
      </c>
      <c r="R1305" s="66">
        <f t="shared" si="674"/>
        <v>0</v>
      </c>
      <c r="S1305" s="151">
        <v>15</v>
      </c>
      <c r="T1305" s="154" t="s">
        <v>1551</v>
      </c>
      <c r="U1305" s="108">
        <f>SUMIF('Avoided Costs 2011-2019'!$A:$A,'2011 Actuals'!T1305&amp;'2011 Actuals'!S1305,'Avoided Costs 2011-2019'!$E:$E)*J1305</f>
        <v>173982.66045791857</v>
      </c>
      <c r="V1305" s="108">
        <f>SUMIF('Avoided Costs 2011-2019'!$A:$A,'2011 Actuals'!T1305&amp;'2011 Actuals'!S1305,'Avoided Costs 2011-2019'!$K:$K)*N1305</f>
        <v>28194.583047768385</v>
      </c>
      <c r="W1305" s="108">
        <f>SUMIF('Avoided Costs 2011-2019'!$A:$A,'2011 Actuals'!T1305&amp;'2011 Actuals'!S1305,'Avoided Costs 2011-2019'!$M:$M)*R1305</f>
        <v>0</v>
      </c>
      <c r="X1305" s="108">
        <f t="shared" si="675"/>
        <v>202177.24350568696</v>
      </c>
      <c r="Y1305" s="134">
        <v>72307</v>
      </c>
      <c r="Z1305" s="110">
        <f t="shared" si="676"/>
        <v>36153.5</v>
      </c>
      <c r="AA1305" s="110"/>
      <c r="AB1305" s="110"/>
      <c r="AC1305" s="110"/>
      <c r="AD1305" s="110">
        <f t="shared" si="684"/>
        <v>36153.5</v>
      </c>
      <c r="AE1305" s="110">
        <f t="shared" si="685"/>
        <v>166023.74350568696</v>
      </c>
      <c r="AF1305" s="261">
        <f t="shared" si="679"/>
        <v>1395460.35</v>
      </c>
      <c r="AG1305" s="23"/>
    </row>
    <row r="1306" spans="1:33" s="111" customFormat="1" x14ac:dyDescent="0.2">
      <c r="A1306" s="150" t="s">
        <v>1445</v>
      </c>
      <c r="B1306" s="150"/>
      <c r="C1306" s="150"/>
      <c r="D1306" s="151">
        <v>1</v>
      </c>
      <c r="E1306" s="152"/>
      <c r="F1306" s="153">
        <v>0.5</v>
      </c>
      <c r="G1306" s="153"/>
      <c r="H1306" s="152">
        <v>317068</v>
      </c>
      <c r="I1306" s="109">
        <v>342567</v>
      </c>
      <c r="J1306" s="66">
        <f t="shared" si="670"/>
        <v>171283.5</v>
      </c>
      <c r="K1306" s="109"/>
      <c r="L1306" s="152">
        <v>0</v>
      </c>
      <c r="M1306" s="109">
        <f>L1306</f>
        <v>0</v>
      </c>
      <c r="N1306" s="109">
        <f t="shared" si="672"/>
        <v>0</v>
      </c>
      <c r="O1306" s="115"/>
      <c r="P1306" s="152">
        <v>64131</v>
      </c>
      <c r="Q1306" s="109">
        <v>54247</v>
      </c>
      <c r="R1306" s="66">
        <f t="shared" si="674"/>
        <v>27123.5</v>
      </c>
      <c r="S1306" s="151">
        <v>20</v>
      </c>
      <c r="T1306" s="154" t="s">
        <v>1551</v>
      </c>
      <c r="U1306" s="108">
        <f>SUMIF('Avoided Costs 2011-2019'!$A:$A,'2011 Actuals'!T1306&amp;'2011 Actuals'!S1306,'Avoided Costs 2011-2019'!$E:$E)*J1306</f>
        <v>370654.20003955578</v>
      </c>
      <c r="V1306" s="108">
        <f>SUMIF('Avoided Costs 2011-2019'!$A:$A,'2011 Actuals'!T1306&amp;'2011 Actuals'!S1306,'Avoided Costs 2011-2019'!$K:$K)*N1306</f>
        <v>0</v>
      </c>
      <c r="W1306" s="108">
        <f>SUMIF('Avoided Costs 2011-2019'!$A:$A,'2011 Actuals'!T1306&amp;'2011 Actuals'!S1306,'Avoided Costs 2011-2019'!$M:$M)*R1306</f>
        <v>532751.57751249592</v>
      </c>
      <c r="X1306" s="108">
        <f t="shared" si="675"/>
        <v>903405.7775520517</v>
      </c>
      <c r="Y1306" s="134">
        <v>98000</v>
      </c>
      <c r="Z1306" s="110">
        <f t="shared" si="676"/>
        <v>49000</v>
      </c>
      <c r="AA1306" s="110"/>
      <c r="AB1306" s="110"/>
      <c r="AC1306" s="110"/>
      <c r="AD1306" s="110">
        <f t="shared" si="684"/>
        <v>49000</v>
      </c>
      <c r="AE1306" s="110">
        <f t="shared" si="685"/>
        <v>854405.7775520517</v>
      </c>
      <c r="AF1306" s="261">
        <f t="shared" si="679"/>
        <v>3425670</v>
      </c>
      <c r="AG1306" s="23"/>
    </row>
    <row r="1307" spans="1:33" s="111" customFormat="1" x14ac:dyDescent="0.2">
      <c r="A1307" s="150" t="s">
        <v>1446</v>
      </c>
      <c r="B1307" s="150"/>
      <c r="C1307" s="150"/>
      <c r="D1307" s="151">
        <v>1</v>
      </c>
      <c r="E1307" s="152"/>
      <c r="F1307" s="153">
        <v>0.5</v>
      </c>
      <c r="G1307" s="153"/>
      <c r="H1307" s="152">
        <v>71724</v>
      </c>
      <c r="I1307" s="109">
        <f>+$H$1259*H1307</f>
        <v>71867.448000000004</v>
      </c>
      <c r="J1307" s="66">
        <f t="shared" si="670"/>
        <v>35933.724000000002</v>
      </c>
      <c r="K1307" s="109"/>
      <c r="L1307" s="152">
        <v>0</v>
      </c>
      <c r="M1307" s="109">
        <f t="shared" si="671"/>
        <v>0</v>
      </c>
      <c r="N1307" s="109">
        <f t="shared" si="672"/>
        <v>0</v>
      </c>
      <c r="O1307" s="115"/>
      <c r="P1307" s="152">
        <v>0</v>
      </c>
      <c r="Q1307" s="109">
        <f>+P1307*$P$1259</f>
        <v>0</v>
      </c>
      <c r="R1307" s="66">
        <f t="shared" si="674"/>
        <v>0</v>
      </c>
      <c r="S1307" s="151">
        <v>5</v>
      </c>
      <c r="T1307" s="154" t="s">
        <v>1551</v>
      </c>
      <c r="U1307" s="108">
        <f>SUMIF('Avoided Costs 2011-2019'!$A:$A,'2011 Actuals'!T1307&amp;'2011 Actuals'!S1307,'Avoided Costs 2011-2019'!$E:$E)*J1307</f>
        <v>29809.055407312229</v>
      </c>
      <c r="V1307" s="108">
        <f>SUMIF('Avoided Costs 2011-2019'!$A:$A,'2011 Actuals'!T1307&amp;'2011 Actuals'!S1307,'Avoided Costs 2011-2019'!$K:$K)*N1307</f>
        <v>0</v>
      </c>
      <c r="W1307" s="108">
        <f>SUMIF('Avoided Costs 2011-2019'!$A:$A,'2011 Actuals'!T1307&amp;'2011 Actuals'!S1307,'Avoided Costs 2011-2019'!$M:$M)*R1307</f>
        <v>0</v>
      </c>
      <c r="X1307" s="108">
        <f t="shared" si="675"/>
        <v>29809.055407312229</v>
      </c>
      <c r="Y1307" s="134">
        <v>9550</v>
      </c>
      <c r="Z1307" s="110">
        <f t="shared" si="676"/>
        <v>4775</v>
      </c>
      <c r="AA1307" s="110"/>
      <c r="AB1307" s="110"/>
      <c r="AC1307" s="110"/>
      <c r="AD1307" s="110">
        <f t="shared" si="684"/>
        <v>4775</v>
      </c>
      <c r="AE1307" s="110">
        <f t="shared" si="685"/>
        <v>25034.055407312229</v>
      </c>
      <c r="AF1307" s="261">
        <f t="shared" si="679"/>
        <v>179668.62</v>
      </c>
      <c r="AG1307" s="23"/>
    </row>
    <row r="1308" spans="1:33" s="111" customFormat="1" x14ac:dyDescent="0.2">
      <c r="A1308" s="150" t="s">
        <v>1447</v>
      </c>
      <c r="B1308" s="150"/>
      <c r="C1308" s="150"/>
      <c r="D1308" s="151">
        <v>1</v>
      </c>
      <c r="E1308" s="152"/>
      <c r="F1308" s="153">
        <v>0.5</v>
      </c>
      <c r="G1308" s="153"/>
      <c r="H1308" s="152">
        <v>571397</v>
      </c>
      <c r="I1308" s="109">
        <f>+$H$1259*H1308</f>
        <v>572539.79399999999</v>
      </c>
      <c r="J1308" s="66">
        <f t="shared" si="670"/>
        <v>286269.897</v>
      </c>
      <c r="K1308" s="109"/>
      <c r="L1308" s="152">
        <v>0</v>
      </c>
      <c r="M1308" s="109">
        <f t="shared" si="671"/>
        <v>0</v>
      </c>
      <c r="N1308" s="109">
        <f t="shared" si="672"/>
        <v>0</v>
      </c>
      <c r="O1308" s="115"/>
      <c r="P1308" s="152">
        <v>0</v>
      </c>
      <c r="Q1308" s="109">
        <f>+P1308*$P$1259</f>
        <v>0</v>
      </c>
      <c r="R1308" s="66">
        <f t="shared" si="674"/>
        <v>0</v>
      </c>
      <c r="S1308" s="151">
        <v>5</v>
      </c>
      <c r="T1308" s="154" t="s">
        <v>1551</v>
      </c>
      <c r="U1308" s="108">
        <f>SUMIF('Avoided Costs 2011-2019'!$A:$A,'2011 Actuals'!T1308&amp;'2011 Actuals'!S1308,'Avoided Costs 2011-2019'!$E:$E)*J1308</f>
        <v>237477.06252540273</v>
      </c>
      <c r="V1308" s="108">
        <f>SUMIF('Avoided Costs 2011-2019'!$A:$A,'2011 Actuals'!T1308&amp;'2011 Actuals'!S1308,'Avoided Costs 2011-2019'!$K:$K)*N1308</f>
        <v>0</v>
      </c>
      <c r="W1308" s="108">
        <f>SUMIF('Avoided Costs 2011-2019'!$A:$A,'2011 Actuals'!T1308&amp;'2011 Actuals'!S1308,'Avoided Costs 2011-2019'!$M:$M)*R1308</f>
        <v>0</v>
      </c>
      <c r="X1308" s="108">
        <f t="shared" si="675"/>
        <v>237477.06252540273</v>
      </c>
      <c r="Y1308" s="134">
        <v>13297</v>
      </c>
      <c r="Z1308" s="110">
        <f t="shared" si="676"/>
        <v>6648.5</v>
      </c>
      <c r="AA1308" s="110"/>
      <c r="AB1308" s="110"/>
      <c r="AC1308" s="110"/>
      <c r="AD1308" s="110">
        <f t="shared" si="684"/>
        <v>6648.5</v>
      </c>
      <c r="AE1308" s="110">
        <f t="shared" si="685"/>
        <v>230828.56252540273</v>
      </c>
      <c r="AF1308" s="261">
        <f t="shared" si="679"/>
        <v>1431349.4849999999</v>
      </c>
      <c r="AG1308" s="23"/>
    </row>
    <row r="1309" spans="1:33" s="111" customFormat="1" x14ac:dyDescent="0.2">
      <c r="A1309" s="150" t="s">
        <v>1448</v>
      </c>
      <c r="B1309" s="150"/>
      <c r="C1309" s="150"/>
      <c r="D1309" s="151">
        <v>1</v>
      </c>
      <c r="E1309" s="152"/>
      <c r="F1309" s="153">
        <v>0.5</v>
      </c>
      <c r="G1309" s="153"/>
      <c r="H1309" s="152">
        <v>137220</v>
      </c>
      <c r="I1309" s="109">
        <f>+$H$1259*H1309</f>
        <v>137494.44</v>
      </c>
      <c r="J1309" s="66">
        <f t="shared" si="670"/>
        <v>68747.22</v>
      </c>
      <c r="K1309" s="109"/>
      <c r="L1309" s="152">
        <v>0</v>
      </c>
      <c r="M1309" s="109">
        <f t="shared" si="671"/>
        <v>0</v>
      </c>
      <c r="N1309" s="109">
        <f t="shared" si="672"/>
        <v>0</v>
      </c>
      <c r="O1309" s="115"/>
      <c r="P1309" s="152">
        <v>0</v>
      </c>
      <c r="Q1309" s="109">
        <f>+P1309*$P$1259</f>
        <v>0</v>
      </c>
      <c r="R1309" s="66">
        <f t="shared" si="674"/>
        <v>0</v>
      </c>
      <c r="S1309" s="151">
        <v>20</v>
      </c>
      <c r="T1309" s="154" t="s">
        <v>1551</v>
      </c>
      <c r="U1309" s="108">
        <f>SUMIF('Avoided Costs 2011-2019'!$A:$A,'2011 Actuals'!T1309&amp;'2011 Actuals'!S1309,'Avoided Costs 2011-2019'!$E:$E)*J1309</f>
        <v>148767.66199921971</v>
      </c>
      <c r="V1309" s="108">
        <f>SUMIF('Avoided Costs 2011-2019'!$A:$A,'2011 Actuals'!T1309&amp;'2011 Actuals'!S1309,'Avoided Costs 2011-2019'!$K:$K)*N1309</f>
        <v>0</v>
      </c>
      <c r="W1309" s="108">
        <f>SUMIF('Avoided Costs 2011-2019'!$A:$A,'2011 Actuals'!T1309&amp;'2011 Actuals'!S1309,'Avoided Costs 2011-2019'!$M:$M)*R1309</f>
        <v>0</v>
      </c>
      <c r="X1309" s="108">
        <f t="shared" si="675"/>
        <v>148767.66199921971</v>
      </c>
      <c r="Y1309" s="134">
        <v>33000</v>
      </c>
      <c r="Z1309" s="110">
        <f t="shared" si="676"/>
        <v>16500</v>
      </c>
      <c r="AA1309" s="110"/>
      <c r="AB1309" s="110"/>
      <c r="AC1309" s="110"/>
      <c r="AD1309" s="110">
        <f t="shared" si="684"/>
        <v>16500</v>
      </c>
      <c r="AE1309" s="110">
        <f t="shared" si="685"/>
        <v>132267.66199921971</v>
      </c>
      <c r="AF1309" s="261">
        <f t="shared" si="679"/>
        <v>1374944.4</v>
      </c>
      <c r="AG1309" s="23"/>
    </row>
    <row r="1310" spans="1:33" s="111" customFormat="1" x14ac:dyDescent="0.2">
      <c r="A1310" s="150" t="s">
        <v>1449</v>
      </c>
      <c r="B1310" s="150"/>
      <c r="C1310" s="150"/>
      <c r="D1310" s="151">
        <v>1</v>
      </c>
      <c r="E1310" s="152"/>
      <c r="F1310" s="153">
        <v>0.5</v>
      </c>
      <c r="G1310" s="153"/>
      <c r="H1310" s="152">
        <v>729094</v>
      </c>
      <c r="I1310" s="109">
        <f t="shared" ref="I1310:I1311" si="690">H1310</f>
        <v>729094</v>
      </c>
      <c r="J1310" s="66">
        <f t="shared" si="670"/>
        <v>364547</v>
      </c>
      <c r="K1310" s="109"/>
      <c r="L1310" s="152">
        <v>144889</v>
      </c>
      <c r="M1310" s="109">
        <f t="shared" ref="M1310:M1311" si="691">L1310</f>
        <v>144889</v>
      </c>
      <c r="N1310" s="109">
        <f t="shared" si="672"/>
        <v>72444.5</v>
      </c>
      <c r="O1310" s="115"/>
      <c r="P1310" s="152">
        <v>0</v>
      </c>
      <c r="Q1310" s="152">
        <v>0</v>
      </c>
      <c r="R1310" s="66">
        <f t="shared" si="674"/>
        <v>0</v>
      </c>
      <c r="S1310" s="151">
        <v>20</v>
      </c>
      <c r="T1310" s="154" t="s">
        <v>1551</v>
      </c>
      <c r="U1310" s="108">
        <f>SUMIF('Avoided Costs 2011-2019'!$A:$A,'2011 Actuals'!T1310&amp;'2011 Actuals'!S1310,'Avoided Costs 2011-2019'!$E:$E)*J1310</f>
        <v>788872.69738077477</v>
      </c>
      <c r="V1310" s="108">
        <f>SUMIF('Avoided Costs 2011-2019'!$A:$A,'2011 Actuals'!T1310&amp;'2011 Actuals'!S1310,'Avoided Costs 2011-2019'!$K:$K)*N1310</f>
        <v>71146.647108787583</v>
      </c>
      <c r="W1310" s="108">
        <f>SUMIF('Avoided Costs 2011-2019'!$A:$A,'2011 Actuals'!T1310&amp;'2011 Actuals'!S1310,'Avoided Costs 2011-2019'!$M:$M)*R1310</f>
        <v>0</v>
      </c>
      <c r="X1310" s="108">
        <f t="shared" si="675"/>
        <v>860019.34448956233</v>
      </c>
      <c r="Y1310" s="134">
        <v>53000</v>
      </c>
      <c r="Z1310" s="110">
        <f t="shared" si="676"/>
        <v>26500</v>
      </c>
      <c r="AA1310" s="110"/>
      <c r="AB1310" s="110"/>
      <c r="AC1310" s="110"/>
      <c r="AD1310" s="110">
        <f t="shared" si="684"/>
        <v>26500</v>
      </c>
      <c r="AE1310" s="110">
        <f t="shared" si="685"/>
        <v>833519.34448956233</v>
      </c>
      <c r="AF1310" s="261">
        <f t="shared" si="679"/>
        <v>7290940</v>
      </c>
      <c r="AG1310" s="23"/>
    </row>
    <row r="1311" spans="1:33" s="111" customFormat="1" x14ac:dyDescent="0.2">
      <c r="A1311" s="150" t="s">
        <v>1450</v>
      </c>
      <c r="B1311" s="150"/>
      <c r="C1311" s="150"/>
      <c r="D1311" s="151">
        <v>1</v>
      </c>
      <c r="E1311" s="152"/>
      <c r="F1311" s="153">
        <v>0.5</v>
      </c>
      <c r="G1311" s="153"/>
      <c r="H1311" s="152">
        <v>959061</v>
      </c>
      <c r="I1311" s="109">
        <f t="shared" si="690"/>
        <v>959061</v>
      </c>
      <c r="J1311" s="66">
        <f t="shared" si="670"/>
        <v>479530.5</v>
      </c>
      <c r="K1311" s="109"/>
      <c r="L1311" s="152">
        <v>19874</v>
      </c>
      <c r="M1311" s="109">
        <f t="shared" si="691"/>
        <v>19874</v>
      </c>
      <c r="N1311" s="109">
        <f t="shared" si="672"/>
        <v>9937</v>
      </c>
      <c r="O1311" s="115"/>
      <c r="P1311" s="152">
        <v>7813</v>
      </c>
      <c r="Q1311" s="152">
        <v>7813</v>
      </c>
      <c r="R1311" s="66">
        <f t="shared" si="674"/>
        <v>3906.5</v>
      </c>
      <c r="S1311" s="151">
        <v>20</v>
      </c>
      <c r="T1311" s="154" t="s">
        <v>1551</v>
      </c>
      <c r="U1311" s="108">
        <f>SUMIF('Avoided Costs 2011-2019'!$A:$A,'2011 Actuals'!T1311&amp;'2011 Actuals'!S1311,'Avoided Costs 2011-2019'!$E:$E)*J1311</f>
        <v>1037694.7801280812</v>
      </c>
      <c r="V1311" s="108">
        <f>SUMIF('Avoided Costs 2011-2019'!$A:$A,'2011 Actuals'!T1311&amp;'2011 Actuals'!S1311,'Avoided Costs 2011-2019'!$K:$K)*N1311</f>
        <v>9758.9773180851844</v>
      </c>
      <c r="W1311" s="108">
        <f>SUMIF('Avoided Costs 2011-2019'!$A:$A,'2011 Actuals'!T1311&amp;'2011 Actuals'!S1311,'Avoided Costs 2011-2019'!$M:$M)*R1311</f>
        <v>76730.29061708723</v>
      </c>
      <c r="X1311" s="108">
        <f t="shared" si="675"/>
        <v>1124184.0480632535</v>
      </c>
      <c r="Y1311" s="134">
        <v>397380</v>
      </c>
      <c r="Z1311" s="110">
        <f t="shared" si="676"/>
        <v>198690</v>
      </c>
      <c r="AA1311" s="110"/>
      <c r="AB1311" s="110"/>
      <c r="AC1311" s="110"/>
      <c r="AD1311" s="110">
        <f t="shared" si="684"/>
        <v>198690</v>
      </c>
      <c r="AE1311" s="110">
        <f t="shared" si="685"/>
        <v>925494.04806325352</v>
      </c>
      <c r="AF1311" s="261">
        <f t="shared" si="679"/>
        <v>9590610</v>
      </c>
      <c r="AG1311" s="23"/>
    </row>
    <row r="1312" spans="1:33" s="111" customFormat="1" x14ac:dyDescent="0.2">
      <c r="A1312" s="150" t="s">
        <v>1451</v>
      </c>
      <c r="B1312" s="150"/>
      <c r="C1312" s="150"/>
      <c r="D1312" s="151">
        <v>1</v>
      </c>
      <c r="E1312" s="152"/>
      <c r="F1312" s="153">
        <v>0.5</v>
      </c>
      <c r="G1312" s="153"/>
      <c r="H1312" s="152">
        <v>3074594</v>
      </c>
      <c r="I1312" s="109">
        <f t="shared" ref="I1312:I1323" si="692">+$H$1259*H1312</f>
        <v>3080743.1880000001</v>
      </c>
      <c r="J1312" s="66">
        <f t="shared" si="670"/>
        <v>1540371.594</v>
      </c>
      <c r="K1312" s="109"/>
      <c r="L1312" s="152">
        <v>-109662</v>
      </c>
      <c r="M1312" s="109">
        <f t="shared" si="671"/>
        <v>-109662</v>
      </c>
      <c r="N1312" s="109">
        <f t="shared" si="672"/>
        <v>-54831</v>
      </c>
      <c r="O1312" s="115"/>
      <c r="P1312" s="152">
        <v>0</v>
      </c>
      <c r="Q1312" s="109">
        <f t="shared" ref="Q1312:Q1324" si="693">+P1312*$P$1259</f>
        <v>0</v>
      </c>
      <c r="R1312" s="66">
        <f t="shared" si="674"/>
        <v>0</v>
      </c>
      <c r="S1312" s="151">
        <v>20</v>
      </c>
      <c r="T1312" s="154" t="s">
        <v>1551</v>
      </c>
      <c r="U1312" s="108">
        <f>SUMIF('Avoided Costs 2011-2019'!$A:$A,'2011 Actuals'!T1312&amp;'2011 Actuals'!S1312,'Avoided Costs 2011-2019'!$E:$E)*J1312</f>
        <v>3333334.5064628255</v>
      </c>
      <c r="V1312" s="108">
        <f>SUMIF('Avoided Costs 2011-2019'!$A:$A,'2011 Actuals'!T1312&amp;'2011 Actuals'!S1312,'Avoided Costs 2011-2019'!$K:$K)*N1312</f>
        <v>-53848.695313266457</v>
      </c>
      <c r="W1312" s="108">
        <f>SUMIF('Avoided Costs 2011-2019'!$A:$A,'2011 Actuals'!T1312&amp;'2011 Actuals'!S1312,'Avoided Costs 2011-2019'!$M:$M)*R1312</f>
        <v>0</v>
      </c>
      <c r="X1312" s="108">
        <f t="shared" si="675"/>
        <v>3279485.811149559</v>
      </c>
      <c r="Y1312" s="134">
        <v>290975</v>
      </c>
      <c r="Z1312" s="110">
        <f t="shared" si="676"/>
        <v>145487.5</v>
      </c>
      <c r="AA1312" s="110"/>
      <c r="AB1312" s="110"/>
      <c r="AC1312" s="110"/>
      <c r="AD1312" s="110">
        <f t="shared" si="684"/>
        <v>145487.5</v>
      </c>
      <c r="AE1312" s="110">
        <f t="shared" si="685"/>
        <v>3133998.311149559</v>
      </c>
      <c r="AF1312" s="261">
        <f t="shared" si="679"/>
        <v>30807431.880000003</v>
      </c>
      <c r="AG1312" s="23"/>
    </row>
    <row r="1313" spans="1:33" s="111" customFormat="1" x14ac:dyDescent="0.2">
      <c r="A1313" s="150" t="s">
        <v>1452</v>
      </c>
      <c r="B1313" s="150"/>
      <c r="C1313" s="150"/>
      <c r="D1313" s="151">
        <v>1</v>
      </c>
      <c r="E1313" s="152"/>
      <c r="F1313" s="153">
        <v>0.5</v>
      </c>
      <c r="G1313" s="153"/>
      <c r="H1313" s="152">
        <v>13614</v>
      </c>
      <c r="I1313" s="109">
        <f t="shared" si="692"/>
        <v>13641.227999999999</v>
      </c>
      <c r="J1313" s="66">
        <f t="shared" si="670"/>
        <v>6820.6139999999996</v>
      </c>
      <c r="K1313" s="109"/>
      <c r="L1313" s="152">
        <v>0</v>
      </c>
      <c r="M1313" s="109">
        <f t="shared" si="671"/>
        <v>0</v>
      </c>
      <c r="N1313" s="109">
        <f t="shared" si="672"/>
        <v>0</v>
      </c>
      <c r="O1313" s="115"/>
      <c r="P1313" s="152">
        <v>0</v>
      </c>
      <c r="Q1313" s="109">
        <f t="shared" si="693"/>
        <v>0</v>
      </c>
      <c r="R1313" s="66">
        <f t="shared" si="674"/>
        <v>0</v>
      </c>
      <c r="S1313" s="151">
        <v>15</v>
      </c>
      <c r="T1313" s="154" t="s">
        <v>1551</v>
      </c>
      <c r="U1313" s="108">
        <f>SUMIF('Avoided Costs 2011-2019'!$A:$A,'2011 Actuals'!T1313&amp;'2011 Actuals'!S1313,'Avoided Costs 2011-2019'!$E:$E)*J1313</f>
        <v>12755.667722947403</v>
      </c>
      <c r="V1313" s="108">
        <f>SUMIF('Avoided Costs 2011-2019'!$A:$A,'2011 Actuals'!T1313&amp;'2011 Actuals'!S1313,'Avoided Costs 2011-2019'!$K:$K)*N1313</f>
        <v>0</v>
      </c>
      <c r="W1313" s="108">
        <f>SUMIF('Avoided Costs 2011-2019'!$A:$A,'2011 Actuals'!T1313&amp;'2011 Actuals'!S1313,'Avoided Costs 2011-2019'!$M:$M)*R1313</f>
        <v>0</v>
      </c>
      <c r="X1313" s="108">
        <f t="shared" si="675"/>
        <v>12755.667722947403</v>
      </c>
      <c r="Y1313" s="134">
        <v>18650</v>
      </c>
      <c r="Z1313" s="110">
        <f t="shared" si="676"/>
        <v>9325</v>
      </c>
      <c r="AA1313" s="110"/>
      <c r="AB1313" s="110"/>
      <c r="AC1313" s="110"/>
      <c r="AD1313" s="110">
        <f t="shared" si="684"/>
        <v>9325</v>
      </c>
      <c r="AE1313" s="110">
        <f t="shared" si="685"/>
        <v>3430.6677229474026</v>
      </c>
      <c r="AF1313" s="261">
        <f t="shared" si="679"/>
        <v>102309.20999999999</v>
      </c>
      <c r="AG1313" s="23"/>
    </row>
    <row r="1314" spans="1:33" s="111" customFormat="1" x14ac:dyDescent="0.2">
      <c r="A1314" s="150" t="s">
        <v>1453</v>
      </c>
      <c r="B1314" s="150"/>
      <c r="C1314" s="150"/>
      <c r="D1314" s="151">
        <v>1</v>
      </c>
      <c r="E1314" s="152"/>
      <c r="F1314" s="153">
        <v>0.5</v>
      </c>
      <c r="G1314" s="153"/>
      <c r="H1314" s="152">
        <v>217586</v>
      </c>
      <c r="I1314" s="109">
        <f t="shared" si="692"/>
        <v>218021.17199999999</v>
      </c>
      <c r="J1314" s="66">
        <f t="shared" si="670"/>
        <v>109010.586</v>
      </c>
      <c r="K1314" s="109"/>
      <c r="L1314" s="152">
        <v>0</v>
      </c>
      <c r="M1314" s="109">
        <f t="shared" si="671"/>
        <v>0</v>
      </c>
      <c r="N1314" s="109">
        <f t="shared" si="672"/>
        <v>0</v>
      </c>
      <c r="O1314" s="115"/>
      <c r="P1314" s="152">
        <v>0</v>
      </c>
      <c r="Q1314" s="109">
        <f t="shared" si="693"/>
        <v>0</v>
      </c>
      <c r="R1314" s="66">
        <f t="shared" si="674"/>
        <v>0</v>
      </c>
      <c r="S1314" s="151">
        <v>18</v>
      </c>
      <c r="T1314" s="154" t="s">
        <v>1551</v>
      </c>
      <c r="U1314" s="108">
        <f>SUMIF('Avoided Costs 2011-2019'!$A:$A,'2011 Actuals'!T1314&amp;'2011 Actuals'!S1314,'Avoided Costs 2011-2019'!$E:$E)*J1314</f>
        <v>224367.80926287817</v>
      </c>
      <c r="V1314" s="108">
        <f>SUMIF('Avoided Costs 2011-2019'!$A:$A,'2011 Actuals'!T1314&amp;'2011 Actuals'!S1314,'Avoided Costs 2011-2019'!$K:$K)*N1314</f>
        <v>0</v>
      </c>
      <c r="W1314" s="108">
        <f>SUMIF('Avoided Costs 2011-2019'!$A:$A,'2011 Actuals'!T1314&amp;'2011 Actuals'!S1314,'Avoided Costs 2011-2019'!$M:$M)*R1314</f>
        <v>0</v>
      </c>
      <c r="X1314" s="108">
        <f t="shared" si="675"/>
        <v>224367.80926287817</v>
      </c>
      <c r="Y1314" s="134">
        <v>47118</v>
      </c>
      <c r="Z1314" s="110">
        <f t="shared" si="676"/>
        <v>23559</v>
      </c>
      <c r="AA1314" s="110"/>
      <c r="AB1314" s="110"/>
      <c r="AC1314" s="110"/>
      <c r="AD1314" s="110">
        <f t="shared" si="684"/>
        <v>23559</v>
      </c>
      <c r="AE1314" s="110">
        <f t="shared" si="685"/>
        <v>200808.80926287817</v>
      </c>
      <c r="AF1314" s="261">
        <f t="shared" si="679"/>
        <v>1962190.548</v>
      </c>
      <c r="AG1314" s="23"/>
    </row>
    <row r="1315" spans="1:33" s="111" customFormat="1" x14ac:dyDescent="0.2">
      <c r="A1315" s="150" t="s">
        <v>1454</v>
      </c>
      <c r="B1315" s="150"/>
      <c r="C1315" s="150"/>
      <c r="D1315" s="151">
        <v>1</v>
      </c>
      <c r="E1315" s="152"/>
      <c r="F1315" s="153">
        <v>0.5</v>
      </c>
      <c r="G1315" s="153"/>
      <c r="H1315" s="152">
        <v>36235</v>
      </c>
      <c r="I1315" s="109">
        <f t="shared" si="692"/>
        <v>36307.47</v>
      </c>
      <c r="J1315" s="66">
        <f t="shared" si="670"/>
        <v>18153.735000000001</v>
      </c>
      <c r="K1315" s="109"/>
      <c r="L1315" s="152">
        <v>0</v>
      </c>
      <c r="M1315" s="109">
        <f t="shared" si="671"/>
        <v>0</v>
      </c>
      <c r="N1315" s="109">
        <f t="shared" si="672"/>
        <v>0</v>
      </c>
      <c r="O1315" s="115"/>
      <c r="P1315" s="152">
        <v>0</v>
      </c>
      <c r="Q1315" s="109">
        <f t="shared" si="693"/>
        <v>0</v>
      </c>
      <c r="R1315" s="66">
        <f t="shared" si="674"/>
        <v>0</v>
      </c>
      <c r="S1315" s="151">
        <v>15</v>
      </c>
      <c r="T1315" s="154" t="s">
        <v>1551</v>
      </c>
      <c r="U1315" s="108">
        <f>SUMIF('Avoided Costs 2011-2019'!$A:$A,'2011 Actuals'!T1315&amp;'2011 Actuals'!S1315,'Avoided Costs 2011-2019'!$E:$E)*J1315</f>
        <v>33950.46422366675</v>
      </c>
      <c r="V1315" s="108">
        <f>SUMIF('Avoided Costs 2011-2019'!$A:$A,'2011 Actuals'!T1315&amp;'2011 Actuals'!S1315,'Avoided Costs 2011-2019'!$K:$K)*N1315</f>
        <v>0</v>
      </c>
      <c r="W1315" s="108">
        <f>SUMIF('Avoided Costs 2011-2019'!$A:$A,'2011 Actuals'!T1315&amp;'2011 Actuals'!S1315,'Avoided Costs 2011-2019'!$M:$M)*R1315</f>
        <v>0</v>
      </c>
      <c r="X1315" s="108">
        <f t="shared" si="675"/>
        <v>33950.46422366675</v>
      </c>
      <c r="Y1315" s="134">
        <v>29200</v>
      </c>
      <c r="Z1315" s="110">
        <f t="shared" si="676"/>
        <v>14600</v>
      </c>
      <c r="AA1315" s="110"/>
      <c r="AB1315" s="110"/>
      <c r="AC1315" s="110"/>
      <c r="AD1315" s="110">
        <f t="shared" si="684"/>
        <v>14600</v>
      </c>
      <c r="AE1315" s="110">
        <f t="shared" si="685"/>
        <v>19350.46422366675</v>
      </c>
      <c r="AF1315" s="261">
        <f t="shared" si="679"/>
        <v>272306.02500000002</v>
      </c>
      <c r="AG1315" s="23"/>
    </row>
    <row r="1316" spans="1:33" s="111" customFormat="1" x14ac:dyDescent="0.2">
      <c r="A1316" s="150" t="s">
        <v>1455</v>
      </c>
      <c r="B1316" s="150"/>
      <c r="C1316" s="150"/>
      <c r="D1316" s="151">
        <v>1</v>
      </c>
      <c r="E1316" s="152"/>
      <c r="F1316" s="153">
        <v>0.5</v>
      </c>
      <c r="G1316" s="153"/>
      <c r="H1316" s="152">
        <v>875656</v>
      </c>
      <c r="I1316" s="109">
        <f t="shared" si="692"/>
        <v>877407.31200000003</v>
      </c>
      <c r="J1316" s="66">
        <f t="shared" si="670"/>
        <v>438703.65600000002</v>
      </c>
      <c r="K1316" s="109"/>
      <c r="L1316" s="152">
        <v>0</v>
      </c>
      <c r="M1316" s="109">
        <f t="shared" si="671"/>
        <v>0</v>
      </c>
      <c r="N1316" s="109">
        <f t="shared" si="672"/>
        <v>0</v>
      </c>
      <c r="O1316" s="115"/>
      <c r="P1316" s="152">
        <v>9838</v>
      </c>
      <c r="Q1316" s="109">
        <f t="shared" si="693"/>
        <v>8923.0660000000007</v>
      </c>
      <c r="R1316" s="66">
        <f t="shared" si="674"/>
        <v>4461.5330000000004</v>
      </c>
      <c r="S1316" s="151">
        <v>15</v>
      </c>
      <c r="T1316" s="154" t="s">
        <v>1551</v>
      </c>
      <c r="U1316" s="108">
        <f>SUMIF('Avoided Costs 2011-2019'!$A:$A,'2011 Actuals'!T1316&amp;'2011 Actuals'!S1316,'Avoided Costs 2011-2019'!$E:$E)*J1316</f>
        <v>820447.84601184307</v>
      </c>
      <c r="V1316" s="108">
        <f>SUMIF('Avoided Costs 2011-2019'!$A:$A,'2011 Actuals'!T1316&amp;'2011 Actuals'!S1316,'Avoided Costs 2011-2019'!$K:$K)*N1316</f>
        <v>0</v>
      </c>
      <c r="W1316" s="108">
        <f>SUMIF('Avoided Costs 2011-2019'!$A:$A,'2011 Actuals'!T1316&amp;'2011 Actuals'!S1316,'Avoided Costs 2011-2019'!$M:$M)*R1316</f>
        <v>75209.149316229261</v>
      </c>
      <c r="X1316" s="108">
        <f t="shared" si="675"/>
        <v>895656.99532807234</v>
      </c>
      <c r="Y1316" s="134">
        <v>300242</v>
      </c>
      <c r="Z1316" s="110">
        <f t="shared" si="676"/>
        <v>150121</v>
      </c>
      <c r="AA1316" s="110"/>
      <c r="AB1316" s="110"/>
      <c r="AC1316" s="110"/>
      <c r="AD1316" s="110">
        <f t="shared" si="684"/>
        <v>150121</v>
      </c>
      <c r="AE1316" s="110">
        <f t="shared" si="685"/>
        <v>745535.99532807234</v>
      </c>
      <c r="AF1316" s="261">
        <f t="shared" si="679"/>
        <v>6580554.8399999999</v>
      </c>
      <c r="AG1316" s="23"/>
    </row>
    <row r="1317" spans="1:33" s="111" customFormat="1" x14ac:dyDescent="0.2">
      <c r="A1317" s="150" t="s">
        <v>1456</v>
      </c>
      <c r="B1317" s="150"/>
      <c r="C1317" s="150"/>
      <c r="D1317" s="151">
        <v>1</v>
      </c>
      <c r="E1317" s="152"/>
      <c r="F1317" s="153">
        <v>0.5</v>
      </c>
      <c r="G1317" s="153"/>
      <c r="H1317" s="152">
        <v>32043</v>
      </c>
      <c r="I1317" s="109">
        <f t="shared" si="692"/>
        <v>32107.085999999999</v>
      </c>
      <c r="J1317" s="66">
        <f t="shared" si="670"/>
        <v>16053.543</v>
      </c>
      <c r="K1317" s="109"/>
      <c r="L1317" s="152">
        <v>0</v>
      </c>
      <c r="M1317" s="109">
        <f t="shared" si="671"/>
        <v>0</v>
      </c>
      <c r="N1317" s="109">
        <f t="shared" si="672"/>
        <v>0</v>
      </c>
      <c r="O1317" s="115"/>
      <c r="P1317" s="152">
        <v>0</v>
      </c>
      <c r="Q1317" s="109">
        <f t="shared" si="693"/>
        <v>0</v>
      </c>
      <c r="R1317" s="66">
        <f t="shared" ref="R1317:R1382" si="694">Q1317*(1-F1317)</f>
        <v>0</v>
      </c>
      <c r="S1317" s="151">
        <v>15</v>
      </c>
      <c r="T1317" s="154" t="s">
        <v>1551</v>
      </c>
      <c r="U1317" s="108">
        <f>SUMIF('Avoided Costs 2011-2019'!$A:$A,'2011 Actuals'!T1317&amp;'2011 Actuals'!S1317,'Avoided Costs 2011-2019'!$E:$E)*J1317</f>
        <v>30022.760455883916</v>
      </c>
      <c r="V1317" s="108">
        <f>SUMIF('Avoided Costs 2011-2019'!$A:$A,'2011 Actuals'!T1317&amp;'2011 Actuals'!S1317,'Avoided Costs 2011-2019'!$K:$K)*N1317</f>
        <v>0</v>
      </c>
      <c r="W1317" s="108">
        <f>SUMIF('Avoided Costs 2011-2019'!$A:$A,'2011 Actuals'!T1317&amp;'2011 Actuals'!S1317,'Avoided Costs 2011-2019'!$M:$M)*R1317</f>
        <v>0</v>
      </c>
      <c r="X1317" s="108">
        <f t="shared" ref="X1317:X1382" si="695">SUM(U1317:W1317)</f>
        <v>30022.760455883916</v>
      </c>
      <c r="Y1317" s="134">
        <v>28000</v>
      </c>
      <c r="Z1317" s="110">
        <f t="shared" ref="Z1317:Z1382" si="696">Y1317*(1-F1317)</f>
        <v>14000</v>
      </c>
      <c r="AA1317" s="110"/>
      <c r="AB1317" s="110"/>
      <c r="AC1317" s="110"/>
      <c r="AD1317" s="110">
        <f t="shared" si="684"/>
        <v>14000</v>
      </c>
      <c r="AE1317" s="110">
        <f t="shared" si="685"/>
        <v>16022.760455883916</v>
      </c>
      <c r="AF1317" s="261">
        <f t="shared" si="679"/>
        <v>240803.14499999999</v>
      </c>
      <c r="AG1317" s="23"/>
    </row>
    <row r="1318" spans="1:33" s="111" customFormat="1" x14ac:dyDescent="0.2">
      <c r="A1318" s="150" t="s">
        <v>1457</v>
      </c>
      <c r="B1318" s="150"/>
      <c r="C1318" s="150"/>
      <c r="D1318" s="151">
        <v>0</v>
      </c>
      <c r="E1318" s="152"/>
      <c r="F1318" s="153">
        <v>0.5</v>
      </c>
      <c r="G1318" s="153"/>
      <c r="H1318" s="152">
        <v>28401</v>
      </c>
      <c r="I1318" s="109">
        <f t="shared" si="692"/>
        <v>28457.802</v>
      </c>
      <c r="J1318" s="66">
        <f t="shared" ref="J1318:J1383" si="697">I1318*(1-F1318)</f>
        <v>14228.901</v>
      </c>
      <c r="K1318" s="109"/>
      <c r="L1318" s="152">
        <v>0</v>
      </c>
      <c r="M1318" s="109">
        <f t="shared" si="671"/>
        <v>0</v>
      </c>
      <c r="N1318" s="109">
        <f t="shared" ref="N1318:N1383" si="698">M1318*(1-F1318)</f>
        <v>0</v>
      </c>
      <c r="O1318" s="115"/>
      <c r="P1318" s="152">
        <v>0</v>
      </c>
      <c r="Q1318" s="109">
        <f t="shared" si="693"/>
        <v>0</v>
      </c>
      <c r="R1318" s="66">
        <f t="shared" si="694"/>
        <v>0</v>
      </c>
      <c r="S1318" s="151">
        <v>5</v>
      </c>
      <c r="T1318" s="154" t="s">
        <v>1551</v>
      </c>
      <c r="U1318" s="108">
        <f>SUMIF('Avoided Costs 2011-2019'!$A:$A,'2011 Actuals'!T1318&amp;'2011 Actuals'!S1318,'Avoided Costs 2011-2019'!$E:$E)*J1318</f>
        <v>11803.677745567378</v>
      </c>
      <c r="V1318" s="108">
        <f>SUMIF('Avoided Costs 2011-2019'!$A:$A,'2011 Actuals'!T1318&amp;'2011 Actuals'!S1318,'Avoided Costs 2011-2019'!$K:$K)*N1318</f>
        <v>0</v>
      </c>
      <c r="W1318" s="108">
        <f>SUMIF('Avoided Costs 2011-2019'!$A:$A,'2011 Actuals'!T1318&amp;'2011 Actuals'!S1318,'Avoided Costs 2011-2019'!$M:$M)*R1318</f>
        <v>0</v>
      </c>
      <c r="X1318" s="108">
        <f t="shared" si="695"/>
        <v>11803.677745567378</v>
      </c>
      <c r="Y1318" s="134">
        <v>5500</v>
      </c>
      <c r="Z1318" s="110">
        <f t="shared" si="696"/>
        <v>2750</v>
      </c>
      <c r="AA1318" s="110"/>
      <c r="AB1318" s="110"/>
      <c r="AC1318" s="110"/>
      <c r="AD1318" s="110">
        <f t="shared" si="684"/>
        <v>2750</v>
      </c>
      <c r="AE1318" s="110">
        <f t="shared" si="685"/>
        <v>9053.6777455673782</v>
      </c>
      <c r="AF1318" s="261">
        <f t="shared" si="679"/>
        <v>71144.505000000005</v>
      </c>
      <c r="AG1318" s="23"/>
    </row>
    <row r="1319" spans="1:33" s="111" customFormat="1" x14ac:dyDescent="0.2">
      <c r="A1319" s="150" t="s">
        <v>1458</v>
      </c>
      <c r="B1319" s="150"/>
      <c r="C1319" s="150"/>
      <c r="D1319" s="151">
        <v>1</v>
      </c>
      <c r="E1319" s="152"/>
      <c r="F1319" s="153">
        <v>0.5</v>
      </c>
      <c r="G1319" s="153"/>
      <c r="H1319" s="152">
        <v>26407</v>
      </c>
      <c r="I1319" s="109">
        <f t="shared" si="692"/>
        <v>26459.813999999998</v>
      </c>
      <c r="J1319" s="66">
        <f t="shared" si="697"/>
        <v>13229.906999999999</v>
      </c>
      <c r="K1319" s="109"/>
      <c r="L1319" s="152">
        <v>0</v>
      </c>
      <c r="M1319" s="109">
        <f t="shared" si="671"/>
        <v>0</v>
      </c>
      <c r="N1319" s="109">
        <f t="shared" si="698"/>
        <v>0</v>
      </c>
      <c r="O1319" s="115"/>
      <c r="P1319" s="152">
        <v>0</v>
      </c>
      <c r="Q1319" s="109">
        <f t="shared" si="693"/>
        <v>0</v>
      </c>
      <c r="R1319" s="66">
        <f t="shared" si="694"/>
        <v>0</v>
      </c>
      <c r="S1319" s="151">
        <v>15</v>
      </c>
      <c r="T1319" s="154" t="s">
        <v>1551</v>
      </c>
      <c r="U1319" s="108">
        <f>SUMIF('Avoided Costs 2011-2019'!$A:$A,'2011 Actuals'!T1319&amp;'2011 Actuals'!S1319,'Avoided Costs 2011-2019'!$E:$E)*J1319</f>
        <v>24742.097661221687</v>
      </c>
      <c r="V1319" s="108">
        <f>SUMIF('Avoided Costs 2011-2019'!$A:$A,'2011 Actuals'!T1319&amp;'2011 Actuals'!S1319,'Avoided Costs 2011-2019'!$K:$K)*N1319</f>
        <v>0</v>
      </c>
      <c r="W1319" s="108">
        <f>SUMIF('Avoided Costs 2011-2019'!$A:$A,'2011 Actuals'!T1319&amp;'2011 Actuals'!S1319,'Avoided Costs 2011-2019'!$M:$M)*R1319</f>
        <v>0</v>
      </c>
      <c r="X1319" s="108">
        <f t="shared" si="695"/>
        <v>24742.097661221687</v>
      </c>
      <c r="Y1319" s="134">
        <v>8974</v>
      </c>
      <c r="Z1319" s="110">
        <f t="shared" si="696"/>
        <v>4487</v>
      </c>
      <c r="AA1319" s="110"/>
      <c r="AB1319" s="110"/>
      <c r="AC1319" s="110"/>
      <c r="AD1319" s="110">
        <f t="shared" si="684"/>
        <v>4487</v>
      </c>
      <c r="AE1319" s="110">
        <f t="shared" si="685"/>
        <v>20255.097661221687</v>
      </c>
      <c r="AF1319" s="261">
        <f t="shared" si="679"/>
        <v>198448.60499999998</v>
      </c>
      <c r="AG1319" s="23"/>
    </row>
    <row r="1320" spans="1:33" s="111" customFormat="1" x14ac:dyDescent="0.2">
      <c r="A1320" s="150" t="s">
        <v>1459</v>
      </c>
      <c r="B1320" s="150"/>
      <c r="C1320" s="150"/>
      <c r="D1320" s="151">
        <v>1</v>
      </c>
      <c r="E1320" s="152"/>
      <c r="F1320" s="153">
        <v>0.5</v>
      </c>
      <c r="G1320" s="153"/>
      <c r="H1320" s="152">
        <v>147000</v>
      </c>
      <c r="I1320" s="109">
        <f t="shared" si="692"/>
        <v>147294</v>
      </c>
      <c r="J1320" s="66">
        <f t="shared" si="697"/>
        <v>73647</v>
      </c>
      <c r="K1320" s="109"/>
      <c r="L1320" s="152">
        <v>0</v>
      </c>
      <c r="M1320" s="109">
        <f t="shared" si="671"/>
        <v>0</v>
      </c>
      <c r="N1320" s="109">
        <f t="shared" si="698"/>
        <v>0</v>
      </c>
      <c r="O1320" s="115"/>
      <c r="P1320" s="152">
        <v>0</v>
      </c>
      <c r="Q1320" s="109">
        <f t="shared" si="693"/>
        <v>0</v>
      </c>
      <c r="R1320" s="66">
        <f t="shared" si="694"/>
        <v>0</v>
      </c>
      <c r="S1320" s="151">
        <v>7</v>
      </c>
      <c r="T1320" s="154" t="s">
        <v>1551</v>
      </c>
      <c r="U1320" s="108">
        <f>SUMIF('Avoided Costs 2011-2019'!$A:$A,'2011 Actuals'!T1320&amp;'2011 Actuals'!S1320,'Avoided Costs 2011-2019'!$E:$E)*J1320</f>
        <v>83014.69653819158</v>
      </c>
      <c r="V1320" s="108">
        <f>SUMIF('Avoided Costs 2011-2019'!$A:$A,'2011 Actuals'!T1320&amp;'2011 Actuals'!S1320,'Avoided Costs 2011-2019'!$K:$K)*N1320</f>
        <v>0</v>
      </c>
      <c r="W1320" s="108">
        <f>SUMIF('Avoided Costs 2011-2019'!$A:$A,'2011 Actuals'!T1320&amp;'2011 Actuals'!S1320,'Avoided Costs 2011-2019'!$M:$M)*R1320</f>
        <v>0</v>
      </c>
      <c r="X1320" s="108">
        <f t="shared" si="695"/>
        <v>83014.69653819158</v>
      </c>
      <c r="Y1320" s="134">
        <v>31051.19</v>
      </c>
      <c r="Z1320" s="110">
        <f t="shared" si="696"/>
        <v>15525.594999999999</v>
      </c>
      <c r="AA1320" s="110"/>
      <c r="AB1320" s="110"/>
      <c r="AC1320" s="110"/>
      <c r="AD1320" s="110">
        <f t="shared" si="684"/>
        <v>15525.594999999999</v>
      </c>
      <c r="AE1320" s="110">
        <f t="shared" si="685"/>
        <v>67489.101538191579</v>
      </c>
      <c r="AF1320" s="261">
        <f t="shared" si="679"/>
        <v>515529</v>
      </c>
      <c r="AG1320" s="23"/>
    </row>
    <row r="1321" spans="1:33" s="111" customFormat="1" x14ac:dyDescent="0.2">
      <c r="A1321" s="150" t="s">
        <v>1460</v>
      </c>
      <c r="B1321" s="150"/>
      <c r="C1321" s="150"/>
      <c r="D1321" s="151">
        <v>1</v>
      </c>
      <c r="E1321" s="152"/>
      <c r="F1321" s="153">
        <v>0.5</v>
      </c>
      <c r="G1321" s="153"/>
      <c r="H1321" s="152">
        <v>46988</v>
      </c>
      <c r="I1321" s="109">
        <f t="shared" si="692"/>
        <v>47081.976000000002</v>
      </c>
      <c r="J1321" s="66">
        <f t="shared" si="697"/>
        <v>23540.988000000001</v>
      </c>
      <c r="K1321" s="109"/>
      <c r="L1321" s="152">
        <v>0</v>
      </c>
      <c r="M1321" s="109">
        <f t="shared" si="671"/>
        <v>0</v>
      </c>
      <c r="N1321" s="109">
        <f t="shared" si="698"/>
        <v>0</v>
      </c>
      <c r="O1321" s="115"/>
      <c r="P1321" s="152">
        <v>0</v>
      </c>
      <c r="Q1321" s="109">
        <f t="shared" si="693"/>
        <v>0</v>
      </c>
      <c r="R1321" s="66">
        <f t="shared" si="694"/>
        <v>0</v>
      </c>
      <c r="S1321" s="151">
        <v>15</v>
      </c>
      <c r="T1321" s="154" t="s">
        <v>1551</v>
      </c>
      <c r="U1321" s="108">
        <f>SUMIF('Avoided Costs 2011-2019'!$A:$A,'2011 Actuals'!T1321&amp;'2011 Actuals'!S1321,'Avoided Costs 2011-2019'!$E:$E)*J1321</f>
        <v>44025.511603191757</v>
      </c>
      <c r="V1321" s="108">
        <f>SUMIF('Avoided Costs 2011-2019'!$A:$A,'2011 Actuals'!T1321&amp;'2011 Actuals'!S1321,'Avoided Costs 2011-2019'!$K:$K)*N1321</f>
        <v>0</v>
      </c>
      <c r="W1321" s="108">
        <f>SUMIF('Avoided Costs 2011-2019'!$A:$A,'2011 Actuals'!T1321&amp;'2011 Actuals'!S1321,'Avoided Costs 2011-2019'!$M:$M)*R1321</f>
        <v>0</v>
      </c>
      <c r="X1321" s="108">
        <f t="shared" si="695"/>
        <v>44025.511603191757</v>
      </c>
      <c r="Y1321" s="134">
        <v>12089</v>
      </c>
      <c r="Z1321" s="110">
        <f t="shared" si="696"/>
        <v>6044.5</v>
      </c>
      <c r="AA1321" s="110"/>
      <c r="AB1321" s="110"/>
      <c r="AC1321" s="110"/>
      <c r="AD1321" s="110">
        <f t="shared" si="684"/>
        <v>6044.5</v>
      </c>
      <c r="AE1321" s="110">
        <f t="shared" si="685"/>
        <v>37981.011603191757</v>
      </c>
      <c r="AF1321" s="261">
        <f t="shared" si="679"/>
        <v>353114.82</v>
      </c>
      <c r="AG1321" s="23"/>
    </row>
    <row r="1322" spans="1:33" s="111" customFormat="1" x14ac:dyDescent="0.2">
      <c r="A1322" s="150" t="s">
        <v>1461</v>
      </c>
      <c r="B1322" s="150"/>
      <c r="C1322" s="150"/>
      <c r="D1322" s="151">
        <v>1</v>
      </c>
      <c r="E1322" s="152"/>
      <c r="F1322" s="153">
        <v>0.5</v>
      </c>
      <c r="G1322" s="153"/>
      <c r="H1322" s="152">
        <v>447545</v>
      </c>
      <c r="I1322" s="109">
        <f t="shared" si="692"/>
        <v>448440.09</v>
      </c>
      <c r="J1322" s="66">
        <f t="shared" si="697"/>
        <v>224220.04500000001</v>
      </c>
      <c r="K1322" s="109"/>
      <c r="L1322" s="152">
        <v>0</v>
      </c>
      <c r="M1322" s="109">
        <f t="shared" si="671"/>
        <v>0</v>
      </c>
      <c r="N1322" s="109">
        <f t="shared" si="698"/>
        <v>0</v>
      </c>
      <c r="O1322" s="115"/>
      <c r="P1322" s="152">
        <v>0</v>
      </c>
      <c r="Q1322" s="109">
        <f t="shared" si="693"/>
        <v>0</v>
      </c>
      <c r="R1322" s="66">
        <f t="shared" si="694"/>
        <v>0</v>
      </c>
      <c r="S1322" s="151">
        <v>10</v>
      </c>
      <c r="T1322" s="154" t="s">
        <v>1551</v>
      </c>
      <c r="U1322" s="108">
        <f>SUMIF('Avoided Costs 2011-2019'!$A:$A,'2011 Actuals'!T1322&amp;'2011 Actuals'!S1322,'Avoided Costs 2011-2019'!$E:$E)*J1322</f>
        <v>326928.77239591273</v>
      </c>
      <c r="V1322" s="108">
        <f>SUMIF('Avoided Costs 2011-2019'!$A:$A,'2011 Actuals'!T1322&amp;'2011 Actuals'!S1322,'Avoided Costs 2011-2019'!$K:$K)*N1322</f>
        <v>0</v>
      </c>
      <c r="W1322" s="108">
        <f>SUMIF('Avoided Costs 2011-2019'!$A:$A,'2011 Actuals'!T1322&amp;'2011 Actuals'!S1322,'Avoided Costs 2011-2019'!$M:$M)*R1322</f>
        <v>0</v>
      </c>
      <c r="X1322" s="108">
        <f t="shared" si="695"/>
        <v>326928.77239591273</v>
      </c>
      <c r="Y1322" s="134">
        <v>31808.36</v>
      </c>
      <c r="Z1322" s="110">
        <f t="shared" si="696"/>
        <v>15904.18</v>
      </c>
      <c r="AA1322" s="110"/>
      <c r="AB1322" s="110"/>
      <c r="AC1322" s="110"/>
      <c r="AD1322" s="110">
        <f t="shared" si="684"/>
        <v>15904.18</v>
      </c>
      <c r="AE1322" s="110">
        <f t="shared" si="685"/>
        <v>311024.59239591274</v>
      </c>
      <c r="AF1322" s="261">
        <f t="shared" si="679"/>
        <v>2242200.4500000002</v>
      </c>
      <c r="AG1322" s="23"/>
    </row>
    <row r="1323" spans="1:33" s="111" customFormat="1" x14ac:dyDescent="0.2">
      <c r="A1323" s="150" t="s">
        <v>1462</v>
      </c>
      <c r="B1323" s="150"/>
      <c r="C1323" s="150"/>
      <c r="D1323" s="151">
        <v>1</v>
      </c>
      <c r="E1323" s="152"/>
      <c r="F1323" s="153">
        <v>0.5</v>
      </c>
      <c r="G1323" s="153"/>
      <c r="H1323" s="152">
        <v>38575</v>
      </c>
      <c r="I1323" s="109">
        <f t="shared" si="692"/>
        <v>38652.15</v>
      </c>
      <c r="J1323" s="66">
        <f t="shared" si="697"/>
        <v>19326.075000000001</v>
      </c>
      <c r="K1323" s="109"/>
      <c r="L1323" s="152">
        <v>0</v>
      </c>
      <c r="M1323" s="109">
        <f t="shared" si="671"/>
        <v>0</v>
      </c>
      <c r="N1323" s="109">
        <f t="shared" si="698"/>
        <v>0</v>
      </c>
      <c r="O1323" s="115"/>
      <c r="P1323" s="152">
        <v>0</v>
      </c>
      <c r="Q1323" s="109">
        <f t="shared" si="693"/>
        <v>0</v>
      </c>
      <c r="R1323" s="66">
        <f t="shared" si="694"/>
        <v>0</v>
      </c>
      <c r="S1323" s="151">
        <v>15</v>
      </c>
      <c r="T1323" s="154" t="s">
        <v>1551</v>
      </c>
      <c r="U1323" s="108">
        <f>SUMIF('Avoided Costs 2011-2019'!$A:$A,'2011 Actuals'!T1323&amp;'2011 Actuals'!S1323,'Avoided Costs 2011-2019'!$E:$E)*J1323</f>
        <v>36142.932452820336</v>
      </c>
      <c r="V1323" s="108">
        <f>SUMIF('Avoided Costs 2011-2019'!$A:$A,'2011 Actuals'!T1323&amp;'2011 Actuals'!S1323,'Avoided Costs 2011-2019'!$K:$K)*N1323</f>
        <v>0</v>
      </c>
      <c r="W1323" s="108">
        <f>SUMIF('Avoided Costs 2011-2019'!$A:$A,'2011 Actuals'!T1323&amp;'2011 Actuals'!S1323,'Avoided Costs 2011-2019'!$M:$M)*R1323</f>
        <v>0</v>
      </c>
      <c r="X1323" s="108">
        <f t="shared" si="695"/>
        <v>36142.932452820336</v>
      </c>
      <c r="Y1323" s="134">
        <v>15850</v>
      </c>
      <c r="Z1323" s="110">
        <f t="shared" si="696"/>
        <v>7925</v>
      </c>
      <c r="AA1323" s="110"/>
      <c r="AB1323" s="110"/>
      <c r="AC1323" s="110"/>
      <c r="AD1323" s="110">
        <f t="shared" si="684"/>
        <v>7925</v>
      </c>
      <c r="AE1323" s="110">
        <f t="shared" si="685"/>
        <v>28217.932452820336</v>
      </c>
      <c r="AF1323" s="261">
        <f t="shared" si="679"/>
        <v>289891.125</v>
      </c>
      <c r="AG1323" s="23"/>
    </row>
    <row r="1324" spans="1:33" s="111" customFormat="1" x14ac:dyDescent="0.2">
      <c r="A1324" s="150" t="s">
        <v>1463</v>
      </c>
      <c r="B1324" s="150"/>
      <c r="C1324" s="150"/>
      <c r="D1324" s="151">
        <v>1</v>
      </c>
      <c r="E1324" s="152"/>
      <c r="F1324" s="153">
        <v>0.5</v>
      </c>
      <c r="G1324" s="153"/>
      <c r="H1324" s="152">
        <v>417426</v>
      </c>
      <c r="I1324" s="109">
        <f t="shared" ref="I1324:I1333" si="699">+$H$1259*H1324</f>
        <v>418260.85200000001</v>
      </c>
      <c r="J1324" s="66">
        <f t="shared" si="697"/>
        <v>209130.42600000001</v>
      </c>
      <c r="K1324" s="109"/>
      <c r="L1324" s="152">
        <v>0</v>
      </c>
      <c r="M1324" s="109">
        <f t="shared" ref="M1324:M1383" si="700">+$L$1259*L1324</f>
        <v>0</v>
      </c>
      <c r="N1324" s="109">
        <f t="shared" si="698"/>
        <v>0</v>
      </c>
      <c r="O1324" s="115"/>
      <c r="P1324" s="152">
        <v>0</v>
      </c>
      <c r="Q1324" s="109">
        <f t="shared" si="693"/>
        <v>0</v>
      </c>
      <c r="R1324" s="66">
        <f t="shared" si="694"/>
        <v>0</v>
      </c>
      <c r="S1324" s="151">
        <v>5</v>
      </c>
      <c r="T1324" s="154" t="s">
        <v>1551</v>
      </c>
      <c r="U1324" s="108">
        <f>SUMIF('Avoided Costs 2011-2019'!$A:$A,'2011 Actuals'!T1324&amp;'2011 Actuals'!S1324,'Avoided Costs 2011-2019'!$E:$E)*J1324</f>
        <v>173485.51060248612</v>
      </c>
      <c r="V1324" s="108">
        <f>SUMIF('Avoided Costs 2011-2019'!$A:$A,'2011 Actuals'!T1324&amp;'2011 Actuals'!S1324,'Avoided Costs 2011-2019'!$K:$K)*N1324</f>
        <v>0</v>
      </c>
      <c r="W1324" s="108">
        <f>SUMIF('Avoided Costs 2011-2019'!$A:$A,'2011 Actuals'!T1324&amp;'2011 Actuals'!S1324,'Avoided Costs 2011-2019'!$M:$M)*R1324</f>
        <v>0</v>
      </c>
      <c r="X1324" s="108">
        <f t="shared" si="695"/>
        <v>173485.51060248612</v>
      </c>
      <c r="Y1324" s="134">
        <v>21432.799999999999</v>
      </c>
      <c r="Z1324" s="110">
        <f t="shared" si="696"/>
        <v>10716.4</v>
      </c>
      <c r="AA1324" s="110"/>
      <c r="AB1324" s="110"/>
      <c r="AC1324" s="110"/>
      <c r="AD1324" s="110">
        <f t="shared" ref="AD1324:AD1355" si="701">Z1324+AB1324</f>
        <v>10716.4</v>
      </c>
      <c r="AE1324" s="110">
        <f t="shared" ref="AE1324:AE1355" si="702">X1324-AD1324</f>
        <v>162769.11060248612</v>
      </c>
      <c r="AF1324" s="261">
        <f t="shared" ref="AF1324:AF1384" si="703">J1324*S1324</f>
        <v>1045652.13</v>
      </c>
      <c r="AG1324" s="23"/>
    </row>
    <row r="1325" spans="1:33" s="111" customFormat="1" x14ac:dyDescent="0.2">
      <c r="A1325" s="150" t="s">
        <v>1464</v>
      </c>
      <c r="B1325" s="150"/>
      <c r="C1325" s="150"/>
      <c r="D1325" s="151">
        <v>1</v>
      </c>
      <c r="E1325" s="152"/>
      <c r="F1325" s="153">
        <v>0.5</v>
      </c>
      <c r="G1325" s="153"/>
      <c r="H1325" s="152">
        <v>59377</v>
      </c>
      <c r="I1325" s="109">
        <f t="shared" si="699"/>
        <v>59495.754000000001</v>
      </c>
      <c r="J1325" s="66">
        <f t="shared" si="697"/>
        <v>29747.877</v>
      </c>
      <c r="K1325" s="109"/>
      <c r="L1325" s="152">
        <v>0</v>
      </c>
      <c r="M1325" s="109">
        <f t="shared" si="700"/>
        <v>0</v>
      </c>
      <c r="N1325" s="109">
        <f t="shared" si="698"/>
        <v>0</v>
      </c>
      <c r="O1325" s="115"/>
      <c r="P1325" s="152">
        <v>0</v>
      </c>
      <c r="Q1325" s="109">
        <f t="shared" ref="Q1325:Q1383" si="704">+P1325*$P$1259</f>
        <v>0</v>
      </c>
      <c r="R1325" s="66">
        <f t="shared" si="694"/>
        <v>0</v>
      </c>
      <c r="S1325" s="151">
        <v>15</v>
      </c>
      <c r="T1325" s="154" t="s">
        <v>1551</v>
      </c>
      <c r="U1325" s="108">
        <f>SUMIF('Avoided Costs 2011-2019'!$A:$A,'2011 Actuals'!T1325&amp;'2011 Actuals'!S1325,'Avoided Costs 2011-2019'!$E:$E)*J1325</f>
        <v>55633.412838654913</v>
      </c>
      <c r="V1325" s="108">
        <f>SUMIF('Avoided Costs 2011-2019'!$A:$A,'2011 Actuals'!T1325&amp;'2011 Actuals'!S1325,'Avoided Costs 2011-2019'!$K:$K)*N1325</f>
        <v>0</v>
      </c>
      <c r="W1325" s="108">
        <f>SUMIF('Avoided Costs 2011-2019'!$A:$A,'2011 Actuals'!T1325&amp;'2011 Actuals'!S1325,'Avoided Costs 2011-2019'!$M:$M)*R1325</f>
        <v>0</v>
      </c>
      <c r="X1325" s="108">
        <f t="shared" si="695"/>
        <v>55633.412838654913</v>
      </c>
      <c r="Y1325" s="134">
        <v>10400</v>
      </c>
      <c r="Z1325" s="110">
        <f t="shared" si="696"/>
        <v>5200</v>
      </c>
      <c r="AA1325" s="110"/>
      <c r="AB1325" s="110"/>
      <c r="AC1325" s="110"/>
      <c r="AD1325" s="110">
        <f t="shared" si="701"/>
        <v>5200</v>
      </c>
      <c r="AE1325" s="110">
        <f t="shared" si="702"/>
        <v>50433.412838654913</v>
      </c>
      <c r="AF1325" s="261">
        <f t="shared" si="703"/>
        <v>446218.15500000003</v>
      </c>
      <c r="AG1325" s="23"/>
    </row>
    <row r="1326" spans="1:33" s="111" customFormat="1" x14ac:dyDescent="0.2">
      <c r="A1326" s="150" t="s">
        <v>1465</v>
      </c>
      <c r="B1326" s="150"/>
      <c r="C1326" s="150"/>
      <c r="D1326" s="151">
        <v>1</v>
      </c>
      <c r="E1326" s="152"/>
      <c r="F1326" s="153">
        <v>0.5</v>
      </c>
      <c r="G1326" s="153"/>
      <c r="H1326" s="152">
        <v>43269</v>
      </c>
      <c r="I1326" s="109">
        <f t="shared" si="699"/>
        <v>43355.538</v>
      </c>
      <c r="J1326" s="66">
        <f t="shared" si="697"/>
        <v>21677.769</v>
      </c>
      <c r="K1326" s="109"/>
      <c r="L1326" s="152">
        <v>-9312</v>
      </c>
      <c r="M1326" s="109">
        <f t="shared" si="700"/>
        <v>-9312</v>
      </c>
      <c r="N1326" s="109">
        <f t="shared" si="698"/>
        <v>-4656</v>
      </c>
      <c r="O1326" s="115"/>
      <c r="P1326" s="152">
        <v>0</v>
      </c>
      <c r="Q1326" s="109">
        <f t="shared" si="704"/>
        <v>0</v>
      </c>
      <c r="R1326" s="66">
        <f t="shared" si="694"/>
        <v>0</v>
      </c>
      <c r="S1326" s="151">
        <v>15</v>
      </c>
      <c r="T1326" s="154" t="s">
        <v>1551</v>
      </c>
      <c r="U1326" s="108">
        <f>SUMIF('Avoided Costs 2011-2019'!$A:$A,'2011 Actuals'!T1326&amp;'2011 Actuals'!S1326,'Avoided Costs 2011-2019'!$E:$E)*J1326</f>
        <v>40540.986242413041</v>
      </c>
      <c r="V1326" s="108">
        <f>SUMIF('Avoided Costs 2011-2019'!$A:$A,'2011 Actuals'!T1326&amp;'2011 Actuals'!S1326,'Avoided Costs 2011-2019'!$K:$K)*N1326</f>
        <v>-3924.3663469077037</v>
      </c>
      <c r="W1326" s="108">
        <f>SUMIF('Avoided Costs 2011-2019'!$A:$A,'2011 Actuals'!T1326&amp;'2011 Actuals'!S1326,'Avoided Costs 2011-2019'!$M:$M)*R1326</f>
        <v>0</v>
      </c>
      <c r="X1326" s="108">
        <f t="shared" si="695"/>
        <v>36616.619895505341</v>
      </c>
      <c r="Y1326" s="134">
        <v>58200</v>
      </c>
      <c r="Z1326" s="110">
        <f t="shared" si="696"/>
        <v>29100</v>
      </c>
      <c r="AA1326" s="110"/>
      <c r="AB1326" s="110"/>
      <c r="AC1326" s="110"/>
      <c r="AD1326" s="110">
        <f t="shared" si="701"/>
        <v>29100</v>
      </c>
      <c r="AE1326" s="110">
        <f t="shared" si="702"/>
        <v>7516.6198955053405</v>
      </c>
      <c r="AF1326" s="261">
        <f t="shared" si="703"/>
        <v>325166.53500000003</v>
      </c>
      <c r="AG1326" s="23"/>
    </row>
    <row r="1327" spans="1:33" s="111" customFormat="1" x14ac:dyDescent="0.2">
      <c r="A1327" s="150" t="s">
        <v>1466</v>
      </c>
      <c r="B1327" s="150"/>
      <c r="C1327" s="150"/>
      <c r="D1327" s="151">
        <v>1</v>
      </c>
      <c r="E1327" s="152"/>
      <c r="F1327" s="153">
        <v>0.5</v>
      </c>
      <c r="G1327" s="153"/>
      <c r="H1327" s="152">
        <v>101928</v>
      </c>
      <c r="I1327" s="109">
        <f t="shared" si="699"/>
        <v>102131.856</v>
      </c>
      <c r="J1327" s="66">
        <f t="shared" si="697"/>
        <v>51065.928</v>
      </c>
      <c r="K1327" s="109"/>
      <c r="L1327" s="152">
        <v>-16943</v>
      </c>
      <c r="M1327" s="109">
        <f t="shared" si="700"/>
        <v>-16943</v>
      </c>
      <c r="N1327" s="109">
        <f t="shared" si="698"/>
        <v>-8471.5</v>
      </c>
      <c r="O1327" s="115"/>
      <c r="P1327" s="152">
        <v>0</v>
      </c>
      <c r="Q1327" s="109">
        <f t="shared" si="704"/>
        <v>0</v>
      </c>
      <c r="R1327" s="66">
        <f t="shared" si="694"/>
        <v>0</v>
      </c>
      <c r="S1327" s="151">
        <v>15</v>
      </c>
      <c r="T1327" s="154" t="s">
        <v>1551</v>
      </c>
      <c r="U1327" s="108">
        <f>SUMIF('Avoided Costs 2011-2019'!$A:$A,'2011 Actuals'!T1327&amp;'2011 Actuals'!S1327,'Avoided Costs 2011-2019'!$E:$E)*J1327</f>
        <v>95501.667376566984</v>
      </c>
      <c r="V1327" s="108">
        <f>SUMIF('Avoided Costs 2011-2019'!$A:$A,'2011 Actuals'!T1327&amp;'2011 Actuals'!S1327,'Avoided Costs 2011-2019'!$K:$K)*N1327</f>
        <v>-7140.3070248772792</v>
      </c>
      <c r="W1327" s="108">
        <f>SUMIF('Avoided Costs 2011-2019'!$A:$A,'2011 Actuals'!T1327&amp;'2011 Actuals'!S1327,'Avoided Costs 2011-2019'!$M:$M)*R1327</f>
        <v>0</v>
      </c>
      <c r="X1327" s="108">
        <f t="shared" si="695"/>
        <v>88361.360351689698</v>
      </c>
      <c r="Y1327" s="134">
        <v>94060.56</v>
      </c>
      <c r="Z1327" s="110">
        <f t="shared" si="696"/>
        <v>47030.28</v>
      </c>
      <c r="AA1327" s="110"/>
      <c r="AB1327" s="110"/>
      <c r="AC1327" s="110"/>
      <c r="AD1327" s="110">
        <f t="shared" si="701"/>
        <v>47030.28</v>
      </c>
      <c r="AE1327" s="110">
        <f t="shared" si="702"/>
        <v>41331.080351689699</v>
      </c>
      <c r="AF1327" s="261">
        <f t="shared" si="703"/>
        <v>765988.92</v>
      </c>
      <c r="AG1327" s="23"/>
    </row>
    <row r="1328" spans="1:33" s="111" customFormat="1" x14ac:dyDescent="0.2">
      <c r="A1328" s="150" t="s">
        <v>1467</v>
      </c>
      <c r="B1328" s="150"/>
      <c r="C1328" s="150"/>
      <c r="D1328" s="151">
        <v>1</v>
      </c>
      <c r="E1328" s="152"/>
      <c r="F1328" s="153">
        <v>0.5</v>
      </c>
      <c r="G1328" s="153"/>
      <c r="H1328" s="152">
        <v>126288</v>
      </c>
      <c r="I1328" s="109">
        <f t="shared" si="699"/>
        <v>126540.576</v>
      </c>
      <c r="J1328" s="66">
        <f t="shared" si="697"/>
        <v>63270.288</v>
      </c>
      <c r="K1328" s="109"/>
      <c r="L1328" s="152">
        <v>0</v>
      </c>
      <c r="M1328" s="109">
        <f t="shared" si="700"/>
        <v>0</v>
      </c>
      <c r="N1328" s="109">
        <f t="shared" si="698"/>
        <v>0</v>
      </c>
      <c r="O1328" s="115"/>
      <c r="P1328" s="152">
        <v>0</v>
      </c>
      <c r="Q1328" s="109">
        <f t="shared" si="704"/>
        <v>0</v>
      </c>
      <c r="R1328" s="66">
        <f t="shared" si="694"/>
        <v>0</v>
      </c>
      <c r="S1328" s="151">
        <v>15</v>
      </c>
      <c r="T1328" s="154" t="s">
        <v>1551</v>
      </c>
      <c r="U1328" s="108">
        <f>SUMIF('Avoided Costs 2011-2019'!$A:$A,'2011 Actuals'!T1328&amp;'2011 Actuals'!S1328,'Avoided Costs 2011-2019'!$E:$E)*J1328</f>
        <v>118325.82381339662</v>
      </c>
      <c r="V1328" s="108">
        <f>SUMIF('Avoided Costs 2011-2019'!$A:$A,'2011 Actuals'!T1328&amp;'2011 Actuals'!S1328,'Avoided Costs 2011-2019'!$K:$K)*N1328</f>
        <v>0</v>
      </c>
      <c r="W1328" s="108">
        <f>SUMIF('Avoided Costs 2011-2019'!$A:$A,'2011 Actuals'!T1328&amp;'2011 Actuals'!S1328,'Avoided Costs 2011-2019'!$M:$M)*R1328</f>
        <v>0</v>
      </c>
      <c r="X1328" s="108">
        <f t="shared" si="695"/>
        <v>118325.82381339662</v>
      </c>
      <c r="Y1328" s="134">
        <v>27140</v>
      </c>
      <c r="Z1328" s="110">
        <f t="shared" si="696"/>
        <v>13570</v>
      </c>
      <c r="AA1328" s="110"/>
      <c r="AB1328" s="110"/>
      <c r="AC1328" s="110"/>
      <c r="AD1328" s="110">
        <f t="shared" si="701"/>
        <v>13570</v>
      </c>
      <c r="AE1328" s="110">
        <f t="shared" si="702"/>
        <v>104755.82381339662</v>
      </c>
      <c r="AF1328" s="261">
        <f t="shared" si="703"/>
        <v>949054.32000000007</v>
      </c>
      <c r="AG1328" s="23"/>
    </row>
    <row r="1329" spans="1:33" s="111" customFormat="1" x14ac:dyDescent="0.2">
      <c r="A1329" s="150" t="s">
        <v>1468</v>
      </c>
      <c r="B1329" s="150"/>
      <c r="C1329" s="150"/>
      <c r="D1329" s="151">
        <v>1</v>
      </c>
      <c r="E1329" s="152"/>
      <c r="F1329" s="153">
        <v>0.5</v>
      </c>
      <c r="G1329" s="153"/>
      <c r="H1329" s="152">
        <v>284431</v>
      </c>
      <c r="I1329" s="109">
        <f t="shared" si="699"/>
        <v>284999.86200000002</v>
      </c>
      <c r="J1329" s="66">
        <f t="shared" ref="J1329:J1354" si="705">I1329*(1-F1329)</f>
        <v>142499.93100000001</v>
      </c>
      <c r="K1329" s="109"/>
      <c r="L1329" s="152">
        <v>0</v>
      </c>
      <c r="M1329" s="109">
        <f t="shared" si="700"/>
        <v>0</v>
      </c>
      <c r="N1329" s="109">
        <f t="shared" ref="N1329:N1354" si="706">M1329*(1-F1329)</f>
        <v>0</v>
      </c>
      <c r="O1329" s="115"/>
      <c r="P1329" s="152">
        <v>0</v>
      </c>
      <c r="Q1329" s="109">
        <f t="shared" si="704"/>
        <v>0</v>
      </c>
      <c r="R1329" s="66">
        <f t="shared" ref="R1329:R1354" si="707">Q1329*(1-F1329)</f>
        <v>0</v>
      </c>
      <c r="S1329" s="151">
        <v>5</v>
      </c>
      <c r="T1329" s="154" t="s">
        <v>1551</v>
      </c>
      <c r="U1329" s="108">
        <f>SUMIF('Avoided Costs 2011-2019'!$A:$A,'2011 Actuals'!T1329&amp;'2011 Actuals'!S1329,'Avoided Costs 2011-2019'!$E:$E)*J1329</f>
        <v>118211.74834863121</v>
      </c>
      <c r="V1329" s="108">
        <f>SUMIF('Avoided Costs 2011-2019'!$A:$A,'2011 Actuals'!T1329&amp;'2011 Actuals'!S1329,'Avoided Costs 2011-2019'!$K:$K)*N1329</f>
        <v>0</v>
      </c>
      <c r="W1329" s="108">
        <f>SUMIF('Avoided Costs 2011-2019'!$A:$A,'2011 Actuals'!T1329&amp;'2011 Actuals'!S1329,'Avoided Costs 2011-2019'!$M:$M)*R1329</f>
        <v>0</v>
      </c>
      <c r="X1329" s="108">
        <f t="shared" ref="X1329:X1354" si="708">SUM(U1329:W1329)</f>
        <v>118211.74834863121</v>
      </c>
      <c r="Y1329" s="134">
        <v>14900</v>
      </c>
      <c r="Z1329" s="110">
        <f t="shared" ref="Z1329:Z1354" si="709">Y1329*(1-F1329)</f>
        <v>7450</v>
      </c>
      <c r="AA1329" s="110"/>
      <c r="AB1329" s="110"/>
      <c r="AC1329" s="110"/>
      <c r="AD1329" s="110">
        <f t="shared" si="701"/>
        <v>7450</v>
      </c>
      <c r="AE1329" s="110">
        <f t="shared" si="702"/>
        <v>110761.74834863121</v>
      </c>
      <c r="AF1329" s="261">
        <f t="shared" si="703"/>
        <v>712499.65500000003</v>
      </c>
      <c r="AG1329" s="23"/>
    </row>
    <row r="1330" spans="1:33" s="111" customFormat="1" x14ac:dyDescent="0.2">
      <c r="A1330" s="150" t="s">
        <v>1469</v>
      </c>
      <c r="B1330" s="150"/>
      <c r="C1330" s="150"/>
      <c r="D1330" s="151">
        <v>1</v>
      </c>
      <c r="E1330" s="152"/>
      <c r="F1330" s="153">
        <v>0.5</v>
      </c>
      <c r="G1330" s="153"/>
      <c r="H1330" s="152">
        <v>65012</v>
      </c>
      <c r="I1330" s="109">
        <f t="shared" si="699"/>
        <v>65142.023999999998</v>
      </c>
      <c r="J1330" s="66">
        <f t="shared" si="705"/>
        <v>32571.011999999999</v>
      </c>
      <c r="K1330" s="109"/>
      <c r="L1330" s="152">
        <v>0</v>
      </c>
      <c r="M1330" s="109">
        <f t="shared" si="700"/>
        <v>0</v>
      </c>
      <c r="N1330" s="109">
        <f t="shared" si="706"/>
        <v>0</v>
      </c>
      <c r="O1330" s="115"/>
      <c r="P1330" s="152">
        <v>0</v>
      </c>
      <c r="Q1330" s="109">
        <f t="shared" si="704"/>
        <v>0</v>
      </c>
      <c r="R1330" s="66">
        <f t="shared" si="707"/>
        <v>0</v>
      </c>
      <c r="S1330" s="151">
        <v>20</v>
      </c>
      <c r="T1330" s="154" t="s">
        <v>1551</v>
      </c>
      <c r="U1330" s="108">
        <f>SUMIF('Avoided Costs 2011-2019'!$A:$A,'2011 Actuals'!T1330&amp;'2011 Actuals'!S1330,'Avoided Costs 2011-2019'!$E:$E)*J1330</f>
        <v>70483.043593450449</v>
      </c>
      <c r="V1330" s="108">
        <f>SUMIF('Avoided Costs 2011-2019'!$A:$A,'2011 Actuals'!T1330&amp;'2011 Actuals'!S1330,'Avoided Costs 2011-2019'!$K:$K)*N1330</f>
        <v>0</v>
      </c>
      <c r="W1330" s="108">
        <f>SUMIF('Avoided Costs 2011-2019'!$A:$A,'2011 Actuals'!T1330&amp;'2011 Actuals'!S1330,'Avoided Costs 2011-2019'!$M:$M)*R1330</f>
        <v>0</v>
      </c>
      <c r="X1330" s="108">
        <f t="shared" si="708"/>
        <v>70483.043593450449</v>
      </c>
      <c r="Y1330" s="134">
        <v>24995</v>
      </c>
      <c r="Z1330" s="110">
        <f t="shared" si="709"/>
        <v>12497.5</v>
      </c>
      <c r="AA1330" s="110"/>
      <c r="AB1330" s="110"/>
      <c r="AC1330" s="110"/>
      <c r="AD1330" s="110">
        <f t="shared" si="701"/>
        <v>12497.5</v>
      </c>
      <c r="AE1330" s="110">
        <f t="shared" si="702"/>
        <v>57985.543593450449</v>
      </c>
      <c r="AF1330" s="261">
        <f t="shared" si="703"/>
        <v>651420.24</v>
      </c>
      <c r="AG1330" s="23"/>
    </row>
    <row r="1331" spans="1:33" s="111" customFormat="1" x14ac:dyDescent="0.2">
      <c r="A1331" s="150" t="s">
        <v>1470</v>
      </c>
      <c r="B1331" s="150"/>
      <c r="C1331" s="150"/>
      <c r="D1331" s="151">
        <v>1</v>
      </c>
      <c r="E1331" s="152"/>
      <c r="F1331" s="153">
        <v>0.5</v>
      </c>
      <c r="G1331" s="153"/>
      <c r="H1331" s="152">
        <v>204619</v>
      </c>
      <c r="I1331" s="109">
        <f t="shared" si="699"/>
        <v>205028.23800000001</v>
      </c>
      <c r="J1331" s="66">
        <f t="shared" si="705"/>
        <v>102514.11900000001</v>
      </c>
      <c r="K1331" s="109"/>
      <c r="L1331" s="152">
        <v>0</v>
      </c>
      <c r="M1331" s="109">
        <f t="shared" si="700"/>
        <v>0</v>
      </c>
      <c r="N1331" s="109">
        <f t="shared" si="706"/>
        <v>0</v>
      </c>
      <c r="O1331" s="115"/>
      <c r="P1331" s="152">
        <v>0</v>
      </c>
      <c r="Q1331" s="109">
        <f t="shared" si="704"/>
        <v>0</v>
      </c>
      <c r="R1331" s="66">
        <f t="shared" si="707"/>
        <v>0</v>
      </c>
      <c r="S1331" s="151">
        <v>15</v>
      </c>
      <c r="T1331" s="154" t="s">
        <v>1551</v>
      </c>
      <c r="U1331" s="108">
        <f>SUMIF('Avoided Costs 2011-2019'!$A:$A,'2011 Actuals'!T1331&amp;'2011 Actuals'!S1331,'Avoided Costs 2011-2019'!$E:$E)*J1331</f>
        <v>191718.22930819559</v>
      </c>
      <c r="V1331" s="108">
        <f>SUMIF('Avoided Costs 2011-2019'!$A:$A,'2011 Actuals'!T1331&amp;'2011 Actuals'!S1331,'Avoided Costs 2011-2019'!$K:$K)*N1331</f>
        <v>0</v>
      </c>
      <c r="W1331" s="108">
        <f>SUMIF('Avoided Costs 2011-2019'!$A:$A,'2011 Actuals'!T1331&amp;'2011 Actuals'!S1331,'Avoided Costs 2011-2019'!$M:$M)*R1331</f>
        <v>0</v>
      </c>
      <c r="X1331" s="108">
        <f t="shared" si="708"/>
        <v>191718.22930819559</v>
      </c>
      <c r="Y1331" s="134">
        <v>150304</v>
      </c>
      <c r="Z1331" s="110">
        <f t="shared" si="709"/>
        <v>75152</v>
      </c>
      <c r="AA1331" s="110"/>
      <c r="AB1331" s="110"/>
      <c r="AC1331" s="110"/>
      <c r="AD1331" s="110">
        <f t="shared" si="701"/>
        <v>75152</v>
      </c>
      <c r="AE1331" s="110">
        <f t="shared" si="702"/>
        <v>116566.22930819559</v>
      </c>
      <c r="AF1331" s="261">
        <f t="shared" si="703"/>
        <v>1537711.7850000001</v>
      </c>
      <c r="AG1331" s="23"/>
    </row>
    <row r="1332" spans="1:33" s="111" customFormat="1" x14ac:dyDescent="0.2">
      <c r="A1332" s="150" t="s">
        <v>1471</v>
      </c>
      <c r="B1332" s="150"/>
      <c r="C1332" s="150"/>
      <c r="D1332" s="151">
        <v>1</v>
      </c>
      <c r="E1332" s="152"/>
      <c r="F1332" s="153">
        <v>0.5</v>
      </c>
      <c r="G1332" s="153"/>
      <c r="H1332" s="152">
        <v>361649</v>
      </c>
      <c r="I1332" s="109">
        <f t="shared" si="699"/>
        <v>362372.29800000001</v>
      </c>
      <c r="J1332" s="66">
        <f t="shared" si="705"/>
        <v>181186.149</v>
      </c>
      <c r="K1332" s="109"/>
      <c r="L1332" s="152">
        <v>0</v>
      </c>
      <c r="M1332" s="109">
        <f t="shared" si="700"/>
        <v>0</v>
      </c>
      <c r="N1332" s="109">
        <f t="shared" si="706"/>
        <v>0</v>
      </c>
      <c r="O1332" s="115"/>
      <c r="P1332" s="152">
        <v>0</v>
      </c>
      <c r="Q1332" s="109">
        <f t="shared" si="704"/>
        <v>0</v>
      </c>
      <c r="R1332" s="66">
        <f t="shared" si="707"/>
        <v>0</v>
      </c>
      <c r="S1332" s="151">
        <v>20</v>
      </c>
      <c r="T1332" s="154" t="s">
        <v>1551</v>
      </c>
      <c r="U1332" s="108">
        <f>SUMIF('Avoided Costs 2011-2019'!$A:$A,'2011 Actuals'!T1332&amp;'2011 Actuals'!S1332,'Avoided Costs 2011-2019'!$E:$E)*J1332</f>
        <v>392083.34203728184</v>
      </c>
      <c r="V1332" s="108">
        <f>SUMIF('Avoided Costs 2011-2019'!$A:$A,'2011 Actuals'!T1332&amp;'2011 Actuals'!S1332,'Avoided Costs 2011-2019'!$K:$K)*N1332</f>
        <v>0</v>
      </c>
      <c r="W1332" s="108">
        <f>SUMIF('Avoided Costs 2011-2019'!$A:$A,'2011 Actuals'!T1332&amp;'2011 Actuals'!S1332,'Avoided Costs 2011-2019'!$M:$M)*R1332</f>
        <v>0</v>
      </c>
      <c r="X1332" s="108">
        <f t="shared" si="708"/>
        <v>392083.34203728184</v>
      </c>
      <c r="Y1332" s="134">
        <v>407762</v>
      </c>
      <c r="Z1332" s="110">
        <f t="shared" si="709"/>
        <v>203881</v>
      </c>
      <c r="AA1332" s="110"/>
      <c r="AB1332" s="110"/>
      <c r="AC1332" s="110"/>
      <c r="AD1332" s="110">
        <f t="shared" si="701"/>
        <v>203881</v>
      </c>
      <c r="AE1332" s="110">
        <f t="shared" si="702"/>
        <v>188202.34203728184</v>
      </c>
      <c r="AF1332" s="261">
        <f t="shared" si="703"/>
        <v>3623722.98</v>
      </c>
      <c r="AG1332" s="23"/>
    </row>
    <row r="1333" spans="1:33" s="111" customFormat="1" x14ac:dyDescent="0.2">
      <c r="A1333" s="150" t="s">
        <v>1472</v>
      </c>
      <c r="B1333" s="150"/>
      <c r="C1333" s="150"/>
      <c r="D1333" s="151">
        <v>1</v>
      </c>
      <c r="E1333" s="152"/>
      <c r="F1333" s="153">
        <v>0.5</v>
      </c>
      <c r="G1333" s="153"/>
      <c r="H1333" s="152">
        <v>22851</v>
      </c>
      <c r="I1333" s="109">
        <f t="shared" si="699"/>
        <v>22896.702000000001</v>
      </c>
      <c r="J1333" s="66">
        <f t="shared" si="705"/>
        <v>11448.351000000001</v>
      </c>
      <c r="K1333" s="109"/>
      <c r="L1333" s="152">
        <v>-1014</v>
      </c>
      <c r="M1333" s="109">
        <f t="shared" si="700"/>
        <v>-1014</v>
      </c>
      <c r="N1333" s="109">
        <f t="shared" si="706"/>
        <v>-507</v>
      </c>
      <c r="O1333" s="115"/>
      <c r="P1333" s="152">
        <v>0</v>
      </c>
      <c r="Q1333" s="109">
        <f t="shared" si="704"/>
        <v>0</v>
      </c>
      <c r="R1333" s="66">
        <f t="shared" si="707"/>
        <v>0</v>
      </c>
      <c r="S1333" s="151">
        <v>15</v>
      </c>
      <c r="T1333" s="154" t="s">
        <v>1551</v>
      </c>
      <c r="U1333" s="108">
        <f>SUMIF('Avoided Costs 2011-2019'!$A:$A,'2011 Actuals'!T1333&amp;'2011 Actuals'!S1333,'Avoided Costs 2011-2019'!$E:$E)*J1333</f>
        <v>21410.295514695983</v>
      </c>
      <c r="V1333" s="108">
        <f>SUMIF('Avoided Costs 2011-2019'!$A:$A,'2011 Actuals'!T1333&amp;'2011 Actuals'!S1333,'Avoided Costs 2011-2019'!$K:$K)*N1333</f>
        <v>-427.33112927023325</v>
      </c>
      <c r="W1333" s="108">
        <f>SUMIF('Avoided Costs 2011-2019'!$A:$A,'2011 Actuals'!T1333&amp;'2011 Actuals'!S1333,'Avoided Costs 2011-2019'!$M:$M)*R1333</f>
        <v>0</v>
      </c>
      <c r="X1333" s="108">
        <f t="shared" si="708"/>
        <v>20982.964385425748</v>
      </c>
      <c r="Y1333" s="134">
        <v>9874.99</v>
      </c>
      <c r="Z1333" s="110">
        <f t="shared" si="709"/>
        <v>4937.4949999999999</v>
      </c>
      <c r="AA1333" s="110"/>
      <c r="AB1333" s="110"/>
      <c r="AC1333" s="110"/>
      <c r="AD1333" s="110">
        <f t="shared" si="701"/>
        <v>4937.4949999999999</v>
      </c>
      <c r="AE1333" s="110">
        <f t="shared" si="702"/>
        <v>16045.469385425749</v>
      </c>
      <c r="AF1333" s="261">
        <f t="shared" si="703"/>
        <v>171725.26500000001</v>
      </c>
      <c r="AG1333" s="23"/>
    </row>
    <row r="1334" spans="1:33" s="111" customFormat="1" x14ac:dyDescent="0.2">
      <c r="A1334" s="150" t="s">
        <v>1473</v>
      </c>
      <c r="B1334" s="150"/>
      <c r="C1334" s="150"/>
      <c r="D1334" s="151">
        <v>1</v>
      </c>
      <c r="E1334" s="152"/>
      <c r="F1334" s="153">
        <v>0.5</v>
      </c>
      <c r="G1334" s="153"/>
      <c r="H1334" s="152">
        <v>913963</v>
      </c>
      <c r="I1334" s="109">
        <f>H1334</f>
        <v>913963</v>
      </c>
      <c r="J1334" s="66">
        <f t="shared" si="705"/>
        <v>456981.5</v>
      </c>
      <c r="K1334" s="109"/>
      <c r="L1334" s="152">
        <v>1918946</v>
      </c>
      <c r="M1334" s="109">
        <f>L1334</f>
        <v>1918946</v>
      </c>
      <c r="N1334" s="109">
        <f t="shared" si="706"/>
        <v>959473</v>
      </c>
      <c r="O1334" s="115"/>
      <c r="P1334" s="152">
        <v>0</v>
      </c>
      <c r="Q1334" s="109">
        <f>+P1334</f>
        <v>0</v>
      </c>
      <c r="R1334" s="66">
        <f t="shared" si="707"/>
        <v>0</v>
      </c>
      <c r="S1334" s="151">
        <v>15</v>
      </c>
      <c r="T1334" s="154" t="s">
        <v>1551</v>
      </c>
      <c r="U1334" s="108">
        <f>SUMIF('Avoided Costs 2011-2019'!$A:$A,'2011 Actuals'!T1334&amp;'2011 Actuals'!S1334,'Avoided Costs 2011-2019'!$E:$E)*J1334</f>
        <v>854630.41443689505</v>
      </c>
      <c r="V1334" s="108">
        <f>SUMIF('Avoided Costs 2011-2019'!$A:$A,'2011 Actuals'!T1334&amp;'2011 Actuals'!S1334,'Avoided Costs 2011-2019'!$K:$K)*N1334</f>
        <v>808703.5120203126</v>
      </c>
      <c r="W1334" s="108">
        <f>SUMIF('Avoided Costs 2011-2019'!$A:$A,'2011 Actuals'!T1334&amp;'2011 Actuals'!S1334,'Avoided Costs 2011-2019'!$M:$M)*R1334</f>
        <v>0</v>
      </c>
      <c r="X1334" s="108">
        <f t="shared" si="708"/>
        <v>1663333.9264572076</v>
      </c>
      <c r="Y1334" s="134">
        <v>76000</v>
      </c>
      <c r="Z1334" s="110">
        <f t="shared" si="709"/>
        <v>38000</v>
      </c>
      <c r="AA1334" s="110"/>
      <c r="AB1334" s="110"/>
      <c r="AC1334" s="110"/>
      <c r="AD1334" s="110">
        <f t="shared" si="701"/>
        <v>38000</v>
      </c>
      <c r="AE1334" s="110">
        <f t="shared" si="702"/>
        <v>1625333.9264572076</v>
      </c>
      <c r="AF1334" s="261">
        <f t="shared" si="703"/>
        <v>6854722.5</v>
      </c>
      <c r="AG1334" s="23"/>
    </row>
    <row r="1335" spans="1:33" s="111" customFormat="1" x14ac:dyDescent="0.2">
      <c r="A1335" s="150" t="s">
        <v>1474</v>
      </c>
      <c r="B1335" s="150"/>
      <c r="C1335" s="150"/>
      <c r="D1335" s="151">
        <v>1</v>
      </c>
      <c r="E1335" s="152"/>
      <c r="F1335" s="153">
        <v>0.5</v>
      </c>
      <c r="G1335" s="153"/>
      <c r="H1335" s="152">
        <v>21443</v>
      </c>
      <c r="I1335" s="109">
        <f t="shared" ref="I1335:I1359" si="710">+$H$1259*H1335</f>
        <v>21485.885999999999</v>
      </c>
      <c r="J1335" s="66">
        <f t="shared" si="705"/>
        <v>10742.942999999999</v>
      </c>
      <c r="K1335" s="109"/>
      <c r="L1335" s="152">
        <v>0</v>
      </c>
      <c r="M1335" s="109">
        <f t="shared" si="700"/>
        <v>0</v>
      </c>
      <c r="N1335" s="109">
        <f t="shared" si="706"/>
        <v>0</v>
      </c>
      <c r="O1335" s="115"/>
      <c r="P1335" s="152">
        <v>100</v>
      </c>
      <c r="Q1335" s="109">
        <f t="shared" si="704"/>
        <v>90.7</v>
      </c>
      <c r="R1335" s="66">
        <f t="shared" si="707"/>
        <v>45.35</v>
      </c>
      <c r="S1335" s="151">
        <v>15</v>
      </c>
      <c r="T1335" s="154" t="s">
        <v>1551</v>
      </c>
      <c r="U1335" s="108">
        <f>SUMIF('Avoided Costs 2011-2019'!$A:$A,'2011 Actuals'!T1335&amp;'2011 Actuals'!S1335,'Avoided Costs 2011-2019'!$E:$E)*J1335</f>
        <v>20091.066768265104</v>
      </c>
      <c r="V1335" s="108">
        <f>SUMIF('Avoided Costs 2011-2019'!$A:$A,'2011 Actuals'!T1335&amp;'2011 Actuals'!S1335,'Avoided Costs 2011-2019'!$K:$K)*N1335</f>
        <v>0</v>
      </c>
      <c r="W1335" s="108">
        <f>SUMIF('Avoided Costs 2011-2019'!$A:$A,'2011 Actuals'!T1335&amp;'2011 Actuals'!S1335,'Avoided Costs 2011-2019'!$M:$M)*R1335</f>
        <v>764.47600443412546</v>
      </c>
      <c r="X1335" s="108">
        <f t="shared" si="708"/>
        <v>20855.542772699227</v>
      </c>
      <c r="Y1335" s="134">
        <v>19850</v>
      </c>
      <c r="Z1335" s="110">
        <f t="shared" si="709"/>
        <v>9925</v>
      </c>
      <c r="AA1335" s="110"/>
      <c r="AB1335" s="110"/>
      <c r="AC1335" s="110"/>
      <c r="AD1335" s="110">
        <f t="shared" si="701"/>
        <v>9925</v>
      </c>
      <c r="AE1335" s="110">
        <f t="shared" si="702"/>
        <v>10930.542772699227</v>
      </c>
      <c r="AF1335" s="261">
        <f t="shared" si="703"/>
        <v>161144.14499999999</v>
      </c>
      <c r="AG1335" s="23"/>
    </row>
    <row r="1336" spans="1:33" s="111" customFormat="1" x14ac:dyDescent="0.2">
      <c r="A1336" s="150" t="s">
        <v>1475</v>
      </c>
      <c r="B1336" s="150"/>
      <c r="C1336" s="150"/>
      <c r="D1336" s="151">
        <v>1</v>
      </c>
      <c r="E1336" s="152"/>
      <c r="F1336" s="153">
        <v>0.5</v>
      </c>
      <c r="G1336" s="153"/>
      <c r="H1336" s="152">
        <v>109385</v>
      </c>
      <c r="I1336" s="109">
        <f t="shared" si="710"/>
        <v>109603.77</v>
      </c>
      <c r="J1336" s="66">
        <f t="shared" si="705"/>
        <v>54801.885000000002</v>
      </c>
      <c r="K1336" s="109"/>
      <c r="L1336" s="152">
        <v>0</v>
      </c>
      <c r="M1336" s="109">
        <f t="shared" si="700"/>
        <v>0</v>
      </c>
      <c r="N1336" s="109">
        <f t="shared" si="706"/>
        <v>0</v>
      </c>
      <c r="O1336" s="115"/>
      <c r="P1336" s="152">
        <v>0</v>
      </c>
      <c r="Q1336" s="109">
        <f t="shared" si="704"/>
        <v>0</v>
      </c>
      <c r="R1336" s="66">
        <f t="shared" si="707"/>
        <v>0</v>
      </c>
      <c r="S1336" s="151">
        <v>15</v>
      </c>
      <c r="T1336" s="154" t="s">
        <v>1551</v>
      </c>
      <c r="U1336" s="108">
        <f>SUMIF('Avoided Costs 2011-2019'!$A:$A,'2011 Actuals'!T1336&amp;'2011 Actuals'!S1336,'Avoided Costs 2011-2019'!$E:$E)*J1336</f>
        <v>102488.52019058335</v>
      </c>
      <c r="V1336" s="108">
        <f>SUMIF('Avoided Costs 2011-2019'!$A:$A,'2011 Actuals'!T1336&amp;'2011 Actuals'!S1336,'Avoided Costs 2011-2019'!$K:$K)*N1336</f>
        <v>0</v>
      </c>
      <c r="W1336" s="108">
        <f>SUMIF('Avoided Costs 2011-2019'!$A:$A,'2011 Actuals'!T1336&amp;'2011 Actuals'!S1336,'Avoided Costs 2011-2019'!$M:$M)*R1336</f>
        <v>0</v>
      </c>
      <c r="X1336" s="108">
        <f t="shared" si="708"/>
        <v>102488.52019058335</v>
      </c>
      <c r="Y1336" s="134">
        <v>35000</v>
      </c>
      <c r="Z1336" s="110">
        <f t="shared" si="709"/>
        <v>17500</v>
      </c>
      <c r="AA1336" s="110"/>
      <c r="AB1336" s="110"/>
      <c r="AC1336" s="110"/>
      <c r="AD1336" s="110">
        <f t="shared" si="701"/>
        <v>17500</v>
      </c>
      <c r="AE1336" s="110">
        <f t="shared" si="702"/>
        <v>84988.520190583353</v>
      </c>
      <c r="AF1336" s="261">
        <f t="shared" si="703"/>
        <v>822028.27500000002</v>
      </c>
      <c r="AG1336" s="23"/>
    </row>
    <row r="1337" spans="1:33" s="111" customFormat="1" x14ac:dyDescent="0.2">
      <c r="A1337" s="150" t="s">
        <v>1476</v>
      </c>
      <c r="B1337" s="150"/>
      <c r="C1337" s="150"/>
      <c r="D1337" s="151">
        <v>1</v>
      </c>
      <c r="E1337" s="152"/>
      <c r="F1337" s="153">
        <v>0.5</v>
      </c>
      <c r="G1337" s="153"/>
      <c r="H1337" s="152">
        <v>23030</v>
      </c>
      <c r="I1337" s="109">
        <f t="shared" si="710"/>
        <v>23076.06</v>
      </c>
      <c r="J1337" s="66">
        <f t="shared" si="705"/>
        <v>11538.03</v>
      </c>
      <c r="K1337" s="109"/>
      <c r="L1337" s="152">
        <v>0</v>
      </c>
      <c r="M1337" s="109">
        <f t="shared" si="700"/>
        <v>0</v>
      </c>
      <c r="N1337" s="109">
        <f t="shared" si="706"/>
        <v>0</v>
      </c>
      <c r="O1337" s="115"/>
      <c r="P1337" s="152">
        <v>0</v>
      </c>
      <c r="Q1337" s="109">
        <f t="shared" si="704"/>
        <v>0</v>
      </c>
      <c r="R1337" s="66">
        <f t="shared" si="707"/>
        <v>0</v>
      </c>
      <c r="S1337" s="151">
        <v>15</v>
      </c>
      <c r="T1337" s="154" t="s">
        <v>1551</v>
      </c>
      <c r="U1337" s="108">
        <f>SUMIF('Avoided Costs 2011-2019'!$A:$A,'2011 Actuals'!T1337&amp;'2011 Actuals'!S1337,'Avoided Costs 2011-2019'!$E:$E)*J1337</f>
        <v>21578.009964703884</v>
      </c>
      <c r="V1337" s="108">
        <f>SUMIF('Avoided Costs 2011-2019'!$A:$A,'2011 Actuals'!T1337&amp;'2011 Actuals'!S1337,'Avoided Costs 2011-2019'!$K:$K)*N1337</f>
        <v>0</v>
      </c>
      <c r="W1337" s="108">
        <f>SUMIF('Avoided Costs 2011-2019'!$A:$A,'2011 Actuals'!T1337&amp;'2011 Actuals'!S1337,'Avoided Costs 2011-2019'!$M:$M)*R1337</f>
        <v>0</v>
      </c>
      <c r="X1337" s="108">
        <f t="shared" si="708"/>
        <v>21578.009964703884</v>
      </c>
      <c r="Y1337" s="134">
        <v>12884</v>
      </c>
      <c r="Z1337" s="110">
        <f t="shared" si="709"/>
        <v>6442</v>
      </c>
      <c r="AA1337" s="110"/>
      <c r="AB1337" s="110"/>
      <c r="AC1337" s="110"/>
      <c r="AD1337" s="110">
        <f t="shared" si="701"/>
        <v>6442</v>
      </c>
      <c r="AE1337" s="110">
        <f t="shared" si="702"/>
        <v>15136.009964703884</v>
      </c>
      <c r="AF1337" s="261">
        <f t="shared" si="703"/>
        <v>173070.45</v>
      </c>
      <c r="AG1337" s="23"/>
    </row>
    <row r="1338" spans="1:33" s="111" customFormat="1" x14ac:dyDescent="0.2">
      <c r="A1338" s="150" t="s">
        <v>1477</v>
      </c>
      <c r="B1338" s="150"/>
      <c r="C1338" s="150"/>
      <c r="D1338" s="151">
        <v>1</v>
      </c>
      <c r="E1338" s="152"/>
      <c r="F1338" s="153">
        <v>0.5</v>
      </c>
      <c r="G1338" s="153"/>
      <c r="H1338" s="152">
        <v>10012</v>
      </c>
      <c r="I1338" s="109">
        <f t="shared" si="710"/>
        <v>10032.023999999999</v>
      </c>
      <c r="J1338" s="66">
        <f t="shared" si="705"/>
        <v>5016.0119999999997</v>
      </c>
      <c r="K1338" s="109"/>
      <c r="L1338" s="152">
        <v>-5686</v>
      </c>
      <c r="M1338" s="109">
        <f t="shared" si="700"/>
        <v>-5686</v>
      </c>
      <c r="N1338" s="109">
        <f t="shared" si="706"/>
        <v>-2843</v>
      </c>
      <c r="O1338" s="115"/>
      <c r="P1338" s="152">
        <v>0</v>
      </c>
      <c r="Q1338" s="109">
        <f t="shared" si="704"/>
        <v>0</v>
      </c>
      <c r="R1338" s="66">
        <f t="shared" si="707"/>
        <v>0</v>
      </c>
      <c r="S1338" s="151">
        <v>15</v>
      </c>
      <c r="T1338" s="154" t="s">
        <v>1551</v>
      </c>
      <c r="U1338" s="108">
        <f>SUMIF('Avoided Costs 2011-2019'!$A:$A,'2011 Actuals'!T1338&amp;'2011 Actuals'!S1338,'Avoided Costs 2011-2019'!$E:$E)*J1338</f>
        <v>9380.76577362637</v>
      </c>
      <c r="V1338" s="108">
        <f>SUMIF('Avoided Costs 2011-2019'!$A:$A,'2011 Actuals'!T1338&amp;'2011 Actuals'!S1338,'Avoided Costs 2011-2019'!$K:$K)*N1338</f>
        <v>-2396.2572002273632</v>
      </c>
      <c r="W1338" s="108">
        <f>SUMIF('Avoided Costs 2011-2019'!$A:$A,'2011 Actuals'!T1338&amp;'2011 Actuals'!S1338,'Avoided Costs 2011-2019'!$M:$M)*R1338</f>
        <v>0</v>
      </c>
      <c r="X1338" s="108">
        <f t="shared" si="708"/>
        <v>6984.5085733990072</v>
      </c>
      <c r="Y1338" s="134">
        <v>11414.18</v>
      </c>
      <c r="Z1338" s="110">
        <f t="shared" si="709"/>
        <v>5707.09</v>
      </c>
      <c r="AA1338" s="110"/>
      <c r="AB1338" s="110"/>
      <c r="AC1338" s="110"/>
      <c r="AD1338" s="110">
        <f t="shared" si="701"/>
        <v>5707.09</v>
      </c>
      <c r="AE1338" s="110">
        <f t="shared" si="702"/>
        <v>1277.4185733990071</v>
      </c>
      <c r="AF1338" s="261">
        <f t="shared" si="703"/>
        <v>75240.179999999993</v>
      </c>
      <c r="AG1338" s="23"/>
    </row>
    <row r="1339" spans="1:33" s="111" customFormat="1" x14ac:dyDescent="0.2">
      <c r="A1339" s="150" t="s">
        <v>1478</v>
      </c>
      <c r="B1339" s="150"/>
      <c r="C1339" s="150"/>
      <c r="D1339" s="151">
        <v>0</v>
      </c>
      <c r="E1339" s="152"/>
      <c r="F1339" s="153">
        <v>0.5</v>
      </c>
      <c r="G1339" s="153"/>
      <c r="H1339" s="152">
        <v>46245</v>
      </c>
      <c r="I1339" s="109">
        <f t="shared" si="710"/>
        <v>46337.49</v>
      </c>
      <c r="J1339" s="66">
        <f t="shared" si="705"/>
        <v>23168.744999999999</v>
      </c>
      <c r="K1339" s="109"/>
      <c r="L1339" s="152">
        <v>0</v>
      </c>
      <c r="M1339" s="109">
        <f t="shared" si="700"/>
        <v>0</v>
      </c>
      <c r="N1339" s="109">
        <f t="shared" si="706"/>
        <v>0</v>
      </c>
      <c r="O1339" s="115"/>
      <c r="P1339" s="152">
        <v>0</v>
      </c>
      <c r="Q1339" s="109">
        <f t="shared" si="704"/>
        <v>0</v>
      </c>
      <c r="R1339" s="66">
        <f t="shared" si="707"/>
        <v>0</v>
      </c>
      <c r="S1339" s="151">
        <v>15</v>
      </c>
      <c r="T1339" s="154" t="s">
        <v>1551</v>
      </c>
      <c r="U1339" s="108">
        <f>SUMIF('Avoided Costs 2011-2019'!$A:$A,'2011 Actuals'!T1339&amp;'2011 Actuals'!S1339,'Avoided Costs 2011-2019'!$E:$E)*J1339</f>
        <v>43329.356092823757</v>
      </c>
      <c r="V1339" s="108">
        <f>SUMIF('Avoided Costs 2011-2019'!$A:$A,'2011 Actuals'!T1339&amp;'2011 Actuals'!S1339,'Avoided Costs 2011-2019'!$K:$K)*N1339</f>
        <v>0</v>
      </c>
      <c r="W1339" s="108">
        <f>SUMIF('Avoided Costs 2011-2019'!$A:$A,'2011 Actuals'!T1339&amp;'2011 Actuals'!S1339,'Avoided Costs 2011-2019'!$M:$M)*R1339</f>
        <v>0</v>
      </c>
      <c r="X1339" s="108">
        <f t="shared" si="708"/>
        <v>43329.356092823757</v>
      </c>
      <c r="Y1339" s="134">
        <v>22890</v>
      </c>
      <c r="Z1339" s="110">
        <f t="shared" si="709"/>
        <v>11445</v>
      </c>
      <c r="AA1339" s="110"/>
      <c r="AB1339" s="110"/>
      <c r="AC1339" s="110"/>
      <c r="AD1339" s="110">
        <f t="shared" si="701"/>
        <v>11445</v>
      </c>
      <c r="AE1339" s="110">
        <f t="shared" si="702"/>
        <v>31884.356092823757</v>
      </c>
      <c r="AF1339" s="261">
        <f t="shared" si="703"/>
        <v>347531.17499999999</v>
      </c>
      <c r="AG1339" s="23"/>
    </row>
    <row r="1340" spans="1:33" s="111" customFormat="1" x14ac:dyDescent="0.2">
      <c r="A1340" s="150" t="s">
        <v>1479</v>
      </c>
      <c r="B1340" s="150"/>
      <c r="C1340" s="150"/>
      <c r="D1340" s="151">
        <v>1</v>
      </c>
      <c r="E1340" s="152"/>
      <c r="F1340" s="153">
        <v>0.5</v>
      </c>
      <c r="G1340" s="153"/>
      <c r="H1340" s="152">
        <v>197330</v>
      </c>
      <c r="I1340" s="109">
        <f t="shared" si="710"/>
        <v>197724.66</v>
      </c>
      <c r="J1340" s="66">
        <f t="shared" si="705"/>
        <v>98862.33</v>
      </c>
      <c r="K1340" s="109"/>
      <c r="L1340" s="152">
        <v>15024</v>
      </c>
      <c r="M1340" s="109">
        <f t="shared" si="700"/>
        <v>15024</v>
      </c>
      <c r="N1340" s="109">
        <f t="shared" si="706"/>
        <v>7512</v>
      </c>
      <c r="O1340" s="115"/>
      <c r="P1340" s="152">
        <v>0</v>
      </c>
      <c r="Q1340" s="109">
        <f t="shared" si="704"/>
        <v>0</v>
      </c>
      <c r="R1340" s="66">
        <f t="shared" si="707"/>
        <v>0</v>
      </c>
      <c r="S1340" s="151">
        <v>20</v>
      </c>
      <c r="T1340" s="154" t="s">
        <v>1551</v>
      </c>
      <c r="U1340" s="108">
        <f>SUMIF('Avoided Costs 2011-2019'!$A:$A,'2011 Actuals'!T1340&amp;'2011 Actuals'!S1340,'Avoided Costs 2011-2019'!$E:$E)*J1340</f>
        <v>213936.18089422843</v>
      </c>
      <c r="V1340" s="108">
        <f>SUMIF('Avoided Costs 2011-2019'!$A:$A,'2011 Actuals'!T1340&amp;'2011 Actuals'!S1340,'Avoided Costs 2011-2019'!$K:$K)*N1340</f>
        <v>7377.4215169020736</v>
      </c>
      <c r="W1340" s="108">
        <f>SUMIF('Avoided Costs 2011-2019'!$A:$A,'2011 Actuals'!T1340&amp;'2011 Actuals'!S1340,'Avoided Costs 2011-2019'!$M:$M)*R1340</f>
        <v>0</v>
      </c>
      <c r="X1340" s="108">
        <f t="shared" si="708"/>
        <v>221313.6024111305</v>
      </c>
      <c r="Y1340" s="134">
        <v>70000</v>
      </c>
      <c r="Z1340" s="110">
        <f t="shared" si="709"/>
        <v>35000</v>
      </c>
      <c r="AA1340" s="110"/>
      <c r="AB1340" s="110"/>
      <c r="AC1340" s="110"/>
      <c r="AD1340" s="110">
        <f t="shared" si="701"/>
        <v>35000</v>
      </c>
      <c r="AE1340" s="110">
        <f t="shared" si="702"/>
        <v>186313.6024111305</v>
      </c>
      <c r="AF1340" s="261">
        <f t="shared" si="703"/>
        <v>1977246.6</v>
      </c>
      <c r="AG1340" s="23"/>
    </row>
    <row r="1341" spans="1:33" s="111" customFormat="1" x14ac:dyDescent="0.2">
      <c r="A1341" s="150" t="s">
        <v>1480</v>
      </c>
      <c r="B1341" s="150"/>
      <c r="C1341" s="150"/>
      <c r="D1341" s="151">
        <v>1</v>
      </c>
      <c r="E1341" s="152"/>
      <c r="F1341" s="153">
        <v>0.5</v>
      </c>
      <c r="G1341" s="153"/>
      <c r="H1341" s="152">
        <v>92148</v>
      </c>
      <c r="I1341" s="109">
        <f t="shared" si="710"/>
        <v>92332.296000000002</v>
      </c>
      <c r="J1341" s="66">
        <f t="shared" si="705"/>
        <v>46166.148000000001</v>
      </c>
      <c r="K1341" s="109"/>
      <c r="L1341" s="152">
        <v>0</v>
      </c>
      <c r="M1341" s="109">
        <f t="shared" si="700"/>
        <v>0</v>
      </c>
      <c r="N1341" s="109">
        <f t="shared" si="706"/>
        <v>0</v>
      </c>
      <c r="O1341" s="115"/>
      <c r="P1341" s="152">
        <v>0</v>
      </c>
      <c r="Q1341" s="109">
        <f t="shared" si="704"/>
        <v>0</v>
      </c>
      <c r="R1341" s="66">
        <f t="shared" si="707"/>
        <v>0</v>
      </c>
      <c r="S1341" s="151">
        <v>20</v>
      </c>
      <c r="T1341" s="154" t="s">
        <v>1551</v>
      </c>
      <c r="U1341" s="108">
        <f>SUMIF('Avoided Costs 2011-2019'!$A:$A,'2011 Actuals'!T1341&amp;'2011 Actuals'!S1341,'Avoided Costs 2011-2019'!$E:$E)*J1341</f>
        <v>99902.656448798269</v>
      </c>
      <c r="V1341" s="108">
        <f>SUMIF('Avoided Costs 2011-2019'!$A:$A,'2011 Actuals'!T1341&amp;'2011 Actuals'!S1341,'Avoided Costs 2011-2019'!$K:$K)*N1341</f>
        <v>0</v>
      </c>
      <c r="W1341" s="108">
        <f>SUMIF('Avoided Costs 2011-2019'!$A:$A,'2011 Actuals'!T1341&amp;'2011 Actuals'!S1341,'Avoided Costs 2011-2019'!$M:$M)*R1341</f>
        <v>0</v>
      </c>
      <c r="X1341" s="108">
        <f t="shared" si="708"/>
        <v>99902.656448798269</v>
      </c>
      <c r="Y1341" s="134">
        <v>56179</v>
      </c>
      <c r="Z1341" s="110">
        <f t="shared" si="709"/>
        <v>28089.5</v>
      </c>
      <c r="AA1341" s="110"/>
      <c r="AB1341" s="110"/>
      <c r="AC1341" s="110"/>
      <c r="AD1341" s="110">
        <f t="shared" si="701"/>
        <v>28089.5</v>
      </c>
      <c r="AE1341" s="110">
        <f t="shared" si="702"/>
        <v>71813.156448798269</v>
      </c>
      <c r="AF1341" s="261">
        <f t="shared" si="703"/>
        <v>923322.96</v>
      </c>
      <c r="AG1341" s="23"/>
    </row>
    <row r="1342" spans="1:33" s="111" customFormat="1" x14ac:dyDescent="0.2">
      <c r="A1342" s="150" t="s">
        <v>1481</v>
      </c>
      <c r="B1342" s="150"/>
      <c r="C1342" s="150"/>
      <c r="D1342" s="151">
        <v>1</v>
      </c>
      <c r="E1342" s="152"/>
      <c r="F1342" s="153">
        <v>0.5</v>
      </c>
      <c r="G1342" s="153"/>
      <c r="H1342" s="152">
        <v>282949</v>
      </c>
      <c r="I1342" s="109">
        <f t="shared" si="710"/>
        <v>283514.89799999999</v>
      </c>
      <c r="J1342" s="66">
        <f t="shared" si="705"/>
        <v>141757.44899999999</v>
      </c>
      <c r="K1342" s="109"/>
      <c r="L1342" s="152">
        <v>0</v>
      </c>
      <c r="M1342" s="109">
        <f t="shared" si="700"/>
        <v>0</v>
      </c>
      <c r="N1342" s="109">
        <f t="shared" si="706"/>
        <v>0</v>
      </c>
      <c r="O1342" s="115"/>
      <c r="P1342" s="152">
        <v>0</v>
      </c>
      <c r="Q1342" s="109">
        <f t="shared" si="704"/>
        <v>0</v>
      </c>
      <c r="R1342" s="66">
        <f t="shared" si="707"/>
        <v>0</v>
      </c>
      <c r="S1342" s="151">
        <v>5</v>
      </c>
      <c r="T1342" s="154" t="s">
        <v>1551</v>
      </c>
      <c r="U1342" s="108">
        <f>SUMIF('Avoided Costs 2011-2019'!$A:$A,'2011 Actuals'!T1342&amp;'2011 Actuals'!S1342,'Avoided Costs 2011-2019'!$E:$E)*J1342</f>
        <v>117595.81755679531</v>
      </c>
      <c r="V1342" s="108">
        <f>SUMIF('Avoided Costs 2011-2019'!$A:$A,'2011 Actuals'!T1342&amp;'2011 Actuals'!S1342,'Avoided Costs 2011-2019'!$K:$K)*N1342</f>
        <v>0</v>
      </c>
      <c r="W1342" s="108">
        <f>SUMIF('Avoided Costs 2011-2019'!$A:$A,'2011 Actuals'!T1342&amp;'2011 Actuals'!S1342,'Avoided Costs 2011-2019'!$M:$M)*R1342</f>
        <v>0</v>
      </c>
      <c r="X1342" s="108">
        <f t="shared" si="708"/>
        <v>117595.81755679531</v>
      </c>
      <c r="Y1342" s="134">
        <v>16679.8</v>
      </c>
      <c r="Z1342" s="110">
        <f t="shared" si="709"/>
        <v>8339.9</v>
      </c>
      <c r="AA1342" s="110"/>
      <c r="AB1342" s="110"/>
      <c r="AC1342" s="110"/>
      <c r="AD1342" s="110">
        <f t="shared" si="701"/>
        <v>8339.9</v>
      </c>
      <c r="AE1342" s="110">
        <f t="shared" si="702"/>
        <v>109255.91755679532</v>
      </c>
      <c r="AF1342" s="261">
        <f t="shared" si="703"/>
        <v>708787.245</v>
      </c>
      <c r="AG1342" s="23"/>
    </row>
    <row r="1343" spans="1:33" s="111" customFormat="1" x14ac:dyDescent="0.2">
      <c r="A1343" s="150" t="s">
        <v>1482</v>
      </c>
      <c r="B1343" s="150"/>
      <c r="C1343" s="150"/>
      <c r="D1343" s="151">
        <v>1</v>
      </c>
      <c r="E1343" s="152"/>
      <c r="F1343" s="153">
        <v>0.5</v>
      </c>
      <c r="G1343" s="153"/>
      <c r="H1343" s="152">
        <v>14610</v>
      </c>
      <c r="I1343" s="109">
        <f t="shared" si="710"/>
        <v>14639.22</v>
      </c>
      <c r="J1343" s="66">
        <f t="shared" si="705"/>
        <v>7319.61</v>
      </c>
      <c r="K1343" s="109"/>
      <c r="L1343" s="152">
        <v>-2935</v>
      </c>
      <c r="M1343" s="109">
        <f t="shared" si="700"/>
        <v>-2935</v>
      </c>
      <c r="N1343" s="109">
        <f t="shared" si="706"/>
        <v>-1467.5</v>
      </c>
      <c r="O1343" s="115"/>
      <c r="P1343" s="152">
        <v>0</v>
      </c>
      <c r="Q1343" s="109">
        <f t="shared" si="704"/>
        <v>0</v>
      </c>
      <c r="R1343" s="66">
        <f t="shared" si="707"/>
        <v>0</v>
      </c>
      <c r="S1343" s="151">
        <v>20</v>
      </c>
      <c r="T1343" s="154" t="s">
        <v>1551</v>
      </c>
      <c r="U1343" s="108">
        <f>SUMIF('Avoided Costs 2011-2019'!$A:$A,'2011 Actuals'!T1343&amp;'2011 Actuals'!S1343,'Avoided Costs 2011-2019'!$E:$E)*J1343</f>
        <v>15839.495276261478</v>
      </c>
      <c r="V1343" s="108">
        <f>SUMIF('Avoided Costs 2011-2019'!$A:$A,'2011 Actuals'!T1343&amp;'2011 Actuals'!S1343,'Avoided Costs 2011-2019'!$K:$K)*N1343</f>
        <v>-1441.2095415407073</v>
      </c>
      <c r="W1343" s="108">
        <f>SUMIF('Avoided Costs 2011-2019'!$A:$A,'2011 Actuals'!T1343&amp;'2011 Actuals'!S1343,'Avoided Costs 2011-2019'!$M:$M)*R1343</f>
        <v>0</v>
      </c>
      <c r="X1343" s="108">
        <f t="shared" si="708"/>
        <v>14398.28573472077</v>
      </c>
      <c r="Y1343" s="134">
        <v>25000</v>
      </c>
      <c r="Z1343" s="110">
        <f t="shared" si="709"/>
        <v>12500</v>
      </c>
      <c r="AA1343" s="110"/>
      <c r="AB1343" s="110"/>
      <c r="AC1343" s="110"/>
      <c r="AD1343" s="110">
        <f t="shared" si="701"/>
        <v>12500</v>
      </c>
      <c r="AE1343" s="110">
        <f t="shared" si="702"/>
        <v>1898.2857347207701</v>
      </c>
      <c r="AF1343" s="261">
        <f t="shared" si="703"/>
        <v>146392.19999999998</v>
      </c>
      <c r="AG1343" s="23"/>
    </row>
    <row r="1344" spans="1:33" s="111" customFormat="1" x14ac:dyDescent="0.2">
      <c r="A1344" s="150" t="s">
        <v>1483</v>
      </c>
      <c r="B1344" s="150"/>
      <c r="C1344" s="150"/>
      <c r="D1344" s="151">
        <v>1</v>
      </c>
      <c r="E1344" s="152"/>
      <c r="F1344" s="153">
        <v>0.5</v>
      </c>
      <c r="G1344" s="153"/>
      <c r="H1344" s="152">
        <v>88529</v>
      </c>
      <c r="I1344" s="109">
        <f t="shared" si="710"/>
        <v>88706.058000000005</v>
      </c>
      <c r="J1344" s="66">
        <f t="shared" si="705"/>
        <v>44353.029000000002</v>
      </c>
      <c r="K1344" s="109"/>
      <c r="L1344" s="152">
        <v>0</v>
      </c>
      <c r="M1344" s="109">
        <f t="shared" si="700"/>
        <v>0</v>
      </c>
      <c r="N1344" s="109">
        <f t="shared" si="706"/>
        <v>0</v>
      </c>
      <c r="O1344" s="115"/>
      <c r="P1344" s="152">
        <v>0</v>
      </c>
      <c r="Q1344" s="109">
        <f t="shared" si="704"/>
        <v>0</v>
      </c>
      <c r="R1344" s="66">
        <f t="shared" si="707"/>
        <v>0</v>
      </c>
      <c r="S1344" s="151">
        <v>10</v>
      </c>
      <c r="T1344" s="154" t="s">
        <v>1551</v>
      </c>
      <c r="U1344" s="108">
        <f>SUMIF('Avoided Costs 2011-2019'!$A:$A,'2011 Actuals'!T1344&amp;'2011 Actuals'!S1344,'Avoided Costs 2011-2019'!$E:$E)*J1344</f>
        <v>64669.870720123698</v>
      </c>
      <c r="V1344" s="108">
        <f>SUMIF('Avoided Costs 2011-2019'!$A:$A,'2011 Actuals'!T1344&amp;'2011 Actuals'!S1344,'Avoided Costs 2011-2019'!$K:$K)*N1344</f>
        <v>0</v>
      </c>
      <c r="W1344" s="108">
        <f>SUMIF('Avoided Costs 2011-2019'!$A:$A,'2011 Actuals'!T1344&amp;'2011 Actuals'!S1344,'Avoided Costs 2011-2019'!$M:$M)*R1344</f>
        <v>0</v>
      </c>
      <c r="X1344" s="108">
        <f t="shared" si="708"/>
        <v>64669.870720123698</v>
      </c>
      <c r="Y1344" s="134">
        <v>16377.4</v>
      </c>
      <c r="Z1344" s="110">
        <f t="shared" si="709"/>
        <v>8188.7</v>
      </c>
      <c r="AA1344" s="110"/>
      <c r="AB1344" s="110"/>
      <c r="AC1344" s="110"/>
      <c r="AD1344" s="110">
        <f t="shared" si="701"/>
        <v>8188.7</v>
      </c>
      <c r="AE1344" s="110">
        <f t="shared" si="702"/>
        <v>56481.1707201237</v>
      </c>
      <c r="AF1344" s="261">
        <f t="shared" si="703"/>
        <v>443530.29000000004</v>
      </c>
      <c r="AG1344" s="23"/>
    </row>
    <row r="1345" spans="1:33" s="111" customFormat="1" x14ac:dyDescent="0.2">
      <c r="A1345" s="150" t="s">
        <v>1484</v>
      </c>
      <c r="B1345" s="150"/>
      <c r="C1345" s="150"/>
      <c r="D1345" s="151">
        <v>0</v>
      </c>
      <c r="E1345" s="152"/>
      <c r="F1345" s="153">
        <v>0.5</v>
      </c>
      <c r="G1345" s="153"/>
      <c r="H1345" s="152">
        <v>103404</v>
      </c>
      <c r="I1345" s="109">
        <f t="shared" si="710"/>
        <v>103610.808</v>
      </c>
      <c r="J1345" s="66">
        <f t="shared" si="705"/>
        <v>51805.404000000002</v>
      </c>
      <c r="K1345" s="109"/>
      <c r="L1345" s="152">
        <v>0</v>
      </c>
      <c r="M1345" s="109">
        <f t="shared" si="700"/>
        <v>0</v>
      </c>
      <c r="N1345" s="109">
        <f t="shared" si="706"/>
        <v>0</v>
      </c>
      <c r="O1345" s="115"/>
      <c r="P1345" s="152">
        <v>0</v>
      </c>
      <c r="Q1345" s="109">
        <f t="shared" si="704"/>
        <v>0</v>
      </c>
      <c r="R1345" s="66">
        <f t="shared" si="707"/>
        <v>0</v>
      </c>
      <c r="S1345" s="151">
        <v>15</v>
      </c>
      <c r="T1345" s="154" t="s">
        <v>1551</v>
      </c>
      <c r="U1345" s="108">
        <f>SUMIF('Avoided Costs 2011-2019'!$A:$A,'2011 Actuals'!T1345&amp;'2011 Actuals'!S1345,'Avoided Costs 2011-2019'!$E:$E)*J1345</f>
        <v>96884.608874956175</v>
      </c>
      <c r="V1345" s="108">
        <f>SUMIF('Avoided Costs 2011-2019'!$A:$A,'2011 Actuals'!T1345&amp;'2011 Actuals'!S1345,'Avoided Costs 2011-2019'!$K:$K)*N1345</f>
        <v>0</v>
      </c>
      <c r="W1345" s="108">
        <f>SUMIF('Avoided Costs 2011-2019'!$A:$A,'2011 Actuals'!T1345&amp;'2011 Actuals'!S1345,'Avoided Costs 2011-2019'!$M:$M)*R1345</f>
        <v>0</v>
      </c>
      <c r="X1345" s="108">
        <f t="shared" si="708"/>
        <v>96884.608874956175</v>
      </c>
      <c r="Y1345" s="134">
        <v>20410</v>
      </c>
      <c r="Z1345" s="110">
        <f t="shared" si="709"/>
        <v>10205</v>
      </c>
      <c r="AA1345" s="110"/>
      <c r="AB1345" s="110"/>
      <c r="AC1345" s="110"/>
      <c r="AD1345" s="110">
        <f t="shared" si="701"/>
        <v>10205</v>
      </c>
      <c r="AE1345" s="110">
        <f t="shared" si="702"/>
        <v>86679.608874956175</v>
      </c>
      <c r="AF1345" s="261">
        <f t="shared" si="703"/>
        <v>777081.06</v>
      </c>
      <c r="AG1345" s="23"/>
    </row>
    <row r="1346" spans="1:33" s="111" customFormat="1" x14ac:dyDescent="0.2">
      <c r="A1346" s="150" t="s">
        <v>1485</v>
      </c>
      <c r="B1346" s="150"/>
      <c r="C1346" s="150"/>
      <c r="D1346" s="151">
        <v>1</v>
      </c>
      <c r="E1346" s="152"/>
      <c r="F1346" s="153">
        <v>0.5</v>
      </c>
      <c r="G1346" s="153"/>
      <c r="H1346" s="152">
        <v>53842</v>
      </c>
      <c r="I1346" s="109">
        <f t="shared" si="710"/>
        <v>53949.684000000001</v>
      </c>
      <c r="J1346" s="66">
        <f t="shared" si="705"/>
        <v>26974.842000000001</v>
      </c>
      <c r="K1346" s="109"/>
      <c r="L1346" s="152">
        <v>0</v>
      </c>
      <c r="M1346" s="109">
        <f t="shared" si="700"/>
        <v>0</v>
      </c>
      <c r="N1346" s="109">
        <f t="shared" si="706"/>
        <v>0</v>
      </c>
      <c r="O1346" s="115"/>
      <c r="P1346" s="152">
        <v>0</v>
      </c>
      <c r="Q1346" s="109">
        <f t="shared" si="704"/>
        <v>0</v>
      </c>
      <c r="R1346" s="66">
        <f t="shared" si="707"/>
        <v>0</v>
      </c>
      <c r="S1346" s="151">
        <v>15</v>
      </c>
      <c r="T1346" s="154" t="s">
        <v>1551</v>
      </c>
      <c r="U1346" s="108">
        <f>SUMIF('Avoided Costs 2011-2019'!$A:$A,'2011 Actuals'!T1346&amp;'2011 Actuals'!S1346,'Avoided Costs 2011-2019'!$E:$E)*J1346</f>
        <v>50447.382219695464</v>
      </c>
      <c r="V1346" s="108">
        <f>SUMIF('Avoided Costs 2011-2019'!$A:$A,'2011 Actuals'!T1346&amp;'2011 Actuals'!S1346,'Avoided Costs 2011-2019'!$K:$K)*N1346</f>
        <v>0</v>
      </c>
      <c r="W1346" s="108">
        <f>SUMIF('Avoided Costs 2011-2019'!$A:$A,'2011 Actuals'!T1346&amp;'2011 Actuals'!S1346,'Avoided Costs 2011-2019'!$M:$M)*R1346</f>
        <v>0</v>
      </c>
      <c r="X1346" s="108">
        <f t="shared" si="708"/>
        <v>50447.382219695464</v>
      </c>
      <c r="Y1346" s="134">
        <v>39230</v>
      </c>
      <c r="Z1346" s="110">
        <f t="shared" si="709"/>
        <v>19615</v>
      </c>
      <c r="AA1346" s="110"/>
      <c r="AB1346" s="110"/>
      <c r="AC1346" s="110"/>
      <c r="AD1346" s="110">
        <f t="shared" si="701"/>
        <v>19615</v>
      </c>
      <c r="AE1346" s="110">
        <f t="shared" si="702"/>
        <v>30832.382219695464</v>
      </c>
      <c r="AF1346" s="261">
        <f t="shared" si="703"/>
        <v>404622.63</v>
      </c>
      <c r="AG1346" s="23"/>
    </row>
    <row r="1347" spans="1:33" s="111" customFormat="1" x14ac:dyDescent="0.2">
      <c r="A1347" s="150" t="s">
        <v>1486</v>
      </c>
      <c r="B1347" s="150"/>
      <c r="C1347" s="150"/>
      <c r="D1347" s="151">
        <v>0</v>
      </c>
      <c r="E1347" s="152"/>
      <c r="F1347" s="153">
        <v>0.5</v>
      </c>
      <c r="G1347" s="153"/>
      <c r="H1347" s="152">
        <v>80460</v>
      </c>
      <c r="I1347" s="109">
        <f t="shared" si="710"/>
        <v>80620.92</v>
      </c>
      <c r="J1347" s="66">
        <f t="shared" si="705"/>
        <v>40310.46</v>
      </c>
      <c r="K1347" s="109"/>
      <c r="L1347" s="152">
        <v>0</v>
      </c>
      <c r="M1347" s="109">
        <f t="shared" si="700"/>
        <v>0</v>
      </c>
      <c r="N1347" s="109">
        <f t="shared" si="706"/>
        <v>0</v>
      </c>
      <c r="O1347" s="115"/>
      <c r="P1347" s="152">
        <v>0</v>
      </c>
      <c r="Q1347" s="109">
        <f t="shared" si="704"/>
        <v>0</v>
      </c>
      <c r="R1347" s="66">
        <f t="shared" si="707"/>
        <v>0</v>
      </c>
      <c r="S1347" s="151">
        <v>5</v>
      </c>
      <c r="T1347" s="154" t="s">
        <v>1551</v>
      </c>
      <c r="U1347" s="108">
        <f>SUMIF('Avoided Costs 2011-2019'!$A:$A,'2011 Actuals'!T1347&amp;'2011 Actuals'!S1347,'Avoided Costs 2011-2019'!$E:$E)*J1347</f>
        <v>33439.805338134262</v>
      </c>
      <c r="V1347" s="108">
        <f>SUMIF('Avoided Costs 2011-2019'!$A:$A,'2011 Actuals'!T1347&amp;'2011 Actuals'!S1347,'Avoided Costs 2011-2019'!$K:$K)*N1347</f>
        <v>0</v>
      </c>
      <c r="W1347" s="108">
        <f>SUMIF('Avoided Costs 2011-2019'!$A:$A,'2011 Actuals'!T1347&amp;'2011 Actuals'!S1347,'Avoided Costs 2011-2019'!$M:$M)*R1347</f>
        <v>0</v>
      </c>
      <c r="X1347" s="108">
        <f t="shared" si="708"/>
        <v>33439.805338134262</v>
      </c>
      <c r="Y1347" s="134">
        <v>12558</v>
      </c>
      <c r="Z1347" s="110">
        <f t="shared" si="709"/>
        <v>6279</v>
      </c>
      <c r="AA1347" s="110"/>
      <c r="AB1347" s="110"/>
      <c r="AC1347" s="110"/>
      <c r="AD1347" s="110">
        <f t="shared" si="701"/>
        <v>6279</v>
      </c>
      <c r="AE1347" s="110">
        <f t="shared" si="702"/>
        <v>27160.805338134262</v>
      </c>
      <c r="AF1347" s="261">
        <f t="shared" si="703"/>
        <v>201552.3</v>
      </c>
      <c r="AG1347" s="23"/>
    </row>
    <row r="1348" spans="1:33" s="111" customFormat="1" x14ac:dyDescent="0.2">
      <c r="A1348" s="150" t="s">
        <v>1487</v>
      </c>
      <c r="B1348" s="150"/>
      <c r="C1348" s="150"/>
      <c r="D1348" s="151">
        <v>1</v>
      </c>
      <c r="E1348" s="152"/>
      <c r="F1348" s="153">
        <v>0.5</v>
      </c>
      <c r="G1348" s="153"/>
      <c r="H1348" s="152">
        <v>6116</v>
      </c>
      <c r="I1348" s="109">
        <f t="shared" si="710"/>
        <v>6128.232</v>
      </c>
      <c r="J1348" s="66">
        <f t="shared" si="705"/>
        <v>3064.116</v>
      </c>
      <c r="K1348" s="109"/>
      <c r="L1348" s="152">
        <v>0</v>
      </c>
      <c r="M1348" s="109">
        <f t="shared" si="700"/>
        <v>0</v>
      </c>
      <c r="N1348" s="109">
        <f t="shared" si="706"/>
        <v>0</v>
      </c>
      <c r="O1348" s="115"/>
      <c r="P1348" s="152">
        <v>0</v>
      </c>
      <c r="Q1348" s="109">
        <f t="shared" si="704"/>
        <v>0</v>
      </c>
      <c r="R1348" s="66">
        <f t="shared" si="707"/>
        <v>0</v>
      </c>
      <c r="S1348" s="151">
        <v>15</v>
      </c>
      <c r="T1348" s="154" t="s">
        <v>1551</v>
      </c>
      <c r="U1348" s="108">
        <f>SUMIF('Avoided Costs 2011-2019'!$A:$A,'2011 Actuals'!T1348&amp;'2011 Actuals'!S1348,'Avoided Costs 2011-2019'!$E:$E)*J1348</f>
        <v>5730.3998673091164</v>
      </c>
      <c r="V1348" s="108">
        <f>SUMIF('Avoided Costs 2011-2019'!$A:$A,'2011 Actuals'!T1348&amp;'2011 Actuals'!S1348,'Avoided Costs 2011-2019'!$K:$K)*N1348</f>
        <v>0</v>
      </c>
      <c r="W1348" s="108">
        <f>SUMIF('Avoided Costs 2011-2019'!$A:$A,'2011 Actuals'!T1348&amp;'2011 Actuals'!S1348,'Avoided Costs 2011-2019'!$M:$M)*R1348</f>
        <v>0</v>
      </c>
      <c r="X1348" s="108">
        <f t="shared" si="708"/>
        <v>5730.3998673091164</v>
      </c>
      <c r="Y1348" s="134">
        <v>5989</v>
      </c>
      <c r="Z1348" s="110">
        <f t="shared" si="709"/>
        <v>2994.5</v>
      </c>
      <c r="AA1348" s="110"/>
      <c r="AB1348" s="110"/>
      <c r="AC1348" s="110"/>
      <c r="AD1348" s="110">
        <f t="shared" si="701"/>
        <v>2994.5</v>
      </c>
      <c r="AE1348" s="110">
        <f t="shared" si="702"/>
        <v>2735.8998673091164</v>
      </c>
      <c r="AF1348" s="261">
        <f t="shared" si="703"/>
        <v>45961.74</v>
      </c>
      <c r="AG1348" s="23"/>
    </row>
    <row r="1349" spans="1:33" s="111" customFormat="1" x14ac:dyDescent="0.2">
      <c r="A1349" s="150" t="s">
        <v>1488</v>
      </c>
      <c r="B1349" s="150"/>
      <c r="C1349" s="150"/>
      <c r="D1349" s="151">
        <v>0</v>
      </c>
      <c r="E1349" s="152"/>
      <c r="F1349" s="153">
        <v>0.5</v>
      </c>
      <c r="G1349" s="153"/>
      <c r="H1349" s="152">
        <v>2118</v>
      </c>
      <c r="I1349" s="109">
        <f t="shared" si="710"/>
        <v>2122.2359999999999</v>
      </c>
      <c r="J1349" s="66">
        <f t="shared" si="705"/>
        <v>1061.1179999999999</v>
      </c>
      <c r="K1349" s="109"/>
      <c r="L1349" s="152">
        <v>0</v>
      </c>
      <c r="M1349" s="109">
        <f t="shared" si="700"/>
        <v>0</v>
      </c>
      <c r="N1349" s="109">
        <f t="shared" si="706"/>
        <v>0</v>
      </c>
      <c r="O1349" s="115"/>
      <c r="P1349" s="152">
        <v>0</v>
      </c>
      <c r="Q1349" s="109">
        <f t="shared" si="704"/>
        <v>0</v>
      </c>
      <c r="R1349" s="66">
        <f t="shared" si="707"/>
        <v>0</v>
      </c>
      <c r="S1349" s="151">
        <v>15</v>
      </c>
      <c r="T1349" s="154" t="s">
        <v>1551</v>
      </c>
      <c r="U1349" s="108">
        <f>SUMIF('Avoided Costs 2011-2019'!$A:$A,'2011 Actuals'!T1349&amp;'2011 Actuals'!S1349,'Avoided Costs 2011-2019'!$E:$E)*J1349</f>
        <v>1984.4648330543996</v>
      </c>
      <c r="V1349" s="108">
        <f>SUMIF('Avoided Costs 2011-2019'!$A:$A,'2011 Actuals'!T1349&amp;'2011 Actuals'!S1349,'Avoided Costs 2011-2019'!$K:$K)*N1349</f>
        <v>0</v>
      </c>
      <c r="W1349" s="108">
        <f>SUMIF('Avoided Costs 2011-2019'!$A:$A,'2011 Actuals'!T1349&amp;'2011 Actuals'!S1349,'Avoided Costs 2011-2019'!$M:$M)*R1349</f>
        <v>0</v>
      </c>
      <c r="X1349" s="108">
        <f t="shared" si="708"/>
        <v>1984.4648330543996</v>
      </c>
      <c r="Y1349" s="134">
        <v>3000</v>
      </c>
      <c r="Z1349" s="110">
        <f t="shared" si="709"/>
        <v>1500</v>
      </c>
      <c r="AA1349" s="110"/>
      <c r="AB1349" s="110"/>
      <c r="AC1349" s="110"/>
      <c r="AD1349" s="110">
        <f t="shared" si="701"/>
        <v>1500</v>
      </c>
      <c r="AE1349" s="110">
        <f t="shared" si="702"/>
        <v>484.46483305439961</v>
      </c>
      <c r="AF1349" s="261">
        <f t="shared" si="703"/>
        <v>15916.769999999999</v>
      </c>
      <c r="AG1349" s="23"/>
    </row>
    <row r="1350" spans="1:33" s="111" customFormat="1" x14ac:dyDescent="0.2">
      <c r="A1350" s="150" t="s">
        <v>1489</v>
      </c>
      <c r="B1350" s="150"/>
      <c r="C1350" s="150"/>
      <c r="D1350" s="151">
        <v>1</v>
      </c>
      <c r="E1350" s="152"/>
      <c r="F1350" s="153">
        <v>0.5</v>
      </c>
      <c r="G1350" s="153"/>
      <c r="H1350" s="152">
        <v>140225</v>
      </c>
      <c r="I1350" s="109">
        <f t="shared" si="710"/>
        <v>140505.45000000001</v>
      </c>
      <c r="J1350" s="66">
        <f t="shared" si="705"/>
        <v>70252.725000000006</v>
      </c>
      <c r="K1350" s="109"/>
      <c r="L1350" s="152">
        <v>0</v>
      </c>
      <c r="M1350" s="109">
        <f t="shared" si="700"/>
        <v>0</v>
      </c>
      <c r="N1350" s="109">
        <f t="shared" si="706"/>
        <v>0</v>
      </c>
      <c r="O1350" s="115"/>
      <c r="P1350" s="152">
        <v>0</v>
      </c>
      <c r="Q1350" s="109">
        <f t="shared" si="704"/>
        <v>0</v>
      </c>
      <c r="R1350" s="66">
        <f t="shared" si="707"/>
        <v>0</v>
      </c>
      <c r="S1350" s="151">
        <v>25</v>
      </c>
      <c r="T1350" s="154" t="s">
        <v>1551</v>
      </c>
      <c r="U1350" s="108">
        <f>SUMIF('Avoided Costs 2011-2019'!$A:$A,'2011 Actuals'!T1350&amp;'2011 Actuals'!S1350,'Avoided Costs 2011-2019'!$E:$E)*J1350</f>
        <v>166742.59216663393</v>
      </c>
      <c r="V1350" s="108">
        <f>SUMIF('Avoided Costs 2011-2019'!$A:$A,'2011 Actuals'!T1350&amp;'2011 Actuals'!S1350,'Avoided Costs 2011-2019'!$K:$K)*N1350</f>
        <v>0</v>
      </c>
      <c r="W1350" s="108">
        <f>SUMIF('Avoided Costs 2011-2019'!$A:$A,'2011 Actuals'!T1350&amp;'2011 Actuals'!S1350,'Avoided Costs 2011-2019'!$M:$M)*R1350</f>
        <v>0</v>
      </c>
      <c r="X1350" s="108">
        <f t="shared" si="708"/>
        <v>166742.59216663393</v>
      </c>
      <c r="Y1350" s="134">
        <v>29147</v>
      </c>
      <c r="Z1350" s="110">
        <f t="shared" si="709"/>
        <v>14573.5</v>
      </c>
      <c r="AA1350" s="110"/>
      <c r="AB1350" s="110"/>
      <c r="AC1350" s="110"/>
      <c r="AD1350" s="110">
        <f t="shared" si="701"/>
        <v>14573.5</v>
      </c>
      <c r="AE1350" s="110">
        <f t="shared" si="702"/>
        <v>152169.09216663393</v>
      </c>
      <c r="AF1350" s="261">
        <f t="shared" si="703"/>
        <v>1756318.1250000002</v>
      </c>
      <c r="AG1350" s="23"/>
    </row>
    <row r="1351" spans="1:33" s="111" customFormat="1" x14ac:dyDescent="0.2">
      <c r="A1351" s="150" t="s">
        <v>1490</v>
      </c>
      <c r="B1351" s="150"/>
      <c r="C1351" s="150"/>
      <c r="D1351" s="151">
        <v>0</v>
      </c>
      <c r="E1351" s="152"/>
      <c r="F1351" s="153">
        <v>0.5</v>
      </c>
      <c r="G1351" s="153"/>
      <c r="H1351" s="152">
        <v>27988</v>
      </c>
      <c r="I1351" s="109">
        <f t="shared" si="710"/>
        <v>28043.975999999999</v>
      </c>
      <c r="J1351" s="66">
        <f t="shared" si="705"/>
        <v>14021.987999999999</v>
      </c>
      <c r="K1351" s="109"/>
      <c r="L1351" s="152">
        <v>0</v>
      </c>
      <c r="M1351" s="109">
        <f t="shared" si="700"/>
        <v>0</v>
      </c>
      <c r="N1351" s="109">
        <f t="shared" si="706"/>
        <v>0</v>
      </c>
      <c r="O1351" s="115"/>
      <c r="P1351" s="152">
        <v>0</v>
      </c>
      <c r="Q1351" s="109">
        <f t="shared" si="704"/>
        <v>0</v>
      </c>
      <c r="R1351" s="66">
        <f t="shared" si="707"/>
        <v>0</v>
      </c>
      <c r="S1351" s="151">
        <v>15</v>
      </c>
      <c r="T1351" s="154" t="s">
        <v>1551</v>
      </c>
      <c r="U1351" s="108">
        <f>SUMIF('Avoided Costs 2011-2019'!$A:$A,'2011 Actuals'!T1351&amp;'2011 Actuals'!S1351,'Avoided Costs 2011-2019'!$E:$E)*J1351</f>
        <v>26223.419144252381</v>
      </c>
      <c r="V1351" s="108">
        <f>SUMIF('Avoided Costs 2011-2019'!$A:$A,'2011 Actuals'!T1351&amp;'2011 Actuals'!S1351,'Avoided Costs 2011-2019'!$K:$K)*N1351</f>
        <v>0</v>
      </c>
      <c r="W1351" s="108">
        <f>SUMIF('Avoided Costs 2011-2019'!$A:$A,'2011 Actuals'!T1351&amp;'2011 Actuals'!S1351,'Avoided Costs 2011-2019'!$M:$M)*R1351</f>
        <v>0</v>
      </c>
      <c r="X1351" s="108">
        <f t="shared" si="708"/>
        <v>26223.419144252381</v>
      </c>
      <c r="Y1351" s="134">
        <v>16000</v>
      </c>
      <c r="Z1351" s="110">
        <f t="shared" si="709"/>
        <v>8000</v>
      </c>
      <c r="AA1351" s="110"/>
      <c r="AB1351" s="110"/>
      <c r="AC1351" s="110"/>
      <c r="AD1351" s="110">
        <f t="shared" si="701"/>
        <v>8000</v>
      </c>
      <c r="AE1351" s="110">
        <f t="shared" si="702"/>
        <v>18223.419144252381</v>
      </c>
      <c r="AF1351" s="261">
        <f t="shared" si="703"/>
        <v>210329.81999999998</v>
      </c>
      <c r="AG1351" s="23"/>
    </row>
    <row r="1352" spans="1:33" s="111" customFormat="1" x14ac:dyDescent="0.2">
      <c r="A1352" s="150" t="s">
        <v>1491</v>
      </c>
      <c r="B1352" s="150"/>
      <c r="C1352" s="150"/>
      <c r="D1352" s="151">
        <v>1</v>
      </c>
      <c r="E1352" s="152"/>
      <c r="F1352" s="153">
        <v>0.5</v>
      </c>
      <c r="G1352" s="153"/>
      <c r="H1352" s="152">
        <v>131043</v>
      </c>
      <c r="I1352" s="109">
        <f t="shared" si="710"/>
        <v>131305.08600000001</v>
      </c>
      <c r="J1352" s="66">
        <f t="shared" si="705"/>
        <v>65652.543000000005</v>
      </c>
      <c r="K1352" s="109"/>
      <c r="L1352" s="152">
        <v>0</v>
      </c>
      <c r="M1352" s="109">
        <f t="shared" si="700"/>
        <v>0</v>
      </c>
      <c r="N1352" s="109">
        <f t="shared" si="706"/>
        <v>0</v>
      </c>
      <c r="O1352" s="115"/>
      <c r="P1352" s="152">
        <v>0</v>
      </c>
      <c r="Q1352" s="109">
        <f t="shared" si="704"/>
        <v>0</v>
      </c>
      <c r="R1352" s="66">
        <f t="shared" si="707"/>
        <v>0</v>
      </c>
      <c r="S1352" s="151">
        <v>5</v>
      </c>
      <c r="T1352" s="154" t="s">
        <v>1551</v>
      </c>
      <c r="U1352" s="108">
        <f>SUMIF('Avoided Costs 2011-2019'!$A:$A,'2011 Actuals'!T1352&amp;'2011 Actuals'!S1352,'Avoided Costs 2011-2019'!$E:$E)*J1352</f>
        <v>54462.495785795785</v>
      </c>
      <c r="V1352" s="108">
        <f>SUMIF('Avoided Costs 2011-2019'!$A:$A,'2011 Actuals'!T1352&amp;'2011 Actuals'!S1352,'Avoided Costs 2011-2019'!$K:$K)*N1352</f>
        <v>0</v>
      </c>
      <c r="W1352" s="108">
        <f>SUMIF('Avoided Costs 2011-2019'!$A:$A,'2011 Actuals'!T1352&amp;'2011 Actuals'!S1352,'Avoided Costs 2011-2019'!$M:$M)*R1352</f>
        <v>0</v>
      </c>
      <c r="X1352" s="108">
        <f t="shared" si="708"/>
        <v>54462.495785795785</v>
      </c>
      <c r="Y1352" s="134">
        <v>13500</v>
      </c>
      <c r="Z1352" s="110">
        <f t="shared" si="709"/>
        <v>6750</v>
      </c>
      <c r="AA1352" s="110"/>
      <c r="AB1352" s="110"/>
      <c r="AC1352" s="110"/>
      <c r="AD1352" s="110">
        <f t="shared" si="701"/>
        <v>6750</v>
      </c>
      <c r="AE1352" s="110">
        <f t="shared" si="702"/>
        <v>47712.495785795785</v>
      </c>
      <c r="AF1352" s="261">
        <f t="shared" si="703"/>
        <v>328262.71500000003</v>
      </c>
      <c r="AG1352" s="23"/>
    </row>
    <row r="1353" spans="1:33" s="111" customFormat="1" x14ac:dyDescent="0.2">
      <c r="A1353" s="150" t="s">
        <v>1492</v>
      </c>
      <c r="B1353" s="150"/>
      <c r="C1353" s="150"/>
      <c r="D1353" s="151">
        <v>1</v>
      </c>
      <c r="E1353" s="152"/>
      <c r="F1353" s="153">
        <v>0.5</v>
      </c>
      <c r="G1353" s="153"/>
      <c r="H1353" s="152">
        <v>196286</v>
      </c>
      <c r="I1353" s="109">
        <f t="shared" si="710"/>
        <v>196678.57200000001</v>
      </c>
      <c r="J1353" s="66">
        <f t="shared" si="705"/>
        <v>98339.286000000007</v>
      </c>
      <c r="K1353" s="109"/>
      <c r="L1353" s="152">
        <v>0</v>
      </c>
      <c r="M1353" s="109">
        <f t="shared" si="700"/>
        <v>0</v>
      </c>
      <c r="N1353" s="109">
        <f t="shared" si="706"/>
        <v>0</v>
      </c>
      <c r="O1353" s="115"/>
      <c r="P1353" s="152">
        <v>0</v>
      </c>
      <c r="Q1353" s="109">
        <f t="shared" si="704"/>
        <v>0</v>
      </c>
      <c r="R1353" s="66">
        <f t="shared" si="707"/>
        <v>0</v>
      </c>
      <c r="S1353" s="151">
        <v>15</v>
      </c>
      <c r="T1353" s="154" t="s">
        <v>1551</v>
      </c>
      <c r="U1353" s="108">
        <f>SUMIF('Avoided Costs 2011-2019'!$A:$A,'2011 Actuals'!T1353&amp;'2011 Actuals'!S1353,'Avoided Costs 2011-2019'!$E:$E)*J1353</f>
        <v>183910.60633659866</v>
      </c>
      <c r="V1353" s="108">
        <f>SUMIF('Avoided Costs 2011-2019'!$A:$A,'2011 Actuals'!T1353&amp;'2011 Actuals'!S1353,'Avoided Costs 2011-2019'!$K:$K)*N1353</f>
        <v>0</v>
      </c>
      <c r="W1353" s="108">
        <f>SUMIF('Avoided Costs 2011-2019'!$A:$A,'2011 Actuals'!T1353&amp;'2011 Actuals'!S1353,'Avoided Costs 2011-2019'!$M:$M)*R1353</f>
        <v>0</v>
      </c>
      <c r="X1353" s="108">
        <f t="shared" si="708"/>
        <v>183910.60633659866</v>
      </c>
      <c r="Y1353" s="134">
        <v>85690</v>
      </c>
      <c r="Z1353" s="110">
        <f t="shared" si="709"/>
        <v>42845</v>
      </c>
      <c r="AA1353" s="110"/>
      <c r="AB1353" s="110"/>
      <c r="AC1353" s="110"/>
      <c r="AD1353" s="110">
        <f t="shared" si="701"/>
        <v>42845</v>
      </c>
      <c r="AE1353" s="110">
        <f t="shared" si="702"/>
        <v>141065.60633659866</v>
      </c>
      <c r="AF1353" s="261">
        <f t="shared" si="703"/>
        <v>1475089.29</v>
      </c>
      <c r="AG1353" s="23"/>
    </row>
    <row r="1354" spans="1:33" s="111" customFormat="1" x14ac:dyDescent="0.2">
      <c r="A1354" s="150" t="s">
        <v>1493</v>
      </c>
      <c r="B1354" s="150"/>
      <c r="C1354" s="150"/>
      <c r="D1354" s="151">
        <v>1</v>
      </c>
      <c r="E1354" s="152"/>
      <c r="F1354" s="153">
        <v>0.5</v>
      </c>
      <c r="G1354" s="153"/>
      <c r="H1354" s="152">
        <v>55989</v>
      </c>
      <c r="I1354" s="109">
        <f t="shared" si="710"/>
        <v>56100.978000000003</v>
      </c>
      <c r="J1354" s="66">
        <f t="shared" si="705"/>
        <v>28050.489000000001</v>
      </c>
      <c r="K1354" s="109"/>
      <c r="L1354" s="152">
        <v>0</v>
      </c>
      <c r="M1354" s="109">
        <f t="shared" si="700"/>
        <v>0</v>
      </c>
      <c r="N1354" s="109">
        <f t="shared" si="706"/>
        <v>0</v>
      </c>
      <c r="O1354" s="115"/>
      <c r="P1354" s="152">
        <v>0</v>
      </c>
      <c r="Q1354" s="109">
        <f t="shared" si="704"/>
        <v>0</v>
      </c>
      <c r="R1354" s="66">
        <f t="shared" si="707"/>
        <v>0</v>
      </c>
      <c r="S1354" s="151">
        <v>18</v>
      </c>
      <c r="T1354" s="154" t="s">
        <v>1551</v>
      </c>
      <c r="U1354" s="108">
        <f>SUMIF('Avoided Costs 2011-2019'!$A:$A,'2011 Actuals'!T1354&amp;'2011 Actuals'!S1354,'Avoided Costs 2011-2019'!$E:$E)*J1354</f>
        <v>57734.088005750775</v>
      </c>
      <c r="V1354" s="108">
        <f>SUMIF('Avoided Costs 2011-2019'!$A:$A,'2011 Actuals'!T1354&amp;'2011 Actuals'!S1354,'Avoided Costs 2011-2019'!$K:$K)*N1354</f>
        <v>0</v>
      </c>
      <c r="W1354" s="108">
        <f>SUMIF('Avoided Costs 2011-2019'!$A:$A,'2011 Actuals'!T1354&amp;'2011 Actuals'!S1354,'Avoided Costs 2011-2019'!$M:$M)*R1354</f>
        <v>0</v>
      </c>
      <c r="X1354" s="108">
        <f t="shared" si="708"/>
        <v>57734.088005750775</v>
      </c>
      <c r="Y1354" s="134">
        <v>38290</v>
      </c>
      <c r="Z1354" s="110">
        <f t="shared" si="709"/>
        <v>19145</v>
      </c>
      <c r="AA1354" s="110"/>
      <c r="AB1354" s="110"/>
      <c r="AC1354" s="110"/>
      <c r="AD1354" s="110">
        <f t="shared" si="701"/>
        <v>19145</v>
      </c>
      <c r="AE1354" s="110">
        <f t="shared" si="702"/>
        <v>38589.088005750775</v>
      </c>
      <c r="AF1354" s="261">
        <f t="shared" si="703"/>
        <v>504908.80200000003</v>
      </c>
      <c r="AG1354" s="23"/>
    </row>
    <row r="1355" spans="1:33" s="111" customFormat="1" x14ac:dyDescent="0.2">
      <c r="A1355" s="150" t="s">
        <v>1494</v>
      </c>
      <c r="B1355" s="150"/>
      <c r="C1355" s="150"/>
      <c r="D1355" s="151">
        <v>1</v>
      </c>
      <c r="E1355" s="152"/>
      <c r="F1355" s="153">
        <v>0.5</v>
      </c>
      <c r="G1355" s="153"/>
      <c r="H1355" s="152">
        <v>111384</v>
      </c>
      <c r="I1355" s="109">
        <f t="shared" si="710"/>
        <v>111606.768</v>
      </c>
      <c r="J1355" s="66">
        <f t="shared" si="697"/>
        <v>55803.383999999998</v>
      </c>
      <c r="K1355" s="109"/>
      <c r="L1355" s="152">
        <v>88213</v>
      </c>
      <c r="M1355" s="109">
        <f t="shared" si="700"/>
        <v>88213</v>
      </c>
      <c r="N1355" s="109">
        <f t="shared" si="698"/>
        <v>44106.5</v>
      </c>
      <c r="O1355" s="115"/>
      <c r="P1355" s="152">
        <v>0</v>
      </c>
      <c r="Q1355" s="109">
        <f t="shared" si="704"/>
        <v>0</v>
      </c>
      <c r="R1355" s="66">
        <f t="shared" si="694"/>
        <v>0</v>
      </c>
      <c r="S1355" s="151">
        <v>15</v>
      </c>
      <c r="T1355" s="154" t="s">
        <v>1551</v>
      </c>
      <c r="U1355" s="108">
        <f>SUMIF('Avoided Costs 2011-2019'!$A:$A,'2011 Actuals'!T1355&amp;'2011 Actuals'!S1355,'Avoided Costs 2011-2019'!$E:$E)*J1355</f>
        <v>104361.48770771069</v>
      </c>
      <c r="V1355" s="108">
        <f>SUMIF('Avoided Costs 2011-2019'!$A:$A,'2011 Actuals'!T1355&amp;'2011 Actuals'!S1355,'Avoided Costs 2011-2019'!$K:$K)*N1355</f>
        <v>37175.701091040515</v>
      </c>
      <c r="W1355" s="108">
        <f>SUMIF('Avoided Costs 2011-2019'!$A:$A,'2011 Actuals'!T1355&amp;'2011 Actuals'!S1355,'Avoided Costs 2011-2019'!$M:$M)*R1355</f>
        <v>0</v>
      </c>
      <c r="X1355" s="108">
        <f t="shared" si="695"/>
        <v>141537.18879875122</v>
      </c>
      <c r="Y1355" s="134">
        <v>12700</v>
      </c>
      <c r="Z1355" s="110">
        <f t="shared" si="696"/>
        <v>6350</v>
      </c>
      <c r="AA1355" s="110"/>
      <c r="AB1355" s="110"/>
      <c r="AC1355" s="110"/>
      <c r="AD1355" s="110">
        <f t="shared" si="701"/>
        <v>6350</v>
      </c>
      <c r="AE1355" s="110">
        <f t="shared" si="702"/>
        <v>135187.18879875122</v>
      </c>
      <c r="AF1355" s="261">
        <f t="shared" si="703"/>
        <v>837050.76</v>
      </c>
      <c r="AG1355" s="23"/>
    </row>
    <row r="1356" spans="1:33" s="111" customFormat="1" x14ac:dyDescent="0.2">
      <c r="A1356" s="150" t="s">
        <v>1495</v>
      </c>
      <c r="B1356" s="150"/>
      <c r="C1356" s="150"/>
      <c r="D1356" s="151">
        <v>1</v>
      </c>
      <c r="E1356" s="152"/>
      <c r="F1356" s="153">
        <v>0.5</v>
      </c>
      <c r="G1356" s="153"/>
      <c r="H1356" s="152">
        <v>85000</v>
      </c>
      <c r="I1356" s="109">
        <f t="shared" si="710"/>
        <v>85170</v>
      </c>
      <c r="J1356" s="66">
        <f t="shared" si="697"/>
        <v>42585</v>
      </c>
      <c r="K1356" s="109"/>
      <c r="L1356" s="152">
        <v>90336</v>
      </c>
      <c r="M1356" s="109">
        <f t="shared" si="700"/>
        <v>90336</v>
      </c>
      <c r="N1356" s="109">
        <f t="shared" si="698"/>
        <v>45168</v>
      </c>
      <c r="O1356" s="115"/>
      <c r="P1356" s="152">
        <v>0</v>
      </c>
      <c r="Q1356" s="109">
        <f t="shared" si="704"/>
        <v>0</v>
      </c>
      <c r="R1356" s="66">
        <f t="shared" si="694"/>
        <v>0</v>
      </c>
      <c r="S1356" s="151">
        <v>15</v>
      </c>
      <c r="T1356" s="154" t="s">
        <v>1551</v>
      </c>
      <c r="U1356" s="108">
        <f>SUMIF('Avoided Costs 2011-2019'!$A:$A,'2011 Actuals'!T1356&amp;'2011 Actuals'!S1356,'Avoided Costs 2011-2019'!$E:$E)*J1356</f>
        <v>79640.939947886684</v>
      </c>
      <c r="V1356" s="108">
        <f>SUMIF('Avoided Costs 2011-2019'!$A:$A,'2011 Actuals'!T1356&amp;'2011 Actuals'!S1356,'Avoided Costs 2011-2019'!$K:$K)*N1356</f>
        <v>38070.399303506696</v>
      </c>
      <c r="W1356" s="108">
        <f>SUMIF('Avoided Costs 2011-2019'!$A:$A,'2011 Actuals'!T1356&amp;'2011 Actuals'!S1356,'Avoided Costs 2011-2019'!$M:$M)*R1356</f>
        <v>0</v>
      </c>
      <c r="X1356" s="108">
        <f t="shared" si="695"/>
        <v>117711.33925139338</v>
      </c>
      <c r="Y1356" s="134">
        <v>13800</v>
      </c>
      <c r="Z1356" s="110">
        <f t="shared" si="696"/>
        <v>6900</v>
      </c>
      <c r="AA1356" s="110"/>
      <c r="AB1356" s="110"/>
      <c r="AC1356" s="110"/>
      <c r="AD1356" s="110">
        <f t="shared" ref="AD1356:AD1385" si="711">Z1356+AB1356</f>
        <v>6900</v>
      </c>
      <c r="AE1356" s="110">
        <f t="shared" ref="AE1356:AE1385" si="712">X1356-AD1356</f>
        <v>110811.33925139338</v>
      </c>
      <c r="AF1356" s="261">
        <f t="shared" si="703"/>
        <v>638775</v>
      </c>
      <c r="AG1356" s="23"/>
    </row>
    <row r="1357" spans="1:33" s="111" customFormat="1" x14ac:dyDescent="0.2">
      <c r="A1357" s="150" t="s">
        <v>1496</v>
      </c>
      <c r="B1357" s="150"/>
      <c r="C1357" s="150"/>
      <c r="D1357" s="151">
        <v>1</v>
      </c>
      <c r="E1357" s="152"/>
      <c r="F1357" s="153">
        <v>0.5</v>
      </c>
      <c r="G1357" s="153"/>
      <c r="H1357" s="152">
        <v>91350</v>
      </c>
      <c r="I1357" s="109">
        <f t="shared" si="710"/>
        <v>91532.7</v>
      </c>
      <c r="J1357" s="66">
        <f t="shared" si="697"/>
        <v>45766.35</v>
      </c>
      <c r="K1357" s="109"/>
      <c r="L1357" s="152">
        <v>0</v>
      </c>
      <c r="M1357" s="109">
        <f t="shared" si="700"/>
        <v>0</v>
      </c>
      <c r="N1357" s="109">
        <f t="shared" si="698"/>
        <v>0</v>
      </c>
      <c r="O1357" s="115"/>
      <c r="P1357" s="152">
        <v>0</v>
      </c>
      <c r="Q1357" s="109">
        <f t="shared" si="704"/>
        <v>0</v>
      </c>
      <c r="R1357" s="66">
        <f t="shared" si="694"/>
        <v>0</v>
      </c>
      <c r="S1357" s="151">
        <v>20</v>
      </c>
      <c r="T1357" s="154" t="s">
        <v>1551</v>
      </c>
      <c r="U1357" s="108">
        <f>SUMIF('Avoided Costs 2011-2019'!$A:$A,'2011 Actuals'!T1357&amp;'2011 Actuals'!S1357,'Avoided Costs 2011-2019'!$E:$E)*J1357</f>
        <v>99037.501265330997</v>
      </c>
      <c r="V1357" s="108">
        <f>SUMIF('Avoided Costs 2011-2019'!$A:$A,'2011 Actuals'!T1357&amp;'2011 Actuals'!S1357,'Avoided Costs 2011-2019'!$K:$K)*N1357</f>
        <v>0</v>
      </c>
      <c r="W1357" s="108">
        <f>SUMIF('Avoided Costs 2011-2019'!$A:$A,'2011 Actuals'!T1357&amp;'2011 Actuals'!S1357,'Avoided Costs 2011-2019'!$M:$M)*R1357</f>
        <v>0</v>
      </c>
      <c r="X1357" s="108">
        <f t="shared" si="695"/>
        <v>99037.501265330997</v>
      </c>
      <c r="Y1357" s="134">
        <v>150000</v>
      </c>
      <c r="Z1357" s="110">
        <f t="shared" si="696"/>
        <v>75000</v>
      </c>
      <c r="AA1357" s="110"/>
      <c r="AB1357" s="110"/>
      <c r="AC1357" s="110"/>
      <c r="AD1357" s="110">
        <f t="shared" si="711"/>
        <v>75000</v>
      </c>
      <c r="AE1357" s="110">
        <f t="shared" si="712"/>
        <v>24037.501265330997</v>
      </c>
      <c r="AF1357" s="261">
        <f t="shared" si="703"/>
        <v>915327</v>
      </c>
      <c r="AG1357" s="23"/>
    </row>
    <row r="1358" spans="1:33" s="111" customFormat="1" x14ac:dyDescent="0.2">
      <c r="A1358" s="150" t="s">
        <v>1497</v>
      </c>
      <c r="B1358" s="150"/>
      <c r="C1358" s="150"/>
      <c r="D1358" s="151">
        <v>1</v>
      </c>
      <c r="E1358" s="152"/>
      <c r="F1358" s="153">
        <v>0.5</v>
      </c>
      <c r="G1358" s="153"/>
      <c r="H1358" s="152">
        <v>234605</v>
      </c>
      <c r="I1358" s="109">
        <f t="shared" si="710"/>
        <v>235074.21</v>
      </c>
      <c r="J1358" s="66">
        <f t="shared" si="697"/>
        <v>117537.105</v>
      </c>
      <c r="K1358" s="109"/>
      <c r="L1358" s="152">
        <v>0</v>
      </c>
      <c r="M1358" s="109">
        <f t="shared" si="700"/>
        <v>0</v>
      </c>
      <c r="N1358" s="109">
        <f t="shared" si="698"/>
        <v>0</v>
      </c>
      <c r="O1358" s="115"/>
      <c r="P1358" s="152">
        <v>0</v>
      </c>
      <c r="Q1358" s="109">
        <f t="shared" si="704"/>
        <v>0</v>
      </c>
      <c r="R1358" s="66">
        <f t="shared" si="694"/>
        <v>0</v>
      </c>
      <c r="S1358" s="151">
        <v>10</v>
      </c>
      <c r="T1358" s="154" t="s">
        <v>1551</v>
      </c>
      <c r="U1358" s="108">
        <f>SUMIF('Avoided Costs 2011-2019'!$A:$A,'2011 Actuals'!T1358&amp;'2011 Actuals'!S1358,'Avoided Costs 2011-2019'!$E:$E)*J1358</f>
        <v>171377.45846326763</v>
      </c>
      <c r="V1358" s="108">
        <f>SUMIF('Avoided Costs 2011-2019'!$A:$A,'2011 Actuals'!T1358&amp;'2011 Actuals'!S1358,'Avoided Costs 2011-2019'!$K:$K)*N1358</f>
        <v>0</v>
      </c>
      <c r="W1358" s="108">
        <f>SUMIF('Avoided Costs 2011-2019'!$A:$A,'2011 Actuals'!T1358&amp;'2011 Actuals'!S1358,'Avoided Costs 2011-2019'!$M:$M)*R1358</f>
        <v>0</v>
      </c>
      <c r="X1358" s="108">
        <f t="shared" si="695"/>
        <v>171377.45846326763</v>
      </c>
      <c r="Y1358" s="134">
        <v>29910</v>
      </c>
      <c r="Z1358" s="110">
        <f t="shared" si="696"/>
        <v>14955</v>
      </c>
      <c r="AA1358" s="110"/>
      <c r="AB1358" s="110"/>
      <c r="AC1358" s="110"/>
      <c r="AD1358" s="110">
        <f t="shared" si="711"/>
        <v>14955</v>
      </c>
      <c r="AE1358" s="110">
        <f t="shared" si="712"/>
        <v>156422.45846326763</v>
      </c>
      <c r="AF1358" s="261">
        <f t="shared" si="703"/>
        <v>1175371.05</v>
      </c>
      <c r="AG1358" s="23"/>
    </row>
    <row r="1359" spans="1:33" s="111" customFormat="1" x14ac:dyDescent="0.2">
      <c r="A1359" s="150" t="s">
        <v>1498</v>
      </c>
      <c r="B1359" s="150"/>
      <c r="C1359" s="150"/>
      <c r="D1359" s="151">
        <v>1</v>
      </c>
      <c r="E1359" s="152"/>
      <c r="F1359" s="153">
        <v>0.5</v>
      </c>
      <c r="G1359" s="153"/>
      <c r="H1359" s="152">
        <v>67466</v>
      </c>
      <c r="I1359" s="109">
        <f t="shared" si="710"/>
        <v>67600.932000000001</v>
      </c>
      <c r="J1359" s="66">
        <f t="shared" si="697"/>
        <v>33800.466</v>
      </c>
      <c r="K1359" s="109"/>
      <c r="L1359" s="152">
        <v>0</v>
      </c>
      <c r="M1359" s="109">
        <f t="shared" si="700"/>
        <v>0</v>
      </c>
      <c r="N1359" s="109">
        <f t="shared" si="698"/>
        <v>0</v>
      </c>
      <c r="O1359" s="115"/>
      <c r="P1359" s="152">
        <v>0</v>
      </c>
      <c r="Q1359" s="109">
        <f t="shared" si="704"/>
        <v>0</v>
      </c>
      <c r="R1359" s="66">
        <f t="shared" si="694"/>
        <v>0</v>
      </c>
      <c r="S1359" s="151">
        <v>10</v>
      </c>
      <c r="T1359" s="154" t="s">
        <v>1551</v>
      </c>
      <c r="U1359" s="108">
        <f>SUMIF('Avoided Costs 2011-2019'!$A:$A,'2011 Actuals'!T1359&amp;'2011 Actuals'!S1359,'Avoided Costs 2011-2019'!$E:$E)*J1359</f>
        <v>49283.483355780198</v>
      </c>
      <c r="V1359" s="108">
        <f>SUMIF('Avoided Costs 2011-2019'!$A:$A,'2011 Actuals'!T1359&amp;'2011 Actuals'!S1359,'Avoided Costs 2011-2019'!$K:$K)*N1359</f>
        <v>0</v>
      </c>
      <c r="W1359" s="108">
        <f>SUMIF('Avoided Costs 2011-2019'!$A:$A,'2011 Actuals'!T1359&amp;'2011 Actuals'!S1359,'Avoided Costs 2011-2019'!$M:$M)*R1359</f>
        <v>0</v>
      </c>
      <c r="X1359" s="108">
        <f t="shared" si="695"/>
        <v>49283.483355780198</v>
      </c>
      <c r="Y1359" s="134">
        <v>1500</v>
      </c>
      <c r="Z1359" s="110">
        <f t="shared" si="696"/>
        <v>750</v>
      </c>
      <c r="AA1359" s="110"/>
      <c r="AB1359" s="110"/>
      <c r="AC1359" s="110"/>
      <c r="AD1359" s="110">
        <f t="shared" si="711"/>
        <v>750</v>
      </c>
      <c r="AE1359" s="110">
        <f t="shared" si="712"/>
        <v>48533.483355780198</v>
      </c>
      <c r="AF1359" s="261">
        <f t="shared" si="703"/>
        <v>338004.66000000003</v>
      </c>
      <c r="AG1359" s="23"/>
    </row>
    <row r="1360" spans="1:33" s="111" customFormat="1" x14ac:dyDescent="0.2">
      <c r="A1360" s="150" t="s">
        <v>1499</v>
      </c>
      <c r="B1360" s="150"/>
      <c r="C1360" s="150"/>
      <c r="D1360" s="151">
        <v>0</v>
      </c>
      <c r="E1360" s="152"/>
      <c r="F1360" s="153">
        <v>0.5</v>
      </c>
      <c r="G1360" s="153"/>
      <c r="H1360" s="152">
        <v>518530</v>
      </c>
      <c r="I1360" s="109">
        <f t="shared" ref="I1360:I1361" si="713">H1360</f>
        <v>518530</v>
      </c>
      <c r="J1360" s="66">
        <f t="shared" si="697"/>
        <v>259265</v>
      </c>
      <c r="K1360" s="109"/>
      <c r="L1360" s="152">
        <v>0</v>
      </c>
      <c r="M1360" s="109">
        <f t="shared" ref="M1360:M1361" si="714">L1360</f>
        <v>0</v>
      </c>
      <c r="N1360" s="109">
        <f t="shared" si="698"/>
        <v>0</v>
      </c>
      <c r="O1360" s="115"/>
      <c r="P1360" s="152">
        <v>4126</v>
      </c>
      <c r="Q1360" s="152">
        <v>4126</v>
      </c>
      <c r="R1360" s="66">
        <f t="shared" si="694"/>
        <v>2063</v>
      </c>
      <c r="S1360" s="151">
        <v>5</v>
      </c>
      <c r="T1360" s="154" t="s">
        <v>1551</v>
      </c>
      <c r="U1360" s="108">
        <f>SUMIF('Avoided Costs 2011-2019'!$A:$A,'2011 Actuals'!T1360&amp;'2011 Actuals'!S1360,'Avoided Costs 2011-2019'!$E:$E)*J1360</f>
        <v>215074.97386513028</v>
      </c>
      <c r="V1360" s="108">
        <f>SUMIF('Avoided Costs 2011-2019'!$A:$A,'2011 Actuals'!T1360&amp;'2011 Actuals'!S1360,'Avoided Costs 2011-2019'!$K:$K)*N1360</f>
        <v>0</v>
      </c>
      <c r="W1360" s="108">
        <f>SUMIF('Avoided Costs 2011-2019'!$A:$A,'2011 Actuals'!T1360&amp;'2011 Actuals'!S1360,'Avoided Costs 2011-2019'!$M:$M)*R1360</f>
        <v>15622.196351442701</v>
      </c>
      <c r="X1360" s="108">
        <f t="shared" si="695"/>
        <v>230697.17021657297</v>
      </c>
      <c r="Y1360" s="134">
        <v>12126</v>
      </c>
      <c r="Z1360" s="110">
        <f t="shared" si="696"/>
        <v>6063</v>
      </c>
      <c r="AA1360" s="110"/>
      <c r="AB1360" s="110"/>
      <c r="AC1360" s="110"/>
      <c r="AD1360" s="110">
        <f t="shared" si="711"/>
        <v>6063</v>
      </c>
      <c r="AE1360" s="110">
        <f t="shared" si="712"/>
        <v>224634.17021657297</v>
      </c>
      <c r="AF1360" s="261">
        <f t="shared" si="703"/>
        <v>1296325</v>
      </c>
      <c r="AG1360" s="23"/>
    </row>
    <row r="1361" spans="1:33" s="111" customFormat="1" x14ac:dyDescent="0.2">
      <c r="A1361" s="150" t="s">
        <v>1500</v>
      </c>
      <c r="B1361" s="150"/>
      <c r="C1361" s="150"/>
      <c r="D1361" s="151">
        <v>1</v>
      </c>
      <c r="E1361" s="152"/>
      <c r="F1361" s="153">
        <v>0.5</v>
      </c>
      <c r="G1361" s="153"/>
      <c r="H1361" s="152">
        <v>194087</v>
      </c>
      <c r="I1361" s="109">
        <f t="shared" si="713"/>
        <v>194087</v>
      </c>
      <c r="J1361" s="66">
        <f t="shared" si="697"/>
        <v>97043.5</v>
      </c>
      <c r="K1361" s="109"/>
      <c r="L1361" s="152">
        <v>370800</v>
      </c>
      <c r="M1361" s="109">
        <f t="shared" si="714"/>
        <v>370800</v>
      </c>
      <c r="N1361" s="109">
        <f t="shared" si="698"/>
        <v>185400</v>
      </c>
      <c r="O1361" s="115"/>
      <c r="P1361" s="152">
        <v>0</v>
      </c>
      <c r="Q1361" s="152">
        <v>0</v>
      </c>
      <c r="R1361" s="66">
        <f t="shared" si="694"/>
        <v>0</v>
      </c>
      <c r="S1361" s="151">
        <v>15</v>
      </c>
      <c r="T1361" s="154" t="s">
        <v>1551</v>
      </c>
      <c r="U1361" s="108">
        <f>SUMIF('Avoided Costs 2011-2019'!$A:$A,'2011 Actuals'!T1361&amp;'2011 Actuals'!S1361,'Avoided Costs 2011-2019'!$E:$E)*J1361</f>
        <v>181487.27382488531</v>
      </c>
      <c r="V1361" s="108">
        <f>SUMIF('Avoided Costs 2011-2019'!$A:$A,'2011 Actuals'!T1361&amp;'2011 Actuals'!S1361,'Avoided Costs 2011-2019'!$K:$K)*N1361</f>
        <v>156266.64963846398</v>
      </c>
      <c r="W1361" s="108">
        <f>SUMIF('Avoided Costs 2011-2019'!$A:$A,'2011 Actuals'!T1361&amp;'2011 Actuals'!S1361,'Avoided Costs 2011-2019'!$M:$M)*R1361</f>
        <v>0</v>
      </c>
      <c r="X1361" s="108">
        <f t="shared" si="695"/>
        <v>337753.92346334929</v>
      </c>
      <c r="Y1361" s="134">
        <v>124825</v>
      </c>
      <c r="Z1361" s="110">
        <f t="shared" si="696"/>
        <v>62412.5</v>
      </c>
      <c r="AA1361" s="110"/>
      <c r="AB1361" s="110"/>
      <c r="AC1361" s="110"/>
      <c r="AD1361" s="110">
        <f t="shared" si="711"/>
        <v>62412.5</v>
      </c>
      <c r="AE1361" s="110">
        <f t="shared" si="712"/>
        <v>275341.42346334929</v>
      </c>
      <c r="AF1361" s="261">
        <f t="shared" si="703"/>
        <v>1455652.5</v>
      </c>
      <c r="AG1361" s="23"/>
    </row>
    <row r="1362" spans="1:33" s="111" customFormat="1" x14ac:dyDescent="0.2">
      <c r="A1362" s="150" t="s">
        <v>1501</v>
      </c>
      <c r="B1362" s="150"/>
      <c r="C1362" s="150"/>
      <c r="D1362" s="151">
        <v>1</v>
      </c>
      <c r="E1362" s="152"/>
      <c r="F1362" s="153">
        <v>0.5</v>
      </c>
      <c r="G1362" s="153"/>
      <c r="H1362" s="152">
        <v>48400</v>
      </c>
      <c r="I1362" s="109">
        <f>+$H$1259*H1362</f>
        <v>48496.800000000003</v>
      </c>
      <c r="J1362" s="66">
        <f t="shared" si="697"/>
        <v>24248.400000000001</v>
      </c>
      <c r="K1362" s="109"/>
      <c r="L1362" s="152">
        <v>116115</v>
      </c>
      <c r="M1362" s="109">
        <f t="shared" si="700"/>
        <v>116115</v>
      </c>
      <c r="N1362" s="109">
        <f t="shared" si="698"/>
        <v>58057.5</v>
      </c>
      <c r="O1362" s="115"/>
      <c r="P1362" s="152">
        <v>0</v>
      </c>
      <c r="Q1362" s="109">
        <f t="shared" si="704"/>
        <v>0</v>
      </c>
      <c r="R1362" s="66">
        <f t="shared" si="694"/>
        <v>0</v>
      </c>
      <c r="S1362" s="151">
        <v>15</v>
      </c>
      <c r="T1362" s="154" t="s">
        <v>1551</v>
      </c>
      <c r="U1362" s="108">
        <f>SUMIF('Avoided Costs 2011-2019'!$A:$A,'2011 Actuals'!T1362&amp;'2011 Actuals'!S1362,'Avoided Costs 2011-2019'!$E:$E)*J1362</f>
        <v>45348.488158561355</v>
      </c>
      <c r="V1362" s="108">
        <f>SUMIF('Avoided Costs 2011-2019'!$A:$A,'2011 Actuals'!T1362&amp;'2011 Actuals'!S1362,'Avoided Costs 2011-2019'!$K:$K)*N1362</f>
        <v>48934.47147456916</v>
      </c>
      <c r="W1362" s="108">
        <f>SUMIF('Avoided Costs 2011-2019'!$A:$A,'2011 Actuals'!T1362&amp;'2011 Actuals'!S1362,'Avoided Costs 2011-2019'!$M:$M)*R1362</f>
        <v>0</v>
      </c>
      <c r="X1362" s="108">
        <f t="shared" si="695"/>
        <v>94282.959633130522</v>
      </c>
      <c r="Y1362" s="134">
        <v>20100</v>
      </c>
      <c r="Z1362" s="110">
        <f t="shared" si="696"/>
        <v>10050</v>
      </c>
      <c r="AA1362" s="110"/>
      <c r="AB1362" s="110"/>
      <c r="AC1362" s="110"/>
      <c r="AD1362" s="110">
        <f t="shared" si="711"/>
        <v>10050</v>
      </c>
      <c r="AE1362" s="110">
        <f t="shared" si="712"/>
        <v>84232.959633130522</v>
      </c>
      <c r="AF1362" s="261">
        <f t="shared" si="703"/>
        <v>363726</v>
      </c>
      <c r="AG1362" s="23"/>
    </row>
    <row r="1363" spans="1:33" s="111" customFormat="1" x14ac:dyDescent="0.2">
      <c r="A1363" s="150" t="s">
        <v>1502</v>
      </c>
      <c r="B1363" s="150"/>
      <c r="C1363" s="150"/>
      <c r="D1363" s="151">
        <v>1</v>
      </c>
      <c r="E1363" s="152"/>
      <c r="F1363" s="153">
        <v>0.5</v>
      </c>
      <c r="G1363" s="153"/>
      <c r="H1363" s="152">
        <v>488502</v>
      </c>
      <c r="I1363" s="109">
        <f>+$H$1259*H1363</f>
        <v>489479.00400000002</v>
      </c>
      <c r="J1363" s="66">
        <f t="shared" si="697"/>
        <v>244739.50200000001</v>
      </c>
      <c r="K1363" s="109"/>
      <c r="L1363" s="152">
        <v>155952</v>
      </c>
      <c r="M1363" s="109">
        <f t="shared" si="700"/>
        <v>155952</v>
      </c>
      <c r="N1363" s="109">
        <f t="shared" si="698"/>
        <v>77976</v>
      </c>
      <c r="O1363" s="115"/>
      <c r="P1363" s="152">
        <v>4268</v>
      </c>
      <c r="Q1363" s="109">
        <f t="shared" si="704"/>
        <v>3871.076</v>
      </c>
      <c r="R1363" s="66">
        <f t="shared" si="694"/>
        <v>1935.538</v>
      </c>
      <c r="S1363" s="151">
        <v>20</v>
      </c>
      <c r="T1363" s="154" t="s">
        <v>1551</v>
      </c>
      <c r="U1363" s="108">
        <f>SUMIF('Avoided Costs 2011-2019'!$A:$A,'2011 Actuals'!T1363&amp;'2011 Actuals'!S1363,'Avoided Costs 2011-2019'!$E:$E)*J1363</f>
        <v>529611.57573198387</v>
      </c>
      <c r="V1363" s="108">
        <f>SUMIF('Avoided Costs 2011-2019'!$A:$A,'2011 Actuals'!T1363&amp;'2011 Actuals'!S1363,'Avoided Costs 2011-2019'!$K:$K)*N1363</f>
        <v>76579.049547651244</v>
      </c>
      <c r="W1363" s="108">
        <f>SUMIF('Avoided Costs 2011-2019'!$A:$A,'2011 Actuals'!T1363&amp;'2011 Actuals'!S1363,'Avoided Costs 2011-2019'!$M:$M)*R1363</f>
        <v>38017.251565446248</v>
      </c>
      <c r="X1363" s="108">
        <f t="shared" si="695"/>
        <v>644207.87684508134</v>
      </c>
      <c r="Y1363" s="134">
        <v>118000</v>
      </c>
      <c r="Z1363" s="110">
        <f t="shared" si="696"/>
        <v>59000</v>
      </c>
      <c r="AA1363" s="110"/>
      <c r="AB1363" s="110"/>
      <c r="AC1363" s="110"/>
      <c r="AD1363" s="110">
        <f t="shared" si="711"/>
        <v>59000</v>
      </c>
      <c r="AE1363" s="110">
        <f t="shared" si="712"/>
        <v>585207.87684508134</v>
      </c>
      <c r="AF1363" s="261">
        <f t="shared" si="703"/>
        <v>4894790.04</v>
      </c>
      <c r="AG1363" s="23"/>
    </row>
    <row r="1364" spans="1:33" s="111" customFormat="1" x14ac:dyDescent="0.2">
      <c r="A1364" s="150" t="s">
        <v>1503</v>
      </c>
      <c r="B1364" s="150"/>
      <c r="C1364" s="150"/>
      <c r="D1364" s="151">
        <v>1</v>
      </c>
      <c r="E1364" s="152"/>
      <c r="F1364" s="153">
        <v>0.5</v>
      </c>
      <c r="G1364" s="153"/>
      <c r="H1364" s="152">
        <v>41454</v>
      </c>
      <c r="I1364" s="109">
        <f>H1364</f>
        <v>41454</v>
      </c>
      <c r="J1364" s="66">
        <f t="shared" si="697"/>
        <v>20727</v>
      </c>
      <c r="K1364" s="109"/>
      <c r="L1364" s="152">
        <v>594284</v>
      </c>
      <c r="M1364" s="109">
        <f>L1364</f>
        <v>594284</v>
      </c>
      <c r="N1364" s="109">
        <f t="shared" si="698"/>
        <v>297142</v>
      </c>
      <c r="O1364" s="115"/>
      <c r="P1364" s="152">
        <v>6287</v>
      </c>
      <c r="Q1364" s="152">
        <v>6287</v>
      </c>
      <c r="R1364" s="66">
        <f t="shared" si="694"/>
        <v>3143.5</v>
      </c>
      <c r="S1364" s="151">
        <v>8</v>
      </c>
      <c r="T1364" s="154" t="s">
        <v>1551</v>
      </c>
      <c r="U1364" s="108">
        <f>SUMIF('Avoided Costs 2011-2019'!$A:$A,'2011 Actuals'!T1364&amp;'2011 Actuals'!S1364,'Avoided Costs 2011-2019'!$E:$E)*J1364</f>
        <v>25909.25614987894</v>
      </c>
      <c r="V1364" s="108">
        <f>SUMIF('Avoided Costs 2011-2019'!$A:$A,'2011 Actuals'!T1364&amp;'2011 Actuals'!S1364,'Avoided Costs 2011-2019'!$K:$K)*N1364</f>
        <v>163957.38326390757</v>
      </c>
      <c r="W1364" s="108">
        <f>SUMIF('Avoided Costs 2011-2019'!$A:$A,'2011 Actuals'!T1364&amp;'2011 Actuals'!S1364,'Avoided Costs 2011-2019'!$M:$M)*R1364</f>
        <v>34690.486992084159</v>
      </c>
      <c r="X1364" s="108">
        <f t="shared" si="695"/>
        <v>224557.12640587066</v>
      </c>
      <c r="Y1364" s="134">
        <v>25000</v>
      </c>
      <c r="Z1364" s="110">
        <f t="shared" si="696"/>
        <v>12500</v>
      </c>
      <c r="AA1364" s="110"/>
      <c r="AB1364" s="110"/>
      <c r="AC1364" s="110"/>
      <c r="AD1364" s="110">
        <f t="shared" si="711"/>
        <v>12500</v>
      </c>
      <c r="AE1364" s="110">
        <f t="shared" si="712"/>
        <v>212057.12640587066</v>
      </c>
      <c r="AF1364" s="261">
        <f t="shared" si="703"/>
        <v>165816</v>
      </c>
      <c r="AG1364" s="23"/>
    </row>
    <row r="1365" spans="1:33" s="111" customFormat="1" x14ac:dyDescent="0.2">
      <c r="A1365" s="150" t="s">
        <v>1504</v>
      </c>
      <c r="B1365" s="150"/>
      <c r="C1365" s="150"/>
      <c r="D1365" s="151">
        <v>1</v>
      </c>
      <c r="E1365" s="152"/>
      <c r="F1365" s="153">
        <v>0.5</v>
      </c>
      <c r="G1365" s="153"/>
      <c r="H1365" s="152">
        <v>457616</v>
      </c>
      <c r="I1365" s="109">
        <f t="shared" ref="I1365:I1378" si="715">+$H$1259*H1365</f>
        <v>458531.23200000002</v>
      </c>
      <c r="J1365" s="66">
        <f t="shared" si="697"/>
        <v>229265.61600000001</v>
      </c>
      <c r="K1365" s="109"/>
      <c r="L1365" s="152">
        <v>250292</v>
      </c>
      <c r="M1365" s="109">
        <f t="shared" si="700"/>
        <v>250292</v>
      </c>
      <c r="N1365" s="109">
        <f t="shared" si="698"/>
        <v>125146</v>
      </c>
      <c r="O1365" s="115"/>
      <c r="P1365" s="152">
        <v>3822</v>
      </c>
      <c r="Q1365" s="109">
        <f t="shared" si="704"/>
        <v>3466.5540000000001</v>
      </c>
      <c r="R1365" s="66">
        <f t="shared" si="694"/>
        <v>1733.277</v>
      </c>
      <c r="S1365" s="151">
        <v>20</v>
      </c>
      <c r="T1365" s="154" t="s">
        <v>1551</v>
      </c>
      <c r="U1365" s="108">
        <f>SUMIF('Avoided Costs 2011-2019'!$A:$A,'2011 Actuals'!T1365&amp;'2011 Actuals'!S1365,'Avoided Costs 2011-2019'!$E:$E)*J1365</f>
        <v>496126.3840069591</v>
      </c>
      <c r="V1365" s="108">
        <f>SUMIF('Avoided Costs 2011-2019'!$A:$A,'2011 Actuals'!T1365&amp;'2011 Actuals'!S1365,'Avoided Costs 2011-2019'!$K:$K)*N1365</f>
        <v>122903.992698912</v>
      </c>
      <c r="W1365" s="108">
        <f>SUMIF('Avoided Costs 2011-2019'!$A:$A,'2011 Actuals'!T1365&amp;'2011 Actuals'!S1365,'Avoided Costs 2011-2019'!$M:$M)*R1365</f>
        <v>34044.502221915551</v>
      </c>
      <c r="X1365" s="108">
        <f t="shared" si="695"/>
        <v>653074.8789277866</v>
      </c>
      <c r="Y1365" s="134">
        <v>493000</v>
      </c>
      <c r="Z1365" s="110">
        <f t="shared" si="696"/>
        <v>246500</v>
      </c>
      <c r="AA1365" s="110"/>
      <c r="AB1365" s="110"/>
      <c r="AC1365" s="110"/>
      <c r="AD1365" s="110">
        <f t="shared" si="711"/>
        <v>246500</v>
      </c>
      <c r="AE1365" s="110">
        <f t="shared" si="712"/>
        <v>406574.8789277866</v>
      </c>
      <c r="AF1365" s="261">
        <f t="shared" si="703"/>
        <v>4585312.32</v>
      </c>
      <c r="AG1365" s="23"/>
    </row>
    <row r="1366" spans="1:33" s="111" customFormat="1" x14ac:dyDescent="0.2">
      <c r="A1366" s="150" t="s">
        <v>1505</v>
      </c>
      <c r="B1366" s="150"/>
      <c r="C1366" s="150"/>
      <c r="D1366" s="151">
        <v>1</v>
      </c>
      <c r="E1366" s="152"/>
      <c r="F1366" s="153">
        <v>0.5</v>
      </c>
      <c r="G1366" s="153"/>
      <c r="H1366" s="152">
        <v>209246</v>
      </c>
      <c r="I1366" s="109">
        <f t="shared" si="715"/>
        <v>209664.492</v>
      </c>
      <c r="J1366" s="66">
        <f t="shared" si="697"/>
        <v>104832.246</v>
      </c>
      <c r="K1366" s="109"/>
      <c r="L1366" s="152">
        <v>517188</v>
      </c>
      <c r="M1366" s="109">
        <f t="shared" si="700"/>
        <v>517188</v>
      </c>
      <c r="N1366" s="109">
        <f t="shared" si="698"/>
        <v>258594</v>
      </c>
      <c r="O1366" s="115"/>
      <c r="P1366" s="152">
        <v>0</v>
      </c>
      <c r="Q1366" s="109">
        <f t="shared" si="704"/>
        <v>0</v>
      </c>
      <c r="R1366" s="66">
        <f t="shared" si="694"/>
        <v>0</v>
      </c>
      <c r="S1366" s="151">
        <v>20</v>
      </c>
      <c r="T1366" s="154" t="s">
        <v>1551</v>
      </c>
      <c r="U1366" s="108">
        <f>SUMIF('Avoided Costs 2011-2019'!$A:$A,'2011 Actuals'!T1366&amp;'2011 Actuals'!S1366,'Avoided Costs 2011-2019'!$E:$E)*J1366</f>
        <v>226854.96431051398</v>
      </c>
      <c r="V1366" s="108">
        <f>SUMIF('Avoided Costs 2011-2019'!$A:$A,'2011 Actuals'!T1366&amp;'2011 Actuals'!S1366,'Avoided Costs 2011-2019'!$K:$K)*N1366</f>
        <v>253961.25395923521</v>
      </c>
      <c r="W1366" s="108">
        <f>SUMIF('Avoided Costs 2011-2019'!$A:$A,'2011 Actuals'!T1366&amp;'2011 Actuals'!S1366,'Avoided Costs 2011-2019'!$M:$M)*R1366</f>
        <v>0</v>
      </c>
      <c r="X1366" s="108">
        <f t="shared" si="695"/>
        <v>480816.2182697492</v>
      </c>
      <c r="Y1366" s="134">
        <v>194380</v>
      </c>
      <c r="Z1366" s="110">
        <f t="shared" si="696"/>
        <v>97190</v>
      </c>
      <c r="AA1366" s="110"/>
      <c r="AB1366" s="110"/>
      <c r="AC1366" s="110"/>
      <c r="AD1366" s="110">
        <f t="shared" si="711"/>
        <v>97190</v>
      </c>
      <c r="AE1366" s="110">
        <f t="shared" si="712"/>
        <v>383626.2182697492</v>
      </c>
      <c r="AF1366" s="261">
        <f t="shared" si="703"/>
        <v>2096644.92</v>
      </c>
      <c r="AG1366" s="23"/>
    </row>
    <row r="1367" spans="1:33" s="111" customFormat="1" x14ac:dyDescent="0.2">
      <c r="A1367" s="150" t="s">
        <v>1506</v>
      </c>
      <c r="B1367" s="150"/>
      <c r="C1367" s="150"/>
      <c r="D1367" s="151">
        <v>1</v>
      </c>
      <c r="E1367" s="152"/>
      <c r="F1367" s="153">
        <v>0.5</v>
      </c>
      <c r="G1367" s="153"/>
      <c r="H1367" s="152">
        <v>452124</v>
      </c>
      <c r="I1367" s="109">
        <f t="shared" si="715"/>
        <v>453028.24800000002</v>
      </c>
      <c r="J1367" s="66">
        <f t="shared" si="697"/>
        <v>226514.12400000001</v>
      </c>
      <c r="K1367" s="109"/>
      <c r="L1367" s="152">
        <v>0</v>
      </c>
      <c r="M1367" s="109">
        <f t="shared" si="700"/>
        <v>0</v>
      </c>
      <c r="N1367" s="109">
        <f t="shared" si="698"/>
        <v>0</v>
      </c>
      <c r="O1367" s="115"/>
      <c r="P1367" s="152">
        <v>0</v>
      </c>
      <c r="Q1367" s="109">
        <f t="shared" si="704"/>
        <v>0</v>
      </c>
      <c r="R1367" s="66">
        <f t="shared" si="694"/>
        <v>0</v>
      </c>
      <c r="S1367" s="151">
        <v>18</v>
      </c>
      <c r="T1367" s="154" t="s">
        <v>1551</v>
      </c>
      <c r="U1367" s="108">
        <f>SUMIF('Avoided Costs 2011-2019'!$A:$A,'2011 Actuals'!T1367&amp;'2011 Actuals'!S1367,'Avoided Costs 2011-2019'!$E:$E)*J1367</f>
        <v>466215.98538127245</v>
      </c>
      <c r="V1367" s="108">
        <f>SUMIF('Avoided Costs 2011-2019'!$A:$A,'2011 Actuals'!T1367&amp;'2011 Actuals'!S1367,'Avoided Costs 2011-2019'!$K:$K)*N1367</f>
        <v>0</v>
      </c>
      <c r="W1367" s="108">
        <f>SUMIF('Avoided Costs 2011-2019'!$A:$A,'2011 Actuals'!T1367&amp;'2011 Actuals'!S1367,'Avoided Costs 2011-2019'!$M:$M)*R1367</f>
        <v>0</v>
      </c>
      <c r="X1367" s="108">
        <f t="shared" si="695"/>
        <v>466215.98538127245</v>
      </c>
      <c r="Y1367" s="134">
        <v>570000</v>
      </c>
      <c r="Z1367" s="110">
        <f t="shared" si="696"/>
        <v>285000</v>
      </c>
      <c r="AA1367" s="110"/>
      <c r="AB1367" s="110"/>
      <c r="AC1367" s="110"/>
      <c r="AD1367" s="110">
        <f t="shared" si="711"/>
        <v>285000</v>
      </c>
      <c r="AE1367" s="110">
        <f t="shared" si="712"/>
        <v>181215.98538127245</v>
      </c>
      <c r="AF1367" s="261">
        <f t="shared" si="703"/>
        <v>4077254.2320000003</v>
      </c>
      <c r="AG1367" s="23"/>
    </row>
    <row r="1368" spans="1:33" s="111" customFormat="1" x14ac:dyDescent="0.2">
      <c r="A1368" s="150" t="s">
        <v>1507</v>
      </c>
      <c r="B1368" s="150"/>
      <c r="C1368" s="150"/>
      <c r="D1368" s="151">
        <v>1</v>
      </c>
      <c r="E1368" s="152"/>
      <c r="F1368" s="153">
        <v>0.5</v>
      </c>
      <c r="G1368" s="153"/>
      <c r="H1368" s="152">
        <v>66796</v>
      </c>
      <c r="I1368" s="109">
        <f t="shared" si="715"/>
        <v>66929.592000000004</v>
      </c>
      <c r="J1368" s="66">
        <f t="shared" si="697"/>
        <v>33464.796000000002</v>
      </c>
      <c r="K1368" s="109"/>
      <c r="L1368" s="152">
        <v>0</v>
      </c>
      <c r="M1368" s="109">
        <f t="shared" si="700"/>
        <v>0</v>
      </c>
      <c r="N1368" s="109">
        <f t="shared" si="698"/>
        <v>0</v>
      </c>
      <c r="O1368" s="115"/>
      <c r="P1368" s="152">
        <v>0</v>
      </c>
      <c r="Q1368" s="109">
        <f t="shared" si="704"/>
        <v>0</v>
      </c>
      <c r="R1368" s="66">
        <f t="shared" si="694"/>
        <v>0</v>
      </c>
      <c r="S1368" s="151">
        <v>15</v>
      </c>
      <c r="T1368" s="154" t="s">
        <v>1551</v>
      </c>
      <c r="U1368" s="108">
        <f>SUMIF('Avoided Costs 2011-2019'!$A:$A,'2011 Actuals'!T1368&amp;'2011 Actuals'!S1368,'Avoided Costs 2011-2019'!$E:$E)*J1368</f>
        <v>62584.661467753402</v>
      </c>
      <c r="V1368" s="108">
        <f>SUMIF('Avoided Costs 2011-2019'!$A:$A,'2011 Actuals'!T1368&amp;'2011 Actuals'!S1368,'Avoided Costs 2011-2019'!$K:$K)*N1368</f>
        <v>0</v>
      </c>
      <c r="W1368" s="108">
        <f>SUMIF('Avoided Costs 2011-2019'!$A:$A,'2011 Actuals'!T1368&amp;'2011 Actuals'!S1368,'Avoided Costs 2011-2019'!$M:$M)*R1368</f>
        <v>0</v>
      </c>
      <c r="X1368" s="108">
        <f t="shared" si="695"/>
        <v>62584.661467753402</v>
      </c>
      <c r="Y1368" s="134">
        <v>66800</v>
      </c>
      <c r="Z1368" s="110">
        <f t="shared" si="696"/>
        <v>33400</v>
      </c>
      <c r="AA1368" s="110"/>
      <c r="AB1368" s="110"/>
      <c r="AC1368" s="110"/>
      <c r="AD1368" s="110">
        <f t="shared" si="711"/>
        <v>33400</v>
      </c>
      <c r="AE1368" s="110">
        <f t="shared" si="712"/>
        <v>29184.661467753402</v>
      </c>
      <c r="AF1368" s="261">
        <f t="shared" si="703"/>
        <v>501971.94000000006</v>
      </c>
      <c r="AG1368" s="23"/>
    </row>
    <row r="1369" spans="1:33" s="111" customFormat="1" x14ac:dyDescent="0.2">
      <c r="A1369" s="150" t="s">
        <v>1508</v>
      </c>
      <c r="B1369" s="150"/>
      <c r="C1369" s="150"/>
      <c r="D1369" s="151">
        <v>1</v>
      </c>
      <c r="E1369" s="152"/>
      <c r="F1369" s="153">
        <v>0.5</v>
      </c>
      <c r="G1369" s="153"/>
      <c r="H1369" s="152">
        <v>867105</v>
      </c>
      <c r="I1369" s="109">
        <f t="shared" si="715"/>
        <v>868839.21</v>
      </c>
      <c r="J1369" s="66">
        <f t="shared" si="697"/>
        <v>434419.60499999998</v>
      </c>
      <c r="K1369" s="109"/>
      <c r="L1369" s="152">
        <v>0</v>
      </c>
      <c r="M1369" s="109">
        <f t="shared" si="700"/>
        <v>0</v>
      </c>
      <c r="N1369" s="109">
        <f t="shared" si="698"/>
        <v>0</v>
      </c>
      <c r="O1369" s="115"/>
      <c r="P1369" s="152">
        <v>0</v>
      </c>
      <c r="Q1369" s="109">
        <f t="shared" si="704"/>
        <v>0</v>
      </c>
      <c r="R1369" s="66">
        <f t="shared" si="694"/>
        <v>0</v>
      </c>
      <c r="S1369" s="151">
        <v>15</v>
      </c>
      <c r="T1369" s="154" t="s">
        <v>1551</v>
      </c>
      <c r="U1369" s="108">
        <f>SUMIF('Avoided Costs 2011-2019'!$A:$A,'2011 Actuals'!T1369&amp;'2011 Actuals'!S1369,'Avoided Costs 2011-2019'!$E:$E)*J1369</f>
        <v>812435.96745308558</v>
      </c>
      <c r="V1369" s="108">
        <f>SUMIF('Avoided Costs 2011-2019'!$A:$A,'2011 Actuals'!T1369&amp;'2011 Actuals'!S1369,'Avoided Costs 2011-2019'!$K:$K)*N1369</f>
        <v>0</v>
      </c>
      <c r="W1369" s="108">
        <f>SUMIF('Avoided Costs 2011-2019'!$A:$A,'2011 Actuals'!T1369&amp;'2011 Actuals'!S1369,'Avoided Costs 2011-2019'!$M:$M)*R1369</f>
        <v>0</v>
      </c>
      <c r="X1369" s="108">
        <f t="shared" si="695"/>
        <v>812435.96745308558</v>
      </c>
      <c r="Y1369" s="134">
        <v>123883.65</v>
      </c>
      <c r="Z1369" s="110">
        <f t="shared" si="696"/>
        <v>61941.824999999997</v>
      </c>
      <c r="AA1369" s="110"/>
      <c r="AB1369" s="110"/>
      <c r="AC1369" s="110"/>
      <c r="AD1369" s="110">
        <f t="shared" si="711"/>
        <v>61941.824999999997</v>
      </c>
      <c r="AE1369" s="110">
        <f t="shared" si="712"/>
        <v>750494.14245308563</v>
      </c>
      <c r="AF1369" s="261">
        <f t="shared" si="703"/>
        <v>6516294.0749999993</v>
      </c>
      <c r="AG1369" s="23"/>
    </row>
    <row r="1370" spans="1:33" s="111" customFormat="1" x14ac:dyDescent="0.2">
      <c r="A1370" s="150" t="s">
        <v>1509</v>
      </c>
      <c r="B1370" s="150"/>
      <c r="C1370" s="150"/>
      <c r="D1370" s="151">
        <v>1</v>
      </c>
      <c r="E1370" s="152"/>
      <c r="F1370" s="153">
        <v>0.5</v>
      </c>
      <c r="G1370" s="153"/>
      <c r="H1370" s="152">
        <v>61504</v>
      </c>
      <c r="I1370" s="109">
        <f t="shared" si="715"/>
        <v>61627.008000000002</v>
      </c>
      <c r="J1370" s="66">
        <f t="shared" si="697"/>
        <v>30813.504000000001</v>
      </c>
      <c r="K1370" s="109"/>
      <c r="L1370" s="152">
        <v>0</v>
      </c>
      <c r="M1370" s="109">
        <f t="shared" si="700"/>
        <v>0</v>
      </c>
      <c r="N1370" s="109">
        <f t="shared" si="698"/>
        <v>0</v>
      </c>
      <c r="O1370" s="115"/>
      <c r="P1370" s="152">
        <v>0</v>
      </c>
      <c r="Q1370" s="109">
        <f t="shared" si="704"/>
        <v>0</v>
      </c>
      <c r="R1370" s="66">
        <f t="shared" si="694"/>
        <v>0</v>
      </c>
      <c r="S1370" s="151">
        <v>18</v>
      </c>
      <c r="T1370" s="154" t="s">
        <v>1551</v>
      </c>
      <c r="U1370" s="108">
        <f>SUMIF('Avoided Costs 2011-2019'!$A:$A,'2011 Actuals'!T1370&amp;'2011 Actuals'!S1370,'Avoided Costs 2011-2019'!$E:$E)*J1370</f>
        <v>63420.981776879307</v>
      </c>
      <c r="V1370" s="108">
        <f>SUMIF('Avoided Costs 2011-2019'!$A:$A,'2011 Actuals'!T1370&amp;'2011 Actuals'!S1370,'Avoided Costs 2011-2019'!$K:$K)*N1370</f>
        <v>0</v>
      </c>
      <c r="W1370" s="108">
        <f>SUMIF('Avoided Costs 2011-2019'!$A:$A,'2011 Actuals'!T1370&amp;'2011 Actuals'!S1370,'Avoided Costs 2011-2019'!$M:$M)*R1370</f>
        <v>0</v>
      </c>
      <c r="X1370" s="108">
        <f t="shared" si="695"/>
        <v>63420.981776879307</v>
      </c>
      <c r="Y1370" s="134">
        <v>65000</v>
      </c>
      <c r="Z1370" s="110">
        <f t="shared" si="696"/>
        <v>32500</v>
      </c>
      <c r="AA1370" s="110"/>
      <c r="AB1370" s="110"/>
      <c r="AC1370" s="110"/>
      <c r="AD1370" s="110">
        <f t="shared" si="711"/>
        <v>32500</v>
      </c>
      <c r="AE1370" s="110">
        <f t="shared" si="712"/>
        <v>30920.981776879307</v>
      </c>
      <c r="AF1370" s="261">
        <f t="shared" si="703"/>
        <v>554643.07200000004</v>
      </c>
      <c r="AG1370" s="23"/>
    </row>
    <row r="1371" spans="1:33" s="111" customFormat="1" x14ac:dyDescent="0.2">
      <c r="A1371" s="150" t="s">
        <v>1510</v>
      </c>
      <c r="B1371" s="150"/>
      <c r="C1371" s="150"/>
      <c r="D1371" s="151">
        <v>1</v>
      </c>
      <c r="E1371" s="152"/>
      <c r="F1371" s="153">
        <v>0.5</v>
      </c>
      <c r="G1371" s="153"/>
      <c r="H1371" s="152">
        <v>382794</v>
      </c>
      <c r="I1371" s="109">
        <f t="shared" si="715"/>
        <v>383559.58799999999</v>
      </c>
      <c r="J1371" s="66">
        <f t="shared" si="697"/>
        <v>191779.79399999999</v>
      </c>
      <c r="K1371" s="109"/>
      <c r="L1371" s="152">
        <v>122640</v>
      </c>
      <c r="M1371" s="109">
        <f t="shared" si="700"/>
        <v>122640</v>
      </c>
      <c r="N1371" s="109">
        <f t="shared" si="698"/>
        <v>61320</v>
      </c>
      <c r="O1371" s="115"/>
      <c r="P1371" s="152">
        <v>0</v>
      </c>
      <c r="Q1371" s="109">
        <f t="shared" si="704"/>
        <v>0</v>
      </c>
      <c r="R1371" s="66">
        <f t="shared" si="694"/>
        <v>0</v>
      </c>
      <c r="S1371" s="151">
        <v>25</v>
      </c>
      <c r="T1371" s="154" t="s">
        <v>1551</v>
      </c>
      <c r="U1371" s="108">
        <f>SUMIF('Avoided Costs 2011-2019'!$A:$A,'2011 Actuals'!T1371&amp;'2011 Actuals'!S1371,'Avoided Costs 2011-2019'!$E:$E)*J1371</f>
        <v>455183.19718904945</v>
      </c>
      <c r="V1371" s="108">
        <f>SUMIF('Avoided Costs 2011-2019'!$A:$A,'2011 Actuals'!T1371&amp;'2011 Actuals'!S1371,'Avoided Costs 2011-2019'!$K:$K)*N1371</f>
        <v>66335.835794577724</v>
      </c>
      <c r="W1371" s="108">
        <f>SUMIF('Avoided Costs 2011-2019'!$A:$A,'2011 Actuals'!T1371&amp;'2011 Actuals'!S1371,'Avoided Costs 2011-2019'!$M:$M)*R1371</f>
        <v>0</v>
      </c>
      <c r="X1371" s="108">
        <f t="shared" si="695"/>
        <v>521519.03298362717</v>
      </c>
      <c r="Y1371" s="134">
        <v>248050</v>
      </c>
      <c r="Z1371" s="110">
        <f t="shared" si="696"/>
        <v>124025</v>
      </c>
      <c r="AA1371" s="110"/>
      <c r="AB1371" s="110"/>
      <c r="AC1371" s="110"/>
      <c r="AD1371" s="110">
        <f t="shared" si="711"/>
        <v>124025</v>
      </c>
      <c r="AE1371" s="110">
        <f t="shared" si="712"/>
        <v>397494.03298362717</v>
      </c>
      <c r="AF1371" s="261">
        <f t="shared" si="703"/>
        <v>4794494.8499999996</v>
      </c>
      <c r="AG1371" s="23"/>
    </row>
    <row r="1372" spans="1:33" s="111" customFormat="1" x14ac:dyDescent="0.2">
      <c r="A1372" s="150" t="s">
        <v>1511</v>
      </c>
      <c r="B1372" s="150"/>
      <c r="C1372" s="150"/>
      <c r="D1372" s="151">
        <v>1</v>
      </c>
      <c r="E1372" s="152"/>
      <c r="F1372" s="153">
        <v>0.5</v>
      </c>
      <c r="G1372" s="153"/>
      <c r="H1372" s="152">
        <v>127780</v>
      </c>
      <c r="I1372" s="109">
        <f t="shared" si="715"/>
        <v>128035.56</v>
      </c>
      <c r="J1372" s="66">
        <f t="shared" si="697"/>
        <v>64017.78</v>
      </c>
      <c r="K1372" s="109"/>
      <c r="L1372" s="152">
        <v>511277</v>
      </c>
      <c r="M1372" s="109">
        <f t="shared" si="700"/>
        <v>511277</v>
      </c>
      <c r="N1372" s="109">
        <f t="shared" si="698"/>
        <v>255638.5</v>
      </c>
      <c r="O1372" s="115"/>
      <c r="P1372" s="152">
        <v>0</v>
      </c>
      <c r="Q1372" s="109">
        <f t="shared" si="704"/>
        <v>0</v>
      </c>
      <c r="R1372" s="66">
        <f t="shared" si="694"/>
        <v>0</v>
      </c>
      <c r="S1372" s="151">
        <v>15</v>
      </c>
      <c r="T1372" s="154" t="s">
        <v>1551</v>
      </c>
      <c r="U1372" s="108">
        <f>SUMIF('Avoided Costs 2011-2019'!$A:$A,'2011 Actuals'!T1372&amp;'2011 Actuals'!S1372,'Avoided Costs 2011-2019'!$E:$E)*J1372</f>
        <v>119723.7565475407</v>
      </c>
      <c r="V1372" s="108">
        <f>SUMIF('Avoided Costs 2011-2019'!$A:$A,'2011 Actuals'!T1372&amp;'2011 Actuals'!S1372,'Avoided Costs 2011-2019'!$K:$K)*N1372</f>
        <v>215468.02542396158</v>
      </c>
      <c r="W1372" s="108">
        <f>SUMIF('Avoided Costs 2011-2019'!$A:$A,'2011 Actuals'!T1372&amp;'2011 Actuals'!S1372,'Avoided Costs 2011-2019'!$M:$M)*R1372</f>
        <v>0</v>
      </c>
      <c r="X1372" s="108">
        <f t="shared" si="695"/>
        <v>335191.78197150229</v>
      </c>
      <c r="Y1372" s="134">
        <v>82800</v>
      </c>
      <c r="Z1372" s="110">
        <f t="shared" si="696"/>
        <v>41400</v>
      </c>
      <c r="AA1372" s="110"/>
      <c r="AB1372" s="110"/>
      <c r="AC1372" s="110"/>
      <c r="AD1372" s="110">
        <f t="shared" si="711"/>
        <v>41400</v>
      </c>
      <c r="AE1372" s="110">
        <f t="shared" si="712"/>
        <v>293791.78197150229</v>
      </c>
      <c r="AF1372" s="261">
        <f t="shared" si="703"/>
        <v>960266.7</v>
      </c>
      <c r="AG1372" s="23"/>
    </row>
    <row r="1373" spans="1:33" s="111" customFormat="1" x14ac:dyDescent="0.2">
      <c r="A1373" s="150" t="s">
        <v>1512</v>
      </c>
      <c r="B1373" s="150"/>
      <c r="C1373" s="150"/>
      <c r="D1373" s="151">
        <v>1</v>
      </c>
      <c r="E1373" s="152"/>
      <c r="F1373" s="153">
        <v>0.5</v>
      </c>
      <c r="G1373" s="153"/>
      <c r="H1373" s="152">
        <v>479924</v>
      </c>
      <c r="I1373" s="109">
        <f t="shared" si="715"/>
        <v>480883.848</v>
      </c>
      <c r="J1373" s="66">
        <f t="shared" si="697"/>
        <v>240441.924</v>
      </c>
      <c r="K1373" s="109"/>
      <c r="L1373" s="152">
        <v>0</v>
      </c>
      <c r="M1373" s="109">
        <f t="shared" si="700"/>
        <v>0</v>
      </c>
      <c r="N1373" s="109">
        <f t="shared" si="698"/>
        <v>0</v>
      </c>
      <c r="O1373" s="115"/>
      <c r="P1373" s="152">
        <v>0</v>
      </c>
      <c r="Q1373" s="109">
        <f t="shared" si="704"/>
        <v>0</v>
      </c>
      <c r="R1373" s="66">
        <f t="shared" si="694"/>
        <v>0</v>
      </c>
      <c r="S1373" s="151">
        <v>5</v>
      </c>
      <c r="T1373" s="154" t="s">
        <v>1551</v>
      </c>
      <c r="U1373" s="108">
        <f>SUMIF('Avoided Costs 2011-2019'!$A:$A,'2011 Actuals'!T1373&amp;'2011 Actuals'!S1373,'Avoided Costs 2011-2019'!$E:$E)*J1373</f>
        <v>199460.16824631803</v>
      </c>
      <c r="V1373" s="108">
        <f>SUMIF('Avoided Costs 2011-2019'!$A:$A,'2011 Actuals'!T1373&amp;'2011 Actuals'!S1373,'Avoided Costs 2011-2019'!$K:$K)*N1373</f>
        <v>0</v>
      </c>
      <c r="W1373" s="108">
        <f>SUMIF('Avoided Costs 2011-2019'!$A:$A,'2011 Actuals'!T1373&amp;'2011 Actuals'!S1373,'Avoided Costs 2011-2019'!$M:$M)*R1373</f>
        <v>0</v>
      </c>
      <c r="X1373" s="108">
        <f t="shared" si="695"/>
        <v>199460.16824631803</v>
      </c>
      <c r="Y1373" s="134">
        <v>36852</v>
      </c>
      <c r="Z1373" s="110">
        <f t="shared" si="696"/>
        <v>18426</v>
      </c>
      <c r="AA1373" s="110"/>
      <c r="AB1373" s="110"/>
      <c r="AC1373" s="110"/>
      <c r="AD1373" s="110">
        <f t="shared" si="711"/>
        <v>18426</v>
      </c>
      <c r="AE1373" s="110">
        <f t="shared" si="712"/>
        <v>181034.16824631803</v>
      </c>
      <c r="AF1373" s="261">
        <f t="shared" si="703"/>
        <v>1202209.6200000001</v>
      </c>
      <c r="AG1373" s="23"/>
    </row>
    <row r="1374" spans="1:33" s="111" customFormat="1" x14ac:dyDescent="0.2">
      <c r="A1374" s="150" t="s">
        <v>1513</v>
      </c>
      <c r="B1374" s="150"/>
      <c r="C1374" s="150"/>
      <c r="D1374" s="151">
        <v>1</v>
      </c>
      <c r="E1374" s="152"/>
      <c r="F1374" s="153">
        <v>0.5</v>
      </c>
      <c r="G1374" s="153"/>
      <c r="H1374" s="152">
        <v>793374</v>
      </c>
      <c r="I1374" s="109">
        <f t="shared" si="715"/>
        <v>794960.74800000002</v>
      </c>
      <c r="J1374" s="66">
        <f t="shared" si="697"/>
        <v>397480.37400000001</v>
      </c>
      <c r="K1374" s="109"/>
      <c r="L1374" s="152">
        <v>0</v>
      </c>
      <c r="M1374" s="109">
        <f t="shared" si="700"/>
        <v>0</v>
      </c>
      <c r="N1374" s="109">
        <f t="shared" si="698"/>
        <v>0</v>
      </c>
      <c r="O1374" s="115"/>
      <c r="P1374" s="152">
        <v>0</v>
      </c>
      <c r="Q1374" s="109">
        <f t="shared" si="704"/>
        <v>0</v>
      </c>
      <c r="R1374" s="66">
        <f t="shared" si="694"/>
        <v>0</v>
      </c>
      <c r="S1374" s="151">
        <v>5</v>
      </c>
      <c r="T1374" s="154" t="s">
        <v>1551</v>
      </c>
      <c r="U1374" s="108">
        <f>SUMIF('Avoided Costs 2011-2019'!$A:$A,'2011 Actuals'!T1374&amp;'2011 Actuals'!S1374,'Avoided Costs 2011-2019'!$E:$E)*J1374</f>
        <v>329732.43997435912</v>
      </c>
      <c r="V1374" s="108">
        <f>SUMIF('Avoided Costs 2011-2019'!$A:$A,'2011 Actuals'!T1374&amp;'2011 Actuals'!S1374,'Avoided Costs 2011-2019'!$K:$K)*N1374</f>
        <v>0</v>
      </c>
      <c r="W1374" s="108">
        <f>SUMIF('Avoided Costs 2011-2019'!$A:$A,'2011 Actuals'!T1374&amp;'2011 Actuals'!S1374,'Avoided Costs 2011-2019'!$M:$M)*R1374</f>
        <v>0</v>
      </c>
      <c r="X1374" s="108">
        <f t="shared" si="695"/>
        <v>329732.43997435912</v>
      </c>
      <c r="Y1374" s="134">
        <v>14000</v>
      </c>
      <c r="Z1374" s="110">
        <f t="shared" si="696"/>
        <v>7000</v>
      </c>
      <c r="AA1374" s="110"/>
      <c r="AB1374" s="110"/>
      <c r="AC1374" s="110"/>
      <c r="AD1374" s="110">
        <f t="shared" si="711"/>
        <v>7000</v>
      </c>
      <c r="AE1374" s="110">
        <f t="shared" si="712"/>
        <v>322732.43997435912</v>
      </c>
      <c r="AF1374" s="261">
        <f t="shared" si="703"/>
        <v>1987401.87</v>
      </c>
      <c r="AG1374" s="23"/>
    </row>
    <row r="1375" spans="1:33" s="111" customFormat="1" x14ac:dyDescent="0.2">
      <c r="A1375" s="150" t="s">
        <v>1514</v>
      </c>
      <c r="B1375" s="150"/>
      <c r="C1375" s="150"/>
      <c r="D1375" s="151">
        <v>1</v>
      </c>
      <c r="E1375" s="152"/>
      <c r="F1375" s="153">
        <v>0.5</v>
      </c>
      <c r="G1375" s="153"/>
      <c r="H1375" s="152">
        <v>159835</v>
      </c>
      <c r="I1375" s="109">
        <f t="shared" si="715"/>
        <v>160154.67000000001</v>
      </c>
      <c r="J1375" s="66">
        <f t="shared" si="697"/>
        <v>80077.335000000006</v>
      </c>
      <c r="K1375" s="109"/>
      <c r="L1375" s="152">
        <v>0</v>
      </c>
      <c r="M1375" s="109">
        <f t="shared" si="700"/>
        <v>0</v>
      </c>
      <c r="N1375" s="109">
        <f t="shared" si="698"/>
        <v>0</v>
      </c>
      <c r="O1375" s="115"/>
      <c r="P1375" s="152">
        <v>0</v>
      </c>
      <c r="Q1375" s="109">
        <f t="shared" si="704"/>
        <v>0</v>
      </c>
      <c r="R1375" s="66">
        <f t="shared" si="694"/>
        <v>0</v>
      </c>
      <c r="S1375" s="151">
        <v>5</v>
      </c>
      <c r="T1375" s="154" t="s">
        <v>1551</v>
      </c>
      <c r="U1375" s="108">
        <f>SUMIF('Avoided Costs 2011-2019'!$A:$A,'2011 Actuals'!T1375&amp;'2011 Actuals'!S1375,'Avoided Costs 2011-2019'!$E:$E)*J1375</f>
        <v>66428.67618966804</v>
      </c>
      <c r="V1375" s="108">
        <f>SUMIF('Avoided Costs 2011-2019'!$A:$A,'2011 Actuals'!T1375&amp;'2011 Actuals'!S1375,'Avoided Costs 2011-2019'!$K:$K)*N1375</f>
        <v>0</v>
      </c>
      <c r="W1375" s="108">
        <f>SUMIF('Avoided Costs 2011-2019'!$A:$A,'2011 Actuals'!T1375&amp;'2011 Actuals'!S1375,'Avoided Costs 2011-2019'!$M:$M)*R1375</f>
        <v>0</v>
      </c>
      <c r="X1375" s="108">
        <f t="shared" si="695"/>
        <v>66428.67618966804</v>
      </c>
      <c r="Y1375" s="134">
        <v>5831.85</v>
      </c>
      <c r="Z1375" s="110">
        <f t="shared" si="696"/>
        <v>2915.9250000000002</v>
      </c>
      <c r="AA1375" s="110"/>
      <c r="AB1375" s="110"/>
      <c r="AC1375" s="110"/>
      <c r="AD1375" s="110">
        <f t="shared" si="711"/>
        <v>2915.9250000000002</v>
      </c>
      <c r="AE1375" s="110">
        <f t="shared" si="712"/>
        <v>63512.751189668037</v>
      </c>
      <c r="AF1375" s="261">
        <f t="shared" si="703"/>
        <v>400386.67500000005</v>
      </c>
      <c r="AG1375" s="23"/>
    </row>
    <row r="1376" spans="1:33" s="111" customFormat="1" x14ac:dyDescent="0.2">
      <c r="A1376" s="150" t="s">
        <v>1515</v>
      </c>
      <c r="B1376" s="150"/>
      <c r="C1376" s="150"/>
      <c r="D1376" s="151">
        <v>1</v>
      </c>
      <c r="E1376" s="152"/>
      <c r="F1376" s="153">
        <v>0.5</v>
      </c>
      <c r="G1376" s="153"/>
      <c r="H1376" s="152">
        <v>288794</v>
      </c>
      <c r="I1376" s="109">
        <f t="shared" si="715"/>
        <v>289371.58799999999</v>
      </c>
      <c r="J1376" s="66">
        <f t="shared" si="697"/>
        <v>144685.79399999999</v>
      </c>
      <c r="K1376" s="109"/>
      <c r="L1376" s="152">
        <v>0</v>
      </c>
      <c r="M1376" s="109">
        <f t="shared" si="700"/>
        <v>0</v>
      </c>
      <c r="N1376" s="109">
        <f t="shared" si="698"/>
        <v>0</v>
      </c>
      <c r="O1376" s="115"/>
      <c r="P1376" s="152">
        <v>0</v>
      </c>
      <c r="Q1376" s="109">
        <f t="shared" si="704"/>
        <v>0</v>
      </c>
      <c r="R1376" s="66">
        <f t="shared" si="694"/>
        <v>0</v>
      </c>
      <c r="S1376" s="151">
        <v>5</v>
      </c>
      <c r="T1376" s="154" t="s">
        <v>1551</v>
      </c>
      <c r="U1376" s="108">
        <f>SUMIF('Avoided Costs 2011-2019'!$A:$A,'2011 Actuals'!T1376&amp;'2011 Actuals'!S1376,'Avoided Costs 2011-2019'!$E:$E)*J1376</f>
        <v>120025.04527493347</v>
      </c>
      <c r="V1376" s="108">
        <f>SUMIF('Avoided Costs 2011-2019'!$A:$A,'2011 Actuals'!T1376&amp;'2011 Actuals'!S1376,'Avoided Costs 2011-2019'!$K:$K)*N1376</f>
        <v>0</v>
      </c>
      <c r="W1376" s="108">
        <f>SUMIF('Avoided Costs 2011-2019'!$A:$A,'2011 Actuals'!T1376&amp;'2011 Actuals'!S1376,'Avoided Costs 2011-2019'!$M:$M)*R1376</f>
        <v>0</v>
      </c>
      <c r="X1376" s="108">
        <f t="shared" si="695"/>
        <v>120025.04527493347</v>
      </c>
      <c r="Y1376" s="134">
        <v>2655.5</v>
      </c>
      <c r="Z1376" s="110">
        <f t="shared" si="696"/>
        <v>1327.75</v>
      </c>
      <c r="AA1376" s="110"/>
      <c r="AB1376" s="110"/>
      <c r="AC1376" s="110"/>
      <c r="AD1376" s="110">
        <f t="shared" si="711"/>
        <v>1327.75</v>
      </c>
      <c r="AE1376" s="110">
        <f t="shared" si="712"/>
        <v>118697.29527493347</v>
      </c>
      <c r="AF1376" s="261">
        <f t="shared" si="703"/>
        <v>723428.97</v>
      </c>
      <c r="AG1376" s="23"/>
    </row>
    <row r="1377" spans="1:33" s="111" customFormat="1" x14ac:dyDescent="0.2">
      <c r="A1377" s="150" t="s">
        <v>1516</v>
      </c>
      <c r="B1377" s="150"/>
      <c r="C1377" s="150"/>
      <c r="D1377" s="151">
        <v>1</v>
      </c>
      <c r="E1377" s="152"/>
      <c r="F1377" s="153">
        <v>0.5</v>
      </c>
      <c r="G1377" s="153"/>
      <c r="H1377" s="152">
        <v>82078</v>
      </c>
      <c r="I1377" s="109">
        <f t="shared" si="715"/>
        <v>82242.156000000003</v>
      </c>
      <c r="J1377" s="66">
        <f t="shared" si="697"/>
        <v>41121.078000000001</v>
      </c>
      <c r="K1377" s="109"/>
      <c r="L1377" s="152">
        <v>0</v>
      </c>
      <c r="M1377" s="109">
        <f t="shared" si="700"/>
        <v>0</v>
      </c>
      <c r="N1377" s="109">
        <f t="shared" si="698"/>
        <v>0</v>
      </c>
      <c r="O1377" s="115"/>
      <c r="P1377" s="152">
        <v>0</v>
      </c>
      <c r="Q1377" s="109">
        <f t="shared" si="704"/>
        <v>0</v>
      </c>
      <c r="R1377" s="66">
        <f t="shared" si="694"/>
        <v>0</v>
      </c>
      <c r="S1377" s="151">
        <v>25</v>
      </c>
      <c r="T1377" s="154" t="s">
        <v>1551</v>
      </c>
      <c r="U1377" s="108">
        <f>SUMIF('Avoided Costs 2011-2019'!$A:$A,'2011 Actuals'!T1377&amp;'2011 Actuals'!S1377,'Avoided Costs 2011-2019'!$E:$E)*J1377</f>
        <v>97599.561275471409</v>
      </c>
      <c r="V1377" s="108">
        <f>SUMIF('Avoided Costs 2011-2019'!$A:$A,'2011 Actuals'!T1377&amp;'2011 Actuals'!S1377,'Avoided Costs 2011-2019'!$K:$K)*N1377</f>
        <v>0</v>
      </c>
      <c r="W1377" s="108">
        <f>SUMIF('Avoided Costs 2011-2019'!$A:$A,'2011 Actuals'!T1377&amp;'2011 Actuals'!S1377,'Avoided Costs 2011-2019'!$M:$M)*R1377</f>
        <v>0</v>
      </c>
      <c r="X1377" s="108">
        <f t="shared" si="695"/>
        <v>97599.561275471409</v>
      </c>
      <c r="Y1377" s="134">
        <v>26923</v>
      </c>
      <c r="Z1377" s="110">
        <f t="shared" si="696"/>
        <v>13461.5</v>
      </c>
      <c r="AA1377" s="110"/>
      <c r="AB1377" s="110"/>
      <c r="AC1377" s="110"/>
      <c r="AD1377" s="110">
        <f t="shared" si="711"/>
        <v>13461.5</v>
      </c>
      <c r="AE1377" s="110">
        <f t="shared" si="712"/>
        <v>84138.061275471409</v>
      </c>
      <c r="AF1377" s="261">
        <f t="shared" si="703"/>
        <v>1028026.9500000001</v>
      </c>
      <c r="AG1377" s="23"/>
    </row>
    <row r="1378" spans="1:33" s="111" customFormat="1" x14ac:dyDescent="0.2">
      <c r="A1378" s="150" t="s">
        <v>1517</v>
      </c>
      <c r="B1378" s="150"/>
      <c r="C1378" s="150"/>
      <c r="D1378" s="151">
        <v>1</v>
      </c>
      <c r="E1378" s="152"/>
      <c r="F1378" s="153">
        <v>0.5</v>
      </c>
      <c r="G1378" s="153"/>
      <c r="H1378" s="152">
        <v>796452</v>
      </c>
      <c r="I1378" s="109">
        <f t="shared" si="715"/>
        <v>798044.90399999998</v>
      </c>
      <c r="J1378" s="66">
        <f t="shared" si="697"/>
        <v>399022.45199999999</v>
      </c>
      <c r="K1378" s="109"/>
      <c r="L1378" s="152">
        <v>0</v>
      </c>
      <c r="M1378" s="109">
        <f t="shared" si="700"/>
        <v>0</v>
      </c>
      <c r="N1378" s="109">
        <f t="shared" si="698"/>
        <v>0</v>
      </c>
      <c r="O1378" s="115"/>
      <c r="P1378" s="152">
        <v>0</v>
      </c>
      <c r="Q1378" s="109">
        <f t="shared" si="704"/>
        <v>0</v>
      </c>
      <c r="R1378" s="66">
        <f t="shared" si="694"/>
        <v>0</v>
      </c>
      <c r="S1378" s="151">
        <v>15</v>
      </c>
      <c r="T1378" s="154" t="s">
        <v>1551</v>
      </c>
      <c r="U1378" s="108">
        <f>SUMIF('Avoided Costs 2011-2019'!$A:$A,'2011 Actuals'!T1378&amp;'2011 Actuals'!S1378,'Avoided Costs 2011-2019'!$E:$E)*J1378</f>
        <v>746237.48121616757</v>
      </c>
      <c r="V1378" s="108">
        <f>SUMIF('Avoided Costs 2011-2019'!$A:$A,'2011 Actuals'!T1378&amp;'2011 Actuals'!S1378,'Avoided Costs 2011-2019'!$K:$K)*N1378</f>
        <v>0</v>
      </c>
      <c r="W1378" s="108">
        <f>SUMIF('Avoided Costs 2011-2019'!$A:$A,'2011 Actuals'!T1378&amp;'2011 Actuals'!S1378,'Avoided Costs 2011-2019'!$M:$M)*R1378</f>
        <v>0</v>
      </c>
      <c r="X1378" s="108">
        <f t="shared" si="695"/>
        <v>746237.48121616757</v>
      </c>
      <c r="Y1378" s="134">
        <v>525000</v>
      </c>
      <c r="Z1378" s="110">
        <f t="shared" si="696"/>
        <v>262500</v>
      </c>
      <c r="AA1378" s="110"/>
      <c r="AB1378" s="110"/>
      <c r="AC1378" s="110"/>
      <c r="AD1378" s="110">
        <f t="shared" si="711"/>
        <v>262500</v>
      </c>
      <c r="AE1378" s="110">
        <f t="shared" si="712"/>
        <v>483737.48121616757</v>
      </c>
      <c r="AF1378" s="261">
        <f t="shared" si="703"/>
        <v>5985336.7800000003</v>
      </c>
      <c r="AG1378" s="23"/>
    </row>
    <row r="1379" spans="1:33" s="111" customFormat="1" x14ac:dyDescent="0.2">
      <c r="A1379" s="150" t="s">
        <v>1518</v>
      </c>
      <c r="B1379" s="150"/>
      <c r="C1379" s="150"/>
      <c r="D1379" s="151">
        <v>1</v>
      </c>
      <c r="E1379" s="152"/>
      <c r="F1379" s="153">
        <v>0.5</v>
      </c>
      <c r="G1379" s="153"/>
      <c r="H1379" s="152">
        <v>5633693</v>
      </c>
      <c r="I1379" s="109">
        <f>H1379</f>
        <v>5633693</v>
      </c>
      <c r="J1379" s="66">
        <f t="shared" si="697"/>
        <v>2816846.5</v>
      </c>
      <c r="K1379" s="109"/>
      <c r="L1379" s="152">
        <v>261662</v>
      </c>
      <c r="M1379" s="109">
        <f>L1379</f>
        <v>261662</v>
      </c>
      <c r="N1379" s="109">
        <f t="shared" si="698"/>
        <v>130831</v>
      </c>
      <c r="O1379" s="115"/>
      <c r="P1379" s="152">
        <v>0</v>
      </c>
      <c r="Q1379" s="109">
        <f>+P1379</f>
        <v>0</v>
      </c>
      <c r="R1379" s="66">
        <f t="shared" si="694"/>
        <v>0</v>
      </c>
      <c r="S1379" s="151">
        <v>20</v>
      </c>
      <c r="T1379" s="154" t="s">
        <v>1551</v>
      </c>
      <c r="U1379" s="108">
        <f>SUMIF('Avoided Costs 2011-2019'!$A:$A,'2011 Actuals'!T1379&amp;'2011 Actuals'!S1379,'Avoided Costs 2011-2019'!$E:$E)*J1379</f>
        <v>6095601.6551023452</v>
      </c>
      <c r="V1379" s="108">
        <f>SUMIF('Avoided Costs 2011-2019'!$A:$A,'2011 Actuals'!T1379&amp;'2011 Actuals'!S1379,'Avoided Costs 2011-2019'!$K:$K)*N1379</f>
        <v>128487.14516477838</v>
      </c>
      <c r="W1379" s="108">
        <f>SUMIF('Avoided Costs 2011-2019'!$A:$A,'2011 Actuals'!T1379&amp;'2011 Actuals'!S1379,'Avoided Costs 2011-2019'!$M:$M)*R1379</f>
        <v>0</v>
      </c>
      <c r="X1379" s="108">
        <f t="shared" si="695"/>
        <v>6224088.8002671236</v>
      </c>
      <c r="Y1379" s="134">
        <v>2046181</v>
      </c>
      <c r="Z1379" s="110">
        <f t="shared" si="696"/>
        <v>1023090.5</v>
      </c>
      <c r="AA1379" s="110"/>
      <c r="AB1379" s="110"/>
      <c r="AC1379" s="110"/>
      <c r="AD1379" s="110">
        <f t="shared" si="711"/>
        <v>1023090.5</v>
      </c>
      <c r="AE1379" s="110">
        <f t="shared" si="712"/>
        <v>5200998.3002671236</v>
      </c>
      <c r="AF1379" s="261">
        <f t="shared" si="703"/>
        <v>56336930</v>
      </c>
      <c r="AG1379" s="23"/>
    </row>
    <row r="1380" spans="1:33" s="111" customFormat="1" x14ac:dyDescent="0.2">
      <c r="A1380" s="150" t="s">
        <v>1519</v>
      </c>
      <c r="B1380" s="150"/>
      <c r="C1380" s="150"/>
      <c r="D1380" s="151">
        <v>1</v>
      </c>
      <c r="E1380" s="152"/>
      <c r="F1380" s="153">
        <v>0.5</v>
      </c>
      <c r="G1380" s="153"/>
      <c r="H1380" s="152">
        <v>101000</v>
      </c>
      <c r="I1380" s="109">
        <f>+$H$1259*H1380</f>
        <v>101202</v>
      </c>
      <c r="J1380" s="66">
        <f t="shared" si="697"/>
        <v>50601</v>
      </c>
      <c r="K1380" s="109"/>
      <c r="L1380" s="152">
        <v>0</v>
      </c>
      <c r="M1380" s="109">
        <f t="shared" si="700"/>
        <v>0</v>
      </c>
      <c r="N1380" s="109">
        <f t="shared" si="698"/>
        <v>0</v>
      </c>
      <c r="O1380" s="115"/>
      <c r="P1380" s="152">
        <v>9783</v>
      </c>
      <c r="Q1380" s="109">
        <f t="shared" si="704"/>
        <v>8873.1810000000005</v>
      </c>
      <c r="R1380" s="66">
        <f t="shared" si="694"/>
        <v>4436.5905000000002</v>
      </c>
      <c r="S1380" s="151">
        <v>15</v>
      </c>
      <c r="T1380" s="154" t="s">
        <v>1551</v>
      </c>
      <c r="U1380" s="108">
        <f>SUMIF('Avoided Costs 2011-2019'!$A:$A,'2011 Actuals'!T1380&amp;'2011 Actuals'!S1380,'Avoided Costs 2011-2019'!$E:$E)*J1380</f>
        <v>94632.175702782988</v>
      </c>
      <c r="V1380" s="108">
        <f>SUMIF('Avoided Costs 2011-2019'!$A:$A,'2011 Actuals'!T1380&amp;'2011 Actuals'!S1380,'Avoided Costs 2011-2019'!$K:$K)*N1380</f>
        <v>0</v>
      </c>
      <c r="W1380" s="108">
        <f>SUMIF('Avoided Costs 2011-2019'!$A:$A,'2011 Actuals'!T1380&amp;'2011 Actuals'!S1380,'Avoided Costs 2011-2019'!$M:$M)*R1380</f>
        <v>74788.687513790486</v>
      </c>
      <c r="X1380" s="108">
        <f t="shared" si="695"/>
        <v>169420.86321657349</v>
      </c>
      <c r="Y1380" s="134">
        <v>23226</v>
      </c>
      <c r="Z1380" s="110">
        <f t="shared" si="696"/>
        <v>11613</v>
      </c>
      <c r="AA1380" s="110"/>
      <c r="AB1380" s="110"/>
      <c r="AC1380" s="110"/>
      <c r="AD1380" s="110">
        <f t="shared" si="711"/>
        <v>11613</v>
      </c>
      <c r="AE1380" s="110">
        <f t="shared" si="712"/>
        <v>157807.86321657349</v>
      </c>
      <c r="AF1380" s="261">
        <f t="shared" si="703"/>
        <v>759015</v>
      </c>
      <c r="AG1380" s="23"/>
    </row>
    <row r="1381" spans="1:33" s="111" customFormat="1" x14ac:dyDescent="0.2">
      <c r="A1381" s="150" t="s">
        <v>1520</v>
      </c>
      <c r="B1381" s="150"/>
      <c r="C1381" s="150"/>
      <c r="D1381" s="151">
        <v>1</v>
      </c>
      <c r="E1381" s="152"/>
      <c r="F1381" s="153">
        <v>0.5</v>
      </c>
      <c r="G1381" s="153"/>
      <c r="H1381" s="152">
        <v>1386972</v>
      </c>
      <c r="I1381" s="109">
        <f>+$H$1259*H1381</f>
        <v>1389745.9439999999</v>
      </c>
      <c r="J1381" s="66">
        <f t="shared" si="697"/>
        <v>694872.97199999995</v>
      </c>
      <c r="K1381" s="109"/>
      <c r="L1381" s="152">
        <v>0</v>
      </c>
      <c r="M1381" s="109">
        <f t="shared" si="700"/>
        <v>0</v>
      </c>
      <c r="N1381" s="109">
        <f t="shared" si="698"/>
        <v>0</v>
      </c>
      <c r="O1381" s="115"/>
      <c r="P1381" s="152">
        <v>0</v>
      </c>
      <c r="Q1381" s="109">
        <f t="shared" si="704"/>
        <v>0</v>
      </c>
      <c r="R1381" s="66">
        <f t="shared" si="694"/>
        <v>0</v>
      </c>
      <c r="S1381" s="151">
        <v>5</v>
      </c>
      <c r="T1381" s="154" t="s">
        <v>1551</v>
      </c>
      <c r="U1381" s="108">
        <f>SUMIF('Avoided Costs 2011-2019'!$A:$A,'2011 Actuals'!T1381&amp;'2011 Actuals'!S1381,'Avoided Costs 2011-2019'!$E:$E)*J1381</f>
        <v>576436.41175046924</v>
      </c>
      <c r="V1381" s="108">
        <f>SUMIF('Avoided Costs 2011-2019'!$A:$A,'2011 Actuals'!T1381&amp;'2011 Actuals'!S1381,'Avoided Costs 2011-2019'!$K:$K)*N1381</f>
        <v>0</v>
      </c>
      <c r="W1381" s="108">
        <f>SUMIF('Avoided Costs 2011-2019'!$A:$A,'2011 Actuals'!T1381&amp;'2011 Actuals'!S1381,'Avoided Costs 2011-2019'!$M:$M)*R1381</f>
        <v>0</v>
      </c>
      <c r="X1381" s="108">
        <f t="shared" si="695"/>
        <v>576436.41175046924</v>
      </c>
      <c r="Y1381" s="134">
        <v>72235</v>
      </c>
      <c r="Z1381" s="110">
        <f t="shared" si="696"/>
        <v>36117.5</v>
      </c>
      <c r="AA1381" s="110"/>
      <c r="AB1381" s="110"/>
      <c r="AC1381" s="110"/>
      <c r="AD1381" s="110">
        <f t="shared" si="711"/>
        <v>36117.5</v>
      </c>
      <c r="AE1381" s="110">
        <f t="shared" si="712"/>
        <v>540318.91175046924</v>
      </c>
      <c r="AF1381" s="261">
        <f t="shared" si="703"/>
        <v>3474364.86</v>
      </c>
      <c r="AG1381" s="23"/>
    </row>
    <row r="1382" spans="1:33" s="111" customFormat="1" x14ac:dyDescent="0.2">
      <c r="A1382" s="150" t="s">
        <v>1521</v>
      </c>
      <c r="B1382" s="150"/>
      <c r="C1382" s="150"/>
      <c r="D1382" s="151">
        <v>1</v>
      </c>
      <c r="E1382" s="152"/>
      <c r="F1382" s="153">
        <v>0.5</v>
      </c>
      <c r="G1382" s="153"/>
      <c r="H1382" s="152">
        <v>90935</v>
      </c>
      <c r="I1382" s="109">
        <f>+$H$1259*H1382</f>
        <v>91116.87</v>
      </c>
      <c r="J1382" s="66">
        <f t="shared" si="697"/>
        <v>45558.434999999998</v>
      </c>
      <c r="K1382" s="109"/>
      <c r="L1382" s="152">
        <v>0</v>
      </c>
      <c r="M1382" s="109">
        <f t="shared" si="700"/>
        <v>0</v>
      </c>
      <c r="N1382" s="109">
        <f t="shared" si="698"/>
        <v>0</v>
      </c>
      <c r="O1382" s="115"/>
      <c r="P1382" s="152">
        <v>0</v>
      </c>
      <c r="Q1382" s="109">
        <f t="shared" si="704"/>
        <v>0</v>
      </c>
      <c r="R1382" s="66">
        <f t="shared" si="694"/>
        <v>0</v>
      </c>
      <c r="S1382" s="151">
        <v>5</v>
      </c>
      <c r="T1382" s="154" t="s">
        <v>1551</v>
      </c>
      <c r="U1382" s="108">
        <f>SUMIF('Avoided Costs 2011-2019'!$A:$A,'2011 Actuals'!T1382&amp;'2011 Actuals'!S1382,'Avoided Costs 2011-2019'!$E:$E)*J1382</f>
        <v>37793.297270982344</v>
      </c>
      <c r="V1382" s="108">
        <f>SUMIF('Avoided Costs 2011-2019'!$A:$A,'2011 Actuals'!T1382&amp;'2011 Actuals'!S1382,'Avoided Costs 2011-2019'!$K:$K)*N1382</f>
        <v>0</v>
      </c>
      <c r="W1382" s="108">
        <f>SUMIF('Avoided Costs 2011-2019'!$A:$A,'2011 Actuals'!T1382&amp;'2011 Actuals'!S1382,'Avoided Costs 2011-2019'!$M:$M)*R1382</f>
        <v>0</v>
      </c>
      <c r="X1382" s="108">
        <f t="shared" si="695"/>
        <v>37793.297270982344</v>
      </c>
      <c r="Y1382" s="134">
        <v>3510</v>
      </c>
      <c r="Z1382" s="110">
        <f t="shared" si="696"/>
        <v>1755</v>
      </c>
      <c r="AA1382" s="110"/>
      <c r="AB1382" s="110"/>
      <c r="AC1382" s="110"/>
      <c r="AD1382" s="110">
        <f t="shared" si="711"/>
        <v>1755</v>
      </c>
      <c r="AE1382" s="110">
        <f t="shared" si="712"/>
        <v>36038.297270982344</v>
      </c>
      <c r="AF1382" s="261">
        <f t="shared" si="703"/>
        <v>227792.17499999999</v>
      </c>
      <c r="AG1382" s="23"/>
    </row>
    <row r="1383" spans="1:33" s="111" customFormat="1" x14ac:dyDescent="0.2">
      <c r="A1383" s="150" t="s">
        <v>1522</v>
      </c>
      <c r="B1383" s="150"/>
      <c r="C1383" s="150"/>
      <c r="D1383" s="151">
        <v>1</v>
      </c>
      <c r="E1383" s="152"/>
      <c r="F1383" s="153">
        <v>0.5</v>
      </c>
      <c r="G1383" s="153"/>
      <c r="H1383" s="152">
        <v>108499</v>
      </c>
      <c r="I1383" s="109">
        <f>+$H$1259*H1383</f>
        <v>108715.99800000001</v>
      </c>
      <c r="J1383" s="66">
        <f t="shared" si="697"/>
        <v>54357.999000000003</v>
      </c>
      <c r="K1383" s="109"/>
      <c r="L1383" s="152">
        <v>182064</v>
      </c>
      <c r="M1383" s="109">
        <f t="shared" si="700"/>
        <v>182064</v>
      </c>
      <c r="N1383" s="109">
        <f t="shared" si="698"/>
        <v>91032</v>
      </c>
      <c r="O1383" s="115"/>
      <c r="P1383" s="152">
        <v>0</v>
      </c>
      <c r="Q1383" s="109">
        <f t="shared" si="704"/>
        <v>0</v>
      </c>
      <c r="R1383" s="66">
        <f>Q1383*(1-F1383)</f>
        <v>0</v>
      </c>
      <c r="S1383" s="151">
        <v>15</v>
      </c>
      <c r="T1383" s="154" t="s">
        <v>1551</v>
      </c>
      <c r="U1383" s="108">
        <f>SUMIF('Avoided Costs 2011-2019'!$A:$A,'2011 Actuals'!T1383&amp;'2011 Actuals'!S1383,'Avoided Costs 2011-2019'!$E:$E)*J1383</f>
        <v>101658.38051065597</v>
      </c>
      <c r="V1383" s="108">
        <f>SUMIF('Avoided Costs 2011-2019'!$A:$A,'2011 Actuals'!T1383&amp;'2011 Actuals'!S1383,'Avoided Costs 2011-2019'!$K:$K)*N1383</f>
        <v>76727.430689798566</v>
      </c>
      <c r="W1383" s="108">
        <f>SUMIF('Avoided Costs 2011-2019'!$A:$A,'2011 Actuals'!T1383&amp;'2011 Actuals'!S1383,'Avoided Costs 2011-2019'!$M:$M)*R1383</f>
        <v>0</v>
      </c>
      <c r="X1383" s="108">
        <f>SUM(U1383:W1383)</f>
        <v>178385.81120045454</v>
      </c>
      <c r="Y1383" s="134">
        <v>69269.39</v>
      </c>
      <c r="Z1383" s="110">
        <f>Y1383*(1-F1383)</f>
        <v>34634.695</v>
      </c>
      <c r="AA1383" s="110"/>
      <c r="AB1383" s="110"/>
      <c r="AC1383" s="110"/>
      <c r="AD1383" s="110">
        <f t="shared" si="711"/>
        <v>34634.695</v>
      </c>
      <c r="AE1383" s="110">
        <f t="shared" si="712"/>
        <v>143751.11620045453</v>
      </c>
      <c r="AF1383" s="261">
        <f t="shared" si="703"/>
        <v>815369.9850000001</v>
      </c>
      <c r="AG1383" s="23"/>
    </row>
    <row r="1384" spans="1:33" s="111" customFormat="1" x14ac:dyDescent="0.2">
      <c r="A1384" s="150" t="s">
        <v>1523</v>
      </c>
      <c r="B1384" s="150"/>
      <c r="C1384" s="150"/>
      <c r="D1384" s="151">
        <v>1</v>
      </c>
      <c r="E1384" s="152"/>
      <c r="F1384" s="153">
        <v>0.5</v>
      </c>
      <c r="G1384" s="153"/>
      <c r="H1384" s="152">
        <v>170449</v>
      </c>
      <c r="I1384" s="109">
        <f>H1384</f>
        <v>170449</v>
      </c>
      <c r="J1384" s="66">
        <f>I1384*(1-F1384)</f>
        <v>85224.5</v>
      </c>
      <c r="K1384" s="109"/>
      <c r="L1384" s="152">
        <v>0</v>
      </c>
      <c r="M1384" s="109">
        <f>L1384</f>
        <v>0</v>
      </c>
      <c r="N1384" s="109">
        <f>M1384*(1-F1384)</f>
        <v>0</v>
      </c>
      <c r="O1384" s="115"/>
      <c r="P1384" s="152">
        <v>23333</v>
      </c>
      <c r="Q1384" s="152">
        <v>23333</v>
      </c>
      <c r="R1384" s="66">
        <f>Q1384*(1-F1384)</f>
        <v>11666.5</v>
      </c>
      <c r="S1384" s="151">
        <v>15</v>
      </c>
      <c r="T1384" s="154" t="s">
        <v>1551</v>
      </c>
      <c r="U1384" s="108">
        <f>SUMIF('Avoided Costs 2011-2019'!$A:$A,'2011 Actuals'!T1384&amp;'2011 Actuals'!S1384,'Avoided Costs 2011-2019'!$E:$E)*J1384</f>
        <v>159383.80384146221</v>
      </c>
      <c r="V1384" s="108">
        <f>SUMIF('Avoided Costs 2011-2019'!$A:$A,'2011 Actuals'!T1384&amp;'2011 Actuals'!S1384,'Avoided Costs 2011-2019'!$K:$K)*N1384</f>
        <v>0</v>
      </c>
      <c r="W1384" s="108">
        <f>SUMIF('Avoided Costs 2011-2019'!$A:$A,'2011 Actuals'!T1384&amp;'2011 Actuals'!S1384,'Avoided Costs 2011-2019'!$M:$M)*R1384</f>
        <v>196665.03430497737</v>
      </c>
      <c r="X1384" s="108">
        <f>SUM(U1384:W1384)</f>
        <v>356048.83814643958</v>
      </c>
      <c r="Y1384" s="134">
        <v>7000</v>
      </c>
      <c r="Z1384" s="110">
        <f>Y1384*(1-F1384)</f>
        <v>3500</v>
      </c>
      <c r="AA1384" s="110"/>
      <c r="AB1384" s="110"/>
      <c r="AC1384" s="110"/>
      <c r="AD1384" s="110">
        <f t="shared" si="711"/>
        <v>3500</v>
      </c>
      <c r="AE1384" s="110">
        <f t="shared" si="712"/>
        <v>352548.83814643958</v>
      </c>
      <c r="AF1384" s="261">
        <f t="shared" si="703"/>
        <v>1278367.5</v>
      </c>
      <c r="AG1384" s="23"/>
    </row>
    <row r="1385" spans="1:33" s="4" customFormat="1" x14ac:dyDescent="0.2">
      <c r="A1385" s="214" t="s">
        <v>4</v>
      </c>
      <c r="B1385" s="214" t="s">
        <v>59</v>
      </c>
      <c r="C1385" s="215"/>
      <c r="D1385" s="216">
        <f>SUM(D1260:D1384)</f>
        <v>112</v>
      </c>
      <c r="E1385" s="217"/>
      <c r="F1385" s="218"/>
      <c r="G1385" s="219"/>
      <c r="H1385" s="217">
        <f>SUM(H1260:H1384)</f>
        <v>34168339</v>
      </c>
      <c r="I1385" s="217">
        <f>SUM(I1260:I1384)</f>
        <v>34238058.893999994</v>
      </c>
      <c r="J1385" s="217">
        <f>SUM(J1260:J1384)</f>
        <v>17119029.446999997</v>
      </c>
      <c r="K1385" s="66"/>
      <c r="L1385" s="217">
        <f>SUM(L1260:L1384)</f>
        <v>6389348</v>
      </c>
      <c r="M1385" s="217">
        <f>SUM(M1260:M1384)</f>
        <v>6389348</v>
      </c>
      <c r="N1385" s="217">
        <f>SUM(N1260:N1384)</f>
        <v>3194674</v>
      </c>
      <c r="O1385" s="220"/>
      <c r="P1385" s="217">
        <f>SUM(P1260:P1384)</f>
        <v>151324</v>
      </c>
      <c r="Q1385" s="217">
        <f>SUM(Q1260:Q1384)</f>
        <v>137227.1</v>
      </c>
      <c r="R1385" s="217">
        <f>SUM(R1260:R1384)</f>
        <v>68613.55</v>
      </c>
      <c r="S1385" s="216"/>
      <c r="T1385" s="215"/>
      <c r="U1385" s="110">
        <f>SUM(U1260:U1384)</f>
        <v>30232203.20868364</v>
      </c>
      <c r="V1385" s="110">
        <f>SUM(V1260:V1384)</f>
        <v>2633811.0169574628</v>
      </c>
      <c r="W1385" s="110">
        <f>SUM(W1260:W1384)</f>
        <v>1203736.3074928913</v>
      </c>
      <c r="X1385" s="110">
        <f>SUM(X1260:X1384)</f>
        <v>34069750.533133991</v>
      </c>
      <c r="Y1385" s="134"/>
      <c r="Z1385" s="110">
        <f>SUM(Z1260:Z1384)</f>
        <v>5793109.2950000009</v>
      </c>
      <c r="AA1385" s="110">
        <v>1993761.15</v>
      </c>
      <c r="AB1385" s="110">
        <v>700680.77</v>
      </c>
      <c r="AC1385" s="110">
        <f>AB1385+AA1385</f>
        <v>2694441.92</v>
      </c>
      <c r="AD1385" s="110">
        <f t="shared" si="711"/>
        <v>6493790.0650000013</v>
      </c>
      <c r="AE1385" s="112">
        <f t="shared" si="712"/>
        <v>27575960.46813399</v>
      </c>
      <c r="AF1385" s="262">
        <f>SUM(AF1260:AF1384)</f>
        <v>255706572.61399993</v>
      </c>
      <c r="AG1385" s="23"/>
    </row>
    <row r="1386" spans="1:33" s="4" customFormat="1" x14ac:dyDescent="0.2">
      <c r="A1386" s="99"/>
      <c r="C1386" s="5"/>
      <c r="D1386" s="20"/>
      <c r="E1386" s="20"/>
      <c r="F1386" s="25"/>
      <c r="G1386" s="90"/>
      <c r="H1386" s="24"/>
      <c r="I1386" s="24"/>
      <c r="J1386" s="20"/>
      <c r="K1386" s="20"/>
      <c r="L1386" s="20"/>
      <c r="M1386" s="24"/>
      <c r="N1386" s="20"/>
      <c r="O1386" s="57"/>
      <c r="P1386" s="29"/>
      <c r="Q1386" s="24"/>
      <c r="R1386" s="20"/>
      <c r="S1386" s="20"/>
      <c r="T1386" s="5"/>
      <c r="U1386" s="41"/>
      <c r="V1386" s="41"/>
      <c r="W1386" s="41"/>
      <c r="X1386" s="41"/>
      <c r="Y1386" s="124"/>
      <c r="Z1386" s="41"/>
      <c r="AA1386" s="41"/>
      <c r="AB1386" s="41"/>
      <c r="AC1386" s="41"/>
      <c r="AD1386" s="41"/>
      <c r="AE1386" s="41"/>
      <c r="AF1386" s="72"/>
      <c r="AG1386" s="23"/>
    </row>
    <row r="1387" spans="1:33" s="4" customFormat="1" x14ac:dyDescent="0.2">
      <c r="A1387" s="157" t="s">
        <v>169</v>
      </c>
      <c r="B1387" s="23" t="s">
        <v>95</v>
      </c>
      <c r="C1387" s="32"/>
      <c r="D1387" s="46"/>
      <c r="E1387" s="46"/>
      <c r="F1387" s="47"/>
      <c r="G1387" s="95"/>
      <c r="H1387" s="213"/>
      <c r="I1387" s="213"/>
      <c r="J1387" s="213"/>
      <c r="K1387" s="213"/>
      <c r="L1387" s="213"/>
      <c r="M1387" s="213"/>
      <c r="N1387" s="26"/>
      <c r="O1387" s="57"/>
      <c r="P1387" s="213"/>
      <c r="Q1387" s="213"/>
      <c r="R1387" s="46"/>
      <c r="S1387" s="46"/>
      <c r="T1387" s="32"/>
      <c r="U1387" s="48"/>
      <c r="V1387" s="48"/>
      <c r="W1387" s="48"/>
      <c r="X1387" s="48"/>
      <c r="Y1387" s="130"/>
      <c r="Z1387" s="48"/>
      <c r="AA1387" s="48"/>
      <c r="AB1387" s="48"/>
      <c r="AC1387" s="48"/>
      <c r="AD1387" s="48"/>
      <c r="AE1387" s="48"/>
      <c r="AF1387" s="44"/>
      <c r="AG1387" s="23"/>
    </row>
    <row r="1388" spans="1:33" s="111" customFormat="1" x14ac:dyDescent="0.2">
      <c r="A1388" s="150" t="s">
        <v>1383</v>
      </c>
      <c r="B1388" s="150"/>
      <c r="C1388" s="150"/>
      <c r="D1388" s="151">
        <v>1</v>
      </c>
      <c r="E1388" s="152"/>
      <c r="F1388" s="153">
        <v>0.4</v>
      </c>
      <c r="G1388" s="153"/>
      <c r="H1388" s="152">
        <v>10491</v>
      </c>
      <c r="I1388" s="109">
        <f>+$H$1259*H1388</f>
        <v>10511.982</v>
      </c>
      <c r="J1388" s="66">
        <f t="shared" ref="J1388:J1403" si="716">I1388*(1-F1388)</f>
        <v>6307.1891999999998</v>
      </c>
      <c r="K1388" s="109"/>
      <c r="L1388" s="152">
        <v>0</v>
      </c>
      <c r="M1388" s="109">
        <f t="shared" ref="M1388:M1403" si="717">+$L$1259*L1388</f>
        <v>0</v>
      </c>
      <c r="N1388" s="109">
        <f t="shared" ref="N1388:N1403" si="718">M1388*(1-F1388)</f>
        <v>0</v>
      </c>
      <c r="O1388" s="115"/>
      <c r="P1388" s="152">
        <v>0</v>
      </c>
      <c r="Q1388" s="109">
        <f t="shared" ref="Q1388:Q1403" si="719">+P1388*$P$1259</f>
        <v>0</v>
      </c>
      <c r="R1388" s="66">
        <f t="shared" ref="R1388:R1403" si="720">Q1388*(1-F1388)</f>
        <v>0</v>
      </c>
      <c r="S1388" s="151">
        <v>10</v>
      </c>
      <c r="T1388" s="154" t="s">
        <v>1551</v>
      </c>
      <c r="U1388" s="108">
        <f>SUMIF('Avoided Costs 2011-2019'!$A:$A,'2011 Actuals'!T1388&amp;'2011 Actuals'!S1388,'Avoided Costs 2011-2019'!$E:$E)*J1388</f>
        <v>9196.3304281058317</v>
      </c>
      <c r="V1388" s="108">
        <f>SUMIF('Avoided Costs 2011-2019'!$A:$A,'2011 Actuals'!T1388&amp;'2011 Actuals'!S1388,'Avoided Costs 2011-2019'!$K:$K)*N1388</f>
        <v>0</v>
      </c>
      <c r="W1388" s="108">
        <f>SUMIF('Avoided Costs 2011-2019'!$A:$A,'2011 Actuals'!T1388&amp;'2011 Actuals'!S1388,'Avoided Costs 2011-2019'!$M:$M)*R1388</f>
        <v>0</v>
      </c>
      <c r="X1388" s="108">
        <f t="shared" ref="X1388:X1403" si="721">SUM(U1388:W1388)</f>
        <v>9196.3304281058317</v>
      </c>
      <c r="Y1388" s="134">
        <v>12183.2</v>
      </c>
      <c r="Z1388" s="110">
        <f t="shared" ref="Z1388:Z1403" si="722">Y1388*(1-F1388)</f>
        <v>7309.92</v>
      </c>
      <c r="AA1388" s="110"/>
      <c r="AB1388" s="110"/>
      <c r="AC1388" s="110"/>
      <c r="AD1388" s="110">
        <f t="shared" ref="AD1388:AD1404" si="723">Z1388+AB1388</f>
        <v>7309.92</v>
      </c>
      <c r="AE1388" s="110">
        <f t="shared" ref="AE1388:AE1404" si="724">X1388-AD1388</f>
        <v>1886.4104281058317</v>
      </c>
      <c r="AF1388" s="261">
        <f t="shared" ref="AF1388:AF1403" si="725">J1388*S1388</f>
        <v>63071.892</v>
      </c>
      <c r="AG1388" s="23"/>
    </row>
    <row r="1389" spans="1:33" s="111" customFormat="1" x14ac:dyDescent="0.2">
      <c r="A1389" s="150" t="s">
        <v>1384</v>
      </c>
      <c r="B1389" s="150"/>
      <c r="C1389" s="150"/>
      <c r="D1389" s="151">
        <v>1</v>
      </c>
      <c r="E1389" s="152"/>
      <c r="F1389" s="153">
        <v>0.4</v>
      </c>
      <c r="G1389" s="153"/>
      <c r="H1389" s="152">
        <v>27956</v>
      </c>
      <c r="I1389" s="109">
        <f>+$H$1259*H1389</f>
        <v>28011.912</v>
      </c>
      <c r="J1389" s="66">
        <f t="shared" si="716"/>
        <v>16807.147199999999</v>
      </c>
      <c r="K1389" s="109"/>
      <c r="L1389" s="152">
        <v>0</v>
      </c>
      <c r="M1389" s="109">
        <f t="shared" si="717"/>
        <v>0</v>
      </c>
      <c r="N1389" s="109">
        <f t="shared" si="718"/>
        <v>0</v>
      </c>
      <c r="O1389" s="115"/>
      <c r="P1389" s="152">
        <v>0</v>
      </c>
      <c r="Q1389" s="109">
        <f t="shared" si="719"/>
        <v>0</v>
      </c>
      <c r="R1389" s="66">
        <f t="shared" si="720"/>
        <v>0</v>
      </c>
      <c r="S1389" s="151">
        <v>10</v>
      </c>
      <c r="T1389" s="154" t="s">
        <v>1551</v>
      </c>
      <c r="U1389" s="108">
        <f>SUMIF('Avoided Costs 2011-2019'!$A:$A,'2011 Actuals'!T1389&amp;'2011 Actuals'!S1389,'Avoided Costs 2011-2019'!$E:$E)*J1389</f>
        <v>24506.015961121593</v>
      </c>
      <c r="V1389" s="108">
        <f>SUMIF('Avoided Costs 2011-2019'!$A:$A,'2011 Actuals'!T1389&amp;'2011 Actuals'!S1389,'Avoided Costs 2011-2019'!$K:$K)*N1389</f>
        <v>0</v>
      </c>
      <c r="W1389" s="108">
        <f>SUMIF('Avoided Costs 2011-2019'!$A:$A,'2011 Actuals'!T1389&amp;'2011 Actuals'!S1389,'Avoided Costs 2011-2019'!$M:$M)*R1389</f>
        <v>0</v>
      </c>
      <c r="X1389" s="108">
        <f t="shared" si="721"/>
        <v>24506.015961121593</v>
      </c>
      <c r="Y1389" s="134">
        <v>24843.41</v>
      </c>
      <c r="Z1389" s="110">
        <f t="shared" si="722"/>
        <v>14906.045999999998</v>
      </c>
      <c r="AA1389" s="110"/>
      <c r="AB1389" s="110"/>
      <c r="AC1389" s="110"/>
      <c r="AD1389" s="110">
        <f t="shared" si="723"/>
        <v>14906.045999999998</v>
      </c>
      <c r="AE1389" s="110">
        <f t="shared" si="724"/>
        <v>9599.9699611215947</v>
      </c>
      <c r="AF1389" s="261">
        <f t="shared" si="725"/>
        <v>168071.47200000001</v>
      </c>
      <c r="AG1389" s="23"/>
    </row>
    <row r="1390" spans="1:33" s="111" customFormat="1" x14ac:dyDescent="0.2">
      <c r="A1390" s="150" t="s">
        <v>1385</v>
      </c>
      <c r="B1390" s="150"/>
      <c r="C1390" s="150"/>
      <c r="D1390" s="151">
        <v>1</v>
      </c>
      <c r="E1390" s="152"/>
      <c r="F1390" s="153">
        <v>0.4</v>
      </c>
      <c r="G1390" s="153"/>
      <c r="H1390" s="152">
        <v>89728</v>
      </c>
      <c r="I1390" s="109">
        <f>H1390</f>
        <v>89728</v>
      </c>
      <c r="J1390" s="66">
        <f t="shared" si="716"/>
        <v>53836.799999999996</v>
      </c>
      <c r="K1390" s="109"/>
      <c r="L1390" s="152">
        <v>0</v>
      </c>
      <c r="M1390" s="109">
        <f>L1390</f>
        <v>0</v>
      </c>
      <c r="N1390" s="109">
        <f t="shared" si="718"/>
        <v>0</v>
      </c>
      <c r="O1390" s="115"/>
      <c r="P1390" s="152">
        <v>0</v>
      </c>
      <c r="Q1390" s="109">
        <f>+P1390</f>
        <v>0</v>
      </c>
      <c r="R1390" s="66">
        <f t="shared" si="720"/>
        <v>0</v>
      </c>
      <c r="S1390" s="151">
        <v>10</v>
      </c>
      <c r="T1390" s="154" t="s">
        <v>1551</v>
      </c>
      <c r="U1390" s="108">
        <f>SUMIF('Avoided Costs 2011-2019'!$A:$A,'2011 Actuals'!T1390&amp;'2011 Actuals'!S1390,'Avoided Costs 2011-2019'!$E:$E)*J1390</f>
        <v>78497.883334758371</v>
      </c>
      <c r="V1390" s="108">
        <f>SUMIF('Avoided Costs 2011-2019'!$A:$A,'2011 Actuals'!T1390&amp;'2011 Actuals'!S1390,'Avoided Costs 2011-2019'!$K:$K)*N1390</f>
        <v>0</v>
      </c>
      <c r="W1390" s="108">
        <f>SUMIF('Avoided Costs 2011-2019'!$A:$A,'2011 Actuals'!T1390&amp;'2011 Actuals'!S1390,'Avoided Costs 2011-2019'!$M:$M)*R1390</f>
        <v>0</v>
      </c>
      <c r="X1390" s="108">
        <f t="shared" si="721"/>
        <v>78497.883334758371</v>
      </c>
      <c r="Y1390" s="134">
        <v>91131.75</v>
      </c>
      <c r="Z1390" s="110">
        <f t="shared" si="722"/>
        <v>54679.049999999996</v>
      </c>
      <c r="AA1390" s="110"/>
      <c r="AB1390" s="110"/>
      <c r="AC1390" s="110"/>
      <c r="AD1390" s="110">
        <f t="shared" si="723"/>
        <v>54679.049999999996</v>
      </c>
      <c r="AE1390" s="110">
        <f t="shared" si="724"/>
        <v>23818.833334758376</v>
      </c>
      <c r="AF1390" s="261">
        <f t="shared" si="725"/>
        <v>538368</v>
      </c>
      <c r="AG1390" s="23"/>
    </row>
    <row r="1391" spans="1:33" s="111" customFormat="1" x14ac:dyDescent="0.2">
      <c r="A1391" s="150" t="s">
        <v>1386</v>
      </c>
      <c r="B1391" s="150"/>
      <c r="C1391" s="150"/>
      <c r="D1391" s="151">
        <v>1</v>
      </c>
      <c r="E1391" s="152"/>
      <c r="F1391" s="153">
        <v>0.4</v>
      </c>
      <c r="G1391" s="153"/>
      <c r="H1391" s="152">
        <v>29677</v>
      </c>
      <c r="I1391" s="109">
        <f t="shared" ref="I1391:I1403" si="726">+$H$1259*H1391</f>
        <v>29736.353999999999</v>
      </c>
      <c r="J1391" s="66">
        <f t="shared" si="716"/>
        <v>17841.812399999999</v>
      </c>
      <c r="K1391" s="109"/>
      <c r="L1391" s="152">
        <v>0</v>
      </c>
      <c r="M1391" s="109">
        <f t="shared" si="717"/>
        <v>0</v>
      </c>
      <c r="N1391" s="109">
        <f t="shared" si="718"/>
        <v>0</v>
      </c>
      <c r="O1391" s="115"/>
      <c r="P1391" s="152">
        <v>0</v>
      </c>
      <c r="Q1391" s="109">
        <f t="shared" si="719"/>
        <v>0</v>
      </c>
      <c r="R1391" s="66">
        <f t="shared" si="720"/>
        <v>0</v>
      </c>
      <c r="S1391" s="151">
        <v>10</v>
      </c>
      <c r="T1391" s="154" t="s">
        <v>1551</v>
      </c>
      <c r="U1391" s="108">
        <f>SUMIF('Avoided Costs 2011-2019'!$A:$A,'2011 Actuals'!T1391&amp;'2011 Actuals'!S1391,'Avoided Costs 2011-2019'!$E:$E)*J1391</f>
        <v>26014.631409293372</v>
      </c>
      <c r="V1391" s="108">
        <f>SUMIF('Avoided Costs 2011-2019'!$A:$A,'2011 Actuals'!T1391&amp;'2011 Actuals'!S1391,'Avoided Costs 2011-2019'!$K:$K)*N1391</f>
        <v>0</v>
      </c>
      <c r="W1391" s="108">
        <f>SUMIF('Avoided Costs 2011-2019'!$A:$A,'2011 Actuals'!T1391&amp;'2011 Actuals'!S1391,'Avoided Costs 2011-2019'!$M:$M)*R1391</f>
        <v>0</v>
      </c>
      <c r="X1391" s="108">
        <f t="shared" si="721"/>
        <v>26014.631409293372</v>
      </c>
      <c r="Y1391" s="134">
        <v>40500</v>
      </c>
      <c r="Z1391" s="110">
        <f t="shared" si="722"/>
        <v>24300</v>
      </c>
      <c r="AA1391" s="110"/>
      <c r="AB1391" s="110"/>
      <c r="AC1391" s="110"/>
      <c r="AD1391" s="110">
        <f t="shared" si="723"/>
        <v>24300</v>
      </c>
      <c r="AE1391" s="110">
        <f t="shared" si="724"/>
        <v>1714.6314092933717</v>
      </c>
      <c r="AF1391" s="261">
        <f t="shared" si="725"/>
        <v>178418.12399999998</v>
      </c>
      <c r="AG1391" s="23"/>
    </row>
    <row r="1392" spans="1:33" s="111" customFormat="1" x14ac:dyDescent="0.2">
      <c r="A1392" s="150" t="s">
        <v>1387</v>
      </c>
      <c r="B1392" s="150"/>
      <c r="C1392" s="150"/>
      <c r="D1392" s="151">
        <v>0</v>
      </c>
      <c r="E1392" s="152"/>
      <c r="F1392" s="153">
        <v>0.4</v>
      </c>
      <c r="G1392" s="153"/>
      <c r="H1392" s="152">
        <v>13259</v>
      </c>
      <c r="I1392" s="109">
        <f t="shared" si="726"/>
        <v>13285.518</v>
      </c>
      <c r="J1392" s="66">
        <f t="shared" ref="J1392:J1393" si="727">I1392*(1-F1392)</f>
        <v>7971.3107999999993</v>
      </c>
      <c r="K1392" s="109"/>
      <c r="L1392" s="152">
        <v>0</v>
      </c>
      <c r="M1392" s="109">
        <f t="shared" si="717"/>
        <v>0</v>
      </c>
      <c r="N1392" s="109">
        <f t="shared" ref="N1392:N1393" si="728">M1392*(1-F1392)</f>
        <v>0</v>
      </c>
      <c r="O1392" s="115"/>
      <c r="P1392" s="152">
        <v>0</v>
      </c>
      <c r="Q1392" s="109">
        <f t="shared" si="719"/>
        <v>0</v>
      </c>
      <c r="R1392" s="66">
        <f t="shared" ref="R1392:R1393" si="729">Q1392*(1-F1392)</f>
        <v>0</v>
      </c>
      <c r="S1392" s="151">
        <v>10</v>
      </c>
      <c r="T1392" s="154" t="s">
        <v>1551</v>
      </c>
      <c r="U1392" s="108">
        <f>SUMIF('Avoided Costs 2011-2019'!$A:$A,'2011 Actuals'!T1392&amp;'2011 Actuals'!S1392,'Avoided Costs 2011-2019'!$E:$E)*J1392</f>
        <v>11622.738075136327</v>
      </c>
      <c r="V1392" s="108">
        <f>SUMIF('Avoided Costs 2011-2019'!$A:$A,'2011 Actuals'!T1392&amp;'2011 Actuals'!S1392,'Avoided Costs 2011-2019'!$K:$K)*N1392</f>
        <v>0</v>
      </c>
      <c r="W1392" s="108">
        <f>SUMIF('Avoided Costs 2011-2019'!$A:$A,'2011 Actuals'!T1392&amp;'2011 Actuals'!S1392,'Avoided Costs 2011-2019'!$M:$M)*R1392</f>
        <v>0</v>
      </c>
      <c r="X1392" s="108">
        <f t="shared" ref="X1392:X1393" si="730">SUM(U1392:W1392)</f>
        <v>11622.738075136327</v>
      </c>
      <c r="Y1392" s="134">
        <v>18024</v>
      </c>
      <c r="Z1392" s="110">
        <f t="shared" ref="Z1392:Z1393" si="731">Y1392*(1-F1392)</f>
        <v>10814.4</v>
      </c>
      <c r="AA1392" s="110"/>
      <c r="AB1392" s="110"/>
      <c r="AC1392" s="110"/>
      <c r="AD1392" s="110">
        <f t="shared" si="723"/>
        <v>10814.4</v>
      </c>
      <c r="AE1392" s="110">
        <f t="shared" si="724"/>
        <v>808.33807513632746</v>
      </c>
      <c r="AF1392" s="261">
        <f t="shared" si="725"/>
        <v>79713.107999999993</v>
      </c>
      <c r="AG1392" s="23"/>
    </row>
    <row r="1393" spans="1:33" s="111" customFormat="1" x14ac:dyDescent="0.2">
      <c r="A1393" s="150" t="s">
        <v>1388</v>
      </c>
      <c r="B1393" s="150"/>
      <c r="C1393" s="150"/>
      <c r="D1393" s="151">
        <v>1</v>
      </c>
      <c r="E1393" s="152"/>
      <c r="F1393" s="153">
        <v>0.4</v>
      </c>
      <c r="G1393" s="153"/>
      <c r="H1393" s="152">
        <v>5653</v>
      </c>
      <c r="I1393" s="109">
        <f t="shared" si="726"/>
        <v>5664.3059999999996</v>
      </c>
      <c r="J1393" s="66">
        <f t="shared" si="727"/>
        <v>3398.5835999999995</v>
      </c>
      <c r="K1393" s="109"/>
      <c r="L1393" s="152">
        <v>0</v>
      </c>
      <c r="M1393" s="109">
        <f t="shared" si="717"/>
        <v>0</v>
      </c>
      <c r="N1393" s="109">
        <f t="shared" si="728"/>
        <v>0</v>
      </c>
      <c r="O1393" s="115"/>
      <c r="P1393" s="152">
        <v>0</v>
      </c>
      <c r="Q1393" s="109">
        <f t="shared" si="719"/>
        <v>0</v>
      </c>
      <c r="R1393" s="66">
        <f t="shared" si="729"/>
        <v>0</v>
      </c>
      <c r="S1393" s="151">
        <v>15</v>
      </c>
      <c r="T1393" s="154" t="s">
        <v>1551</v>
      </c>
      <c r="U1393" s="108">
        <f>SUMIF('Avoided Costs 2011-2019'!$A:$A,'2011 Actuals'!T1393&amp;'2011 Actuals'!S1393,'Avoided Costs 2011-2019'!$E:$E)*J1393</f>
        <v>6355.9091791821647</v>
      </c>
      <c r="V1393" s="108">
        <f>SUMIF('Avoided Costs 2011-2019'!$A:$A,'2011 Actuals'!T1393&amp;'2011 Actuals'!S1393,'Avoided Costs 2011-2019'!$K:$K)*N1393</f>
        <v>0</v>
      </c>
      <c r="W1393" s="108">
        <f>SUMIF('Avoided Costs 2011-2019'!$A:$A,'2011 Actuals'!T1393&amp;'2011 Actuals'!S1393,'Avoided Costs 2011-2019'!$M:$M)*R1393</f>
        <v>0</v>
      </c>
      <c r="X1393" s="108">
        <f t="shared" si="730"/>
        <v>6355.9091791821647</v>
      </c>
      <c r="Y1393" s="134">
        <v>5422</v>
      </c>
      <c r="Z1393" s="110">
        <f t="shared" si="731"/>
        <v>3253.2</v>
      </c>
      <c r="AA1393" s="110"/>
      <c r="AB1393" s="110"/>
      <c r="AC1393" s="110"/>
      <c r="AD1393" s="110">
        <f t="shared" si="723"/>
        <v>3253.2</v>
      </c>
      <c r="AE1393" s="110">
        <f t="shared" si="724"/>
        <v>3102.7091791821649</v>
      </c>
      <c r="AF1393" s="261">
        <f t="shared" si="725"/>
        <v>50978.753999999994</v>
      </c>
      <c r="AG1393" s="23"/>
    </row>
    <row r="1394" spans="1:33" s="111" customFormat="1" x14ac:dyDescent="0.2">
      <c r="A1394" s="150" t="s">
        <v>1389</v>
      </c>
      <c r="B1394" s="150"/>
      <c r="C1394" s="150"/>
      <c r="D1394" s="151">
        <v>1</v>
      </c>
      <c r="E1394" s="152"/>
      <c r="F1394" s="153">
        <v>0.4</v>
      </c>
      <c r="G1394" s="153"/>
      <c r="H1394" s="152">
        <v>197395</v>
      </c>
      <c r="I1394" s="109">
        <f t="shared" si="726"/>
        <v>197789.79</v>
      </c>
      <c r="J1394" s="66">
        <f t="shared" si="716"/>
        <v>118673.874</v>
      </c>
      <c r="K1394" s="109"/>
      <c r="L1394" s="152">
        <v>0</v>
      </c>
      <c r="M1394" s="109">
        <f t="shared" si="717"/>
        <v>0</v>
      </c>
      <c r="N1394" s="109">
        <f t="shared" si="718"/>
        <v>0</v>
      </c>
      <c r="O1394" s="115"/>
      <c r="P1394" s="152">
        <v>0</v>
      </c>
      <c r="Q1394" s="109">
        <f t="shared" si="719"/>
        <v>0</v>
      </c>
      <c r="R1394" s="66">
        <f t="shared" si="720"/>
        <v>0</v>
      </c>
      <c r="S1394" s="151">
        <v>10</v>
      </c>
      <c r="T1394" s="154" t="s">
        <v>1551</v>
      </c>
      <c r="U1394" s="108">
        <f>SUMIF('Avoided Costs 2011-2019'!$A:$A,'2011 Actuals'!T1394&amp;'2011 Actuals'!S1394,'Avoided Costs 2011-2019'!$E:$E)*J1394</f>
        <v>173034.94851357836</v>
      </c>
      <c r="V1394" s="108">
        <f>SUMIF('Avoided Costs 2011-2019'!$A:$A,'2011 Actuals'!T1394&amp;'2011 Actuals'!S1394,'Avoided Costs 2011-2019'!$K:$K)*N1394</f>
        <v>0</v>
      </c>
      <c r="W1394" s="108">
        <f>SUMIF('Avoided Costs 2011-2019'!$A:$A,'2011 Actuals'!T1394&amp;'2011 Actuals'!S1394,'Avoided Costs 2011-2019'!$M:$M)*R1394</f>
        <v>0</v>
      </c>
      <c r="X1394" s="108">
        <f t="shared" si="721"/>
        <v>173034.94851357836</v>
      </c>
      <c r="Y1394" s="134">
        <v>173867</v>
      </c>
      <c r="Z1394" s="110">
        <f t="shared" si="722"/>
        <v>104320.2</v>
      </c>
      <c r="AA1394" s="110"/>
      <c r="AB1394" s="110"/>
      <c r="AC1394" s="110"/>
      <c r="AD1394" s="110">
        <f t="shared" si="723"/>
        <v>104320.2</v>
      </c>
      <c r="AE1394" s="110">
        <f t="shared" si="724"/>
        <v>68714.748513578365</v>
      </c>
      <c r="AF1394" s="261">
        <f t="shared" si="725"/>
        <v>1186738.74</v>
      </c>
      <c r="AG1394" s="23"/>
    </row>
    <row r="1395" spans="1:33" s="111" customFormat="1" x14ac:dyDescent="0.2">
      <c r="A1395" s="150" t="s">
        <v>1390</v>
      </c>
      <c r="B1395" s="150"/>
      <c r="C1395" s="150"/>
      <c r="D1395" s="151">
        <v>1</v>
      </c>
      <c r="E1395" s="152"/>
      <c r="F1395" s="153">
        <v>0.4</v>
      </c>
      <c r="G1395" s="153"/>
      <c r="H1395" s="152">
        <v>44300</v>
      </c>
      <c r="I1395" s="109">
        <f t="shared" si="726"/>
        <v>44388.6</v>
      </c>
      <c r="J1395" s="66">
        <f t="shared" si="716"/>
        <v>26633.16</v>
      </c>
      <c r="K1395" s="109"/>
      <c r="L1395" s="152">
        <v>0</v>
      </c>
      <c r="M1395" s="109">
        <f t="shared" si="717"/>
        <v>0</v>
      </c>
      <c r="N1395" s="109">
        <f t="shared" si="718"/>
        <v>0</v>
      </c>
      <c r="O1395" s="115"/>
      <c r="P1395" s="152">
        <v>0</v>
      </c>
      <c r="Q1395" s="109">
        <f t="shared" si="719"/>
        <v>0</v>
      </c>
      <c r="R1395" s="66">
        <f t="shared" si="720"/>
        <v>0</v>
      </c>
      <c r="S1395" s="151">
        <v>15</v>
      </c>
      <c r="T1395" s="154" t="s">
        <v>1551</v>
      </c>
      <c r="U1395" s="108">
        <f>SUMIF('Avoided Costs 2011-2019'!$A:$A,'2011 Actuals'!T1395&amp;'2011 Actuals'!S1395,'Avoided Costs 2011-2019'!$E:$E)*J1395</f>
        <v>49808.38079564301</v>
      </c>
      <c r="V1395" s="108">
        <f>SUMIF('Avoided Costs 2011-2019'!$A:$A,'2011 Actuals'!T1395&amp;'2011 Actuals'!S1395,'Avoided Costs 2011-2019'!$K:$K)*N1395</f>
        <v>0</v>
      </c>
      <c r="W1395" s="108">
        <f>SUMIF('Avoided Costs 2011-2019'!$A:$A,'2011 Actuals'!T1395&amp;'2011 Actuals'!S1395,'Avoided Costs 2011-2019'!$M:$M)*R1395</f>
        <v>0</v>
      </c>
      <c r="X1395" s="108">
        <f t="shared" si="721"/>
        <v>49808.38079564301</v>
      </c>
      <c r="Y1395" s="134">
        <v>64403.1</v>
      </c>
      <c r="Z1395" s="110">
        <f t="shared" si="722"/>
        <v>38641.86</v>
      </c>
      <c r="AA1395" s="110"/>
      <c r="AB1395" s="110"/>
      <c r="AC1395" s="110"/>
      <c r="AD1395" s="110">
        <f t="shared" si="723"/>
        <v>38641.86</v>
      </c>
      <c r="AE1395" s="110">
        <f t="shared" si="724"/>
        <v>11166.520795643009</v>
      </c>
      <c r="AF1395" s="261">
        <f t="shared" si="725"/>
        <v>399497.4</v>
      </c>
      <c r="AG1395" s="23"/>
    </row>
    <row r="1396" spans="1:33" s="111" customFormat="1" x14ac:dyDescent="0.2">
      <c r="A1396" s="150" t="s">
        <v>1391</v>
      </c>
      <c r="B1396" s="150"/>
      <c r="C1396" s="150"/>
      <c r="D1396" s="151">
        <v>1</v>
      </c>
      <c r="E1396" s="152"/>
      <c r="F1396" s="153">
        <v>0.4</v>
      </c>
      <c r="G1396" s="153"/>
      <c r="H1396" s="152">
        <v>184335</v>
      </c>
      <c r="I1396" s="109">
        <f t="shared" si="726"/>
        <v>184703.67</v>
      </c>
      <c r="J1396" s="66">
        <f t="shared" si="716"/>
        <v>110822.202</v>
      </c>
      <c r="K1396" s="109"/>
      <c r="L1396" s="152">
        <v>0</v>
      </c>
      <c r="M1396" s="109">
        <f t="shared" si="717"/>
        <v>0</v>
      </c>
      <c r="N1396" s="109">
        <f t="shared" si="718"/>
        <v>0</v>
      </c>
      <c r="O1396" s="115"/>
      <c r="P1396" s="152">
        <v>0</v>
      </c>
      <c r="Q1396" s="109">
        <f t="shared" si="719"/>
        <v>0</v>
      </c>
      <c r="R1396" s="66">
        <f t="shared" si="720"/>
        <v>0</v>
      </c>
      <c r="S1396" s="151">
        <v>10</v>
      </c>
      <c r="T1396" s="154" t="s">
        <v>1551</v>
      </c>
      <c r="U1396" s="108">
        <f>SUMIF('Avoided Costs 2011-2019'!$A:$A,'2011 Actuals'!T1396&amp;'2011 Actuals'!S1396,'Avoided Costs 2011-2019'!$E:$E)*J1396</f>
        <v>161586.65231769026</v>
      </c>
      <c r="V1396" s="108">
        <f>SUMIF('Avoided Costs 2011-2019'!$A:$A,'2011 Actuals'!T1396&amp;'2011 Actuals'!S1396,'Avoided Costs 2011-2019'!$K:$K)*N1396</f>
        <v>0</v>
      </c>
      <c r="W1396" s="108">
        <f>SUMIF('Avoided Costs 2011-2019'!$A:$A,'2011 Actuals'!T1396&amp;'2011 Actuals'!S1396,'Avoided Costs 2011-2019'!$M:$M)*R1396</f>
        <v>0</v>
      </c>
      <c r="X1396" s="108">
        <f t="shared" si="721"/>
        <v>161586.65231769026</v>
      </c>
      <c r="Y1396" s="134">
        <v>123054</v>
      </c>
      <c r="Z1396" s="110">
        <f t="shared" si="722"/>
        <v>73832.399999999994</v>
      </c>
      <c r="AA1396" s="110"/>
      <c r="AB1396" s="110"/>
      <c r="AC1396" s="110"/>
      <c r="AD1396" s="110">
        <f t="shared" si="723"/>
        <v>73832.399999999994</v>
      </c>
      <c r="AE1396" s="110">
        <f t="shared" si="724"/>
        <v>87754.252317690261</v>
      </c>
      <c r="AF1396" s="261">
        <f t="shared" si="725"/>
        <v>1108222.02</v>
      </c>
      <c r="AG1396" s="23"/>
    </row>
    <row r="1397" spans="1:33" s="111" customFormat="1" x14ac:dyDescent="0.2">
      <c r="A1397" s="150" t="s">
        <v>1392</v>
      </c>
      <c r="B1397" s="150"/>
      <c r="C1397" s="150"/>
      <c r="D1397" s="151">
        <v>1</v>
      </c>
      <c r="E1397" s="152"/>
      <c r="F1397" s="153">
        <v>0.4</v>
      </c>
      <c r="G1397" s="153"/>
      <c r="H1397" s="152">
        <v>6098</v>
      </c>
      <c r="I1397" s="109">
        <f t="shared" si="726"/>
        <v>6110.1959999999999</v>
      </c>
      <c r="J1397" s="66">
        <f t="shared" si="716"/>
        <v>3666.1176</v>
      </c>
      <c r="K1397" s="109"/>
      <c r="L1397" s="152">
        <v>0</v>
      </c>
      <c r="M1397" s="109">
        <f t="shared" si="717"/>
        <v>0</v>
      </c>
      <c r="N1397" s="109">
        <f t="shared" si="718"/>
        <v>0</v>
      </c>
      <c r="O1397" s="115"/>
      <c r="P1397" s="152">
        <v>0</v>
      </c>
      <c r="Q1397" s="109">
        <f t="shared" si="719"/>
        <v>0</v>
      </c>
      <c r="R1397" s="66">
        <f t="shared" si="720"/>
        <v>0</v>
      </c>
      <c r="S1397" s="151">
        <v>10</v>
      </c>
      <c r="T1397" s="154" t="s">
        <v>1551</v>
      </c>
      <c r="U1397" s="108">
        <f>SUMIF('Avoided Costs 2011-2019'!$A:$A,'2011 Actuals'!T1397&amp;'2011 Actuals'!S1397,'Avoided Costs 2011-2019'!$E:$E)*J1397</f>
        <v>5345.4601992745556</v>
      </c>
      <c r="V1397" s="108">
        <f>SUMIF('Avoided Costs 2011-2019'!$A:$A,'2011 Actuals'!T1397&amp;'2011 Actuals'!S1397,'Avoided Costs 2011-2019'!$K:$K)*N1397</f>
        <v>0</v>
      </c>
      <c r="W1397" s="108">
        <f>SUMIF('Avoided Costs 2011-2019'!$A:$A,'2011 Actuals'!T1397&amp;'2011 Actuals'!S1397,'Avoided Costs 2011-2019'!$M:$M)*R1397</f>
        <v>0</v>
      </c>
      <c r="X1397" s="108">
        <f t="shared" si="721"/>
        <v>5345.4601992745556</v>
      </c>
      <c r="Y1397" s="134">
        <v>4868</v>
      </c>
      <c r="Z1397" s="110">
        <f t="shared" si="722"/>
        <v>2920.7999999999997</v>
      </c>
      <c r="AA1397" s="110"/>
      <c r="AB1397" s="110"/>
      <c r="AC1397" s="110"/>
      <c r="AD1397" s="110">
        <f t="shared" si="723"/>
        <v>2920.7999999999997</v>
      </c>
      <c r="AE1397" s="110">
        <f t="shared" si="724"/>
        <v>2424.6601992745559</v>
      </c>
      <c r="AF1397" s="261">
        <f t="shared" si="725"/>
        <v>36661.175999999999</v>
      </c>
      <c r="AG1397" s="23"/>
    </row>
    <row r="1398" spans="1:33" s="111" customFormat="1" x14ac:dyDescent="0.2">
      <c r="A1398" s="150" t="s">
        <v>1393</v>
      </c>
      <c r="B1398" s="150"/>
      <c r="C1398" s="150"/>
      <c r="D1398" s="151">
        <v>1</v>
      </c>
      <c r="E1398" s="152"/>
      <c r="F1398" s="153">
        <v>0.4</v>
      </c>
      <c r="G1398" s="153"/>
      <c r="H1398" s="152">
        <v>6967</v>
      </c>
      <c r="I1398" s="109">
        <f t="shared" si="726"/>
        <v>6980.9340000000002</v>
      </c>
      <c r="J1398" s="66">
        <f t="shared" si="716"/>
        <v>4188.5604000000003</v>
      </c>
      <c r="K1398" s="109"/>
      <c r="L1398" s="152">
        <v>-5426</v>
      </c>
      <c r="M1398" s="109">
        <f t="shared" si="717"/>
        <v>-5426</v>
      </c>
      <c r="N1398" s="109">
        <f t="shared" si="718"/>
        <v>-3255.6</v>
      </c>
      <c r="O1398" s="115"/>
      <c r="P1398" s="152">
        <v>0</v>
      </c>
      <c r="Q1398" s="109">
        <f t="shared" si="719"/>
        <v>0</v>
      </c>
      <c r="R1398" s="66">
        <f t="shared" si="720"/>
        <v>0</v>
      </c>
      <c r="S1398" s="151">
        <v>15</v>
      </c>
      <c r="T1398" s="154" t="s">
        <v>1551</v>
      </c>
      <c r="U1398" s="108">
        <f>SUMIF('Avoided Costs 2011-2019'!$A:$A,'2011 Actuals'!T1398&amp;'2011 Actuals'!S1398,'Avoided Costs 2011-2019'!$E:$E)*J1398</f>
        <v>7833.2954628271982</v>
      </c>
      <c r="V1398" s="108">
        <f>SUMIF('Avoided Costs 2011-2019'!$A:$A,'2011 Actuals'!T1398&amp;'2011 Actuals'!S1398,'Avoided Costs 2011-2019'!$K:$K)*N1398</f>
        <v>-2744.0221389589178</v>
      </c>
      <c r="W1398" s="108">
        <f>SUMIF('Avoided Costs 2011-2019'!$A:$A,'2011 Actuals'!T1398&amp;'2011 Actuals'!S1398,'Avoided Costs 2011-2019'!$M:$M)*R1398</f>
        <v>0</v>
      </c>
      <c r="X1398" s="108">
        <f t="shared" si="721"/>
        <v>5089.2733238682804</v>
      </c>
      <c r="Y1398" s="134">
        <v>6478</v>
      </c>
      <c r="Z1398" s="110">
        <f t="shared" si="722"/>
        <v>3886.7999999999997</v>
      </c>
      <c r="AA1398" s="110"/>
      <c r="AB1398" s="110"/>
      <c r="AC1398" s="110"/>
      <c r="AD1398" s="110">
        <f t="shared" si="723"/>
        <v>3886.7999999999997</v>
      </c>
      <c r="AE1398" s="110">
        <f t="shared" si="724"/>
        <v>1202.4733238682807</v>
      </c>
      <c r="AF1398" s="261">
        <f t="shared" si="725"/>
        <v>62828.406000000003</v>
      </c>
      <c r="AG1398" s="23"/>
    </row>
    <row r="1399" spans="1:33" s="111" customFormat="1" x14ac:dyDescent="0.2">
      <c r="A1399" s="150" t="s">
        <v>1394</v>
      </c>
      <c r="B1399" s="150"/>
      <c r="C1399" s="150"/>
      <c r="D1399" s="151">
        <v>1</v>
      </c>
      <c r="E1399" s="152"/>
      <c r="F1399" s="153">
        <v>0.4</v>
      </c>
      <c r="G1399" s="153"/>
      <c r="H1399" s="152">
        <v>21716</v>
      </c>
      <c r="I1399" s="109">
        <f t="shared" si="726"/>
        <v>21759.432000000001</v>
      </c>
      <c r="J1399" s="66">
        <f t="shared" si="716"/>
        <v>13055.6592</v>
      </c>
      <c r="K1399" s="109"/>
      <c r="L1399" s="152">
        <v>0</v>
      </c>
      <c r="M1399" s="109">
        <f t="shared" si="717"/>
        <v>0</v>
      </c>
      <c r="N1399" s="109">
        <f t="shared" si="718"/>
        <v>0</v>
      </c>
      <c r="O1399" s="115"/>
      <c r="P1399" s="152">
        <v>0</v>
      </c>
      <c r="Q1399" s="109">
        <f t="shared" si="719"/>
        <v>0</v>
      </c>
      <c r="R1399" s="66">
        <f t="shared" si="720"/>
        <v>0</v>
      </c>
      <c r="S1399" s="151">
        <v>10</v>
      </c>
      <c r="T1399" s="154" t="s">
        <v>1551</v>
      </c>
      <c r="U1399" s="108">
        <f>SUMIF('Avoided Costs 2011-2019'!$A:$A,'2011 Actuals'!T1399&amp;'2011 Actuals'!S1399,'Avoided Costs 2011-2019'!$E:$E)*J1399</f>
        <v>19036.079647006602</v>
      </c>
      <c r="V1399" s="108">
        <f>SUMIF('Avoided Costs 2011-2019'!$A:$A,'2011 Actuals'!T1399&amp;'2011 Actuals'!S1399,'Avoided Costs 2011-2019'!$K:$K)*N1399</f>
        <v>0</v>
      </c>
      <c r="W1399" s="108">
        <f>SUMIF('Avoided Costs 2011-2019'!$A:$A,'2011 Actuals'!T1399&amp;'2011 Actuals'!S1399,'Avoided Costs 2011-2019'!$M:$M)*R1399</f>
        <v>0</v>
      </c>
      <c r="X1399" s="108">
        <f t="shared" si="721"/>
        <v>19036.079647006602</v>
      </c>
      <c r="Y1399" s="134">
        <v>27776</v>
      </c>
      <c r="Z1399" s="110">
        <f t="shared" si="722"/>
        <v>16665.599999999999</v>
      </c>
      <c r="AA1399" s="110"/>
      <c r="AB1399" s="110"/>
      <c r="AC1399" s="110"/>
      <c r="AD1399" s="110">
        <f t="shared" si="723"/>
        <v>16665.599999999999</v>
      </c>
      <c r="AE1399" s="110">
        <f t="shared" si="724"/>
        <v>2370.479647006603</v>
      </c>
      <c r="AF1399" s="261">
        <f t="shared" si="725"/>
        <v>130556.592</v>
      </c>
      <c r="AG1399" s="23"/>
    </row>
    <row r="1400" spans="1:33" s="111" customFormat="1" x14ac:dyDescent="0.2">
      <c r="A1400" s="150" t="s">
        <v>1395</v>
      </c>
      <c r="B1400" s="150"/>
      <c r="C1400" s="150"/>
      <c r="D1400" s="151">
        <v>1</v>
      </c>
      <c r="E1400" s="152"/>
      <c r="F1400" s="153">
        <v>0.4</v>
      </c>
      <c r="G1400" s="153"/>
      <c r="H1400" s="152">
        <v>23661</v>
      </c>
      <c r="I1400" s="109">
        <f t="shared" si="726"/>
        <v>23708.322</v>
      </c>
      <c r="J1400" s="66">
        <f t="shared" si="716"/>
        <v>14224.993199999999</v>
      </c>
      <c r="K1400" s="109"/>
      <c r="L1400" s="152">
        <v>0</v>
      </c>
      <c r="M1400" s="109">
        <f t="shared" si="717"/>
        <v>0</v>
      </c>
      <c r="N1400" s="109">
        <f t="shared" si="718"/>
        <v>0</v>
      </c>
      <c r="O1400" s="115"/>
      <c r="P1400" s="152">
        <v>0</v>
      </c>
      <c r="Q1400" s="109">
        <f t="shared" si="719"/>
        <v>0</v>
      </c>
      <c r="R1400" s="66">
        <f t="shared" si="720"/>
        <v>0</v>
      </c>
      <c r="S1400" s="151">
        <v>20</v>
      </c>
      <c r="T1400" s="154" t="s">
        <v>1551</v>
      </c>
      <c r="U1400" s="108">
        <f>SUMIF('Avoided Costs 2011-2019'!$A:$A,'2011 Actuals'!T1400&amp;'2011 Actuals'!S1400,'Avoided Costs 2011-2019'!$E:$E)*J1400</f>
        <v>30782.611723336573</v>
      </c>
      <c r="V1400" s="108">
        <f>SUMIF('Avoided Costs 2011-2019'!$A:$A,'2011 Actuals'!T1400&amp;'2011 Actuals'!S1400,'Avoided Costs 2011-2019'!$K:$K)*N1400</f>
        <v>0</v>
      </c>
      <c r="W1400" s="108">
        <f>SUMIF('Avoided Costs 2011-2019'!$A:$A,'2011 Actuals'!T1400&amp;'2011 Actuals'!S1400,'Avoided Costs 2011-2019'!$M:$M)*R1400</f>
        <v>0</v>
      </c>
      <c r="X1400" s="108">
        <f t="shared" si="721"/>
        <v>30782.611723336573</v>
      </c>
      <c r="Y1400" s="134">
        <v>30830</v>
      </c>
      <c r="Z1400" s="110">
        <f t="shared" si="722"/>
        <v>18498</v>
      </c>
      <c r="AA1400" s="110"/>
      <c r="AB1400" s="110"/>
      <c r="AC1400" s="110"/>
      <c r="AD1400" s="110">
        <f t="shared" si="723"/>
        <v>18498</v>
      </c>
      <c r="AE1400" s="110">
        <f t="shared" si="724"/>
        <v>12284.611723336573</v>
      </c>
      <c r="AF1400" s="261">
        <f t="shared" si="725"/>
        <v>284499.864</v>
      </c>
      <c r="AG1400" s="23"/>
    </row>
    <row r="1401" spans="1:33" s="111" customFormat="1" x14ac:dyDescent="0.2">
      <c r="A1401" s="150" t="s">
        <v>1396</v>
      </c>
      <c r="B1401" s="150"/>
      <c r="C1401" s="150"/>
      <c r="D1401" s="151">
        <v>1</v>
      </c>
      <c r="E1401" s="152"/>
      <c r="F1401" s="153">
        <v>0.4</v>
      </c>
      <c r="G1401" s="153"/>
      <c r="H1401" s="152">
        <v>128382</v>
      </c>
      <c r="I1401" s="109">
        <f t="shared" si="726"/>
        <v>128638.764</v>
      </c>
      <c r="J1401" s="66">
        <f t="shared" si="716"/>
        <v>77183.258399999992</v>
      </c>
      <c r="K1401" s="109"/>
      <c r="L1401" s="152">
        <v>0</v>
      </c>
      <c r="M1401" s="109">
        <f t="shared" si="717"/>
        <v>0</v>
      </c>
      <c r="N1401" s="109">
        <f t="shared" si="718"/>
        <v>0</v>
      </c>
      <c r="O1401" s="115"/>
      <c r="P1401" s="152">
        <v>0</v>
      </c>
      <c r="Q1401" s="109">
        <f t="shared" si="719"/>
        <v>0</v>
      </c>
      <c r="R1401" s="66">
        <f t="shared" si="720"/>
        <v>0</v>
      </c>
      <c r="S1401" s="151">
        <v>20</v>
      </c>
      <c r="T1401" s="154" t="s">
        <v>1551</v>
      </c>
      <c r="U1401" s="108">
        <f>SUMIF('Avoided Costs 2011-2019'!$A:$A,'2011 Actuals'!T1401&amp;'2011 Actuals'!S1401,'Avoided Costs 2011-2019'!$E:$E)*J1401</f>
        <v>167023.08686299803</v>
      </c>
      <c r="V1401" s="108">
        <f>SUMIF('Avoided Costs 2011-2019'!$A:$A,'2011 Actuals'!T1401&amp;'2011 Actuals'!S1401,'Avoided Costs 2011-2019'!$K:$K)*N1401</f>
        <v>0</v>
      </c>
      <c r="W1401" s="108">
        <f>SUMIF('Avoided Costs 2011-2019'!$A:$A,'2011 Actuals'!T1401&amp;'2011 Actuals'!S1401,'Avoided Costs 2011-2019'!$M:$M)*R1401</f>
        <v>0</v>
      </c>
      <c r="X1401" s="108">
        <f t="shared" si="721"/>
        <v>167023.08686299803</v>
      </c>
      <c r="Y1401" s="134">
        <v>-389669.53</v>
      </c>
      <c r="Z1401" s="110">
        <f t="shared" si="722"/>
        <v>-233801.71800000002</v>
      </c>
      <c r="AA1401" s="110"/>
      <c r="AB1401" s="110"/>
      <c r="AC1401" s="110"/>
      <c r="AD1401" s="110">
        <f t="shared" si="723"/>
        <v>-233801.71800000002</v>
      </c>
      <c r="AE1401" s="110">
        <f t="shared" si="724"/>
        <v>400824.80486299808</v>
      </c>
      <c r="AF1401" s="261">
        <f t="shared" si="725"/>
        <v>1543665.1679999998</v>
      </c>
      <c r="AG1401" s="23"/>
    </row>
    <row r="1402" spans="1:33" s="111" customFormat="1" x14ac:dyDescent="0.2">
      <c r="A1402" s="150" t="s">
        <v>1397</v>
      </c>
      <c r="B1402" s="150"/>
      <c r="C1402" s="150"/>
      <c r="D1402" s="151">
        <v>1</v>
      </c>
      <c r="E1402" s="152"/>
      <c r="F1402" s="153">
        <v>0.4</v>
      </c>
      <c r="G1402" s="153"/>
      <c r="H1402" s="152">
        <v>36047</v>
      </c>
      <c r="I1402" s="109">
        <f t="shared" si="726"/>
        <v>36119.093999999997</v>
      </c>
      <c r="J1402" s="66">
        <f t="shared" si="716"/>
        <v>21671.456399999999</v>
      </c>
      <c r="K1402" s="109"/>
      <c r="L1402" s="152">
        <v>0</v>
      </c>
      <c r="M1402" s="109">
        <f t="shared" si="717"/>
        <v>0</v>
      </c>
      <c r="N1402" s="109">
        <f t="shared" si="718"/>
        <v>0</v>
      </c>
      <c r="O1402" s="115"/>
      <c r="P1402" s="152">
        <v>0</v>
      </c>
      <c r="Q1402" s="109">
        <f t="shared" si="719"/>
        <v>0</v>
      </c>
      <c r="R1402" s="66">
        <f t="shared" si="720"/>
        <v>0</v>
      </c>
      <c r="S1402" s="151">
        <v>10</v>
      </c>
      <c r="T1402" s="154" t="s">
        <v>1551</v>
      </c>
      <c r="U1402" s="108">
        <f>SUMIF('Avoided Costs 2011-2019'!$A:$A,'2011 Actuals'!T1402&amp;'2011 Actuals'!S1402,'Avoided Costs 2011-2019'!$E:$E)*J1402</f>
        <v>31598.524729952427</v>
      </c>
      <c r="V1402" s="108">
        <f>SUMIF('Avoided Costs 2011-2019'!$A:$A,'2011 Actuals'!T1402&amp;'2011 Actuals'!S1402,'Avoided Costs 2011-2019'!$K:$K)*N1402</f>
        <v>0</v>
      </c>
      <c r="W1402" s="108">
        <f>SUMIF('Avoided Costs 2011-2019'!$A:$A,'2011 Actuals'!T1402&amp;'2011 Actuals'!S1402,'Avoided Costs 2011-2019'!$M:$M)*R1402</f>
        <v>0</v>
      </c>
      <c r="X1402" s="108">
        <f t="shared" si="721"/>
        <v>31598.524729952427</v>
      </c>
      <c r="Y1402" s="134">
        <v>14510</v>
      </c>
      <c r="Z1402" s="110">
        <f t="shared" si="722"/>
        <v>8706</v>
      </c>
      <c r="AA1402" s="110"/>
      <c r="AB1402" s="110"/>
      <c r="AC1402" s="110"/>
      <c r="AD1402" s="110">
        <f t="shared" si="723"/>
        <v>8706</v>
      </c>
      <c r="AE1402" s="110">
        <f t="shared" si="724"/>
        <v>22892.524729952427</v>
      </c>
      <c r="AF1402" s="261">
        <f t="shared" si="725"/>
        <v>216714.56399999998</v>
      </c>
      <c r="AG1402" s="23"/>
    </row>
    <row r="1403" spans="1:33" s="111" customFormat="1" x14ac:dyDescent="0.2">
      <c r="A1403" s="150" t="s">
        <v>1398</v>
      </c>
      <c r="B1403" s="150"/>
      <c r="C1403" s="150"/>
      <c r="D1403" s="151">
        <v>1</v>
      </c>
      <c r="E1403" s="152"/>
      <c r="F1403" s="153">
        <v>0.4</v>
      </c>
      <c r="G1403" s="153"/>
      <c r="H1403" s="152">
        <v>46861</v>
      </c>
      <c r="I1403" s="109">
        <f t="shared" si="726"/>
        <v>46954.722000000002</v>
      </c>
      <c r="J1403" s="66">
        <f t="shared" si="716"/>
        <v>28172.833200000001</v>
      </c>
      <c r="K1403" s="109"/>
      <c r="L1403" s="152">
        <v>0</v>
      </c>
      <c r="M1403" s="109">
        <f t="shared" si="717"/>
        <v>0</v>
      </c>
      <c r="N1403" s="109">
        <f t="shared" si="718"/>
        <v>0</v>
      </c>
      <c r="O1403" s="115"/>
      <c r="P1403" s="152">
        <v>0</v>
      </c>
      <c r="Q1403" s="109">
        <f t="shared" si="719"/>
        <v>0</v>
      </c>
      <c r="R1403" s="66">
        <f t="shared" si="720"/>
        <v>0</v>
      </c>
      <c r="S1403" s="151">
        <v>11</v>
      </c>
      <c r="T1403" s="154" t="s">
        <v>1551</v>
      </c>
      <c r="U1403" s="108">
        <f>SUMIF('Avoided Costs 2011-2019'!$A:$A,'2011 Actuals'!T1403&amp;'2011 Actuals'!S1403,'Avoided Costs 2011-2019'!$E:$E)*J1403</f>
        <v>43724.283267444007</v>
      </c>
      <c r="V1403" s="108">
        <f>SUMIF('Avoided Costs 2011-2019'!$A:$A,'2011 Actuals'!T1403&amp;'2011 Actuals'!S1403,'Avoided Costs 2011-2019'!$K:$K)*N1403</f>
        <v>0</v>
      </c>
      <c r="W1403" s="108">
        <f>SUMIF('Avoided Costs 2011-2019'!$A:$A,'2011 Actuals'!T1403&amp;'2011 Actuals'!S1403,'Avoided Costs 2011-2019'!$M:$M)*R1403</f>
        <v>0</v>
      </c>
      <c r="X1403" s="108">
        <f t="shared" si="721"/>
        <v>43724.283267444007</v>
      </c>
      <c r="Y1403" s="134">
        <v>58000</v>
      </c>
      <c r="Z1403" s="110">
        <f t="shared" si="722"/>
        <v>34800</v>
      </c>
      <c r="AA1403" s="110"/>
      <c r="AB1403" s="110"/>
      <c r="AC1403" s="110"/>
      <c r="AD1403" s="110">
        <f t="shared" si="723"/>
        <v>34800</v>
      </c>
      <c r="AE1403" s="110">
        <f t="shared" si="724"/>
        <v>8924.2832674440069</v>
      </c>
      <c r="AF1403" s="261">
        <f t="shared" si="725"/>
        <v>309901.16519999999</v>
      </c>
      <c r="AG1403" s="23"/>
    </row>
    <row r="1404" spans="1:33" s="4" customFormat="1" x14ac:dyDescent="0.2">
      <c r="A1404" s="214" t="s">
        <v>4</v>
      </c>
      <c r="B1404" s="214" t="s">
        <v>101</v>
      </c>
      <c r="C1404" s="215"/>
      <c r="D1404" s="216">
        <f>SUM(D1388:D1403)</f>
        <v>15</v>
      </c>
      <c r="E1404" s="217"/>
      <c r="F1404" s="218"/>
      <c r="G1404" s="219"/>
      <c r="H1404" s="217">
        <f>SUM(H1388:H1403)</f>
        <v>872526</v>
      </c>
      <c r="I1404" s="217">
        <f>SUM(I1388:I1403)</f>
        <v>874091.59600000002</v>
      </c>
      <c r="J1404" s="217">
        <f>SUM(J1388:J1403)</f>
        <v>524454.95760000008</v>
      </c>
      <c r="K1404" s="66"/>
      <c r="L1404" s="217">
        <f>SUM(L1388:L1403)</f>
        <v>-5426</v>
      </c>
      <c r="M1404" s="217">
        <f>SUM(M1388:M1403)</f>
        <v>-5426</v>
      </c>
      <c r="N1404" s="217">
        <f>SUM(N1388:N1403)</f>
        <v>-3255.6</v>
      </c>
      <c r="O1404" s="220"/>
      <c r="P1404" s="217">
        <f>SUM(P1388:P1403)</f>
        <v>0</v>
      </c>
      <c r="Q1404" s="217">
        <f>SUM(Q1388:Q1403)</f>
        <v>0</v>
      </c>
      <c r="R1404" s="217">
        <f>SUM(R1388:R1403)</f>
        <v>0</v>
      </c>
      <c r="S1404" s="216"/>
      <c r="T1404" s="215"/>
      <c r="U1404" s="110">
        <f>SUM(U1388:U1403)</f>
        <v>845966.83190734871</v>
      </c>
      <c r="V1404" s="110">
        <f>SUM(V1388:V1403)</f>
        <v>-2744.0221389589178</v>
      </c>
      <c r="W1404" s="110">
        <f>SUM(W1388:W1403)</f>
        <v>0</v>
      </c>
      <c r="X1404" s="110">
        <f>SUM(X1388:X1403)</f>
        <v>843222.80976838991</v>
      </c>
      <c r="Y1404" s="134"/>
      <c r="Z1404" s="110">
        <f>SUM(Z1388:Z1403)</f>
        <v>183732.55799999993</v>
      </c>
      <c r="AA1404" s="110">
        <v>68449.02</v>
      </c>
      <c r="AB1404" s="110">
        <v>3587.52</v>
      </c>
      <c r="AC1404" s="110">
        <f>AB1404+AA1404</f>
        <v>72036.540000000008</v>
      </c>
      <c r="AD1404" s="110">
        <f t="shared" si="723"/>
        <v>187320.07799999992</v>
      </c>
      <c r="AE1404" s="112">
        <f t="shared" si="724"/>
        <v>655902.73176838993</v>
      </c>
      <c r="AF1404" s="262">
        <f>SUM(AF1388:AF1403)</f>
        <v>6357906.445199999</v>
      </c>
      <c r="AG1404" s="23"/>
    </row>
    <row r="1405" spans="1:33" s="4" customFormat="1" x14ac:dyDescent="0.2">
      <c r="A1405" s="99"/>
      <c r="B1405" s="99"/>
      <c r="C1405" s="5"/>
      <c r="D1405" s="227"/>
      <c r="E1405" s="106"/>
      <c r="F1405" s="237"/>
      <c r="G1405" s="238"/>
      <c r="H1405" s="106"/>
      <c r="I1405" s="106"/>
      <c r="J1405" s="106"/>
      <c r="K1405" s="239"/>
      <c r="L1405" s="106"/>
      <c r="M1405" s="106"/>
      <c r="N1405" s="106"/>
      <c r="O1405" s="240"/>
      <c r="P1405" s="106"/>
      <c r="Q1405" s="106"/>
      <c r="R1405" s="106"/>
      <c r="S1405" s="227"/>
      <c r="T1405" s="5"/>
      <c r="U1405" s="122"/>
      <c r="V1405" s="122"/>
      <c r="W1405" s="122"/>
      <c r="X1405" s="122"/>
      <c r="Y1405" s="129"/>
      <c r="Z1405" s="122"/>
      <c r="AA1405" s="122"/>
      <c r="AB1405" s="122"/>
      <c r="AC1405" s="122"/>
      <c r="AD1405" s="122"/>
      <c r="AE1405" s="122"/>
      <c r="AF1405" s="265"/>
      <c r="AG1405" s="23"/>
    </row>
    <row r="1406" spans="1:33" x14ac:dyDescent="0.2">
      <c r="A1406" s="143" t="s">
        <v>1524</v>
      </c>
      <c r="B1406" s="23" t="s">
        <v>1525</v>
      </c>
      <c r="J1406" s="20"/>
      <c r="K1406" s="40"/>
      <c r="L1406" s="40"/>
      <c r="O1406" s="57"/>
      <c r="P1406" s="29"/>
      <c r="R1406" s="20"/>
      <c r="S1406" s="20"/>
      <c r="Z1406" s="41"/>
      <c r="AA1406" s="41"/>
      <c r="AC1406" s="41"/>
      <c r="AD1406" s="41"/>
      <c r="AE1406" s="41"/>
      <c r="AF1406" s="72"/>
    </row>
    <row r="1407" spans="1:33" s="4" customFormat="1" x14ac:dyDescent="0.2">
      <c r="A1407" s="214" t="s">
        <v>4</v>
      </c>
      <c r="B1407" s="150" t="s">
        <v>1526</v>
      </c>
      <c r="C1407" s="215"/>
      <c r="D1407" s="216"/>
      <c r="E1407" s="217"/>
      <c r="F1407" s="218"/>
      <c r="G1407" s="219"/>
      <c r="H1407" s="217"/>
      <c r="I1407" s="217"/>
      <c r="J1407" s="217"/>
      <c r="K1407" s="66"/>
      <c r="L1407" s="217"/>
      <c r="M1407" s="217"/>
      <c r="N1407" s="217"/>
      <c r="O1407" s="220"/>
      <c r="P1407" s="217"/>
      <c r="Q1407" s="217"/>
      <c r="R1407" s="217"/>
      <c r="S1407" s="216"/>
      <c r="T1407" s="215"/>
      <c r="U1407" s="110"/>
      <c r="V1407" s="110"/>
      <c r="W1407" s="110"/>
      <c r="X1407" s="110"/>
      <c r="Y1407" s="134"/>
      <c r="Z1407" s="110"/>
      <c r="AA1407" s="110"/>
      <c r="AB1407" s="110">
        <v>56321</v>
      </c>
      <c r="AC1407" s="110">
        <f>AB1407+AA1407</f>
        <v>56321</v>
      </c>
      <c r="AD1407" s="110">
        <f>Z1407+AB1407</f>
        <v>56321</v>
      </c>
      <c r="AE1407" s="112">
        <f>X1407-AD1407</f>
        <v>-56321</v>
      </c>
      <c r="AF1407" s="261">
        <f t="shared" ref="AF1407" si="732">J1407*S1407</f>
        <v>0</v>
      </c>
      <c r="AG1407" s="23"/>
    </row>
    <row r="1408" spans="1:33" s="4" customFormat="1" x14ac:dyDescent="0.2">
      <c r="A1408" s="158"/>
      <c r="B1408" s="242"/>
      <c r="C1408" s="18"/>
      <c r="D1408" s="228"/>
      <c r="E1408" s="229"/>
      <c r="F1408" s="230"/>
      <c r="G1408" s="231"/>
      <c r="H1408" s="229"/>
      <c r="I1408" s="229"/>
      <c r="J1408" s="229"/>
      <c r="K1408" s="232"/>
      <c r="L1408" s="229"/>
      <c r="M1408" s="229"/>
      <c r="N1408" s="229"/>
      <c r="O1408" s="233"/>
      <c r="P1408" s="229"/>
      <c r="Q1408" s="229"/>
      <c r="R1408" s="229"/>
      <c r="S1408" s="228"/>
      <c r="T1408" s="18"/>
      <c r="U1408" s="234"/>
      <c r="V1408" s="234"/>
      <c r="W1408" s="234"/>
      <c r="X1408" s="234"/>
      <c r="Y1408" s="235"/>
      <c r="Z1408" s="234"/>
      <c r="AA1408" s="234"/>
      <c r="AB1408" s="234"/>
      <c r="AC1408" s="234"/>
      <c r="AD1408" s="234"/>
      <c r="AE1408" s="234"/>
      <c r="AF1408" s="264"/>
      <c r="AG1408" s="23"/>
    </row>
    <row r="1409" spans="1:33" x14ac:dyDescent="0.2">
      <c r="A1409" s="143" t="s">
        <v>1527</v>
      </c>
      <c r="B1409" s="23" t="s">
        <v>1528</v>
      </c>
      <c r="J1409" s="20"/>
      <c r="K1409" s="40"/>
      <c r="L1409" s="40"/>
      <c r="O1409" s="57"/>
      <c r="P1409" s="29"/>
      <c r="R1409" s="20"/>
      <c r="S1409" s="20"/>
      <c r="Z1409" s="41"/>
      <c r="AA1409" s="41"/>
      <c r="AC1409" s="41"/>
      <c r="AD1409" s="41"/>
      <c r="AE1409" s="41"/>
      <c r="AF1409" s="72"/>
    </row>
    <row r="1410" spans="1:33" s="4" customFormat="1" x14ac:dyDescent="0.2">
      <c r="A1410" s="214" t="s">
        <v>4</v>
      </c>
      <c r="B1410" s="150" t="s">
        <v>1529</v>
      </c>
      <c r="C1410" s="215"/>
      <c r="D1410" s="216"/>
      <c r="E1410" s="217"/>
      <c r="F1410" s="218"/>
      <c r="G1410" s="219"/>
      <c r="H1410" s="217"/>
      <c r="I1410" s="217"/>
      <c r="J1410" s="217"/>
      <c r="K1410" s="66"/>
      <c r="L1410" s="217"/>
      <c r="M1410" s="217"/>
      <c r="N1410" s="217"/>
      <c r="O1410" s="220"/>
      <c r="P1410" s="217"/>
      <c r="Q1410" s="217"/>
      <c r="R1410" s="217"/>
      <c r="S1410" s="216"/>
      <c r="T1410" s="215"/>
      <c r="U1410" s="110"/>
      <c r="V1410" s="110"/>
      <c r="W1410" s="110"/>
      <c r="X1410" s="110"/>
      <c r="Y1410" s="134"/>
      <c r="Z1410" s="110"/>
      <c r="AA1410" s="110"/>
      <c r="AB1410" s="110">
        <v>5139.25</v>
      </c>
      <c r="AC1410" s="110">
        <f>AB1410+AA1410</f>
        <v>5139.25</v>
      </c>
      <c r="AD1410" s="110">
        <f>Z1410+AB1410</f>
        <v>5139.25</v>
      </c>
      <c r="AE1410" s="112">
        <f>X1410-AD1410</f>
        <v>-5139.25</v>
      </c>
      <c r="AF1410" s="261">
        <f t="shared" ref="AF1410" si="733">J1410*S1410</f>
        <v>0</v>
      </c>
      <c r="AG1410" s="23"/>
    </row>
    <row r="1411" spans="1:33" s="4" customFormat="1" x14ac:dyDescent="0.2">
      <c r="A1411" s="158"/>
      <c r="B1411" s="242"/>
      <c r="C1411" s="18"/>
      <c r="D1411" s="228"/>
      <c r="E1411" s="229"/>
      <c r="F1411" s="230"/>
      <c r="G1411" s="231"/>
      <c r="H1411" s="229"/>
      <c r="I1411" s="229"/>
      <c r="J1411" s="229"/>
      <c r="K1411" s="232"/>
      <c r="L1411" s="229"/>
      <c r="M1411" s="229"/>
      <c r="N1411" s="229"/>
      <c r="O1411" s="233"/>
      <c r="P1411" s="229"/>
      <c r="Q1411" s="229"/>
      <c r="R1411" s="229"/>
      <c r="S1411" s="228"/>
      <c r="T1411" s="18"/>
      <c r="U1411" s="234"/>
      <c r="V1411" s="234"/>
      <c r="W1411" s="234"/>
      <c r="X1411" s="234"/>
      <c r="Y1411" s="235"/>
      <c r="Z1411" s="234"/>
      <c r="AA1411" s="234"/>
      <c r="AB1411" s="234"/>
      <c r="AC1411" s="234"/>
      <c r="AD1411" s="234"/>
      <c r="AE1411" s="234"/>
      <c r="AF1411" s="264"/>
      <c r="AG1411" s="23"/>
    </row>
    <row r="1412" spans="1:33" x14ac:dyDescent="0.2">
      <c r="A1412" s="158" t="s">
        <v>121</v>
      </c>
      <c r="B1412" s="209"/>
      <c r="C1412" s="18"/>
      <c r="D1412" s="102">
        <f>D1404+D1385</f>
        <v>127</v>
      </c>
      <c r="E1412" s="102"/>
      <c r="F1412" s="101"/>
      <c r="G1412" s="94"/>
      <c r="H1412" s="102">
        <f>H1404+H1385</f>
        <v>35040865</v>
      </c>
      <c r="I1412" s="102">
        <f>I1404+I1385</f>
        <v>35112150.489999995</v>
      </c>
      <c r="J1412" s="102">
        <f>J1404+J1385</f>
        <v>17643484.404599998</v>
      </c>
      <c r="K1412" s="102"/>
      <c r="L1412" s="102">
        <f>L1404+L1385</f>
        <v>6383922</v>
      </c>
      <c r="M1412" s="102">
        <f>M1404+M1385</f>
        <v>6383922</v>
      </c>
      <c r="N1412" s="102">
        <f>N1404+N1385</f>
        <v>3191418.4</v>
      </c>
      <c r="O1412" s="102"/>
      <c r="P1412" s="102">
        <f>P1404+P1385</f>
        <v>151324</v>
      </c>
      <c r="Q1412" s="102">
        <f>Q1404+Q1385</f>
        <v>137227.1</v>
      </c>
      <c r="R1412" s="102">
        <f>R1404+R1385</f>
        <v>68613.55</v>
      </c>
      <c r="S1412" s="102"/>
      <c r="T1412" s="241"/>
      <c r="U1412" s="210">
        <f>U1404+U1385</f>
        <v>31078170.040590987</v>
      </c>
      <c r="V1412" s="210">
        <f>V1404+V1385</f>
        <v>2631066.994818504</v>
      </c>
      <c r="W1412" s="210">
        <f>W1404+W1385</f>
        <v>1203736.3074928913</v>
      </c>
      <c r="X1412" s="210">
        <f>X1404+X1385</f>
        <v>34912973.342902377</v>
      </c>
      <c r="Y1412" s="127"/>
      <c r="Z1412" s="210">
        <f>Z1404+Z1385</f>
        <v>5976841.8530000011</v>
      </c>
      <c r="AA1412" s="210">
        <f>AA1404+AA1385</f>
        <v>2062210.17</v>
      </c>
      <c r="AB1412" s="210">
        <f>AB1404+AB1385+AB1407+AB1410</f>
        <v>765728.54</v>
      </c>
      <c r="AC1412" s="210">
        <f t="shared" ref="AC1412:AF1412" si="734">AC1404+AC1385+AC1407+AC1410</f>
        <v>2827938.71</v>
      </c>
      <c r="AD1412" s="210">
        <f t="shared" si="734"/>
        <v>6742570.3930000011</v>
      </c>
      <c r="AE1412" s="210">
        <f t="shared" si="734"/>
        <v>28170402.949902378</v>
      </c>
      <c r="AF1412" s="210">
        <f t="shared" si="734"/>
        <v>262064479.05919993</v>
      </c>
    </row>
    <row r="1413" spans="1:33" x14ac:dyDescent="0.2">
      <c r="A1413" s="99"/>
      <c r="T1413" s="243"/>
    </row>
    <row r="1414" spans="1:33" ht="12" thickBot="1" x14ac:dyDescent="0.25">
      <c r="A1414" s="244" t="s">
        <v>139</v>
      </c>
      <c r="B1414" s="67"/>
      <c r="C1414" s="13"/>
      <c r="D1414" s="16">
        <f>D1412+D1257+D1176+D523+D65</f>
        <v>31739</v>
      </c>
      <c r="E1414" s="16"/>
      <c r="F1414" s="17"/>
      <c r="G1414" s="96"/>
      <c r="H1414" s="16">
        <f>H1412+H1257+H1176+H523+H65</f>
        <v>98201802</v>
      </c>
      <c r="I1414" s="16">
        <f>I1412+I1257+I1176+I523+I65</f>
        <v>88116908.563999996</v>
      </c>
      <c r="J1414" s="16">
        <f>J1412+J1257+J1176+J523+J65</f>
        <v>67667042.075360015</v>
      </c>
      <c r="K1414" s="16"/>
      <c r="L1414" s="16">
        <f>L1412+L1257+L1176+L523+L65</f>
        <v>42973085</v>
      </c>
      <c r="M1414" s="16">
        <f>M1412+M1257+M1176+M523+M65</f>
        <v>37773946.092</v>
      </c>
      <c r="N1414" s="16">
        <f>N1412+N1257+N1176+N523+N65</f>
        <v>32657411.664560001</v>
      </c>
      <c r="O1414" s="63"/>
      <c r="P1414" s="16">
        <f>P1412+P1257+P1176+P523+P65</f>
        <v>1260201.716</v>
      </c>
      <c r="Q1414" s="16">
        <f>Q1412+Q1257+Q1176+Q523+Q65</f>
        <v>655261.68799999997</v>
      </c>
      <c r="R1414" s="16">
        <f>R1412+R1257+R1176+R523+R65</f>
        <v>717432.12256499997</v>
      </c>
      <c r="S1414" s="16"/>
      <c r="T1414" s="13"/>
      <c r="U1414" s="54">
        <f>U1412+U1257+U1176+U523+U65</f>
        <v>135786757.50723457</v>
      </c>
      <c r="V1414" s="54">
        <f>V1412+V1257+V1176+V523+V65</f>
        <v>28364669.237158723</v>
      </c>
      <c r="W1414" s="54">
        <f>W1412+W1257+W1176+W523+W65</f>
        <v>9353849.6840336658</v>
      </c>
      <c r="X1414" s="54">
        <f>X1412+X1257+X1176+X523+X65</f>
        <v>173505276.42842698</v>
      </c>
      <c r="Y1414" s="131"/>
      <c r="Z1414" s="54">
        <f t="shared" ref="Z1414:AF1414" si="735">Z1412+Z1257+Z1176+Z523+Z65</f>
        <v>42459094.106600001</v>
      </c>
      <c r="AA1414" s="54">
        <f t="shared" si="735"/>
        <v>10330143.630000001</v>
      </c>
      <c r="AB1414" s="54">
        <f t="shared" si="735"/>
        <v>1758833.6</v>
      </c>
      <c r="AC1414" s="54">
        <f t="shared" si="735"/>
        <v>12088977.23</v>
      </c>
      <c r="AD1414" s="54">
        <f t="shared" si="735"/>
        <v>44217927.706599995</v>
      </c>
      <c r="AE1414" s="54">
        <f t="shared" si="735"/>
        <v>129287348.72182697</v>
      </c>
      <c r="AF1414" s="54">
        <f t="shared" si="735"/>
        <v>1150144274.9545083</v>
      </c>
    </row>
    <row r="1415" spans="1:33" ht="12.75" thickTop="1" thickBot="1" x14ac:dyDescent="0.25">
      <c r="A1415" s="245"/>
      <c r="B1415" s="4"/>
      <c r="C1415" s="5"/>
      <c r="D1415" s="20"/>
      <c r="E1415" s="20"/>
      <c r="F1415" s="25"/>
      <c r="G1415" s="90"/>
      <c r="H1415" s="20"/>
      <c r="I1415" s="20"/>
      <c r="J1415" s="20"/>
      <c r="K1415" s="20"/>
      <c r="L1415" s="20"/>
      <c r="M1415" s="20"/>
      <c r="N1415" s="20"/>
      <c r="O1415" s="57"/>
      <c r="P1415" s="20"/>
      <c r="Q1415" s="20"/>
      <c r="R1415" s="20"/>
      <c r="S1415" s="20"/>
      <c r="T1415" s="5"/>
      <c r="U1415" s="41"/>
      <c r="V1415" s="41"/>
      <c r="W1415" s="41"/>
      <c r="X1415" s="41"/>
      <c r="Y1415" s="128"/>
      <c r="Z1415" s="41"/>
      <c r="AA1415" s="41"/>
      <c r="AB1415" s="41"/>
      <c r="AC1415" s="41"/>
      <c r="AD1415" s="41"/>
      <c r="AE1415" s="41"/>
      <c r="AF1415" s="72"/>
    </row>
    <row r="1416" spans="1:33" ht="12.75" thickTop="1" thickBot="1" x14ac:dyDescent="0.25">
      <c r="A1416" s="246" t="s">
        <v>130</v>
      </c>
      <c r="B1416" s="49"/>
      <c r="C1416" s="12"/>
      <c r="D1416" s="51">
        <f>D1414+D33</f>
        <v>654821</v>
      </c>
      <c r="E1416" s="51"/>
      <c r="F1416" s="50"/>
      <c r="G1416" s="97"/>
      <c r="H1416" s="51">
        <f>H1414+H33</f>
        <v>115582395</v>
      </c>
      <c r="I1416" s="51">
        <f>I1414+I33</f>
        <v>88116908.563999996</v>
      </c>
      <c r="J1416" s="51">
        <f>J1414+J33</f>
        <v>76604897.298417687</v>
      </c>
      <c r="K1416" s="51"/>
      <c r="L1416" s="51">
        <f>L1414+L33</f>
        <v>73744943</v>
      </c>
      <c r="M1416" s="51">
        <f>M1414+M33</f>
        <v>37773946.092</v>
      </c>
      <c r="N1416" s="51">
        <f>N1414+N33</f>
        <v>51979730.918985024</v>
      </c>
      <c r="O1416" s="62"/>
      <c r="P1416" s="51">
        <f>P1414+P33</f>
        <v>5932797.6490000002</v>
      </c>
      <c r="Q1416" s="51">
        <f>Q1414+Q33</f>
        <v>655261.68799999997</v>
      </c>
      <c r="R1416" s="51">
        <f>R1414+R33</f>
        <v>3091778.7630261281</v>
      </c>
      <c r="S1416" s="51"/>
      <c r="T1416" s="12"/>
      <c r="U1416" s="247">
        <f>U1414+U33</f>
        <v>150018349.59751731</v>
      </c>
      <c r="V1416" s="247">
        <f>V1414+V33</f>
        <v>39914484.325306542</v>
      </c>
      <c r="W1416" s="247">
        <f>W1414+W33</f>
        <v>40182585.087784596</v>
      </c>
      <c r="X1416" s="247">
        <f>X1414+X33</f>
        <v>230115419.01060846</v>
      </c>
      <c r="Y1416" s="132"/>
      <c r="Z1416" s="247">
        <f t="shared" ref="Z1416:AF1416" si="736">Z1414+Z33</f>
        <v>48830685.335000001</v>
      </c>
      <c r="AA1416" s="247">
        <f t="shared" si="736"/>
        <v>14686656.670000002</v>
      </c>
      <c r="AB1416" s="247">
        <f t="shared" si="736"/>
        <v>1987731.6400000001</v>
      </c>
      <c r="AC1416" s="247">
        <f t="shared" si="736"/>
        <v>16674388.310000001</v>
      </c>
      <c r="AD1416" s="247">
        <f t="shared" si="736"/>
        <v>50818416.974999994</v>
      </c>
      <c r="AE1416" s="247">
        <f t="shared" si="736"/>
        <v>179297002.03560847</v>
      </c>
      <c r="AF1416" s="247">
        <f t="shared" si="736"/>
        <v>1257148280.9053135</v>
      </c>
    </row>
    <row r="1417" spans="1:33" ht="12" thickTop="1" x14ac:dyDescent="0.2">
      <c r="A1417" s="143"/>
      <c r="H1417" s="44"/>
      <c r="I1417" s="44"/>
      <c r="M1417" s="44"/>
      <c r="Q1417" s="44"/>
    </row>
    <row r="1418" spans="1:33" x14ac:dyDescent="0.2">
      <c r="A1418" s="143"/>
      <c r="B1418" s="4" t="s">
        <v>178</v>
      </c>
      <c r="C1418" s="5"/>
      <c r="D1418" s="20"/>
      <c r="E1418" s="20"/>
      <c r="F1418" s="25"/>
      <c r="G1418" s="90"/>
      <c r="H1418" s="24"/>
      <c r="I1418" s="24"/>
      <c r="J1418" s="20"/>
      <c r="K1418" s="20"/>
      <c r="L1418" s="20"/>
      <c r="M1418" s="24"/>
      <c r="N1418" s="20"/>
      <c r="O1418" s="57"/>
      <c r="P1418" s="29"/>
      <c r="Q1418" s="24"/>
      <c r="R1418" s="20"/>
      <c r="S1418" s="20"/>
      <c r="T1418" s="5"/>
      <c r="U1418" s="41"/>
      <c r="V1418" s="41"/>
      <c r="W1418" s="41"/>
      <c r="X1418" s="41"/>
      <c r="Y1418" s="128"/>
      <c r="Z1418" s="41"/>
      <c r="AA1418" s="41"/>
      <c r="AB1418" s="41"/>
      <c r="AC1418" s="41"/>
      <c r="AD1418" s="41"/>
      <c r="AE1418" s="41"/>
      <c r="AF1418" s="72"/>
    </row>
    <row r="1419" spans="1:33" x14ac:dyDescent="0.2">
      <c r="A1419" s="143"/>
      <c r="B1419" s="23" t="s">
        <v>123</v>
      </c>
      <c r="D1419" s="20"/>
      <c r="E1419" s="20"/>
      <c r="F1419" s="25"/>
      <c r="G1419" s="90"/>
      <c r="H1419" s="24"/>
      <c r="I1419" s="24"/>
      <c r="J1419" s="20"/>
      <c r="K1419" s="20"/>
      <c r="L1419" s="20"/>
      <c r="M1419" s="24"/>
      <c r="N1419" s="20"/>
      <c r="O1419" s="57"/>
      <c r="P1419" s="29"/>
      <c r="Q1419" s="24"/>
      <c r="R1419" s="20"/>
      <c r="S1419" s="20"/>
      <c r="T1419" s="5"/>
      <c r="U1419" s="41"/>
      <c r="V1419" s="41"/>
      <c r="W1419" s="41"/>
      <c r="X1419" s="41"/>
      <c r="Y1419" s="128"/>
      <c r="Z1419" s="41"/>
      <c r="AA1419" s="41"/>
      <c r="AB1419" s="41"/>
      <c r="AC1419" s="41"/>
      <c r="AD1419" s="41"/>
      <c r="AE1419" s="41"/>
      <c r="AF1419" s="72"/>
    </row>
    <row r="1420" spans="1:33" x14ac:dyDescent="0.2">
      <c r="A1420" s="143" t="s">
        <v>203</v>
      </c>
      <c r="B1420" s="23" t="s">
        <v>147</v>
      </c>
      <c r="F1420" s="2"/>
      <c r="G1420" s="98"/>
      <c r="O1420" s="57"/>
      <c r="P1420" s="29"/>
      <c r="AA1420" s="122">
        <v>1678571</v>
      </c>
      <c r="AB1420" s="122">
        <v>173159.24</v>
      </c>
      <c r="AC1420" s="122">
        <f t="shared" ref="AC1420:AC1421" si="737">SUM(AA1420:AB1420)</f>
        <v>1851730.24</v>
      </c>
    </row>
    <row r="1421" spans="1:33" x14ac:dyDescent="0.2">
      <c r="A1421" s="157" t="s">
        <v>68</v>
      </c>
      <c r="B1421" s="23" t="s">
        <v>1530</v>
      </c>
      <c r="D1421" s="46">
        <v>599</v>
      </c>
      <c r="E1421" s="46">
        <v>1376.91652754591</v>
      </c>
      <c r="F1421" s="139">
        <v>0</v>
      </c>
      <c r="G1421" s="139">
        <v>0</v>
      </c>
      <c r="H1421" s="46">
        <f>D1421*E1421</f>
        <v>824773.00000000012</v>
      </c>
      <c r="I1421" s="46"/>
      <c r="J1421" s="46">
        <f>H1421*(1-F1421)*(1-G1421)</f>
        <v>824773.00000000012</v>
      </c>
      <c r="K1421" s="46"/>
      <c r="L1421" s="46"/>
      <c r="M1421" s="136"/>
      <c r="N1421" s="46"/>
      <c r="O1421" s="137"/>
      <c r="P1421" s="138"/>
      <c r="Q1421" s="136"/>
      <c r="R1421" s="46"/>
      <c r="S1421" s="46">
        <v>23</v>
      </c>
      <c r="T1421" s="32" t="s">
        <v>16</v>
      </c>
      <c r="U1421" s="48"/>
      <c r="V1421" s="48"/>
      <c r="W1421" s="48"/>
      <c r="X1421" s="48"/>
      <c r="Y1421" s="130"/>
      <c r="Z1421" s="48"/>
      <c r="AA1421" s="107">
        <v>2097948.42</v>
      </c>
      <c r="AB1421" s="107">
        <v>506151.7900000001</v>
      </c>
      <c r="AC1421" s="107">
        <f t="shared" si="737"/>
        <v>2604100.21</v>
      </c>
      <c r="AF1421" s="48">
        <f t="shared" ref="AF1421" si="738">J1421*S1421</f>
        <v>18969779.000000004</v>
      </c>
    </row>
    <row r="1422" spans="1:33" x14ac:dyDescent="0.2">
      <c r="A1422" s="99" t="s">
        <v>144</v>
      </c>
      <c r="B1422" s="248"/>
      <c r="C1422" s="6"/>
      <c r="D1422" s="20">
        <f t="shared" ref="D1422:J1422" si="739">SUM(D1420:D1421)</f>
        <v>599</v>
      </c>
      <c r="E1422" s="20">
        <f t="shared" si="739"/>
        <v>1376.91652754591</v>
      </c>
      <c r="F1422" s="20">
        <f t="shared" si="739"/>
        <v>0</v>
      </c>
      <c r="G1422" s="20">
        <f t="shared" si="739"/>
        <v>0</v>
      </c>
      <c r="H1422" s="20">
        <f t="shared" si="739"/>
        <v>824773.00000000012</v>
      </c>
      <c r="I1422" s="20">
        <f t="shared" si="739"/>
        <v>0</v>
      </c>
      <c r="J1422" s="20">
        <f t="shared" si="739"/>
        <v>824773.00000000012</v>
      </c>
      <c r="K1422" s="41"/>
      <c r="L1422" s="41"/>
      <c r="M1422" s="41"/>
      <c r="N1422" s="41"/>
      <c r="O1422" s="41"/>
      <c r="P1422" s="41"/>
      <c r="Q1422" s="41"/>
      <c r="R1422" s="41"/>
      <c r="S1422" s="41"/>
      <c r="T1422" s="41"/>
      <c r="U1422" s="41"/>
      <c r="V1422" s="41"/>
      <c r="W1422" s="41"/>
      <c r="X1422" s="41"/>
      <c r="Y1422" s="41"/>
      <c r="Z1422" s="41"/>
      <c r="AA1422" s="41">
        <f>SUM(AA1420:AA1421)</f>
        <v>3776519.42</v>
      </c>
      <c r="AB1422" s="41">
        <f>SUM(AB1420:AB1421)</f>
        <v>679311.03</v>
      </c>
      <c r="AC1422" s="41">
        <f>SUM(AC1420:AC1421)</f>
        <v>4455830.45</v>
      </c>
      <c r="AD1422" s="249"/>
      <c r="AE1422" s="249"/>
      <c r="AF1422" s="41">
        <f>SUM(AF1420:AF1421)</f>
        <v>18969779.000000004</v>
      </c>
    </row>
    <row r="1423" spans="1:33" x14ac:dyDescent="0.2">
      <c r="A1423" s="99"/>
      <c r="B1423" s="4"/>
      <c r="C1423" s="5"/>
      <c r="D1423" s="20"/>
      <c r="E1423" s="20"/>
      <c r="F1423" s="20"/>
      <c r="G1423" s="20"/>
      <c r="H1423" s="20"/>
      <c r="I1423" s="20"/>
      <c r="J1423" s="20"/>
      <c r="K1423" s="20"/>
      <c r="L1423" s="20"/>
      <c r="M1423" s="24"/>
      <c r="N1423" s="20"/>
      <c r="O1423" s="57"/>
      <c r="P1423" s="29"/>
      <c r="Q1423" s="24"/>
      <c r="R1423" s="20"/>
      <c r="S1423" s="20"/>
      <c r="T1423" s="5"/>
      <c r="U1423" s="41"/>
      <c r="V1423" s="41"/>
      <c r="W1423" s="41"/>
      <c r="X1423" s="41"/>
      <c r="Y1423" s="128"/>
      <c r="Z1423" s="41"/>
      <c r="AA1423" s="41"/>
      <c r="AB1423" s="41"/>
      <c r="AC1423" s="41"/>
      <c r="AD1423" s="41"/>
      <c r="AE1423" s="41"/>
      <c r="AF1423" s="72"/>
    </row>
    <row r="1424" spans="1:33" x14ac:dyDescent="0.2">
      <c r="A1424" s="157"/>
      <c r="B1424" s="4"/>
      <c r="C1424" s="5"/>
      <c r="D1424" s="20"/>
      <c r="E1424" s="20"/>
      <c r="F1424" s="20"/>
      <c r="G1424" s="20"/>
      <c r="H1424" s="20"/>
      <c r="I1424" s="20"/>
      <c r="J1424" s="20"/>
      <c r="K1424" s="20"/>
      <c r="L1424" s="20"/>
      <c r="M1424" s="24"/>
      <c r="N1424" s="20"/>
      <c r="O1424" s="57"/>
      <c r="P1424" s="29"/>
      <c r="Q1424" s="24"/>
      <c r="R1424" s="20"/>
      <c r="S1424" s="20"/>
      <c r="T1424" s="5"/>
      <c r="U1424" s="41"/>
      <c r="V1424" s="41"/>
      <c r="W1424" s="41"/>
      <c r="X1424" s="41"/>
      <c r="Y1424" s="128"/>
      <c r="Z1424" s="41"/>
      <c r="AA1424" s="41"/>
      <c r="AB1424" s="41"/>
      <c r="AC1424" s="41"/>
      <c r="AD1424" s="41"/>
      <c r="AE1424" s="41"/>
      <c r="AF1424" s="72"/>
    </row>
    <row r="1425" spans="1:32" ht="12" thickBot="1" x14ac:dyDescent="0.25">
      <c r="A1425" s="245" t="s">
        <v>179</v>
      </c>
      <c r="B1425" s="67"/>
      <c r="C1425" s="13"/>
      <c r="D1425" s="16">
        <f t="shared" ref="D1425:J1425" si="740">D1422</f>
        <v>599</v>
      </c>
      <c r="E1425" s="16">
        <f t="shared" si="740"/>
        <v>1376.91652754591</v>
      </c>
      <c r="F1425" s="16">
        <f t="shared" si="740"/>
        <v>0</v>
      </c>
      <c r="G1425" s="16">
        <f t="shared" si="740"/>
        <v>0</v>
      </c>
      <c r="H1425" s="16">
        <f t="shared" si="740"/>
        <v>824773.00000000012</v>
      </c>
      <c r="I1425" s="16">
        <f t="shared" si="740"/>
        <v>0</v>
      </c>
      <c r="J1425" s="16">
        <f t="shared" si="740"/>
        <v>824773.00000000012</v>
      </c>
      <c r="K1425" s="54"/>
      <c r="L1425" s="54"/>
      <c r="M1425" s="54"/>
      <c r="N1425" s="54"/>
      <c r="O1425" s="54"/>
      <c r="P1425" s="54"/>
      <c r="Q1425" s="54"/>
      <c r="R1425" s="54"/>
      <c r="S1425" s="54"/>
      <c r="T1425" s="54"/>
      <c r="U1425" s="54"/>
      <c r="V1425" s="54"/>
      <c r="W1425" s="54"/>
      <c r="X1425" s="54"/>
      <c r="Y1425" s="54"/>
      <c r="Z1425" s="54"/>
      <c r="AA1425" s="54">
        <f>AA1422</f>
        <v>3776519.42</v>
      </c>
      <c r="AB1425" s="54">
        <f t="shared" ref="AB1425:AC1425" si="741">AB1422</f>
        <v>679311.03</v>
      </c>
      <c r="AC1425" s="54">
        <f t="shared" si="741"/>
        <v>4455830.45</v>
      </c>
      <c r="AD1425" s="54"/>
      <c r="AE1425" s="54"/>
      <c r="AF1425" s="266">
        <f>AF1422</f>
        <v>18969779.000000004</v>
      </c>
    </row>
    <row r="1426" spans="1:32" ht="13.5" thickTop="1" x14ac:dyDescent="0.2">
      <c r="A1426" s="143"/>
      <c r="B1426" s="4"/>
      <c r="C1426" s="5"/>
      <c r="D1426" s="20"/>
      <c r="E1426" s="20"/>
      <c r="F1426" s="25"/>
      <c r="G1426" s="90"/>
      <c r="H1426" s="24"/>
      <c r="I1426" s="24"/>
      <c r="J1426" s="20"/>
      <c r="K1426" s="20"/>
      <c r="L1426" s="20"/>
      <c r="M1426" s="24"/>
      <c r="N1426" s="20"/>
      <c r="O1426" s="57"/>
      <c r="P1426" s="29"/>
      <c r="Q1426" s="24"/>
      <c r="R1426" s="20"/>
      <c r="S1426" s="20"/>
      <c r="T1426" s="5"/>
      <c r="U1426" s="123"/>
      <c r="V1426" s="41"/>
      <c r="W1426" s="41"/>
      <c r="X1426" s="41"/>
      <c r="Y1426" s="128"/>
      <c r="Z1426" s="41"/>
      <c r="AA1426" s="41"/>
      <c r="AB1426" s="41"/>
      <c r="AC1426" s="41"/>
      <c r="AD1426" s="41"/>
      <c r="AE1426" s="41"/>
      <c r="AF1426" s="72"/>
    </row>
    <row r="1427" spans="1:32" x14ac:dyDescent="0.2">
      <c r="A1427" s="143"/>
      <c r="B1427" s="4" t="s">
        <v>127</v>
      </c>
      <c r="C1427" s="5"/>
      <c r="AD1427" s="41"/>
      <c r="AE1427" s="41"/>
    </row>
    <row r="1428" spans="1:32" x14ac:dyDescent="0.2">
      <c r="A1428" s="143"/>
      <c r="B1428" s="23" t="s">
        <v>123</v>
      </c>
      <c r="AD1428" s="41"/>
      <c r="AE1428" s="41"/>
    </row>
    <row r="1429" spans="1:32" x14ac:dyDescent="0.2">
      <c r="A1429" s="157"/>
      <c r="B1429" s="4" t="s">
        <v>52</v>
      </c>
      <c r="C1429" s="5"/>
      <c r="O1429" s="57"/>
      <c r="P1429" s="29"/>
      <c r="AB1429" s="107">
        <v>100000</v>
      </c>
      <c r="AC1429" s="28">
        <f t="shared" ref="AC1429" si="742">AB1429+AA1429</f>
        <v>100000</v>
      </c>
      <c r="AD1429" s="28">
        <f>Z1429+AB1429</f>
        <v>100000</v>
      </c>
      <c r="AE1429" s="28">
        <f>X1429-AD1429</f>
        <v>-100000</v>
      </c>
    </row>
    <row r="1430" spans="1:32" x14ac:dyDescent="0.2">
      <c r="A1430" s="99" t="s">
        <v>145</v>
      </c>
      <c r="B1430" s="248"/>
      <c r="C1430" s="6"/>
      <c r="D1430" s="43"/>
      <c r="E1430" s="43"/>
      <c r="F1430" s="250"/>
      <c r="G1430" s="251"/>
      <c r="H1430" s="52"/>
      <c r="I1430" s="52"/>
      <c r="J1430" s="43"/>
      <c r="K1430" s="43"/>
      <c r="L1430" s="43"/>
      <c r="M1430" s="52"/>
      <c r="N1430" s="43"/>
      <c r="O1430" s="61"/>
      <c r="P1430" s="42"/>
      <c r="Q1430" s="52"/>
      <c r="R1430" s="43"/>
      <c r="S1430" s="43"/>
      <c r="T1430" s="6"/>
      <c r="U1430" s="249"/>
      <c r="V1430" s="249"/>
      <c r="W1430" s="249"/>
      <c r="X1430" s="249"/>
      <c r="Y1430" s="133"/>
      <c r="Z1430" s="249"/>
      <c r="AA1430" s="249"/>
      <c r="AB1430" s="41">
        <f>SUM(AB1429:AB1429)</f>
        <v>100000</v>
      </c>
      <c r="AC1430" s="249">
        <f>SUM(AC1429:AC1429)</f>
        <v>100000</v>
      </c>
      <c r="AD1430" s="249">
        <f>SUM(AD1429:AD1429)</f>
        <v>100000</v>
      </c>
      <c r="AE1430" s="249">
        <f>SUM(AE1429:AE1429)</f>
        <v>-100000</v>
      </c>
      <c r="AF1430" s="267"/>
    </row>
    <row r="1431" spans="1:32" x14ac:dyDescent="0.2">
      <c r="A1431" s="157"/>
      <c r="AD1431" s="41"/>
      <c r="AE1431" s="41"/>
    </row>
    <row r="1432" spans="1:32" ht="12" thickBot="1" x14ac:dyDescent="0.25">
      <c r="A1432" s="245" t="s">
        <v>129</v>
      </c>
      <c r="B1432" s="67"/>
      <c r="C1432" s="13"/>
      <c r="D1432" s="16"/>
      <c r="E1432" s="16"/>
      <c r="F1432" s="17"/>
      <c r="G1432" s="96"/>
      <c r="H1432" s="16"/>
      <c r="I1432" s="16"/>
      <c r="J1432" s="16"/>
      <c r="K1432" s="16"/>
      <c r="L1432" s="16"/>
      <c r="M1432" s="16"/>
      <c r="N1432" s="16"/>
      <c r="O1432" s="63"/>
      <c r="P1432" s="16"/>
      <c r="Q1432" s="16"/>
      <c r="R1432" s="16"/>
      <c r="S1432" s="16"/>
      <c r="T1432" s="13"/>
      <c r="U1432" s="54"/>
      <c r="V1432" s="54"/>
      <c r="W1432" s="54"/>
      <c r="X1432" s="54"/>
      <c r="Y1432" s="131"/>
      <c r="Z1432" s="54"/>
      <c r="AA1432" s="54"/>
      <c r="AB1432" s="54">
        <f>AB1430</f>
        <v>100000</v>
      </c>
      <c r="AC1432" s="54">
        <f>AC1430</f>
        <v>100000</v>
      </c>
      <c r="AD1432" s="54">
        <f>AD1430</f>
        <v>100000</v>
      </c>
      <c r="AE1432" s="54">
        <f>X1432-AD1432</f>
        <v>-100000</v>
      </c>
      <c r="AF1432" s="266"/>
    </row>
    <row r="1433" spans="1:32" ht="12" thickTop="1" x14ac:dyDescent="0.2">
      <c r="A1433" s="143"/>
      <c r="B1433" s="4"/>
      <c r="C1433" s="5"/>
      <c r="D1433" s="20"/>
      <c r="E1433" s="20"/>
      <c r="F1433" s="25"/>
      <c r="G1433" s="90"/>
      <c r="H1433" s="24"/>
      <c r="I1433" s="24"/>
      <c r="J1433" s="20"/>
      <c r="K1433" s="20"/>
      <c r="L1433" s="20"/>
      <c r="M1433" s="24"/>
      <c r="N1433" s="20"/>
      <c r="O1433" s="57"/>
      <c r="P1433" s="29"/>
      <c r="Q1433" s="24"/>
      <c r="R1433" s="20"/>
      <c r="S1433" s="20"/>
      <c r="T1433" s="5"/>
      <c r="U1433" s="41"/>
      <c r="V1433" s="41"/>
      <c r="W1433" s="41"/>
      <c r="X1433" s="41"/>
      <c r="Y1433" s="128"/>
      <c r="Z1433" s="41"/>
      <c r="AA1433" s="41"/>
      <c r="AB1433" s="41"/>
      <c r="AC1433" s="41"/>
      <c r="AD1433" s="41"/>
      <c r="AE1433" s="41"/>
      <c r="AF1433" s="72"/>
    </row>
    <row r="1434" spans="1:32" x14ac:dyDescent="0.2">
      <c r="A1434" s="143"/>
      <c r="B1434" s="4" t="s">
        <v>128</v>
      </c>
      <c r="C1434" s="5"/>
      <c r="AD1434" s="41"/>
      <c r="AE1434" s="41"/>
    </row>
    <row r="1435" spans="1:32" ht="15.75" customHeight="1" x14ac:dyDescent="0.2">
      <c r="A1435" s="143"/>
      <c r="B1435" s="23" t="s">
        <v>123</v>
      </c>
      <c r="AD1435" s="41"/>
      <c r="AE1435" s="41"/>
    </row>
    <row r="1436" spans="1:32" x14ac:dyDescent="0.2">
      <c r="A1436" s="157"/>
      <c r="B1436" s="23" t="s">
        <v>60</v>
      </c>
      <c r="O1436" s="57"/>
      <c r="P1436" s="29"/>
      <c r="AB1436" s="107">
        <v>24960.31</v>
      </c>
      <c r="AC1436" s="28">
        <f t="shared" ref="AC1436" si="743">AB1436+AA1436</f>
        <v>24960.31</v>
      </c>
      <c r="AD1436" s="28">
        <f>Z1436+AB1436</f>
        <v>24960.31</v>
      </c>
      <c r="AE1436" s="28">
        <f>X1436-AD1436</f>
        <v>-24960.31</v>
      </c>
    </row>
    <row r="1437" spans="1:32" x14ac:dyDescent="0.2">
      <c r="A1437" s="143" t="s">
        <v>146</v>
      </c>
      <c r="B1437" s="248"/>
      <c r="C1437" s="6"/>
      <c r="D1437" s="43"/>
      <c r="E1437" s="43"/>
      <c r="F1437" s="250"/>
      <c r="G1437" s="251"/>
      <c r="H1437" s="52"/>
      <c r="I1437" s="52"/>
      <c r="J1437" s="43"/>
      <c r="K1437" s="43"/>
      <c r="L1437" s="43"/>
      <c r="M1437" s="52"/>
      <c r="N1437" s="43"/>
      <c r="O1437" s="61"/>
      <c r="P1437" s="42"/>
      <c r="Q1437" s="52"/>
      <c r="R1437" s="43"/>
      <c r="S1437" s="43"/>
      <c r="T1437" s="6"/>
      <c r="U1437" s="249"/>
      <c r="V1437" s="249"/>
      <c r="W1437" s="249"/>
      <c r="X1437" s="249"/>
      <c r="Y1437" s="133"/>
      <c r="Z1437" s="249"/>
      <c r="AA1437" s="249"/>
      <c r="AB1437" s="41">
        <f>SUM(AB1436:AB1436)</f>
        <v>24960.31</v>
      </c>
      <c r="AC1437" s="249">
        <f>SUM(AC1436:AC1436)</f>
        <v>24960.31</v>
      </c>
      <c r="AD1437" s="249">
        <f>SUM(AD1436:AD1436)</f>
        <v>24960.31</v>
      </c>
      <c r="AE1437" s="249">
        <f>SUM(AE1436:AE1436)</f>
        <v>-24960.31</v>
      </c>
      <c r="AF1437" s="267"/>
    </row>
    <row r="1438" spans="1:32" x14ac:dyDescent="0.2">
      <c r="A1438" s="157"/>
      <c r="B1438" s="4"/>
      <c r="C1438" s="5"/>
      <c r="AD1438" s="41"/>
      <c r="AE1438" s="41"/>
    </row>
    <row r="1439" spans="1:32" ht="12" thickBot="1" x14ac:dyDescent="0.25">
      <c r="A1439" s="245" t="s">
        <v>131</v>
      </c>
      <c r="B1439" s="67"/>
      <c r="C1439" s="13"/>
      <c r="D1439" s="16"/>
      <c r="E1439" s="16"/>
      <c r="F1439" s="17"/>
      <c r="G1439" s="96"/>
      <c r="H1439" s="16"/>
      <c r="I1439" s="16"/>
      <c r="J1439" s="16"/>
      <c r="K1439" s="16"/>
      <c r="L1439" s="16"/>
      <c r="M1439" s="16"/>
      <c r="N1439" s="16"/>
      <c r="O1439" s="63"/>
      <c r="P1439" s="16"/>
      <c r="Q1439" s="16"/>
      <c r="R1439" s="16"/>
      <c r="S1439" s="16"/>
      <c r="T1439" s="13"/>
      <c r="U1439" s="54"/>
      <c r="V1439" s="54"/>
      <c r="W1439" s="54"/>
      <c r="X1439" s="54"/>
      <c r="Y1439" s="131"/>
      <c r="Z1439" s="54"/>
      <c r="AA1439" s="54"/>
      <c r="AB1439" s="54">
        <f>AB1437</f>
        <v>24960.31</v>
      </c>
      <c r="AC1439" s="54">
        <f>AC1437</f>
        <v>24960.31</v>
      </c>
      <c r="AD1439" s="54">
        <f>AD1437</f>
        <v>24960.31</v>
      </c>
      <c r="AE1439" s="54">
        <f>X1439-AD1439</f>
        <v>-24960.31</v>
      </c>
      <c r="AF1439" s="266"/>
    </row>
    <row r="1440" spans="1:32" ht="12" thickTop="1" x14ac:dyDescent="0.2">
      <c r="A1440" s="143"/>
      <c r="AD1440" s="41"/>
      <c r="AE1440" s="41"/>
    </row>
    <row r="1441" spans="1:33" x14ac:dyDescent="0.2">
      <c r="A1441" s="143"/>
      <c r="AD1441" s="41"/>
      <c r="AE1441" s="41"/>
    </row>
    <row r="1442" spans="1:33" ht="12" thickBot="1" x14ac:dyDescent="0.25">
      <c r="A1442" s="244"/>
      <c r="B1442" s="244" t="s">
        <v>138</v>
      </c>
      <c r="C1442" s="13"/>
      <c r="D1442" s="16"/>
      <c r="E1442" s="16"/>
      <c r="F1442" s="17"/>
      <c r="G1442" s="96"/>
      <c r="H1442" s="16"/>
      <c r="I1442" s="16"/>
      <c r="J1442" s="16"/>
      <c r="K1442" s="16"/>
      <c r="L1442" s="16"/>
      <c r="M1442" s="16"/>
      <c r="N1442" s="16"/>
      <c r="O1442" s="63"/>
      <c r="P1442" s="16"/>
      <c r="Q1442" s="16"/>
      <c r="R1442" s="16"/>
      <c r="S1442" s="16"/>
      <c r="T1442" s="13"/>
      <c r="U1442" s="54"/>
      <c r="V1442" s="54"/>
      <c r="W1442" s="54"/>
      <c r="X1442" s="54"/>
      <c r="Y1442" s="131"/>
      <c r="Z1442" s="54"/>
      <c r="AA1442" s="54"/>
      <c r="AB1442" s="54">
        <v>5988693.4100000001</v>
      </c>
      <c r="AC1442" s="54">
        <f>AB1442+AA1442</f>
        <v>5988693.4100000001</v>
      </c>
      <c r="AD1442" s="54">
        <f>Z1442+AB1442</f>
        <v>5988693.4100000001</v>
      </c>
      <c r="AE1442" s="54">
        <f>X1442-AD1442</f>
        <v>-5988693.4100000001</v>
      </c>
      <c r="AF1442" s="266"/>
    </row>
    <row r="1443" spans="1:33" ht="12" thickTop="1" x14ac:dyDescent="0.2">
      <c r="A1443" s="143"/>
      <c r="B1443" s="45"/>
      <c r="C1443" s="5"/>
      <c r="D1443" s="20"/>
      <c r="E1443" s="20"/>
      <c r="F1443" s="25"/>
      <c r="G1443" s="90"/>
      <c r="H1443" s="24"/>
      <c r="I1443" s="24"/>
      <c r="J1443" s="20"/>
      <c r="K1443" s="20"/>
      <c r="L1443" s="20"/>
      <c r="M1443" s="24"/>
      <c r="N1443" s="20"/>
      <c r="O1443" s="57"/>
      <c r="P1443" s="29"/>
      <c r="Q1443" s="24"/>
      <c r="R1443" s="20"/>
      <c r="S1443" s="20"/>
      <c r="T1443" s="5"/>
      <c r="U1443" s="41"/>
      <c r="V1443" s="41"/>
      <c r="W1443" s="41"/>
      <c r="X1443" s="41"/>
      <c r="Y1443" s="128"/>
      <c r="Z1443" s="41"/>
      <c r="AA1443" s="41"/>
      <c r="AB1443" s="41" t="s">
        <v>136</v>
      </c>
      <c r="AC1443" s="41" t="s">
        <v>136</v>
      </c>
      <c r="AD1443" s="41" t="s">
        <v>136</v>
      </c>
      <c r="AE1443" s="41" t="s">
        <v>136</v>
      </c>
      <c r="AF1443" s="72"/>
    </row>
    <row r="1444" spans="1:33" s="4" customFormat="1" ht="34.5" customHeight="1" x14ac:dyDescent="0.2">
      <c r="A1444" s="158"/>
      <c r="B1444" s="252" t="s">
        <v>175</v>
      </c>
      <c r="C1444" s="253"/>
      <c r="D1444" s="102">
        <f>D1416+D1432+D1439</f>
        <v>654821</v>
      </c>
      <c r="E1444" s="102" t="s">
        <v>136</v>
      </c>
      <c r="F1444" s="101" t="s">
        <v>136</v>
      </c>
      <c r="G1444" s="94"/>
      <c r="H1444" s="70"/>
      <c r="I1444" s="70"/>
      <c r="J1444" s="102">
        <f>J1416+J1432+J1439</f>
        <v>76604897.298417687</v>
      </c>
      <c r="K1444" s="102" t="s">
        <v>136</v>
      </c>
      <c r="L1444" s="102"/>
      <c r="M1444" s="70"/>
      <c r="N1444" s="102" t="s">
        <v>136</v>
      </c>
      <c r="O1444" s="76" t="s">
        <v>136</v>
      </c>
      <c r="P1444" s="254"/>
      <c r="Q1444" s="70"/>
      <c r="R1444" s="102" t="s">
        <v>136</v>
      </c>
      <c r="S1444" s="210"/>
      <c r="T1444" s="255"/>
      <c r="U1444" s="210">
        <f>U1416+U1432+U1439</f>
        <v>150018349.59751731</v>
      </c>
      <c r="V1444" s="210">
        <f>V1416+V1432+V1439</f>
        <v>39914484.325306542</v>
      </c>
      <c r="W1444" s="210">
        <f>W1416+W1432+W1439</f>
        <v>40182585.087784596</v>
      </c>
      <c r="X1444" s="210">
        <f>X1416+X1432+X1439</f>
        <v>230115419.01060846</v>
      </c>
      <c r="Y1444" s="127"/>
      <c r="Z1444" s="210">
        <f t="shared" ref="Z1444:AF1444" si="744">Z1416+Z1432+Z1439</f>
        <v>48830685.335000001</v>
      </c>
      <c r="AA1444" s="210">
        <f t="shared" si="744"/>
        <v>14686656.670000002</v>
      </c>
      <c r="AB1444" s="210">
        <f t="shared" si="744"/>
        <v>2112691.9500000002</v>
      </c>
      <c r="AC1444" s="210">
        <f t="shared" si="744"/>
        <v>16799348.620000001</v>
      </c>
      <c r="AD1444" s="210">
        <f t="shared" si="744"/>
        <v>50943377.284999996</v>
      </c>
      <c r="AE1444" s="210">
        <f t="shared" si="744"/>
        <v>179172041.72560847</v>
      </c>
      <c r="AF1444" s="210">
        <f t="shared" si="744"/>
        <v>1257148280.9053135</v>
      </c>
      <c r="AG1444" s="23"/>
    </row>
    <row r="1445" spans="1:33" s="4" customFormat="1" ht="24.75" customHeight="1" x14ac:dyDescent="0.2">
      <c r="A1445" s="158"/>
      <c r="B1445" s="252" t="s">
        <v>132</v>
      </c>
      <c r="C1445" s="253"/>
      <c r="D1445" s="102">
        <f>D1444-D1442</f>
        <v>654821</v>
      </c>
      <c r="E1445" s="102" t="s">
        <v>136</v>
      </c>
      <c r="F1445" s="101" t="s">
        <v>136</v>
      </c>
      <c r="G1445" s="94"/>
      <c r="H1445" s="70"/>
      <c r="I1445" s="70"/>
      <c r="J1445" s="102">
        <f>J1444-J1442</f>
        <v>76604897.298417687</v>
      </c>
      <c r="K1445" s="102" t="s">
        <v>136</v>
      </c>
      <c r="L1445" s="102"/>
      <c r="M1445" s="70"/>
      <c r="N1445" s="70"/>
      <c r="O1445" s="76" t="s">
        <v>136</v>
      </c>
      <c r="P1445" s="254"/>
      <c r="Q1445" s="70"/>
      <c r="R1445" s="102" t="s">
        <v>136</v>
      </c>
      <c r="S1445" s="102"/>
      <c r="T1445" s="241"/>
      <c r="U1445" s="210">
        <f t="shared" ref="U1445:Z1445" si="745">U1444+U1443</f>
        <v>150018349.59751731</v>
      </c>
      <c r="V1445" s="210">
        <f t="shared" si="745"/>
        <v>39914484.325306542</v>
      </c>
      <c r="W1445" s="210">
        <f t="shared" si="745"/>
        <v>40182585.087784596</v>
      </c>
      <c r="X1445" s="210">
        <f t="shared" si="745"/>
        <v>230115419.01060846</v>
      </c>
      <c r="Y1445" s="127"/>
      <c r="Z1445" s="210">
        <f t="shared" si="745"/>
        <v>48830685.335000001</v>
      </c>
      <c r="AA1445" s="210">
        <f t="shared" ref="AA1445:AF1445" si="746">AA1444+AA1442</f>
        <v>14686656.670000002</v>
      </c>
      <c r="AB1445" s="210">
        <f t="shared" si="746"/>
        <v>8101385.3600000003</v>
      </c>
      <c r="AC1445" s="210">
        <f t="shared" si="746"/>
        <v>22788042.030000001</v>
      </c>
      <c r="AD1445" s="210">
        <f t="shared" si="746"/>
        <v>56932070.694999993</v>
      </c>
      <c r="AE1445" s="210">
        <f t="shared" si="746"/>
        <v>173183348.31560847</v>
      </c>
      <c r="AF1445" s="210">
        <f t="shared" si="746"/>
        <v>1257148280.9053135</v>
      </c>
      <c r="AG1445" s="23"/>
    </row>
    <row r="1446" spans="1:33" x14ac:dyDescent="0.2">
      <c r="A1446" s="143"/>
      <c r="D1446" s="26" t="s">
        <v>136</v>
      </c>
      <c r="U1446" s="28" t="s">
        <v>136</v>
      </c>
      <c r="V1446" s="28" t="s">
        <v>136</v>
      </c>
      <c r="W1446" s="28" t="s">
        <v>136</v>
      </c>
      <c r="AD1446" s="28" t="s">
        <v>136</v>
      </c>
      <c r="AF1446" s="28"/>
    </row>
    <row r="1447" spans="1:33" s="4" customFormat="1" ht="12.75" thickBot="1" x14ac:dyDescent="0.25">
      <c r="A1447" s="256"/>
      <c r="B1447" s="67"/>
      <c r="C1447" s="13"/>
      <c r="D1447" s="16"/>
      <c r="E1447" s="16"/>
      <c r="F1447" s="17"/>
      <c r="G1447" s="96"/>
      <c r="H1447" s="21"/>
      <c r="I1447" s="21"/>
      <c r="J1447" s="16"/>
      <c r="K1447" s="16"/>
      <c r="L1447" s="16"/>
      <c r="M1447" s="21"/>
      <c r="N1447" s="16"/>
      <c r="O1447" s="63"/>
      <c r="P1447" s="53"/>
      <c r="Q1447" s="21"/>
      <c r="R1447" s="16"/>
      <c r="S1447" s="16"/>
      <c r="T1447" s="13"/>
      <c r="U1447" s="54"/>
      <c r="V1447" s="54"/>
      <c r="W1447" s="54"/>
      <c r="X1447" s="54"/>
      <c r="Y1447" s="131"/>
      <c r="Z1447" s="54"/>
      <c r="AA1447" s="54"/>
      <c r="AB1447" s="54"/>
      <c r="AC1447" s="54"/>
      <c r="AD1447" s="54"/>
      <c r="AE1447" s="54"/>
      <c r="AF1447" s="54"/>
      <c r="AG1447" s="23"/>
    </row>
    <row r="1448" spans="1:33" s="4" customFormat="1" ht="23.25" thickTop="1" x14ac:dyDescent="0.2">
      <c r="A1448" s="158"/>
      <c r="B1448" s="252" t="s">
        <v>90</v>
      </c>
      <c r="C1448" s="253"/>
      <c r="D1448" s="102">
        <f>D1445+D1425</f>
        <v>655420</v>
      </c>
      <c r="E1448" s="102" t="s">
        <v>136</v>
      </c>
      <c r="F1448" s="101" t="s">
        <v>136</v>
      </c>
      <c r="G1448" s="94"/>
      <c r="H1448" s="70"/>
      <c r="I1448" s="70"/>
      <c r="J1448" s="102">
        <f>J1445+J1425</f>
        <v>77429670.298417687</v>
      </c>
      <c r="K1448" s="102" t="s">
        <v>136</v>
      </c>
      <c r="L1448" s="102"/>
      <c r="M1448" s="70"/>
      <c r="N1448" s="102" t="s">
        <v>136</v>
      </c>
      <c r="O1448" s="76" t="s">
        <v>136</v>
      </c>
      <c r="P1448" s="254"/>
      <c r="Q1448" s="70"/>
      <c r="R1448" s="102" t="s">
        <v>136</v>
      </c>
      <c r="S1448" s="102"/>
      <c r="T1448" s="255" t="s">
        <v>136</v>
      </c>
      <c r="U1448" s="210">
        <f>U1445+U1425</f>
        <v>150018349.59751731</v>
      </c>
      <c r="V1448" s="210">
        <f>V1445+V1425</f>
        <v>39914484.325306542</v>
      </c>
      <c r="W1448" s="210">
        <f>W1445+W1425</f>
        <v>40182585.087784596</v>
      </c>
      <c r="X1448" s="210">
        <f>X1445+X1425</f>
        <v>230115419.01060846</v>
      </c>
      <c r="Y1448" s="127"/>
      <c r="Z1448" s="210">
        <f t="shared" ref="Z1448:AF1448" si="747">Z1445+Z1425</f>
        <v>48830685.335000001</v>
      </c>
      <c r="AA1448" s="210">
        <f t="shared" si="747"/>
        <v>18463176.090000004</v>
      </c>
      <c r="AB1448" s="210">
        <f t="shared" si="747"/>
        <v>8780696.3900000006</v>
      </c>
      <c r="AC1448" s="210">
        <f t="shared" si="747"/>
        <v>27243872.48</v>
      </c>
      <c r="AD1448" s="210">
        <f t="shared" si="747"/>
        <v>56932070.694999993</v>
      </c>
      <c r="AE1448" s="210">
        <f t="shared" si="747"/>
        <v>173183348.31560847</v>
      </c>
      <c r="AF1448" s="210">
        <f t="shared" si="747"/>
        <v>1276118059.9053135</v>
      </c>
      <c r="AG1448" s="23"/>
    </row>
    <row r="1449" spans="1:33" x14ac:dyDescent="0.2">
      <c r="A1449" s="99"/>
      <c r="B1449" s="4"/>
      <c r="C1449" s="5"/>
      <c r="E1449" s="20"/>
      <c r="F1449" s="25"/>
      <c r="G1449" s="90"/>
      <c r="H1449" s="24"/>
      <c r="I1449" s="24"/>
      <c r="J1449" s="20"/>
      <c r="K1449" s="20"/>
      <c r="L1449" s="20"/>
      <c r="M1449" s="24"/>
      <c r="N1449" s="20"/>
      <c r="O1449" s="57"/>
      <c r="P1449" s="29"/>
      <c r="Q1449" s="24"/>
      <c r="R1449" s="20"/>
      <c r="S1449" s="20"/>
      <c r="T1449" s="257"/>
      <c r="U1449" s="41"/>
      <c r="V1449" s="41"/>
      <c r="W1449" s="41"/>
      <c r="X1449" s="41"/>
      <c r="Y1449" s="128"/>
      <c r="Z1449" s="41"/>
      <c r="AA1449" s="41"/>
      <c r="AB1449" s="41"/>
      <c r="AC1449" s="41"/>
      <c r="AD1449" s="41"/>
      <c r="AE1449" s="41"/>
      <c r="AF1449" s="72"/>
    </row>
  </sheetData>
  <autoFilter ref="A1:AF1449"/>
  <customSheetViews>
    <customSheetView guid="{D3618886-EC92-4244-941D-CAF99D049731}" showGridLines="0" fitToPage="1" printArea="1" showAutoFilter="1" showRuler="0">
      <pane xSplit="2" ySplit="8" topLeftCell="D42" activePane="bottomRight" state="frozen"/>
      <selection pane="bottomRight" activeCell="I46" sqref="I46"/>
      <rowBreaks count="1" manualBreakCount="1">
        <brk id="103" max="24" man="1"/>
      </rowBreaks>
      <pageMargins left="0" right="0" top="0" bottom="0.5" header="0.17" footer="0.2"/>
      <printOptions horizontalCentered="1" verticalCentered="1" headings="1"/>
      <pageSetup paperSize="17" scale="65" fitToHeight="2" orientation="landscape" verticalDpi="300" r:id="rId1"/>
      <headerFooter alignWithMargins="0">
        <oddFooter>&amp;L&amp;8&amp;D&amp;T&amp;R&amp;"Arial,Italic"&amp;8&amp;Z&amp;F&amp;A</oddFooter>
      </headerFooter>
      <autoFilter ref="B1:AL1"/>
    </customSheetView>
  </customSheetViews>
  <mergeCells count="2">
    <mergeCell ref="AA3:AC3"/>
    <mergeCell ref="E2:J2"/>
  </mergeCells>
  <phoneticPr fontId="15" type="noConversion"/>
  <conditionalFormatting sqref="S1444:T1444 S1445:S1449 D1432:S1432 D1439:S1439 D1442:S1442 P1404:P1417 S1404:S1443 Y1404:Y1417 AA1404:AA1417 H1414:J1416 L1414:N1416 P1414:R1416 AA1414:AE1416 D1385:H1387 L1385:L1387 P1385:P1387 S1385:S1387 Y1385:Y1387 AA1385:AA1387 D1450:S65743 D1404:H1449 M1418:R1449 L1404:L1449 D1422:Z1422 D1406:S1411 D1257:H1259 L1257:L1259 S1257:S1259 Y1257:Y1259 AA1257:AA1259 AC1177:AE1417 L1169:L1178 P1169:P1178 O1171:P1173 D1169:H1178 S1169:S1178 Y1169:Y1178 AA1169:AA1178 T1171:T1173 AB1180:AE1227 AB1267:AE1267 AB1275:AE1275 AB1279:AE1279 AB1293:AE1293 AB1298:AE1299 AB1306:AE1306 AB1310:AE1311 AB1329:AE1354 AB1360:AE1361 AB1364:AE1364 AB1379:AE1379 AB1384:AE1384 P1257:P1258 U83:X1417 Y982:Y984 S982:S984 AA982:AA984 L982:L984 D982:H984 P982:P984 H523:J523 L523:N523 P523:R523 D518:H526 L518:L526 S518:S526 Y518:Y526 AA518:AA526 P518:P526 AB519:AE521 D501:H503 L501:L503 P501:P503 S501:S503 Y501:Y503 AA501:AA503 D307:H309 L307:L309 P307:P309 S307:S309 Y307:Y309 AA307:AA309 S266:S268 L266:L268 AA266:AA268 D266:H268 P266:P268 Y266:Y268 D272:H274 L272:L274 P272:P274 S272:S274 Y272:Y274 AA272:AA274 P226:P228 D226:H228 Y226:Y228 L226:L228 S226:S228 AA226:AA228 D148:H150 L148:L150 S148:S150 Y148:Y150 AA148:AA150 P185:P187 D185:H187 S185:S187 L185:L187 Y185:Y187 D162:H164 L162:L164 S162:S164 Y162:Y164 AA162:AA164 AA185:AA187 P162:P164 P148:P150 D63:S63 D30:S30 D40:S40 D48:S51 D58:S61 D20:S20 D18:S18 V4:V5 E11:E14 L83 F1:J1 E6:G10 F3:H14 S83 Y83 AA83 D83:H83 Z3:Z81 S81 P83 O81:P81 U70:X75 V6:Y81 D81:H81 K81:L81 T45:T52 AB341:AE345 AC83:AE1175 AB83:AB1417 AB354:AE360 AB363:AE363 AB365:AE368 AB403:AE412 AB414:AE417 AB499:AE500 I3:J81 R83:R1417 M202:M213 AB952:AE953 Q952:R953 N83:O1417 AB1085:AE1086 Q1085:R1086 Z83:Z1417 M1085:O1086 I1087:I1449 J83:K1449 I83:I96 I285:I361 D15:H68 I98:I200 I202:I283 M215:M283 M83:M200 M954:M1417 M285:M952 I363:I1084 Q83:Q213 Q215:Q260 Q262:Q283 Q1385:Q1417 Q1362:Q1363 Q1365:Q1383 Q1312:Q1359 Q285:Q1297 Q1299:Q1309 V1:V2 W1:Y5 D1:E10 U1:U81 S1:S68 M1:N81 Q1:R81 O1:P68 K1:L68 U1418:AE65743 D1425:AE1425 U1406:AE1411 D1257:AE1257 U1254:AE1256 U1212:AE1212 U1226:AE1228 U1230:AE1248 U1089:AE1089 U1106:AE1106 U1115:AE1116 U1118:AE1118 U1126:AE1126 U1128:AE1128 U1190:AE1190 U1192:AE1210 U979:AE981 U1071:AE1071 U950:AE951 U956:AE956 U960:AE960 U792:AE794 U809:AE809 U831:AE833 U848:AE848 U852:AE854 U867:AE867 U910:AE911 U932:AE932 U935:AE936 U938:AE941 U762:AE769 U667:AE670 U695:AE695 U700:AE700 U732:AE732 U738:AE738 U512:AE512 U590:AE592 U594:AE594 U597:AE600 U637:AE637 U640:AE641 U509:AE509 U302:AE302 U215:AE215 U217:AE225 U207:AE211 U213:AE213 U197:AE200 U202:AE202 U178:AE178 U193:AE194 U126:AE127 U63:AE63 U40:AE40 U48:AE51 U30:AE30 U58:AE61 D46:AE46 U18:AE18 U20:AE20 AA11:AE14 Z70:AE75 U76:AE76 AA4:AC81 Z1:AC2 AD1:AE81 AA523:AF523 D1176:AF1176 D1412:AF1412 AF1414 AF1416 AF1444:AF1448">
    <cfRule type="cellIs" dxfId="37" priority="107" stopIfTrue="1" operator="lessThan">
      <formula>0</formula>
    </cfRule>
  </conditionalFormatting>
  <conditionalFormatting sqref="J1085:K1086 Q1085:R1086 M1085:O1086">
    <cfRule type="cellIs" dxfId="36" priority="37" stopIfTrue="1" operator="lessThan">
      <formula>0</formula>
    </cfRule>
  </conditionalFormatting>
  <conditionalFormatting sqref="I1150:I1152">
    <cfRule type="cellIs" dxfId="35" priority="36" stopIfTrue="1" operator="lessThan">
      <formula>0</formula>
    </cfRule>
  </conditionalFormatting>
  <conditionalFormatting sqref="M1150:M1152">
    <cfRule type="cellIs" dxfId="34" priority="35" stopIfTrue="1" operator="lessThan">
      <formula>0</formula>
    </cfRule>
  </conditionalFormatting>
  <conditionalFormatting sqref="I1184">
    <cfRule type="cellIs" dxfId="33" priority="34" stopIfTrue="1" operator="lessThan">
      <formula>0</formula>
    </cfRule>
  </conditionalFormatting>
  <conditionalFormatting sqref="I1190:I1191 I1188">
    <cfRule type="cellIs" dxfId="32" priority="33" stopIfTrue="1" operator="lessThan">
      <formula>0</formula>
    </cfRule>
  </conditionalFormatting>
  <conditionalFormatting sqref="M1184">
    <cfRule type="cellIs" dxfId="31" priority="32" stopIfTrue="1" operator="lessThan">
      <formula>0</formula>
    </cfRule>
  </conditionalFormatting>
  <conditionalFormatting sqref="M1188:M1191">
    <cfRule type="cellIs" dxfId="30" priority="31" stopIfTrue="1" operator="lessThan">
      <formula>0</formula>
    </cfRule>
  </conditionalFormatting>
  <conditionalFormatting sqref="I1214">
    <cfRule type="cellIs" dxfId="29" priority="30" stopIfTrue="1" operator="lessThan">
      <formula>0</formula>
    </cfRule>
  </conditionalFormatting>
  <conditionalFormatting sqref="I1219:I1221">
    <cfRule type="cellIs" dxfId="28" priority="29" stopIfTrue="1" operator="lessThan">
      <formula>0</formula>
    </cfRule>
  </conditionalFormatting>
  <conditionalFormatting sqref="M1214">
    <cfRule type="cellIs" dxfId="27" priority="28" stopIfTrue="1" operator="lessThan">
      <formula>0</formula>
    </cfRule>
  </conditionalFormatting>
  <conditionalFormatting sqref="M1219:M1221">
    <cfRule type="cellIs" dxfId="26" priority="27" stopIfTrue="1" operator="lessThan">
      <formula>0</formula>
    </cfRule>
  </conditionalFormatting>
  <conditionalFormatting sqref="H1259">
    <cfRule type="cellIs" dxfId="25" priority="26" stopIfTrue="1" operator="lessThan">
      <formula>0</formula>
    </cfRule>
  </conditionalFormatting>
  <conditionalFormatting sqref="L1259">
    <cfRule type="cellIs" dxfId="24" priority="25" stopIfTrue="1" operator="lessThan">
      <formula>0</formula>
    </cfRule>
  </conditionalFormatting>
  <conditionalFormatting sqref="I1267">
    <cfRule type="cellIs" dxfId="23" priority="24" stopIfTrue="1" operator="lessThan">
      <formula>0</formula>
    </cfRule>
  </conditionalFormatting>
  <conditionalFormatting sqref="I1275">
    <cfRule type="cellIs" dxfId="22" priority="23" stopIfTrue="1" operator="lessThan">
      <formula>0</formula>
    </cfRule>
  </conditionalFormatting>
  <conditionalFormatting sqref="I1279">
    <cfRule type="cellIs" dxfId="21" priority="22" stopIfTrue="1" operator="lessThan">
      <formula>0</formula>
    </cfRule>
  </conditionalFormatting>
  <conditionalFormatting sqref="I1293">
    <cfRule type="cellIs" dxfId="20" priority="21" stopIfTrue="1" operator="lessThan">
      <formula>0</formula>
    </cfRule>
  </conditionalFormatting>
  <conditionalFormatting sqref="I1298:I1299">
    <cfRule type="cellIs" dxfId="19" priority="20" stopIfTrue="1" operator="lessThan">
      <formula>0</formula>
    </cfRule>
  </conditionalFormatting>
  <conditionalFormatting sqref="I1306">
    <cfRule type="cellIs" dxfId="18" priority="19" stopIfTrue="1" operator="lessThan">
      <formula>0</formula>
    </cfRule>
  </conditionalFormatting>
  <conditionalFormatting sqref="I1310:I1311">
    <cfRule type="cellIs" dxfId="17" priority="18" stopIfTrue="1" operator="lessThan">
      <formula>0</formula>
    </cfRule>
  </conditionalFormatting>
  <conditionalFormatting sqref="I1334">
    <cfRule type="cellIs" dxfId="16" priority="17" stopIfTrue="1" operator="lessThan">
      <formula>0</formula>
    </cfRule>
  </conditionalFormatting>
  <conditionalFormatting sqref="I1360:I1361">
    <cfRule type="cellIs" dxfId="15" priority="16" stopIfTrue="1" operator="lessThan">
      <formula>0</formula>
    </cfRule>
  </conditionalFormatting>
  <conditionalFormatting sqref="I1364">
    <cfRule type="cellIs" dxfId="14" priority="15" stopIfTrue="1" operator="lessThan">
      <formula>0</formula>
    </cfRule>
  </conditionalFormatting>
  <conditionalFormatting sqref="I1379">
    <cfRule type="cellIs" dxfId="13" priority="14" stopIfTrue="1" operator="lessThan">
      <formula>0</formula>
    </cfRule>
  </conditionalFormatting>
  <conditionalFormatting sqref="I1384">
    <cfRule type="cellIs" dxfId="12" priority="13" stopIfTrue="1" operator="lessThan">
      <formula>0</formula>
    </cfRule>
  </conditionalFormatting>
  <conditionalFormatting sqref="I1390">
    <cfRule type="cellIs" dxfId="11" priority="12" stopIfTrue="1" operator="lessThan">
      <formula>0</formula>
    </cfRule>
  </conditionalFormatting>
  <conditionalFormatting sqref="AB1085:AE1086 Q1085:R1086 Z1085:Z1086 M1085:O1086 J1085:K1086 U1085:X1086">
    <cfRule type="cellIs" dxfId="10" priority="11" stopIfTrue="1" operator="lessThan">
      <formula>0</formula>
    </cfRule>
  </conditionalFormatting>
  <conditionalFormatting sqref="AB1086:AE1086 Q1086:R1086 Z1086 U1086:X1086 M1086:O1086 J1086:K1086">
    <cfRule type="cellIs" dxfId="9" priority="10" stopIfTrue="1" operator="lessThan">
      <formula>0</formula>
    </cfRule>
  </conditionalFormatting>
  <conditionalFormatting sqref="M1085:M1086">
    <cfRule type="cellIs" dxfId="8" priority="9" stopIfTrue="1" operator="lessThan">
      <formula>0</formula>
    </cfRule>
  </conditionalFormatting>
  <conditionalFormatting sqref="Q249">
    <cfRule type="cellIs" dxfId="7" priority="8" stopIfTrue="1" operator="lessThan">
      <formula>0</formula>
    </cfRule>
  </conditionalFormatting>
  <conditionalFormatting sqref="Q1306">
    <cfRule type="cellIs" dxfId="6" priority="7" stopIfTrue="1" operator="lessThan">
      <formula>0</formula>
    </cfRule>
  </conditionalFormatting>
  <conditionalFormatting sqref="AF1 AF3:AF81 AF83:AF522 AF524:AF1175 AF1177:AF1411 AF1413 AF1415 AF1449:AF65743 AF1417:AF1420 AF1423:AF1443">
    <cfRule type="cellIs" dxfId="5" priority="6" stopIfTrue="1" operator="lessThan">
      <formula>0</formula>
    </cfRule>
  </conditionalFormatting>
  <conditionalFormatting sqref="AF1085:AF1086">
    <cfRule type="cellIs" dxfId="4" priority="5" stopIfTrue="1" operator="lessThan">
      <formula>0</formula>
    </cfRule>
  </conditionalFormatting>
  <conditionalFormatting sqref="AF1085:AF1086">
    <cfRule type="cellIs" dxfId="3" priority="4" stopIfTrue="1" operator="lessThan">
      <formula>0</formula>
    </cfRule>
  </conditionalFormatting>
  <conditionalFormatting sqref="AF1086">
    <cfRule type="cellIs" dxfId="2" priority="3" stopIfTrue="1" operator="lessThan">
      <formula>0</formula>
    </cfRule>
  </conditionalFormatting>
  <conditionalFormatting sqref="AF1422">
    <cfRule type="cellIs" dxfId="1" priority="2" stopIfTrue="1" operator="lessThan">
      <formula>0</formula>
    </cfRule>
  </conditionalFormatting>
  <conditionalFormatting sqref="AF1421">
    <cfRule type="cellIs" dxfId="0" priority="1" stopIfTrue="1" operator="lessThan">
      <formula>0</formula>
    </cfRule>
  </conditionalFormatting>
  <printOptions horizontalCentered="1" verticalCentered="1" headings="1"/>
  <pageMargins left="0" right="0" top="0" bottom="0.5" header="0.17" footer="0.2"/>
  <pageSetup paperSize="17" scale="44" fitToHeight="15" orientation="landscape" verticalDpi="300" r:id="rId2"/>
  <headerFooter alignWithMargins="0">
    <oddFooter>&amp;L&amp;8&amp;D  &amp;T  &amp;Z&amp;F  &amp;A</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504"/>
  <sheetViews>
    <sheetView workbookViewId="0">
      <selection activeCell="H15" sqref="H15"/>
    </sheetView>
  </sheetViews>
  <sheetFormatPr defaultRowHeight="12.75" x14ac:dyDescent="0.2"/>
  <cols>
    <col min="1" max="1" width="4.28515625" style="1" bestFit="1" customWidth="1"/>
    <col min="2" max="2" width="15.7109375" style="185" bestFit="1" customWidth="1"/>
    <col min="3" max="3" width="7.140625" style="185" customWidth="1"/>
    <col min="4" max="4" width="9.7109375" style="185" bestFit="1" customWidth="1"/>
    <col min="5" max="6" width="9.140625" style="185"/>
    <col min="7" max="7" width="12.85546875" style="185" bestFit="1" customWidth="1"/>
    <col min="8" max="9" width="12.7109375" style="185" bestFit="1" customWidth="1"/>
    <col min="10" max="11" width="9.140625" style="185"/>
    <col min="12" max="12" width="10.5703125" style="185" customWidth="1"/>
    <col min="13" max="16384" width="9.140625" style="185"/>
  </cols>
  <sheetData>
    <row r="1" spans="1:39" x14ac:dyDescent="0.2">
      <c r="B1" s="1" t="s">
        <v>17</v>
      </c>
      <c r="C1" s="166">
        <v>9.1399999999999995E-2</v>
      </c>
      <c r="D1" s="3">
        <v>2011</v>
      </c>
      <c r="E1" s="1">
        <v>4</v>
      </c>
      <c r="F1" s="1"/>
      <c r="G1" s="1"/>
      <c r="H1" s="1"/>
      <c r="I1" s="1"/>
      <c r="J1" s="3" t="s">
        <v>36</v>
      </c>
      <c r="K1" s="1">
        <v>10</v>
      </c>
      <c r="L1" s="3" t="s">
        <v>166</v>
      </c>
      <c r="M1" s="1">
        <v>12</v>
      </c>
    </row>
    <row r="2" spans="1:39" x14ac:dyDescent="0.2">
      <c r="B2" s="1" t="s">
        <v>18</v>
      </c>
      <c r="C2" s="166"/>
      <c r="D2" s="3" t="s">
        <v>19</v>
      </c>
      <c r="E2" s="1"/>
      <c r="F2" s="1"/>
      <c r="G2" s="1"/>
      <c r="H2" s="1"/>
      <c r="I2" s="1"/>
      <c r="J2" s="3" t="s">
        <v>32</v>
      </c>
      <c r="K2" s="1"/>
      <c r="L2" s="3" t="s">
        <v>171</v>
      </c>
      <c r="M2" s="1"/>
    </row>
    <row r="3" spans="1:39" x14ac:dyDescent="0.2">
      <c r="B3" s="1"/>
      <c r="C3" s="166"/>
      <c r="D3" s="3" t="s">
        <v>20</v>
      </c>
      <c r="E3" s="1"/>
      <c r="F3" s="143"/>
      <c r="G3" s="1"/>
      <c r="H3" s="3"/>
      <c r="I3" s="3"/>
      <c r="J3" s="3" t="s">
        <v>34</v>
      </c>
      <c r="K3" s="1"/>
      <c r="L3" s="3" t="s">
        <v>38</v>
      </c>
      <c r="M3" s="1"/>
    </row>
    <row r="4" spans="1:39" x14ac:dyDescent="0.2">
      <c r="B4" s="1" t="s">
        <v>21</v>
      </c>
      <c r="C4" s="186"/>
      <c r="D4" s="1"/>
      <c r="E4" s="3" t="s">
        <v>22</v>
      </c>
      <c r="F4" s="187"/>
      <c r="G4" s="1"/>
      <c r="H4" s="3"/>
      <c r="I4" s="3"/>
      <c r="J4" s="1"/>
      <c r="K4" s="3" t="s">
        <v>22</v>
      </c>
      <c r="L4" s="1"/>
      <c r="M4" s="3" t="s">
        <v>22</v>
      </c>
    </row>
    <row r="5" spans="1:39" hidden="1" x14ac:dyDescent="0.2">
      <c r="B5" s="1">
        <v>0</v>
      </c>
      <c r="C5" s="1">
        <v>2006</v>
      </c>
      <c r="D5" s="188"/>
      <c r="E5" s="189"/>
      <c r="F5" s="1"/>
      <c r="G5" s="190"/>
      <c r="H5" s="191"/>
      <c r="I5" s="191"/>
      <c r="J5" s="165"/>
      <c r="K5" s="189"/>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75"/>
      <c r="AL5" s="175"/>
      <c r="AM5" s="175"/>
    </row>
    <row r="6" spans="1:39" x14ac:dyDescent="0.2">
      <c r="A6" s="1" t="str">
        <f>+"w"&amp;B6</f>
        <v>w1</v>
      </c>
      <c r="B6" s="1">
        <v>1</v>
      </c>
      <c r="C6" s="1">
        <v>2011</v>
      </c>
      <c r="D6" s="188">
        <f>'Avoided Cost inputs'!D16/1000</f>
        <v>0.1762170713976331</v>
      </c>
      <c r="E6" s="192">
        <f>+D6</f>
        <v>0.1762170713976331</v>
      </c>
      <c r="F6" s="192">
        <f>+D6</f>
        <v>0.1762170713976331</v>
      </c>
      <c r="G6" s="193"/>
      <c r="H6" s="187"/>
      <c r="I6" s="187"/>
      <c r="J6" s="165">
        <f>'Avoided Cost inputs'!O7/100</f>
        <v>8.6099999999999996E-2</v>
      </c>
      <c r="K6" s="189">
        <f>+J6</f>
        <v>8.6099999999999996E-2</v>
      </c>
      <c r="L6" s="165">
        <f>'Avoided Cost inputs'!P7/100</f>
        <v>1.722</v>
      </c>
      <c r="M6" s="189">
        <f>+L6</f>
        <v>1.722</v>
      </c>
      <c r="N6" s="194"/>
      <c r="O6" s="195"/>
    </row>
    <row r="7" spans="1:39" x14ac:dyDescent="0.2">
      <c r="A7" s="1" t="str">
        <f t="shared" ref="A7:A35" si="0">+"w"&amp;B7</f>
        <v>w2</v>
      </c>
      <c r="B7" s="1">
        <v>2</v>
      </c>
      <c r="C7" s="1">
        <f t="shared" ref="C7:C35" si="1">+C6+1</f>
        <v>2012</v>
      </c>
      <c r="D7" s="188">
        <f>'Avoided Cost inputs'!D17/1000</f>
        <v>0.15614865184092866</v>
      </c>
      <c r="E7" s="189">
        <f>NPV($C$1,$D$7:D7)+D$6</f>
        <v>0.31928895323832274</v>
      </c>
      <c r="F7" s="164">
        <f>NPV($C$1,F6)</f>
        <v>0.16145965860145969</v>
      </c>
      <c r="G7" s="196"/>
      <c r="H7" s="187"/>
      <c r="I7" s="187"/>
      <c r="J7" s="165">
        <f>'Avoided Cost inputs'!O8/100</f>
        <v>8.7872377898551471E-2</v>
      </c>
      <c r="K7" s="189">
        <f>NPV($C$1,$J$7:J7)+J$6</f>
        <v>0.16661344868842906</v>
      </c>
      <c r="L7" s="165">
        <f>'Avoided Cost inputs'!P8/100</f>
        <v>1.7574475579710296</v>
      </c>
      <c r="M7" s="189">
        <f>NPV($C$1,$L$7:L7)+L$6</f>
        <v>3.3322689737685813</v>
      </c>
      <c r="N7" s="194"/>
      <c r="O7" s="195"/>
    </row>
    <row r="8" spans="1:39" x14ac:dyDescent="0.2">
      <c r="A8" s="1" t="str">
        <f t="shared" si="0"/>
        <v>w3</v>
      </c>
      <c r="B8" s="1">
        <v>3</v>
      </c>
      <c r="C8" s="1">
        <f t="shared" si="1"/>
        <v>2013</v>
      </c>
      <c r="D8" s="188">
        <f>'Avoided Cost inputs'!D18/1000</f>
        <v>0.20560969940473792</v>
      </c>
      <c r="E8" s="189">
        <f>NPV($C$1,$D$7:D8)+D$6</f>
        <v>0.49190282710290528</v>
      </c>
      <c r="F8" s="164">
        <f t="shared" ref="F8:F35" si="2">NPV($C$1,F7)</f>
        <v>0.14793811489963324</v>
      </c>
      <c r="G8" s="196"/>
      <c r="H8" s="187"/>
      <c r="I8" s="187"/>
      <c r="J8" s="165">
        <f>'Avoided Cost inputs'!O9/100</f>
        <v>8.9855830981271617E-2</v>
      </c>
      <c r="K8" s="189">
        <f>NPV($C$1,$J$7:J8)+J$6</f>
        <v>0.242049399034656</v>
      </c>
      <c r="L8" s="165">
        <f>'Avoided Cost inputs'!P9/100</f>
        <v>1.7971166196254325</v>
      </c>
      <c r="M8" s="189">
        <f>NPV($C$1,$L$7:L8)+L$6</f>
        <v>4.8409879806931215</v>
      </c>
      <c r="N8" s="194"/>
      <c r="O8" s="195"/>
    </row>
    <row r="9" spans="1:39" x14ac:dyDescent="0.2">
      <c r="A9" s="1" t="str">
        <f t="shared" si="0"/>
        <v>w4</v>
      </c>
      <c r="B9" s="1">
        <v>4</v>
      </c>
      <c r="C9" s="1">
        <f t="shared" si="1"/>
        <v>2014</v>
      </c>
      <c r="D9" s="188">
        <f>'Avoided Cost inputs'!D19/1000</f>
        <v>0.21697116019719526</v>
      </c>
      <c r="E9" s="189">
        <f>NPV($C$1,$D$7:D9)+D$6</f>
        <v>0.6588004545383519</v>
      </c>
      <c r="F9" s="164">
        <f t="shared" si="2"/>
        <v>0.13554894163426173</v>
      </c>
      <c r="G9" s="196"/>
      <c r="H9" s="187"/>
      <c r="I9" s="187"/>
      <c r="J9" s="165">
        <f>'Avoided Cost inputs'!O10/100</f>
        <v>9.1744385112794008E-2</v>
      </c>
      <c r="K9" s="189">
        <f>NPV($C$1,$J$7:J9)+J$6</f>
        <v>0.3126206223803436</v>
      </c>
      <c r="L9" s="165">
        <f>'Avoided Cost inputs'!P10/100</f>
        <v>1.8348877022558805</v>
      </c>
      <c r="M9" s="189">
        <f>NPV($C$1,$L$7:L9)+L$6</f>
        <v>6.2524124476068739</v>
      </c>
      <c r="N9" s="194"/>
      <c r="O9" s="195"/>
    </row>
    <row r="10" spans="1:39" x14ac:dyDescent="0.2">
      <c r="A10" s="1" t="str">
        <f t="shared" si="0"/>
        <v>w5</v>
      </c>
      <c r="B10" s="1">
        <v>5</v>
      </c>
      <c r="C10" s="1">
        <f t="shared" si="1"/>
        <v>2015</v>
      </c>
      <c r="D10" s="188">
        <f>'Avoided Cost inputs'!D20/1000</f>
        <v>0.2285992236639717</v>
      </c>
      <c r="E10" s="189">
        <f>NPV($C$1,$D$7:D10)+D$6</f>
        <v>0.81991655922894546</v>
      </c>
      <c r="F10" s="164">
        <f t="shared" si="2"/>
        <v>0.12419730770960394</v>
      </c>
      <c r="G10" s="196"/>
      <c r="H10" s="187"/>
      <c r="I10" s="187"/>
      <c r="J10" s="165">
        <f>'Avoided Cost inputs'!O11/100</f>
        <v>9.365459403969352E-2</v>
      </c>
      <c r="K10" s="189">
        <f>NPV($C$1,$J$7:J10)+J$6</f>
        <v>0.37862812291426801</v>
      </c>
      <c r="L10" s="165">
        <f>'Avoided Cost inputs'!P11/100</f>
        <v>1.8730918807938708</v>
      </c>
      <c r="M10" s="189">
        <f>NPV($C$1,$L$7:L10)+L$6</f>
        <v>7.5725624582853612</v>
      </c>
      <c r="N10" s="194"/>
      <c r="O10" s="195"/>
    </row>
    <row r="11" spans="1:39" x14ac:dyDescent="0.2">
      <c r="A11" s="1" t="str">
        <f t="shared" si="0"/>
        <v>w6</v>
      </c>
      <c r="B11" s="1">
        <v>6</v>
      </c>
      <c r="C11" s="1">
        <f t="shared" si="1"/>
        <v>2016</v>
      </c>
      <c r="D11" s="188">
        <f>'Avoided Cost inputs'!D21/1000</f>
        <v>0.23935690645507365</v>
      </c>
      <c r="E11" s="189">
        <f>NPV($C$1,$D$7:D11)+D$6</f>
        <v>0.97448691836553003</v>
      </c>
      <c r="F11" s="164">
        <f t="shared" si="2"/>
        <v>0.1137963237214623</v>
      </c>
      <c r="G11" s="196"/>
      <c r="H11" s="187"/>
      <c r="I11" s="187"/>
      <c r="J11" s="165">
        <f>'Avoided Cost inputs'!O12/100</f>
        <v>9.5541330934651308E-2</v>
      </c>
      <c r="K11" s="189">
        <f>NPV($C$1,$J$7:J11)+J$6</f>
        <v>0.44032618733894424</v>
      </c>
      <c r="L11" s="165">
        <f>'Avoided Cost inputs'!P12/100</f>
        <v>1.9108266186930267</v>
      </c>
      <c r="M11" s="189">
        <f>NPV($C$1,$L$7:L11)+L$6</f>
        <v>8.8065237467788862</v>
      </c>
      <c r="N11" s="194"/>
      <c r="O11" s="195"/>
    </row>
    <row r="12" spans="1:39" x14ac:dyDescent="0.2">
      <c r="A12" s="1" t="str">
        <f t="shared" si="0"/>
        <v>w7</v>
      </c>
      <c r="B12" s="1">
        <v>7</v>
      </c>
      <c r="C12" s="1">
        <f t="shared" si="1"/>
        <v>2017</v>
      </c>
      <c r="D12" s="188">
        <f>'Avoided Cost inputs'!D22/1000</f>
        <v>0.23627387168019759</v>
      </c>
      <c r="E12" s="189">
        <f>NPV($C$1,$D$7:D12)+D$6</f>
        <v>1.1142884730897715</v>
      </c>
      <c r="F12" s="164">
        <f t="shared" si="2"/>
        <v>0.10426637687507999</v>
      </c>
      <c r="G12" s="196"/>
      <c r="H12" s="187"/>
      <c r="I12" s="187"/>
      <c r="J12" s="165">
        <f>'Avoided Cost inputs'!O13/100</f>
        <v>9.7383612309815085E-2</v>
      </c>
      <c r="K12" s="189">
        <f>NPV($C$1,$J$7:J12)+J$6</f>
        <v>0.49794737206309486</v>
      </c>
      <c r="L12" s="165">
        <f>'Avoided Cost inputs'!P13/100</f>
        <v>1.9476722461963023</v>
      </c>
      <c r="M12" s="189">
        <f>NPV($C$1,$L$7:L12)+L$6</f>
        <v>9.9589474412619001</v>
      </c>
      <c r="N12" s="194"/>
      <c r="O12" s="195"/>
    </row>
    <row r="13" spans="1:39" x14ac:dyDescent="0.2">
      <c r="A13" s="1" t="str">
        <f t="shared" si="0"/>
        <v>w8</v>
      </c>
      <c r="B13" s="1">
        <v>8</v>
      </c>
      <c r="C13" s="1">
        <f t="shared" si="1"/>
        <v>2018</v>
      </c>
      <c r="D13" s="188">
        <f>'Avoided Cost inputs'!D23/1000</f>
        <v>0.22407121625936155</v>
      </c>
      <c r="E13" s="189">
        <f>NPV($C$1,$D$7:D13)+D$6</f>
        <v>1.2357666946948562</v>
      </c>
      <c r="F13" s="164">
        <f t="shared" si="2"/>
        <v>9.5534521600769653E-2</v>
      </c>
      <c r="G13" s="196"/>
      <c r="H13" s="187"/>
      <c r="I13" s="187"/>
      <c r="J13" s="165">
        <f>'Avoided Cost inputs'!O14/100</f>
        <v>9.9298636820885605E-2</v>
      </c>
      <c r="K13" s="189">
        <f>NPV($C$1,$J$7:J13)+J$6</f>
        <v>0.55178124689174723</v>
      </c>
      <c r="L13" s="165">
        <f>'Avoided Cost inputs'!P14/100</f>
        <v>1.9859727364177129</v>
      </c>
      <c r="M13" s="189">
        <f>NPV($C$1,$L$7:L13)+L$6</f>
        <v>11.035624937834948</v>
      </c>
      <c r="N13" s="194"/>
      <c r="O13" s="195"/>
    </row>
    <row r="14" spans="1:39" x14ac:dyDescent="0.2">
      <c r="A14" s="1" t="str">
        <f t="shared" si="0"/>
        <v>w9</v>
      </c>
      <c r="B14" s="1">
        <v>9</v>
      </c>
      <c r="C14" s="1">
        <f t="shared" si="1"/>
        <v>2019</v>
      </c>
      <c r="D14" s="188">
        <f>'Avoided Cost inputs'!D24/1000</f>
        <v>0.21411637120153501</v>
      </c>
      <c r="E14" s="189">
        <f>NPV($C$1,$D$7:D14)+D$6</f>
        <v>1.3421266825004587</v>
      </c>
      <c r="F14" s="164">
        <f t="shared" si="2"/>
        <v>8.7533921202830919E-2</v>
      </c>
      <c r="G14" s="196"/>
      <c r="H14" s="187"/>
      <c r="I14" s="187"/>
      <c r="J14" s="165">
        <f>'Avoided Cost inputs'!O15/100</f>
        <v>0.10132469678464993</v>
      </c>
      <c r="K14" s="189">
        <f>NPV($C$1,$J$7:J14)+J$6</f>
        <v>0.6021131923377967</v>
      </c>
      <c r="L14" s="165">
        <f>'Avoided Cost inputs'!P15/100</f>
        <v>2.0264939356929994</v>
      </c>
      <c r="M14" s="189">
        <f>NPV($C$1,$L$7:L14)+L$6</f>
        <v>12.042263846755937</v>
      </c>
      <c r="N14" s="194"/>
      <c r="O14" s="195"/>
      <c r="P14" s="197"/>
    </row>
    <row r="15" spans="1:39" x14ac:dyDescent="0.2">
      <c r="A15" s="1" t="str">
        <f t="shared" si="0"/>
        <v>w10</v>
      </c>
      <c r="B15" s="1">
        <v>10</v>
      </c>
      <c r="C15" s="1">
        <f t="shared" si="1"/>
        <v>2020</v>
      </c>
      <c r="D15" s="165">
        <f>D14*(1+'Avoided Cost inputs'!$K$9)</f>
        <v>0.21839869862556571</v>
      </c>
      <c r="E15" s="189">
        <f>NPV($C$1,$D$7:D15)+D$6</f>
        <v>1.4415285402627043</v>
      </c>
      <c r="F15" s="164">
        <f t="shared" si="2"/>
        <v>8.0203336267941114E-2</v>
      </c>
      <c r="G15" s="196"/>
      <c r="H15" s="187"/>
      <c r="I15" s="187"/>
      <c r="J15" s="165">
        <f>'Avoided Cost inputs'!O16/100</f>
        <v>0.1034659032352238</v>
      </c>
      <c r="K15" s="189">
        <f>NPV($C$1,$J$7:J15)+J$6</f>
        <v>0.64920460387712364</v>
      </c>
      <c r="L15" s="165">
        <f>'Avoided Cost inputs'!P16/100</f>
        <v>2.0693180647044769</v>
      </c>
      <c r="M15" s="189">
        <f>NPV($C$1,$L$7:L15)+L$6</f>
        <v>12.984092077542478</v>
      </c>
      <c r="N15" s="194"/>
      <c r="O15" s="165"/>
      <c r="P15" s="197"/>
    </row>
    <row r="16" spans="1:39" x14ac:dyDescent="0.2">
      <c r="A16" s="1" t="str">
        <f t="shared" si="0"/>
        <v>w11</v>
      </c>
      <c r="B16" s="1">
        <v>11</v>
      </c>
      <c r="C16" s="1">
        <f t="shared" si="1"/>
        <v>2021</v>
      </c>
      <c r="D16" s="165">
        <f>D15*(1+'Avoided Cost inputs'!$K$9)</f>
        <v>0.22276667259807703</v>
      </c>
      <c r="E16" s="189">
        <f>NPV($C$1,$D$7:D16)+D$6</f>
        <v>1.5344274727507838</v>
      </c>
      <c r="F16" s="164">
        <f t="shared" si="2"/>
        <v>7.3486655917116658E-2</v>
      </c>
      <c r="G16" s="196"/>
      <c r="H16" s="187"/>
      <c r="I16" s="187"/>
      <c r="J16" s="165">
        <f>'Avoided Cost inputs'!O17/100</f>
        <v>0.10562541946406265</v>
      </c>
      <c r="K16" s="189">
        <f>NPV($C$1,$J$7:J16)+J$6</f>
        <v>0.69325288361922444</v>
      </c>
      <c r="L16" s="165">
        <f>'Avoided Cost inputs'!P17/100</f>
        <v>2.1125083892812535</v>
      </c>
      <c r="M16" s="189">
        <f>NPV($C$1,$L$7:L16)+L$6</f>
        <v>13.865057672384493</v>
      </c>
      <c r="N16" s="194"/>
      <c r="O16" s="165"/>
      <c r="P16" s="197"/>
    </row>
    <row r="17" spans="1:16" x14ac:dyDescent="0.2">
      <c r="A17" s="1" t="str">
        <f t="shared" si="0"/>
        <v>w12</v>
      </c>
      <c r="B17" s="1">
        <v>12</v>
      </c>
      <c r="C17" s="1">
        <f t="shared" si="1"/>
        <v>2022</v>
      </c>
      <c r="D17" s="165">
        <f>D16*(1+'Avoided Cost inputs'!$K$9)</f>
        <v>0.22722200605003859</v>
      </c>
      <c r="E17" s="189">
        <f>NPV($C$1,$D$7:D17)+D$6</f>
        <v>1.6212489049826342</v>
      </c>
      <c r="F17" s="164">
        <f t="shared" si="2"/>
        <v>6.7332468313282628E-2</v>
      </c>
      <c r="G17" s="196"/>
      <c r="H17" s="187"/>
      <c r="I17" s="187"/>
      <c r="J17" s="165">
        <f>'Avoided Cost inputs'!O18/100</f>
        <v>0.10784861806200048</v>
      </c>
      <c r="K17" s="189">
        <f>NPV($C$1,$J$7:J17)+J$6</f>
        <v>0.73446179488245233</v>
      </c>
      <c r="L17" s="165">
        <f>'Avoided Cost inputs'!P18/100</f>
        <v>2.15697236124001</v>
      </c>
      <c r="M17" s="189">
        <f>NPV($C$1,$L$7:L17)+L$6</f>
        <v>14.689235897649052</v>
      </c>
      <c r="N17" s="194"/>
      <c r="O17" s="165"/>
      <c r="P17" s="197"/>
    </row>
    <row r="18" spans="1:16" x14ac:dyDescent="0.2">
      <c r="A18" s="1" t="str">
        <f t="shared" si="0"/>
        <v>w13</v>
      </c>
      <c r="B18" s="1">
        <v>13</v>
      </c>
      <c r="C18" s="1">
        <f t="shared" si="1"/>
        <v>2023</v>
      </c>
      <c r="D18" s="165">
        <f>D17*(1+'Avoided Cost inputs'!$K$9)</f>
        <v>0.23176644617103936</v>
      </c>
      <c r="E18" s="189">
        <f>NPV($C$1,$D$7:D18)+D$6</f>
        <v>1.702390430432962</v>
      </c>
      <c r="F18" s="164">
        <f t="shared" si="2"/>
        <v>6.1693667136964114E-2</v>
      </c>
      <c r="G18" s="196"/>
      <c r="H18" s="187"/>
      <c r="I18" s="187"/>
      <c r="J18" s="165">
        <f>'Avoided Cost inputs'!O19/100</f>
        <v>0.11013008516559282</v>
      </c>
      <c r="K18" s="189">
        <f>NPV($C$1,$J$7:J18)+J$6</f>
        <v>0.77301838172210213</v>
      </c>
      <c r="L18" s="165">
        <f>'Avoided Cost inputs'!P19/100</f>
        <v>2.2026017033118568</v>
      </c>
      <c r="M18" s="189">
        <f>NPV($C$1,$L$7:L18)+L$6</f>
        <v>15.460367634442045</v>
      </c>
      <c r="N18" s="194"/>
      <c r="O18" s="165"/>
      <c r="P18" s="197"/>
    </row>
    <row r="19" spans="1:16" x14ac:dyDescent="0.2">
      <c r="A19" s="1" t="str">
        <f t="shared" si="0"/>
        <v>w14</v>
      </c>
      <c r="B19" s="1">
        <v>14</v>
      </c>
      <c r="C19" s="1">
        <f t="shared" si="1"/>
        <v>2024</v>
      </c>
      <c r="D19" s="165">
        <f>D18*(1+'Avoided Cost inputs'!$K$9)</f>
        <v>0.23640177509446014</v>
      </c>
      <c r="E19" s="189">
        <f>NPV($C$1,$D$7:D19)+D$6</f>
        <v>1.7782236317884079</v>
      </c>
      <c r="F19" s="164">
        <f t="shared" si="2"/>
        <v>5.6527091017925711E-2</v>
      </c>
      <c r="G19" s="196"/>
      <c r="H19" s="187"/>
      <c r="I19" s="187"/>
      <c r="J19" s="165">
        <f>'Avoided Cost inputs'!O20/100</f>
        <v>0.11249334515637897</v>
      </c>
      <c r="K19" s="189">
        <f>NPV($C$1,$J$7:J19)+J$6</f>
        <v>0.80910411115870517</v>
      </c>
      <c r="L19" s="165">
        <f>'Avoided Cost inputs'!P20/100</f>
        <v>2.2498669031275802</v>
      </c>
      <c r="M19" s="189">
        <f>NPV($C$1,$L$7:L19)+L$6</f>
        <v>16.18208222317411</v>
      </c>
      <c r="N19" s="194"/>
      <c r="O19" s="165"/>
      <c r="P19" s="197"/>
    </row>
    <row r="20" spans="1:16" x14ac:dyDescent="0.2">
      <c r="A20" s="1" t="str">
        <f t="shared" si="0"/>
        <v>w15</v>
      </c>
      <c r="B20" s="1">
        <v>15</v>
      </c>
      <c r="C20" s="1">
        <f t="shared" si="1"/>
        <v>2025</v>
      </c>
      <c r="D20" s="165">
        <f>D19*(1+'Avoided Cost inputs'!$K$9)</f>
        <v>0.24112981059634936</v>
      </c>
      <c r="E20" s="189">
        <f>NPV($C$1,$D$7:D20)+D$6</f>
        <v>1.8490957825878902</v>
      </c>
      <c r="F20" s="164">
        <f t="shared" si="2"/>
        <v>5.1793193162841956E-2</v>
      </c>
      <c r="G20" s="196"/>
      <c r="H20" s="187"/>
      <c r="I20" s="187"/>
      <c r="J20" s="165">
        <f>'Avoided Cost inputs'!O21/100</f>
        <v>0.11485581517205935</v>
      </c>
      <c r="K20" s="189">
        <f>NPV($C$1,$J$7:J20)+J$6</f>
        <v>0.84286218790973022</v>
      </c>
      <c r="L20" s="165">
        <f>'Avoided Cost inputs'!P21/100</f>
        <v>2.2971163034411877</v>
      </c>
      <c r="M20" s="189">
        <f>NPV($C$1,$L$7:L20)+L$6</f>
        <v>16.857243758194606</v>
      </c>
      <c r="N20" s="194"/>
      <c r="O20" s="165"/>
      <c r="P20" s="197"/>
    </row>
    <row r="21" spans="1:16" x14ac:dyDescent="0.2">
      <c r="A21" s="1" t="str">
        <f t="shared" si="0"/>
        <v>w16</v>
      </c>
      <c r="B21" s="1">
        <v>16</v>
      </c>
      <c r="C21" s="1">
        <f t="shared" si="1"/>
        <v>2026</v>
      </c>
      <c r="D21" s="165">
        <f>D20*(1+'Avoided Cost inputs'!$K$9)</f>
        <v>0.24595240680827635</v>
      </c>
      <c r="E21" s="189">
        <f>NPV($C$1,$D$7:D21)+D$6</f>
        <v>1.9153314375406776</v>
      </c>
      <c r="F21" s="164">
        <f t="shared" si="2"/>
        <v>4.7455738650212534E-2</v>
      </c>
      <c r="G21" s="196"/>
      <c r="H21" s="187"/>
      <c r="I21" s="187"/>
      <c r="J21" s="165">
        <f>'Avoided Cost inputs'!O22/100</f>
        <v>0.11736581308249679</v>
      </c>
      <c r="K21" s="189">
        <f>NPV($C$1,$J$7:J21)+J$6</f>
        <v>0.8744691219481735</v>
      </c>
      <c r="L21" s="165">
        <f>'Avoided Cost inputs'!P22/100</f>
        <v>2.3473162616499361</v>
      </c>
      <c r="M21" s="189">
        <f>NPV($C$1,$L$7:L21)+L$6</f>
        <v>17.489382438963474</v>
      </c>
      <c r="N21" s="194"/>
      <c r="O21" s="165"/>
      <c r="P21" s="197"/>
    </row>
    <row r="22" spans="1:16" x14ac:dyDescent="0.2">
      <c r="A22" s="1" t="str">
        <f t="shared" si="0"/>
        <v>w17</v>
      </c>
      <c r="B22" s="1">
        <v>17</v>
      </c>
      <c r="C22" s="1">
        <f t="shared" si="1"/>
        <v>2027</v>
      </c>
      <c r="D22" s="165">
        <f>D21*(1+'Avoided Cost inputs'!$K$9)</f>
        <v>0.25087145494444185</v>
      </c>
      <c r="E22" s="189">
        <f>NPV($C$1,$D$7:D22)+D$6</f>
        <v>1.9772339188049646</v>
      </c>
      <c r="F22" s="164">
        <f t="shared" si="2"/>
        <v>4.3481527075510847E-2</v>
      </c>
      <c r="G22" s="196"/>
      <c r="H22" s="187"/>
      <c r="I22" s="187"/>
      <c r="J22" s="165">
        <f>'Avoided Cost inputs'!O23/100</f>
        <v>0.11995534877183019</v>
      </c>
      <c r="K22" s="189">
        <f>NPV($C$1,$J$7:J22)+J$6</f>
        <v>0.90406808023357799</v>
      </c>
      <c r="L22" s="165">
        <f>'Avoided Cost inputs'!P23/100</f>
        <v>2.3991069754366041</v>
      </c>
      <c r="M22" s="189">
        <f>NPV($C$1,$L$7:L22)+L$6</f>
        <v>18.081361604671564</v>
      </c>
      <c r="N22" s="194"/>
      <c r="O22" s="165"/>
      <c r="P22" s="197"/>
    </row>
    <row r="23" spans="1:16" x14ac:dyDescent="0.2">
      <c r="A23" s="1" t="str">
        <f t="shared" si="0"/>
        <v>w18</v>
      </c>
      <c r="B23" s="1">
        <v>18</v>
      </c>
      <c r="C23" s="1">
        <f t="shared" si="1"/>
        <v>2028</v>
      </c>
      <c r="D23" s="165">
        <f>D22*(1+'Avoided Cost inputs'!$K$9)</f>
        <v>0.25588888404333071</v>
      </c>
      <c r="E23" s="189">
        <f>NPV($C$1,$D$7:D23)+D$6</f>
        <v>2.0350867050332706</v>
      </c>
      <c r="F23" s="164">
        <f t="shared" si="2"/>
        <v>3.984013842359433E-2</v>
      </c>
      <c r="G23" s="196"/>
      <c r="H23" s="187"/>
      <c r="I23" s="187"/>
      <c r="J23" s="165">
        <f>'Avoided Cost inputs'!O24/100</f>
        <v>0.12265798249440671</v>
      </c>
      <c r="K23" s="189">
        <f>NPV($C$1,$J$7:J23)+J$6</f>
        <v>0.93179928109044119</v>
      </c>
      <c r="L23" s="165">
        <f>'Avoided Cost inputs'!P24/100</f>
        <v>2.4531596498881352</v>
      </c>
      <c r="M23" s="189">
        <f>NPV($C$1,$L$7:L23)+L$6</f>
        <v>18.635985621808828</v>
      </c>
      <c r="N23" s="194"/>
      <c r="O23" s="165"/>
      <c r="P23" s="197"/>
    </row>
    <row r="24" spans="1:16" x14ac:dyDescent="0.2">
      <c r="A24" s="1" t="str">
        <f t="shared" si="0"/>
        <v>w19</v>
      </c>
      <c r="B24" s="1">
        <v>19</v>
      </c>
      <c r="C24" s="1">
        <f t="shared" si="1"/>
        <v>2029</v>
      </c>
      <c r="D24" s="165">
        <f>D23*(1+'Avoided Cost inputs'!$K$9)</f>
        <v>0.26100666172419734</v>
      </c>
      <c r="E24" s="189">
        <f>NPV($C$1,$D$7:D24)+D$6</f>
        <v>2.0891547295457058</v>
      </c>
      <c r="F24" s="164">
        <f t="shared" si="2"/>
        <v>3.6503700223194366E-2</v>
      </c>
      <c r="G24" s="196"/>
      <c r="H24" s="187"/>
      <c r="I24" s="187"/>
      <c r="J24" s="165">
        <f>'Avoided Cost inputs'!O25/100</f>
        <v>0.1253502889393365</v>
      </c>
      <c r="K24" s="189">
        <f>NPV($C$1,$J$7:J24)+J$6</f>
        <v>0.95776583094875301</v>
      </c>
      <c r="L24" s="165">
        <f>'Avoided Cost inputs'!P25/100</f>
        <v>2.507005778786731</v>
      </c>
      <c r="M24" s="189">
        <f>NPV($C$1,$L$7:L24)+L$6</f>
        <v>19.155316618975068</v>
      </c>
      <c r="N24" s="194"/>
      <c r="O24" s="165"/>
      <c r="P24" s="197"/>
    </row>
    <row r="25" spans="1:16" x14ac:dyDescent="0.2">
      <c r="A25" s="1" t="str">
        <f t="shared" si="0"/>
        <v>w20</v>
      </c>
      <c r="B25" s="1">
        <v>20</v>
      </c>
      <c r="C25" s="1">
        <f t="shared" si="1"/>
        <v>2030</v>
      </c>
      <c r="D25" s="165">
        <f>D24*(1+'Avoided Cost inputs'!$K$9)</f>
        <v>0.26622679495868129</v>
      </c>
      <c r="E25" s="189">
        <f>NPV($C$1,$D$7:D25)+D$6</f>
        <v>2.1396855935760195</v>
      </c>
      <c r="F25" s="164">
        <f t="shared" si="2"/>
        <v>3.3446674201204299E-2</v>
      </c>
      <c r="G25" s="196"/>
      <c r="H25" s="187"/>
      <c r="I25" s="187"/>
      <c r="J25" s="165">
        <f>'Avoided Cost inputs'!O26/100</f>
        <v>0.12812721505603164</v>
      </c>
      <c r="K25" s="189">
        <f>NPV($C$1,$J$7:J25)+J$6</f>
        <v>0.98208486646726223</v>
      </c>
      <c r="L25" s="165">
        <f>'Avoided Cost inputs'!P26/100</f>
        <v>2.5625443011206332</v>
      </c>
      <c r="M25" s="189">
        <f>NPV($C$1,$L$7:L25)+L$6</f>
        <v>19.641697329345252</v>
      </c>
      <c r="N25" s="194"/>
      <c r="O25" s="165"/>
      <c r="P25" s="197"/>
    </row>
    <row r="26" spans="1:16" x14ac:dyDescent="0.2">
      <c r="A26" s="1" t="str">
        <f t="shared" si="0"/>
        <v>w21</v>
      </c>
      <c r="B26" s="1">
        <v>21</v>
      </c>
      <c r="C26" s="1">
        <f t="shared" si="1"/>
        <v>2031</v>
      </c>
      <c r="D26" s="165">
        <f>D25*(1+'Avoided Cost inputs'!$K$9)</f>
        <v>0.27155133085785493</v>
      </c>
      <c r="E26" s="189">
        <f>NPV($C$1,$D$7:D26)+D$6</f>
        <v>2.1869107001464059</v>
      </c>
      <c r="F26" s="164">
        <f t="shared" si="2"/>
        <v>3.0645660803742258E-2</v>
      </c>
      <c r="G26" s="196"/>
      <c r="H26" s="187"/>
      <c r="I26" s="187"/>
      <c r="J26" s="165">
        <f>'Avoided Cost inputs'!O27/100</f>
        <v>0.13068975935715227</v>
      </c>
      <c r="K26" s="189">
        <f>NPV($C$1,$J$7:J26)+J$6</f>
        <v>1.0048129370453085</v>
      </c>
      <c r="L26" s="165">
        <f>'Avoided Cost inputs'!P27/100</f>
        <v>2.613795187143046</v>
      </c>
      <c r="M26" s="189">
        <f>NPV($C$1,$L$7:L26)+L$6</f>
        <v>20.096258740906173</v>
      </c>
      <c r="N26" s="194"/>
      <c r="O26" s="165"/>
      <c r="P26" s="197"/>
    </row>
    <row r="27" spans="1:16" x14ac:dyDescent="0.2">
      <c r="A27" s="1" t="str">
        <f t="shared" si="0"/>
        <v>w22</v>
      </c>
      <c r="B27" s="1">
        <v>22</v>
      </c>
      <c r="C27" s="1">
        <f t="shared" si="1"/>
        <v>2032</v>
      </c>
      <c r="D27" s="165">
        <f>D26*(1+'Avoided Cost inputs'!$K$9)</f>
        <v>0.27698235747501204</v>
      </c>
      <c r="E27" s="189">
        <f>NPV($C$1,$D$7:D27)+D$6</f>
        <v>2.231046313763589</v>
      </c>
      <c r="F27" s="164">
        <f t="shared" si="2"/>
        <v>2.8079220087724264E-2</v>
      </c>
      <c r="G27" s="196"/>
      <c r="H27" s="187"/>
      <c r="I27" s="187"/>
      <c r="J27" s="165">
        <f>'Avoided Cost inputs'!O28/100</f>
        <v>0.13330355454429532</v>
      </c>
      <c r="K27" s="189">
        <f>NPV($C$1,$J$7:J27)+J$6</f>
        <v>1.0260541245014263</v>
      </c>
      <c r="L27" s="165">
        <f>'Avoided Cost inputs'!P28/100</f>
        <v>2.6660710908859069</v>
      </c>
      <c r="M27" s="189">
        <f>NPV($C$1,$L$7:L27)+L$6</f>
        <v>20.521082490028533</v>
      </c>
      <c r="N27" s="194"/>
      <c r="O27" s="165"/>
      <c r="P27" s="197"/>
    </row>
    <row r="28" spans="1:16" x14ac:dyDescent="0.2">
      <c r="A28" s="1" t="str">
        <f t="shared" si="0"/>
        <v>w23</v>
      </c>
      <c r="B28" s="1">
        <v>23</v>
      </c>
      <c r="C28" s="1">
        <f t="shared" si="1"/>
        <v>2033</v>
      </c>
      <c r="D28" s="165">
        <f>D27*(1+'Avoided Cost inputs'!$K$9)</f>
        <v>0.28252200462451227</v>
      </c>
      <c r="E28" s="189">
        <f>NPV($C$1,$D$7:D28)+D$6</f>
        <v>2.2722945507889944</v>
      </c>
      <c r="F28" s="164">
        <f t="shared" si="2"/>
        <v>2.5727707611988514E-2</v>
      </c>
      <c r="G28" s="196"/>
      <c r="H28" s="187"/>
      <c r="I28" s="187"/>
      <c r="J28" s="165">
        <f>'Avoided Cost inputs'!O29/100</f>
        <v>0.13596962563518125</v>
      </c>
      <c r="K28" s="189">
        <f>NPV($C$1,$J$7:J28)+J$6</f>
        <v>1.0459057015632187</v>
      </c>
      <c r="L28" s="165">
        <f>'Avoided Cost inputs'!P29/100</f>
        <v>2.7193925127036249</v>
      </c>
      <c r="M28" s="189">
        <f>NPV($C$1,$L$7:L28)+L$6</f>
        <v>20.918114031264381</v>
      </c>
      <c r="N28" s="194"/>
      <c r="O28" s="165"/>
      <c r="P28" s="197"/>
    </row>
    <row r="29" spans="1:16" x14ac:dyDescent="0.2">
      <c r="A29" s="1" t="str">
        <f t="shared" si="0"/>
        <v>w24</v>
      </c>
      <c r="B29" s="1">
        <v>24</v>
      </c>
      <c r="C29" s="1">
        <f t="shared" si="1"/>
        <v>2034</v>
      </c>
      <c r="D29" s="165">
        <f>D28*(1+'Avoided Cost inputs'!$K$9)</f>
        <v>0.28817244471700254</v>
      </c>
      <c r="E29" s="189">
        <f>NPV($C$1,$D$7:D29)+D$6</f>
        <v>2.3108443050183447</v>
      </c>
      <c r="F29" s="164">
        <f t="shared" si="2"/>
        <v>2.3573124071823819E-2</v>
      </c>
      <c r="G29" s="196"/>
      <c r="H29" s="187"/>
      <c r="I29" s="187"/>
      <c r="J29" s="165">
        <f>'Avoided Cost inputs'!O30/100</f>
        <v>0.13868901814788487</v>
      </c>
      <c r="K29" s="189">
        <f>NPV($C$1,$J$7:J29)+J$6</f>
        <v>1.0644585773219031</v>
      </c>
      <c r="L29" s="165">
        <f>'Avoided Cost inputs'!P30/100</f>
        <v>2.7737803629576971</v>
      </c>
      <c r="M29" s="189">
        <f>NPV($C$1,$L$7:L29)+L$6</f>
        <v>21.28917154643807</v>
      </c>
      <c r="N29" s="194"/>
      <c r="O29" s="165"/>
      <c r="P29" s="197"/>
    </row>
    <row r="30" spans="1:16" x14ac:dyDescent="0.2">
      <c r="A30" s="1" t="str">
        <f t="shared" si="0"/>
        <v>w25</v>
      </c>
      <c r="B30" s="1">
        <v>25</v>
      </c>
      <c r="C30" s="1">
        <f t="shared" si="1"/>
        <v>2035</v>
      </c>
      <c r="D30" s="165">
        <f>D29*(1+'Avoided Cost inputs'!$K$9)</f>
        <v>0.29393589361134259</v>
      </c>
      <c r="E30" s="189">
        <f>NPV($C$1,$D$7:D30)+D$6</f>
        <v>2.3468721127093266</v>
      </c>
      <c r="F30" s="164">
        <f t="shared" si="2"/>
        <v>2.1598977525951822E-2</v>
      </c>
      <c r="G30" s="196"/>
      <c r="H30" s="187"/>
      <c r="I30" s="187"/>
      <c r="J30" s="165">
        <f>'Avoided Cost inputs'!O31/100</f>
        <v>0.14146279851084256</v>
      </c>
      <c r="K30" s="189">
        <f>NPV($C$1,$J$7:J30)+J$6</f>
        <v>1.0817977135449728</v>
      </c>
      <c r="L30" s="165">
        <f>'Avoided Cost inputs'!P31/100</f>
        <v>2.8292559702168512</v>
      </c>
      <c r="M30" s="189">
        <f>NPV($C$1,$L$7:L30)+L$6</f>
        <v>21.635954270899461</v>
      </c>
      <c r="N30" s="194"/>
      <c r="O30" s="165"/>
      <c r="P30" s="197"/>
    </row>
    <row r="31" spans="1:16" x14ac:dyDescent="0.2">
      <c r="A31" s="1" t="str">
        <f t="shared" si="0"/>
        <v>w26</v>
      </c>
      <c r="B31" s="1">
        <v>26</v>
      </c>
      <c r="C31" s="1">
        <f t="shared" si="1"/>
        <v>2036</v>
      </c>
      <c r="D31" s="165">
        <f>D30*(1+'Avoided Cost inputs'!$K$9)</f>
        <v>0.29981461148356947</v>
      </c>
      <c r="E31" s="189">
        <f>NPV($C$1,$D$7:D31)+D$6</f>
        <v>2.3805429610186555</v>
      </c>
      <c r="F31" s="164">
        <f t="shared" si="2"/>
        <v>1.9790157161399875E-2</v>
      </c>
      <c r="G31" s="196"/>
      <c r="H31" s="187"/>
      <c r="I31" s="187"/>
      <c r="J31" s="165">
        <f>'Avoided Cost inputs'!O32/100</f>
        <v>0.14429205448105942</v>
      </c>
      <c r="K31" s="189">
        <f>NPV($C$1,$J$7:J31)+J$6</f>
        <v>1.098002513753449</v>
      </c>
      <c r="L31" s="165">
        <f>'Avoided Cost inputs'!P32/100</f>
        <v>2.8858410896211883</v>
      </c>
      <c r="M31" s="189">
        <f>NPV($C$1,$L$7:L31)+L$6</f>
        <v>21.960050275068987</v>
      </c>
      <c r="N31" s="194"/>
      <c r="O31" s="175"/>
      <c r="P31" s="197"/>
    </row>
    <row r="32" spans="1:16" x14ac:dyDescent="0.2">
      <c r="A32" s="1" t="str">
        <f t="shared" si="0"/>
        <v>w27</v>
      </c>
      <c r="B32" s="1">
        <v>27</v>
      </c>
      <c r="C32" s="1">
        <f t="shared" si="1"/>
        <v>2037</v>
      </c>
      <c r="D32" s="165">
        <f>D31*(1+'Avoided Cost inputs'!$K$9)</f>
        <v>0.30581090371324088</v>
      </c>
      <c r="E32" s="189">
        <f>NPV($C$1,$D$7:D32)+D$6</f>
        <v>2.4120110435507387</v>
      </c>
      <c r="F32" s="164">
        <f t="shared" si="2"/>
        <v>1.8132817630016378E-2</v>
      </c>
      <c r="G32" s="196"/>
      <c r="H32" s="187"/>
      <c r="I32" s="187"/>
      <c r="J32" s="165">
        <f>'Avoided Cost inputs'!O33/100</f>
        <v>0.14717789557068062</v>
      </c>
      <c r="K32" s="189">
        <f>NPV($C$1,$J$7:J32)+J$6</f>
        <v>1.1131471868454828</v>
      </c>
      <c r="L32" s="165">
        <f>'Avoided Cost inputs'!P33/100</f>
        <v>2.9435579114136119</v>
      </c>
      <c r="M32" s="189">
        <f>NPV($C$1,$L$7:L32)+L$6</f>
        <v>22.262943736909662</v>
      </c>
      <c r="N32" s="194"/>
      <c r="O32" s="175"/>
      <c r="P32" s="197"/>
    </row>
    <row r="33" spans="1:16" x14ac:dyDescent="0.2">
      <c r="A33" s="1" t="str">
        <f t="shared" si="0"/>
        <v>w28</v>
      </c>
      <c r="B33" s="1">
        <v>28</v>
      </c>
      <c r="C33" s="1">
        <f t="shared" si="1"/>
        <v>2038</v>
      </c>
      <c r="D33" s="165">
        <f>D32*(1+'Avoided Cost inputs'!$K$9)</f>
        <v>0.3119271217875057</v>
      </c>
      <c r="E33" s="189">
        <f>NPV($C$1,$D$7:D33)+D$6</f>
        <v>2.4414204664779189</v>
      </c>
      <c r="F33" s="164">
        <f t="shared" si="2"/>
        <v>1.6614273071299597E-2</v>
      </c>
      <c r="G33" s="196"/>
      <c r="H33" s="187"/>
      <c r="I33" s="187"/>
      <c r="J33" s="165">
        <f>'Avoided Cost inputs'!O34/100</f>
        <v>0.15012145348209424</v>
      </c>
      <c r="K33" s="189">
        <f>NPV($C$1,$J$7:J33)+J$6</f>
        <v>1.1273010869314957</v>
      </c>
      <c r="L33" s="165">
        <f>'Avoided Cost inputs'!P34/100</f>
        <v>3.0024290696418841</v>
      </c>
      <c r="M33" s="189">
        <f>NPV($C$1,$L$7:L33)+L$6</f>
        <v>22.546021738629925</v>
      </c>
      <c r="N33" s="194"/>
      <c r="O33" s="175"/>
      <c r="P33" s="197"/>
    </row>
    <row r="34" spans="1:16" x14ac:dyDescent="0.2">
      <c r="A34" s="1" t="str">
        <f t="shared" si="0"/>
        <v>w29</v>
      </c>
      <c r="B34" s="1">
        <v>29</v>
      </c>
      <c r="C34" s="1">
        <f t="shared" si="1"/>
        <v>2039</v>
      </c>
      <c r="D34" s="165">
        <f>D33*(1+'Avoided Cost inputs'!$K$9)</f>
        <v>0.31816566422325582</v>
      </c>
      <c r="E34" s="189">
        <f>NPV($C$1,$D$7:D34)+D$6</f>
        <v>2.4689059084659379</v>
      </c>
      <c r="F34" s="164">
        <f t="shared" si="2"/>
        <v>1.5222900010353306E-2</v>
      </c>
      <c r="G34" s="196"/>
      <c r="H34" s="187"/>
      <c r="I34" s="187"/>
      <c r="J34" s="165">
        <f>'Avoided Cost inputs'!O35/100</f>
        <v>0.15312388255173612</v>
      </c>
      <c r="K34" s="189">
        <f>NPV($C$1,$J$7:J34)+J$6</f>
        <v>1.1405290309371152</v>
      </c>
      <c r="L34" s="165">
        <f>'Avoided Cost inputs'!P35/100</f>
        <v>3.062477651034722</v>
      </c>
      <c r="M34" s="189">
        <f>NPV($C$1,$L$7:L34)+L$6</f>
        <v>22.810580618742314</v>
      </c>
      <c r="N34" s="194"/>
      <c r="O34" s="194"/>
      <c r="P34" s="197"/>
    </row>
    <row r="35" spans="1:16" x14ac:dyDescent="0.2">
      <c r="A35" s="1" t="str">
        <f t="shared" si="0"/>
        <v>w30</v>
      </c>
      <c r="B35" s="1">
        <v>30</v>
      </c>
      <c r="C35" s="1">
        <f t="shared" si="1"/>
        <v>2040</v>
      </c>
      <c r="D35" s="165">
        <f>D34*(1+'Avoided Cost inputs'!$K$9)</f>
        <v>0.32452897750772092</v>
      </c>
      <c r="E35" s="189">
        <f>NPV($C$1,$D$7:D35)+D$6</f>
        <v>2.4945932374267037</v>
      </c>
      <c r="F35" s="164">
        <f t="shared" si="2"/>
        <v>1.394804838771606E-2</v>
      </c>
      <c r="G35" s="196"/>
      <c r="H35" s="187"/>
      <c r="I35" s="187"/>
      <c r="J35" s="165">
        <f>'Avoided Cost inputs'!O36/100</f>
        <v>0.15618636020277085</v>
      </c>
      <c r="K35" s="189">
        <f>NPV($C$1,$J$7:J35)+J$6</f>
        <v>1.1528915954283485</v>
      </c>
      <c r="L35" s="165">
        <f>'Avoided Cost inputs'!P36/100</f>
        <v>3.1237272040554167</v>
      </c>
      <c r="M35" s="189">
        <f>NPV($C$1,$L$7:L35)+L$6</f>
        <v>23.057831908566978</v>
      </c>
      <c r="N35" s="194"/>
      <c r="O35" s="194"/>
      <c r="P35" s="197"/>
    </row>
    <row r="36" spans="1:16" x14ac:dyDescent="0.2">
      <c r="B36" s="1"/>
      <c r="C36" s="1"/>
      <c r="D36" s="1"/>
      <c r="E36" s="1"/>
      <c r="F36" s="1"/>
      <c r="G36" s="1"/>
      <c r="H36" s="1"/>
      <c r="I36" s="1"/>
      <c r="J36" s="1"/>
      <c r="K36" s="1"/>
      <c r="L36" s="198"/>
      <c r="M36" s="1"/>
      <c r="N36" s="194"/>
    </row>
    <row r="37" spans="1:16" x14ac:dyDescent="0.2">
      <c r="B37" s="1"/>
      <c r="C37" s="1"/>
      <c r="D37" s="1"/>
      <c r="E37" s="1"/>
      <c r="F37" s="1"/>
      <c r="G37" s="1"/>
      <c r="H37" s="1"/>
      <c r="I37" s="1"/>
      <c r="J37" s="1"/>
      <c r="K37" s="1"/>
      <c r="L37" s="1"/>
      <c r="M37" s="1"/>
    </row>
    <row r="38" spans="1:16" x14ac:dyDescent="0.2">
      <c r="B38" s="1"/>
      <c r="C38" s="1"/>
      <c r="D38" s="1"/>
      <c r="E38" s="1">
        <v>4</v>
      </c>
      <c r="F38" s="1"/>
      <c r="G38" s="1"/>
      <c r="H38" s="1"/>
      <c r="I38" s="1"/>
      <c r="J38" s="1"/>
      <c r="K38" s="1">
        <v>10</v>
      </c>
      <c r="L38" s="1"/>
      <c r="M38" s="1">
        <v>12</v>
      </c>
    </row>
    <row r="39" spans="1:16" x14ac:dyDescent="0.2">
      <c r="B39" s="1" t="s">
        <v>23</v>
      </c>
      <c r="C39" s="166"/>
      <c r="D39" s="1" t="s">
        <v>19</v>
      </c>
      <c r="E39" s="1"/>
      <c r="F39" s="1"/>
      <c r="G39" s="1"/>
      <c r="H39" s="1"/>
      <c r="I39" s="1"/>
      <c r="J39" s="1"/>
      <c r="K39" s="1"/>
      <c r="L39" s="1"/>
      <c r="M39" s="1"/>
    </row>
    <row r="40" spans="1:16" x14ac:dyDescent="0.2">
      <c r="B40" s="1"/>
      <c r="C40" s="166"/>
      <c r="D40" s="1" t="s">
        <v>20</v>
      </c>
      <c r="E40" s="1"/>
      <c r="F40" s="1"/>
      <c r="G40" s="1"/>
      <c r="H40" s="1"/>
      <c r="I40" s="1"/>
      <c r="J40" s="1"/>
      <c r="K40" s="1"/>
      <c r="L40" s="1"/>
      <c r="M40" s="1"/>
    </row>
    <row r="41" spans="1:16" x14ac:dyDescent="0.2">
      <c r="B41" s="1" t="s">
        <v>21</v>
      </c>
      <c r="C41" s="166"/>
      <c r="D41" s="1"/>
      <c r="E41" s="3" t="s">
        <v>22</v>
      </c>
      <c r="F41" s="3"/>
      <c r="G41" s="3"/>
      <c r="H41" s="1"/>
      <c r="I41" s="3"/>
      <c r="J41" s="1"/>
      <c r="K41" s="3" t="s">
        <v>22</v>
      </c>
      <c r="L41" s="1"/>
      <c r="M41" s="3" t="s">
        <v>22</v>
      </c>
    </row>
    <row r="42" spans="1:16" hidden="1" x14ac:dyDescent="0.2">
      <c r="B42" s="1">
        <v>0</v>
      </c>
      <c r="C42" s="1">
        <v>2006</v>
      </c>
      <c r="D42" s="188">
        <v>0</v>
      </c>
      <c r="E42" s="189"/>
      <c r="F42" s="187"/>
      <c r="G42" s="187"/>
      <c r="H42" s="196"/>
      <c r="I42" s="189"/>
      <c r="J42" s="165">
        <f t="shared" ref="J42:J72" si="3">J5</f>
        <v>0</v>
      </c>
      <c r="K42" s="189"/>
      <c r="L42" s="165"/>
      <c r="M42" s="189"/>
    </row>
    <row r="43" spans="1:16" x14ac:dyDescent="0.2">
      <c r="A43" s="1" t="str">
        <f>+"s"&amp;B43</f>
        <v>s1</v>
      </c>
      <c r="B43" s="1">
        <v>1</v>
      </c>
      <c r="C43" s="1">
        <v>2011</v>
      </c>
      <c r="D43" s="188">
        <f>'Avoided Cost inputs'!D71/1000</f>
        <v>0.19449648056228477</v>
      </c>
      <c r="E43" s="189">
        <f>+D43</f>
        <v>0.19449648056228477</v>
      </c>
      <c r="F43" s="187">
        <f>E43</f>
        <v>0.19449648056228477</v>
      </c>
      <c r="G43" s="55"/>
      <c r="H43" s="196"/>
      <c r="I43" s="192"/>
      <c r="J43" s="165">
        <f t="shared" si="3"/>
        <v>8.6099999999999996E-2</v>
      </c>
      <c r="K43" s="199">
        <f>+J43</f>
        <v>8.6099999999999996E-2</v>
      </c>
      <c r="L43" s="165">
        <f t="shared" ref="L43:L72" si="4">+L6</f>
        <v>1.722</v>
      </c>
      <c r="M43" s="192">
        <f>+L43</f>
        <v>1.722</v>
      </c>
      <c r="O43" s="194"/>
    </row>
    <row r="44" spans="1:16" x14ac:dyDescent="0.2">
      <c r="A44" s="1" t="str">
        <f t="shared" ref="A44:A72" si="5">+"s"&amp;B44</f>
        <v>s2</v>
      </c>
      <c r="B44" s="1">
        <v>2</v>
      </c>
      <c r="C44" s="1">
        <f t="shared" ref="C44:C71" si="6">+C43+1</f>
        <v>2012</v>
      </c>
      <c r="D44" s="188">
        <f>'Avoided Cost inputs'!D72/1000</f>
        <v>0.17065021847734066</v>
      </c>
      <c r="E44" s="189">
        <f>NPV($C$1,$D$44:D44)+D$43</f>
        <v>0.35085548594742377</v>
      </c>
      <c r="F44" s="187">
        <f>NPV($C$1,D44)</f>
        <v>0.15635900538513897</v>
      </c>
      <c r="G44" s="55"/>
      <c r="H44" s="196"/>
      <c r="I44" s="192"/>
      <c r="J44" s="165">
        <f t="shared" si="3"/>
        <v>8.7872377898551471E-2</v>
      </c>
      <c r="K44" s="189">
        <f>NPV($C$1,J$44:J44)+J$43</f>
        <v>0.16661344868842906</v>
      </c>
      <c r="L44" s="165">
        <f t="shared" si="4"/>
        <v>1.7574475579710296</v>
      </c>
      <c r="M44" s="189">
        <f>NPV($C$1,L$44:L44)+L$43</f>
        <v>3.3322689737685813</v>
      </c>
      <c r="O44" s="194"/>
    </row>
    <row r="45" spans="1:16" x14ac:dyDescent="0.2">
      <c r="A45" s="1" t="str">
        <f t="shared" si="5"/>
        <v>s3</v>
      </c>
      <c r="B45" s="1">
        <v>3</v>
      </c>
      <c r="C45" s="1">
        <f t="shared" si="6"/>
        <v>2013</v>
      </c>
      <c r="D45" s="188">
        <f>'Avoided Cost inputs'!D73/1000</f>
        <v>0.22404641540234896</v>
      </c>
      <c r="E45" s="189">
        <f>NPV($C$1,$D$44:D45)+D$43</f>
        <v>0.53894738919924945</v>
      </c>
      <c r="F45" s="187">
        <f t="shared" ref="F45:F72" si="7">NPV($C$1,D45)</f>
        <v>0.20528350320904248</v>
      </c>
      <c r="G45" s="55"/>
      <c r="H45" s="196"/>
      <c r="I45" s="192"/>
      <c r="J45" s="165">
        <f t="shared" si="3"/>
        <v>8.9855830981271617E-2</v>
      </c>
      <c r="K45" s="189">
        <f>NPV($C$1,J$44:J45)+J$43</f>
        <v>0.242049399034656</v>
      </c>
      <c r="L45" s="165">
        <f t="shared" si="4"/>
        <v>1.7971166196254325</v>
      </c>
      <c r="M45" s="189">
        <f>NPV($C$1,L$44:L45)+L$43</f>
        <v>4.8409879806931215</v>
      </c>
      <c r="O45" s="194"/>
    </row>
    <row r="46" spans="1:16" x14ac:dyDescent="0.2">
      <c r="A46" s="1" t="str">
        <f t="shared" si="5"/>
        <v>s4</v>
      </c>
      <c r="B46" s="1">
        <v>4</v>
      </c>
      <c r="C46" s="1">
        <f t="shared" si="6"/>
        <v>2014</v>
      </c>
      <c r="D46" s="188">
        <f>'Avoided Cost inputs'!D74/1000</f>
        <v>0.23933368176345346</v>
      </c>
      <c r="E46" s="189">
        <f>NPV($C$1,$D$44:D46)+D$43</f>
        <v>0.72304661978550377</v>
      </c>
      <c r="F46" s="187">
        <f t="shared" si="7"/>
        <v>0.21929052754577008</v>
      </c>
      <c r="G46" s="55"/>
      <c r="H46" s="196"/>
      <c r="I46" s="192"/>
      <c r="J46" s="165">
        <f t="shared" si="3"/>
        <v>9.1744385112794008E-2</v>
      </c>
      <c r="K46" s="189">
        <f>NPV($C$1,J$44:J46)+J$43</f>
        <v>0.3126206223803436</v>
      </c>
      <c r="L46" s="165">
        <f t="shared" si="4"/>
        <v>1.8348877022558805</v>
      </c>
      <c r="M46" s="189">
        <f>NPV($C$1,L$44:L46)+L$43</f>
        <v>6.2524124476068739</v>
      </c>
      <c r="O46" s="194"/>
    </row>
    <row r="47" spans="1:16" x14ac:dyDescent="0.2">
      <c r="A47" s="1" t="str">
        <f t="shared" si="5"/>
        <v>s5</v>
      </c>
      <c r="B47" s="1">
        <v>5</v>
      </c>
      <c r="C47" s="1">
        <f t="shared" si="6"/>
        <v>2015</v>
      </c>
      <c r="D47" s="188">
        <f>'Avoided Cost inputs'!D75/1000</f>
        <v>0.25201137679967867</v>
      </c>
      <c r="E47" s="189">
        <f>NPV($C$1,$D$44:D47)+D$43</f>
        <v>0.90066354567393991</v>
      </c>
      <c r="F47" s="187">
        <f t="shared" si="7"/>
        <v>0.23090652079867938</v>
      </c>
      <c r="G47" s="55"/>
      <c r="H47" s="196"/>
      <c r="I47" s="192"/>
      <c r="J47" s="165">
        <f t="shared" si="3"/>
        <v>9.365459403969352E-2</v>
      </c>
      <c r="K47" s="189">
        <f>NPV($C$1,J$44:J47)+J$43</f>
        <v>0.37862812291426801</v>
      </c>
      <c r="L47" s="165">
        <f t="shared" si="4"/>
        <v>1.8730918807938708</v>
      </c>
      <c r="M47" s="189">
        <f>NPV($C$1,L$44:L47)+L$43</f>
        <v>7.5725624582853612</v>
      </c>
      <c r="O47" s="194"/>
    </row>
    <row r="48" spans="1:16" x14ac:dyDescent="0.2">
      <c r="A48" s="1" t="str">
        <f t="shared" si="5"/>
        <v>s6</v>
      </c>
      <c r="B48" s="1">
        <v>6</v>
      </c>
      <c r="C48" s="1">
        <f t="shared" si="6"/>
        <v>2016</v>
      </c>
      <c r="D48" s="188">
        <f>'Avoided Cost inputs'!D76/1000</f>
        <v>0.26387081537478468</v>
      </c>
      <c r="E48" s="189">
        <f>NPV($C$1,$D$44:D48)+D$43</f>
        <v>1.0710643387916408</v>
      </c>
      <c r="F48" s="187">
        <f t="shared" si="7"/>
        <v>0.24177278300786578</v>
      </c>
      <c r="G48" s="55"/>
      <c r="H48" s="196"/>
      <c r="I48" s="192"/>
      <c r="J48" s="165">
        <f t="shared" si="3"/>
        <v>9.5541330934651308E-2</v>
      </c>
      <c r="K48" s="189">
        <f>NPV($C$1,J$44:J48)+J$43</f>
        <v>0.44032618733894424</v>
      </c>
      <c r="L48" s="165">
        <f t="shared" si="4"/>
        <v>1.9108266186930267</v>
      </c>
      <c r="M48" s="189">
        <f>NPV($C$1,L$44:L48)+L$43</f>
        <v>8.8065237467788862</v>
      </c>
      <c r="O48" s="194"/>
    </row>
    <row r="49" spans="1:16" x14ac:dyDescent="0.2">
      <c r="A49" s="1" t="str">
        <f t="shared" si="5"/>
        <v>s7</v>
      </c>
      <c r="B49" s="1">
        <v>7</v>
      </c>
      <c r="C49" s="1">
        <f t="shared" si="6"/>
        <v>2017</v>
      </c>
      <c r="D49" s="188">
        <f>'Avoided Cost inputs'!D77/1000</f>
        <v>0.26047202938643038</v>
      </c>
      <c r="E49" s="189">
        <f>NPV($C$1,$D$44:D49)+D$43</f>
        <v>1.225183769820769</v>
      </c>
      <c r="F49" s="187">
        <f t="shared" si="7"/>
        <v>0.23865863055381198</v>
      </c>
      <c r="G49" s="55"/>
      <c r="H49" s="196"/>
      <c r="I49" s="192"/>
      <c r="J49" s="165">
        <f t="shared" si="3"/>
        <v>9.7383612309815085E-2</v>
      </c>
      <c r="K49" s="189">
        <f>NPV($C$1,J$44:J49)+J$43</f>
        <v>0.49794737206309486</v>
      </c>
      <c r="L49" s="165">
        <f t="shared" si="4"/>
        <v>1.9476722461963023</v>
      </c>
      <c r="M49" s="189">
        <f>NPV($C$1,L$44:L49)+L$43</f>
        <v>9.9589474412619001</v>
      </c>
      <c r="O49" s="194"/>
    </row>
    <row r="50" spans="1:16" x14ac:dyDescent="0.2">
      <c r="A50" s="1" t="str">
        <f t="shared" si="5"/>
        <v>s8</v>
      </c>
      <c r="B50" s="1">
        <v>8</v>
      </c>
      <c r="C50" s="1">
        <f t="shared" si="6"/>
        <v>2018</v>
      </c>
      <c r="D50" s="188">
        <f>'Avoided Cost inputs'!D78/1000</f>
        <v>0.24701963027532345</v>
      </c>
      <c r="E50" s="189">
        <f>NPV($C$1,$D$44:D50)+D$43</f>
        <v>1.359103270452471</v>
      </c>
      <c r="F50" s="187">
        <f t="shared" si="7"/>
        <v>0.22633281132061889</v>
      </c>
      <c r="G50" s="55"/>
      <c r="H50" s="196"/>
      <c r="I50" s="192"/>
      <c r="J50" s="165">
        <f t="shared" si="3"/>
        <v>9.9298636820885605E-2</v>
      </c>
      <c r="K50" s="189">
        <f>NPV($C$1,J$44:J50)+J$43</f>
        <v>0.55178124689174723</v>
      </c>
      <c r="L50" s="165">
        <f t="shared" si="4"/>
        <v>1.9859727364177129</v>
      </c>
      <c r="M50" s="189">
        <f>NPV($C$1,L$44:L50)+L$43</f>
        <v>11.035624937834948</v>
      </c>
      <c r="O50" s="194"/>
    </row>
    <row r="51" spans="1:16" x14ac:dyDescent="0.2">
      <c r="A51" s="1" t="str">
        <f t="shared" si="5"/>
        <v>s9</v>
      </c>
      <c r="B51" s="1">
        <v>9</v>
      </c>
      <c r="C51" s="1">
        <f t="shared" si="6"/>
        <v>2019</v>
      </c>
      <c r="D51" s="188">
        <f>'Avoided Cost inputs'!D79/1000</f>
        <v>0.23604525263466247</v>
      </c>
      <c r="E51" s="189">
        <f>NPV($C$1,$D$44:D51)+D$43</f>
        <v>1.4763561925476365</v>
      </c>
      <c r="F51" s="187">
        <f t="shared" si="7"/>
        <v>0.21627749004458721</v>
      </c>
      <c r="G51" s="200"/>
      <c r="H51" s="196"/>
      <c r="I51" s="192"/>
      <c r="J51" s="165">
        <f t="shared" si="3"/>
        <v>0.10132469678464993</v>
      </c>
      <c r="K51" s="189">
        <f>NPV($C$1,J$44:J51)+J$43</f>
        <v>0.6021131923377967</v>
      </c>
      <c r="L51" s="165">
        <f t="shared" si="4"/>
        <v>2.0264939356929994</v>
      </c>
      <c r="M51" s="189">
        <f>NPV($C$1,L$44:L51)+L$43</f>
        <v>12.042263846755937</v>
      </c>
      <c r="O51" s="194"/>
      <c r="P51" s="197"/>
    </row>
    <row r="52" spans="1:16" x14ac:dyDescent="0.2">
      <c r="A52" s="1" t="str">
        <f t="shared" si="5"/>
        <v>s10</v>
      </c>
      <c r="B52" s="1">
        <v>10</v>
      </c>
      <c r="C52" s="1">
        <f t="shared" si="6"/>
        <v>2020</v>
      </c>
      <c r="D52" s="165">
        <f>D51*(1+'Avoided Cost inputs'!$K$64)</f>
        <v>0.24076615768735574</v>
      </c>
      <c r="E52" s="189">
        <f>NPV($C$1,$D$44:D52)+D$43</f>
        <v>1.5859383627300341</v>
      </c>
      <c r="F52" s="187">
        <f t="shared" si="7"/>
        <v>0.22060303984547897</v>
      </c>
      <c r="G52" s="187"/>
      <c r="H52" s="196"/>
      <c r="I52" s="192"/>
      <c r="J52" s="165">
        <f t="shared" si="3"/>
        <v>0.1034659032352238</v>
      </c>
      <c r="K52" s="189">
        <f>NPV($C$1,J$44:J52)+J$43</f>
        <v>0.64920460387712364</v>
      </c>
      <c r="L52" s="165">
        <f t="shared" si="4"/>
        <v>2.0693180647044769</v>
      </c>
      <c r="M52" s="189">
        <f>NPV($C$1,L$44:L52)+L$43</f>
        <v>12.984092077542478</v>
      </c>
      <c r="O52" s="194"/>
      <c r="P52" s="197"/>
    </row>
    <row r="53" spans="1:16" x14ac:dyDescent="0.2">
      <c r="A53" s="1" t="str">
        <f t="shared" si="5"/>
        <v>s11</v>
      </c>
      <c r="B53" s="1">
        <v>11</v>
      </c>
      <c r="C53" s="1">
        <f t="shared" si="6"/>
        <v>2021</v>
      </c>
      <c r="D53" s="165">
        <f>D52*(1+'Avoided Cost inputs'!$K$64)</f>
        <v>0.24558148084110284</v>
      </c>
      <c r="E53" s="189">
        <f>NPV($C$1,$D$44:D53)+D$43</f>
        <v>1.6883516058911532</v>
      </c>
      <c r="F53" s="187">
        <f t="shared" si="7"/>
        <v>0.22501510064238855</v>
      </c>
      <c r="G53" s="187"/>
      <c r="H53" s="196"/>
      <c r="I53" s="192"/>
      <c r="J53" s="165">
        <f t="shared" si="3"/>
        <v>0.10562541946406265</v>
      </c>
      <c r="K53" s="189">
        <f>NPV($C$1,J$44:J53)+J$43</f>
        <v>0.69325288361922444</v>
      </c>
      <c r="L53" s="165">
        <f t="shared" si="4"/>
        <v>2.1125083892812535</v>
      </c>
      <c r="M53" s="189">
        <f>NPV($C$1,L$44:L53)+L$43</f>
        <v>13.865057672384493</v>
      </c>
      <c r="O53" s="194"/>
      <c r="P53" s="197"/>
    </row>
    <row r="54" spans="1:16" x14ac:dyDescent="0.2">
      <c r="A54" s="1" t="str">
        <f t="shared" si="5"/>
        <v>s12</v>
      </c>
      <c r="B54" s="1">
        <v>12</v>
      </c>
      <c r="C54" s="1">
        <f t="shared" si="6"/>
        <v>2022</v>
      </c>
      <c r="D54" s="165">
        <f>D53*(1+'Avoided Cost inputs'!$K$64)</f>
        <v>0.25049311045792488</v>
      </c>
      <c r="E54" s="189">
        <f>NPV($C$1,$D$44:D54)+D$43</f>
        <v>1.7840649172566854</v>
      </c>
      <c r="F54" s="187">
        <f t="shared" si="7"/>
        <v>0.22951540265523629</v>
      </c>
      <c r="G54" s="187"/>
      <c r="H54" s="196"/>
      <c r="I54" s="192"/>
      <c r="J54" s="165">
        <f t="shared" si="3"/>
        <v>0.10784861806200048</v>
      </c>
      <c r="K54" s="189">
        <f>NPV($C$1,J$44:J54)+J$43</f>
        <v>0.73446179488245233</v>
      </c>
      <c r="L54" s="165">
        <f t="shared" si="4"/>
        <v>2.15697236124001</v>
      </c>
      <c r="M54" s="189">
        <f>NPV($C$1,L$44:L54)+L$43</f>
        <v>14.689235897649052</v>
      </c>
      <c r="O54" s="194"/>
      <c r="P54" s="197"/>
    </row>
    <row r="55" spans="1:16" x14ac:dyDescent="0.2">
      <c r="A55" s="1" t="str">
        <f t="shared" si="5"/>
        <v>s13</v>
      </c>
      <c r="B55" s="1">
        <v>13</v>
      </c>
      <c r="C55" s="1">
        <f t="shared" si="6"/>
        <v>2023</v>
      </c>
      <c r="D55" s="165">
        <f>D54*(1+'Avoided Cost inputs'!$K$64)</f>
        <v>0.25550297266708338</v>
      </c>
      <c r="E55" s="189">
        <f>NPV($C$1,$D$44:D55)+D$43</f>
        <v>1.8735166101216685</v>
      </c>
      <c r="F55" s="187">
        <f t="shared" si="7"/>
        <v>0.23410571070834102</v>
      </c>
      <c r="G55" s="187"/>
      <c r="H55" s="196"/>
      <c r="I55" s="192"/>
      <c r="J55" s="165">
        <f t="shared" si="3"/>
        <v>0.11013008516559282</v>
      </c>
      <c r="K55" s="189">
        <f>NPV($C$1,J$44:J55)+J$43</f>
        <v>0.77301838172210213</v>
      </c>
      <c r="L55" s="165">
        <f t="shared" si="4"/>
        <v>2.2026017033118568</v>
      </c>
      <c r="M55" s="189">
        <f>NPV($C$1,L$44:L55)+L$43</f>
        <v>15.460367634442045</v>
      </c>
      <c r="O55" s="194"/>
      <c r="P55" s="197"/>
    </row>
    <row r="56" spans="1:16" x14ac:dyDescent="0.2">
      <c r="A56" s="1" t="str">
        <f t="shared" si="5"/>
        <v>s14</v>
      </c>
      <c r="B56" s="1">
        <v>14</v>
      </c>
      <c r="C56" s="1">
        <f t="shared" si="6"/>
        <v>2024</v>
      </c>
      <c r="D56" s="165">
        <f>D55*(1+'Avoided Cost inputs'!$K$64)</f>
        <v>0.26061303212042508</v>
      </c>
      <c r="E56" s="189">
        <f>NPV($C$1,$D$44:D56)+D$43</f>
        <v>1.9571163230795965</v>
      </c>
      <c r="F56" s="187">
        <f t="shared" si="7"/>
        <v>0.23878782492250789</v>
      </c>
      <c r="G56" s="187"/>
      <c r="H56" s="196"/>
      <c r="I56" s="192"/>
      <c r="J56" s="165">
        <f t="shared" si="3"/>
        <v>0.11249334515637897</v>
      </c>
      <c r="K56" s="189">
        <f>NPV($C$1,J$44:J56)+J$43</f>
        <v>0.80910411115870517</v>
      </c>
      <c r="L56" s="165">
        <f t="shared" si="4"/>
        <v>2.2498669031275802</v>
      </c>
      <c r="M56" s="189">
        <f>NPV($C$1,L$44:L56)+L$43</f>
        <v>16.18208222317411</v>
      </c>
      <c r="O56" s="194"/>
      <c r="P56" s="197"/>
    </row>
    <row r="57" spans="1:16" x14ac:dyDescent="0.2">
      <c r="A57" s="1" t="str">
        <f t="shared" si="5"/>
        <v>s15</v>
      </c>
      <c r="B57" s="1">
        <v>15</v>
      </c>
      <c r="C57" s="1">
        <f t="shared" si="6"/>
        <v>2025</v>
      </c>
      <c r="D57" s="165">
        <f>D56*(1+'Avoided Cost inputs'!$K$64)</f>
        <v>0.26582529276283356</v>
      </c>
      <c r="E57" s="189">
        <f>NPV($C$1,$D$44:D57)+D$43</f>
        <v>2.035246895937473</v>
      </c>
      <c r="F57" s="187">
        <f t="shared" si="7"/>
        <v>0.24356358142095802</v>
      </c>
      <c r="G57" s="187"/>
      <c r="H57" s="196"/>
      <c r="I57" s="192"/>
      <c r="J57" s="165">
        <f t="shared" si="3"/>
        <v>0.11485581517205935</v>
      </c>
      <c r="K57" s="189">
        <f>NPV($C$1,J$44:J57)+J$43</f>
        <v>0.84286218790973022</v>
      </c>
      <c r="L57" s="165">
        <f t="shared" si="4"/>
        <v>2.2971163034411877</v>
      </c>
      <c r="M57" s="189">
        <f>NPV($C$1,L$44:L57)+L$43</f>
        <v>16.857243758194606</v>
      </c>
      <c r="O57" s="194"/>
      <c r="P57" s="197"/>
    </row>
    <row r="58" spans="1:16" x14ac:dyDescent="0.2">
      <c r="A58" s="1" t="str">
        <f t="shared" si="5"/>
        <v>s16</v>
      </c>
      <c r="B58" s="1">
        <v>16</v>
      </c>
      <c r="C58" s="1">
        <f t="shared" si="6"/>
        <v>2026</v>
      </c>
      <c r="D58" s="165">
        <f>D57*(1+'Avoided Cost inputs'!$K$64)</f>
        <v>0.27114179861809024</v>
      </c>
      <c r="E58" s="189">
        <f>NPV($C$1,$D$44:D58)+D$43</f>
        <v>2.1082661229074513</v>
      </c>
      <c r="F58" s="187">
        <f t="shared" si="7"/>
        <v>0.24843485304937718</v>
      </c>
      <c r="G58" s="187"/>
      <c r="H58" s="196"/>
      <c r="I58" s="192"/>
      <c r="J58" s="165">
        <f t="shared" si="3"/>
        <v>0.11736581308249679</v>
      </c>
      <c r="K58" s="189">
        <f>NPV($C$1,J$44:J58)+J$43</f>
        <v>0.8744691219481735</v>
      </c>
      <c r="L58" s="165">
        <f t="shared" si="4"/>
        <v>2.3473162616499361</v>
      </c>
      <c r="M58" s="189">
        <f>NPV($C$1,L$44:L58)+L$43</f>
        <v>17.489382438963474</v>
      </c>
      <c r="O58" s="194"/>
      <c r="P58" s="197"/>
    </row>
    <row r="59" spans="1:16" x14ac:dyDescent="0.2">
      <c r="A59" s="1" t="str">
        <f t="shared" si="5"/>
        <v>s17</v>
      </c>
      <c r="B59" s="1">
        <v>17</v>
      </c>
      <c r="C59" s="1">
        <f t="shared" si="6"/>
        <v>2027</v>
      </c>
      <c r="D59" s="165">
        <f>D58*(1+'Avoided Cost inputs'!$K$64)</f>
        <v>0.27656463459045205</v>
      </c>
      <c r="E59" s="189">
        <f>NPV($C$1,$D$44:D59)+D$43</f>
        <v>2.1765083911036927</v>
      </c>
      <c r="F59" s="187">
        <f t="shared" si="7"/>
        <v>0.25340355011036475</v>
      </c>
      <c r="G59" s="187"/>
      <c r="H59" s="196"/>
      <c r="I59" s="192"/>
      <c r="J59" s="165">
        <f t="shared" si="3"/>
        <v>0.11995534877183019</v>
      </c>
      <c r="K59" s="189">
        <f>NPV($C$1,J$44:J59)+J$43</f>
        <v>0.90406808023357799</v>
      </c>
      <c r="L59" s="165">
        <f t="shared" si="4"/>
        <v>2.3991069754366041</v>
      </c>
      <c r="M59" s="189">
        <f>NPV($C$1,L$44:L59)+L$43</f>
        <v>18.081361604671564</v>
      </c>
      <c r="O59" s="194"/>
      <c r="P59" s="197"/>
    </row>
    <row r="60" spans="1:16" x14ac:dyDescent="0.2">
      <c r="A60" s="1" t="str">
        <f t="shared" si="5"/>
        <v>s18</v>
      </c>
      <c r="B60" s="1">
        <v>18</v>
      </c>
      <c r="C60" s="1">
        <f t="shared" si="6"/>
        <v>2028</v>
      </c>
      <c r="D60" s="165">
        <f>D59*(1+'Avoided Cost inputs'!$K$64)</f>
        <v>0.28209592728226107</v>
      </c>
      <c r="E60" s="189">
        <f>NPV($C$1,$D$44:D60)+D$43</f>
        <v>2.2402862118478435</v>
      </c>
      <c r="F60" s="187">
        <f t="shared" si="7"/>
        <v>0.25847162111257199</v>
      </c>
      <c r="G60" s="187"/>
      <c r="H60" s="196"/>
      <c r="I60" s="192"/>
      <c r="J60" s="165">
        <f t="shared" si="3"/>
        <v>0.12265798249440671</v>
      </c>
      <c r="K60" s="189">
        <f>NPV($C$1,J$44:J60)+J$43</f>
        <v>0.93179928109044119</v>
      </c>
      <c r="L60" s="165">
        <f t="shared" si="4"/>
        <v>2.4531596498881352</v>
      </c>
      <c r="M60" s="189">
        <f>NPV($C$1,L$44:L60)+L$43</f>
        <v>18.635985621808828</v>
      </c>
      <c r="O60" s="194"/>
      <c r="P60" s="197"/>
    </row>
    <row r="61" spans="1:16" x14ac:dyDescent="0.2">
      <c r="A61" s="1" t="str">
        <f t="shared" si="5"/>
        <v>s19</v>
      </c>
      <c r="B61" s="1">
        <v>19</v>
      </c>
      <c r="C61" s="1">
        <f t="shared" si="6"/>
        <v>2029</v>
      </c>
      <c r="D61" s="165">
        <f>D60*(1+'Avoided Cost inputs'!$K$64)</f>
        <v>0.28773784582790629</v>
      </c>
      <c r="E61" s="189">
        <f>NPV($C$1,$D$44:D61)+D$43</f>
        <v>2.2998916517956483</v>
      </c>
      <c r="F61" s="187">
        <f t="shared" si="7"/>
        <v>0.26364105353482342</v>
      </c>
      <c r="G61" s="187"/>
      <c r="H61" s="196"/>
      <c r="I61" s="192"/>
      <c r="J61" s="165">
        <f t="shared" si="3"/>
        <v>0.1253502889393365</v>
      </c>
      <c r="K61" s="189">
        <f>NPV($C$1,J$44:J61)+J$43</f>
        <v>0.95776583094875301</v>
      </c>
      <c r="L61" s="165">
        <f t="shared" si="4"/>
        <v>2.507005778786731</v>
      </c>
      <c r="M61" s="189">
        <f>NPV($C$1,L$44:L61)+L$43</f>
        <v>19.155316618975068</v>
      </c>
      <c r="O61" s="194"/>
      <c r="P61" s="197"/>
    </row>
    <row r="62" spans="1:16" x14ac:dyDescent="0.2">
      <c r="A62" s="1" t="str">
        <f t="shared" si="5"/>
        <v>s20</v>
      </c>
      <c r="B62" s="1">
        <v>20</v>
      </c>
      <c r="C62" s="1">
        <f t="shared" si="6"/>
        <v>2030</v>
      </c>
      <c r="D62" s="165">
        <f>D61*(1+'Avoided Cost inputs'!$K$64)</f>
        <v>0.29349260274446443</v>
      </c>
      <c r="E62" s="189">
        <f>NPV($C$1,$D$44:D62)+D$43</f>
        <v>2.3555976704384558</v>
      </c>
      <c r="F62" s="187">
        <f t="shared" si="7"/>
        <v>0.26891387460551991</v>
      </c>
      <c r="G62" s="187"/>
      <c r="H62" s="196"/>
      <c r="I62" s="192"/>
      <c r="J62" s="165">
        <f t="shared" si="3"/>
        <v>0.12812721505603164</v>
      </c>
      <c r="K62" s="189">
        <f>NPV($C$1,J$44:J62)+J$43</f>
        <v>0.98208486646726223</v>
      </c>
      <c r="L62" s="165">
        <f t="shared" si="4"/>
        <v>2.5625443011206332</v>
      </c>
      <c r="M62" s="189">
        <f>NPV($C$1,L$44:L62)+L$43</f>
        <v>19.641697329345252</v>
      </c>
      <c r="O62" s="194"/>
      <c r="P62" s="197"/>
    </row>
    <row r="63" spans="1:16" x14ac:dyDescent="0.2">
      <c r="A63" s="1" t="str">
        <f t="shared" si="5"/>
        <v>s21</v>
      </c>
      <c r="B63" s="1">
        <v>21</v>
      </c>
      <c r="C63" s="1">
        <f t="shared" si="6"/>
        <v>2031</v>
      </c>
      <c r="D63" s="165">
        <f>D62*(1+'Avoided Cost inputs'!$K$64)</f>
        <v>0.29936245479935369</v>
      </c>
      <c r="E63" s="189">
        <f>NPV($C$1,$D$44:D63)+D$43</f>
        <v>2.4076593701046316</v>
      </c>
      <c r="F63" s="187">
        <f t="shared" si="7"/>
        <v>0.2742921520976303</v>
      </c>
      <c r="G63" s="187"/>
      <c r="H63" s="196"/>
      <c r="I63" s="192"/>
      <c r="J63" s="165">
        <f t="shared" si="3"/>
        <v>0.13068975935715227</v>
      </c>
      <c r="K63" s="189">
        <f>NPV($C$1,J$44:J63)+J$43</f>
        <v>1.0048129370453085</v>
      </c>
      <c r="L63" s="165">
        <f t="shared" si="4"/>
        <v>2.613795187143046</v>
      </c>
      <c r="M63" s="189">
        <f>NPV($C$1,L$44:L63)+L$43</f>
        <v>20.096258740906173</v>
      </c>
      <c r="O63" s="194"/>
      <c r="P63" s="197"/>
    </row>
    <row r="64" spans="1:16" x14ac:dyDescent="0.2">
      <c r="A64" s="1" t="str">
        <f t="shared" si="5"/>
        <v>s22</v>
      </c>
      <c r="B64" s="1">
        <v>22</v>
      </c>
      <c r="C64" s="1">
        <f t="shared" si="6"/>
        <v>2032</v>
      </c>
      <c r="D64" s="165">
        <f>D63*(1+'Avoided Cost inputs'!$K$64)</f>
        <v>0.30534970389534077</v>
      </c>
      <c r="E64" s="189">
        <f>NPV($C$1,$D$44:D64)+D$43</f>
        <v>2.4563151641851695</v>
      </c>
      <c r="F64" s="187">
        <f t="shared" si="7"/>
        <v>0.2797779951395829</v>
      </c>
      <c r="G64" s="187"/>
      <c r="H64" s="196"/>
      <c r="I64" s="192"/>
      <c r="J64" s="165">
        <f t="shared" si="3"/>
        <v>0.13330355454429532</v>
      </c>
      <c r="K64" s="189">
        <f>NPV($C$1,J$44:J64)+J$43</f>
        <v>1.0260541245014263</v>
      </c>
      <c r="L64" s="165">
        <f t="shared" si="4"/>
        <v>2.6660710908859069</v>
      </c>
      <c r="M64" s="189">
        <f>NPV($C$1,L$44:L64)+L$43</f>
        <v>20.521082490028533</v>
      </c>
      <c r="O64" s="194"/>
      <c r="P64" s="197"/>
    </row>
    <row r="65" spans="1:16" x14ac:dyDescent="0.2">
      <c r="A65" s="1" t="str">
        <f t="shared" si="5"/>
        <v>s23</v>
      </c>
      <c r="B65" s="1">
        <v>23</v>
      </c>
      <c r="C65" s="1">
        <f t="shared" si="6"/>
        <v>2033</v>
      </c>
      <c r="D65" s="165">
        <f>D64*(1+'Avoided Cost inputs'!$K$64)</f>
        <v>0.3114566979732476</v>
      </c>
      <c r="E65" s="189">
        <f>NPV($C$1,$D$44:D65)+D$43</f>
        <v>2.5017878689333357</v>
      </c>
      <c r="F65" s="187">
        <f t="shared" si="7"/>
        <v>0.2853735550423746</v>
      </c>
      <c r="G65" s="187"/>
      <c r="H65" s="196"/>
      <c r="I65" s="192"/>
      <c r="J65" s="165">
        <f t="shared" si="3"/>
        <v>0.13596962563518125</v>
      </c>
      <c r="K65" s="189">
        <f>NPV($C$1,J$44:J65)+J$43</f>
        <v>1.0459057015632187</v>
      </c>
      <c r="L65" s="165">
        <f t="shared" si="4"/>
        <v>2.7193925127036249</v>
      </c>
      <c r="M65" s="189">
        <f>NPV($C$1,L$44:L65)+L$43</f>
        <v>20.918114031264381</v>
      </c>
      <c r="O65" s="194"/>
      <c r="P65" s="197"/>
    </row>
    <row r="66" spans="1:16" x14ac:dyDescent="0.2">
      <c r="A66" s="1" t="str">
        <f t="shared" si="5"/>
        <v>s24</v>
      </c>
      <c r="B66" s="1">
        <v>24</v>
      </c>
      <c r="C66" s="1">
        <f t="shared" si="6"/>
        <v>2034</v>
      </c>
      <c r="D66" s="165">
        <f>D65*(1+'Avoided Cost inputs'!$K$64)</f>
        <v>0.31768583193271255</v>
      </c>
      <c r="E66" s="189">
        <f>NPV($C$1,$D$44:D66)+D$43</f>
        <v>2.5442857238381644</v>
      </c>
      <c r="F66" s="187">
        <f t="shared" si="7"/>
        <v>0.29108102614322207</v>
      </c>
      <c r="G66" s="187"/>
      <c r="H66" s="196"/>
      <c r="I66" s="192"/>
      <c r="J66" s="165">
        <f t="shared" si="3"/>
        <v>0.13868901814788487</v>
      </c>
      <c r="K66" s="189">
        <f>NPV($C$1,J$44:J66)+J$43</f>
        <v>1.0644585773219031</v>
      </c>
      <c r="L66" s="165">
        <f t="shared" si="4"/>
        <v>2.7737803629576971</v>
      </c>
      <c r="M66" s="189">
        <f>NPV($C$1,L$44:L66)+L$43</f>
        <v>21.28917154643807</v>
      </c>
      <c r="O66" s="194"/>
      <c r="P66" s="197"/>
    </row>
    <row r="67" spans="1:16" x14ac:dyDescent="0.2">
      <c r="A67" s="1" t="str">
        <f t="shared" si="5"/>
        <v>s25</v>
      </c>
      <c r="B67" s="1">
        <v>25</v>
      </c>
      <c r="C67" s="1">
        <f t="shared" si="6"/>
        <v>2035</v>
      </c>
      <c r="D67" s="165">
        <f>D66*(1+'Avoided Cost inputs'!$K$64)</f>
        <v>0.3240395485713668</v>
      </c>
      <c r="E67" s="189">
        <f>NPV($C$1,$D$44:D67)+D$43</f>
        <v>2.5840033452445459</v>
      </c>
      <c r="F67" s="187">
        <f t="shared" si="7"/>
        <v>0.29690264666608651</v>
      </c>
      <c r="G67" s="187"/>
      <c r="H67" s="196"/>
      <c r="I67" s="192"/>
      <c r="J67" s="165">
        <f t="shared" si="3"/>
        <v>0.14146279851084256</v>
      </c>
      <c r="K67" s="189">
        <f>NPV($C$1,J$44:J67)+J$43</f>
        <v>1.0817977135449728</v>
      </c>
      <c r="L67" s="165">
        <f t="shared" si="4"/>
        <v>2.8292559702168512</v>
      </c>
      <c r="M67" s="189">
        <f>NPV($C$1,L$44:L67)+L$43</f>
        <v>21.635954270899461</v>
      </c>
      <c r="O67" s="194"/>
      <c r="P67" s="197"/>
    </row>
    <row r="68" spans="1:16" x14ac:dyDescent="0.2">
      <c r="A68" s="1" t="str">
        <f t="shared" si="5"/>
        <v>s26</v>
      </c>
      <c r="B68" s="1">
        <v>26</v>
      </c>
      <c r="C68" s="1">
        <f t="shared" si="6"/>
        <v>2036</v>
      </c>
      <c r="D68" s="165">
        <f>D67*(1+'Avoided Cost inputs'!$K$64)</f>
        <v>0.33052033954279414</v>
      </c>
      <c r="E68" s="189">
        <f>NPV($C$1,$D$44:D68)+D$43</f>
        <v>2.6211226175869591</v>
      </c>
      <c r="F68" s="187">
        <f t="shared" si="7"/>
        <v>0.30284069959940824</v>
      </c>
      <c r="G68" s="187"/>
      <c r="H68" s="196"/>
      <c r="I68" s="192"/>
      <c r="J68" s="165">
        <f t="shared" si="3"/>
        <v>0.14429205448105942</v>
      </c>
      <c r="K68" s="189">
        <f>NPV($C$1,J$44:J68)+J$43</f>
        <v>1.098002513753449</v>
      </c>
      <c r="L68" s="165">
        <f t="shared" si="4"/>
        <v>2.8858410896211883</v>
      </c>
      <c r="M68" s="189">
        <f>NPV($C$1,L$44:L68)+L$43</f>
        <v>21.960050275068987</v>
      </c>
      <c r="O68" s="194"/>
      <c r="P68" s="197"/>
    </row>
    <row r="69" spans="1:16" x14ac:dyDescent="0.2">
      <c r="A69" s="1" t="str">
        <f t="shared" si="5"/>
        <v>s27</v>
      </c>
      <c r="B69" s="1">
        <v>27</v>
      </c>
      <c r="C69" s="1">
        <f t="shared" si="6"/>
        <v>2037</v>
      </c>
      <c r="D69" s="165">
        <f>D68*(1+'Avoided Cost inputs'!$K$64)</f>
        <v>0.33713074633365003</v>
      </c>
      <c r="E69" s="189">
        <f>NPV($C$1,$D$44:D69)+D$43</f>
        <v>2.6558135263181861</v>
      </c>
      <c r="F69" s="187">
        <f t="shared" si="7"/>
        <v>0.30889751359139644</v>
      </c>
      <c r="G69" s="187"/>
      <c r="H69" s="196"/>
      <c r="I69" s="192"/>
      <c r="J69" s="165">
        <f t="shared" si="3"/>
        <v>0.14717789557068062</v>
      </c>
      <c r="K69" s="189">
        <f>NPV($C$1,J$44:J69)+J$43</f>
        <v>1.1131471868454828</v>
      </c>
      <c r="L69" s="165">
        <f t="shared" si="4"/>
        <v>2.9435579114136119</v>
      </c>
      <c r="M69" s="189">
        <f>NPV($C$1,L$44:L69)+L$43</f>
        <v>22.262943736909662</v>
      </c>
      <c r="O69" s="194"/>
      <c r="P69" s="197"/>
    </row>
    <row r="70" spans="1:16" x14ac:dyDescent="0.2">
      <c r="A70" s="1" t="str">
        <f t="shared" si="5"/>
        <v>s28</v>
      </c>
      <c r="B70" s="1">
        <v>28</v>
      </c>
      <c r="C70" s="1">
        <f t="shared" si="6"/>
        <v>2038</v>
      </c>
      <c r="D70" s="165">
        <f>D69*(1+'Avoided Cost inputs'!$K$64)</f>
        <v>0.34387336126032303</v>
      </c>
      <c r="E70" s="189">
        <f>NPV($C$1,$D$44:D70)+D$43</f>
        <v>2.6882349363473703</v>
      </c>
      <c r="F70" s="187">
        <f t="shared" si="7"/>
        <v>0.31507546386322433</v>
      </c>
      <c r="G70" s="187"/>
      <c r="H70" s="196"/>
      <c r="I70" s="192"/>
      <c r="J70" s="165">
        <f t="shared" si="3"/>
        <v>0.15012145348209424</v>
      </c>
      <c r="K70" s="189">
        <f>NPV($C$1,J$44:J70)+J$43</f>
        <v>1.1273010869314957</v>
      </c>
      <c r="L70" s="165">
        <f t="shared" si="4"/>
        <v>3.0024290696418841</v>
      </c>
      <c r="M70" s="189">
        <f>NPV($C$1,L$44:L70)+L$43</f>
        <v>22.546021738629925</v>
      </c>
      <c r="O70" s="194"/>
      <c r="P70" s="197"/>
    </row>
    <row r="71" spans="1:16" x14ac:dyDescent="0.2">
      <c r="A71" s="1" t="str">
        <f t="shared" si="5"/>
        <v>s29</v>
      </c>
      <c r="B71" s="1">
        <v>29</v>
      </c>
      <c r="C71" s="1">
        <f t="shared" si="6"/>
        <v>2039</v>
      </c>
      <c r="D71" s="165">
        <f>D70*(1+'Avoided Cost inputs'!$K$64)</f>
        <v>0.35075082848552952</v>
      </c>
      <c r="E71" s="189">
        <f>NPV($C$1,$D$44:D71)+D$43</f>
        <v>2.7185353195522151</v>
      </c>
      <c r="F71" s="187">
        <f t="shared" si="7"/>
        <v>0.32137697314048885</v>
      </c>
      <c r="G71" s="187"/>
      <c r="H71" s="196"/>
      <c r="I71" s="192"/>
      <c r="J71" s="165">
        <f t="shared" si="3"/>
        <v>0.15312388255173612</v>
      </c>
      <c r="K71" s="189">
        <f>NPV($C$1,J$44:J71)+J$43</f>
        <v>1.1405290309371152</v>
      </c>
      <c r="L71" s="165">
        <f t="shared" si="4"/>
        <v>3.062477651034722</v>
      </c>
      <c r="M71" s="189">
        <f>NPV($C$1,L$44:L71)+L$43</f>
        <v>22.810580618742314</v>
      </c>
      <c r="O71" s="194"/>
      <c r="P71" s="197"/>
    </row>
    <row r="72" spans="1:16" x14ac:dyDescent="0.2">
      <c r="A72" s="1" t="str">
        <f t="shared" si="5"/>
        <v>s30</v>
      </c>
      <c r="B72" s="1">
        <v>30</v>
      </c>
      <c r="C72" s="1">
        <f>+C71+1</f>
        <v>2040</v>
      </c>
      <c r="D72" s="165">
        <f>D71*(1+'Avoided Cost inputs'!$K$64)</f>
        <v>0.35776584505524012</v>
      </c>
      <c r="E72" s="189">
        <f>NPV($C$1,$D$44:D72)+D$43</f>
        <v>2.7468534346969302</v>
      </c>
      <c r="F72" s="187">
        <f t="shared" si="7"/>
        <v>0.32780451260329863</v>
      </c>
      <c r="G72" s="187"/>
      <c r="H72" s="196"/>
      <c r="I72" s="192"/>
      <c r="J72" s="165">
        <f t="shared" si="3"/>
        <v>0.15618636020277085</v>
      </c>
      <c r="K72" s="189">
        <f>NPV($C$1,J$44:J72)+J$43</f>
        <v>1.1528915954283485</v>
      </c>
      <c r="L72" s="165">
        <f t="shared" si="4"/>
        <v>3.1237272040554167</v>
      </c>
      <c r="M72" s="189">
        <f>NPV($C$1,L$44:L72)+L$43</f>
        <v>23.057831908566978</v>
      </c>
      <c r="O72" s="194"/>
      <c r="P72" s="197"/>
    </row>
    <row r="73" spans="1:16" x14ac:dyDescent="0.2">
      <c r="B73" s="1"/>
      <c r="C73" s="1"/>
      <c r="D73" s="165"/>
      <c r="E73" s="1"/>
      <c r="F73" s="1"/>
      <c r="G73" s="1"/>
      <c r="H73" s="1"/>
      <c r="I73" s="1"/>
      <c r="J73" s="1"/>
      <c r="K73" s="1"/>
      <c r="L73" s="1"/>
      <c r="M73" s="1"/>
    </row>
    <row r="74" spans="1:16" x14ac:dyDescent="0.2">
      <c r="B74" s="1"/>
      <c r="C74" s="1"/>
      <c r="D74" s="165"/>
      <c r="E74" s="1"/>
      <c r="F74" s="1"/>
      <c r="G74" s="1"/>
      <c r="H74" s="1"/>
      <c r="I74" s="1"/>
      <c r="J74" s="1"/>
      <c r="K74" s="1"/>
      <c r="L74" s="1"/>
      <c r="M74" s="1"/>
    </row>
    <row r="75" spans="1:16" x14ac:dyDescent="0.2">
      <c r="B75" s="1"/>
      <c r="C75" s="1"/>
      <c r="D75" s="1"/>
      <c r="E75" s="1">
        <v>4</v>
      </c>
      <c r="F75" s="1"/>
      <c r="G75" s="1"/>
      <c r="H75" s="1"/>
      <c r="I75" s="1"/>
      <c r="J75" s="1"/>
      <c r="K75" s="1">
        <v>10</v>
      </c>
      <c r="L75" s="1"/>
      <c r="M75" s="1">
        <v>12</v>
      </c>
    </row>
    <row r="76" spans="1:16" x14ac:dyDescent="0.2">
      <c r="B76" s="1" t="s">
        <v>24</v>
      </c>
      <c r="C76" s="166"/>
      <c r="D76" s="1" t="s">
        <v>19</v>
      </c>
      <c r="E76" s="1"/>
      <c r="F76" s="1"/>
      <c r="G76" s="1"/>
      <c r="H76" s="1"/>
      <c r="I76" s="1"/>
      <c r="J76" s="1"/>
      <c r="K76" s="1"/>
      <c r="L76" s="1"/>
      <c r="M76" s="1"/>
    </row>
    <row r="77" spans="1:16" x14ac:dyDescent="0.2">
      <c r="B77" s="1" t="s">
        <v>25</v>
      </c>
      <c r="C77" s="166"/>
      <c r="D77" s="1" t="s">
        <v>20</v>
      </c>
      <c r="E77" s="1"/>
      <c r="F77" s="1"/>
      <c r="G77" s="1"/>
      <c r="H77" s="1"/>
      <c r="I77" s="1"/>
      <c r="J77" s="1"/>
      <c r="K77" s="1"/>
      <c r="L77" s="1"/>
      <c r="M77" s="1"/>
    </row>
    <row r="78" spans="1:16" x14ac:dyDescent="0.2">
      <c r="B78" s="1" t="s">
        <v>21</v>
      </c>
      <c r="C78" s="166"/>
      <c r="D78" s="1"/>
      <c r="E78" s="3" t="s">
        <v>22</v>
      </c>
      <c r="F78" s="3"/>
      <c r="G78" s="3"/>
      <c r="H78" s="1"/>
      <c r="I78" s="3"/>
      <c r="J78" s="1"/>
      <c r="K78" s="3" t="s">
        <v>22</v>
      </c>
      <c r="L78" s="1"/>
      <c r="M78" s="3" t="s">
        <v>22</v>
      </c>
    </row>
    <row r="79" spans="1:16" hidden="1" x14ac:dyDescent="0.2">
      <c r="B79" s="1">
        <v>0</v>
      </c>
      <c r="C79" s="1">
        <v>2006</v>
      </c>
      <c r="D79" s="188">
        <v>0</v>
      </c>
      <c r="E79" s="189"/>
      <c r="F79" s="187"/>
      <c r="G79" s="187"/>
      <c r="H79" s="196"/>
      <c r="I79" s="189"/>
      <c r="J79" s="165">
        <f t="shared" ref="J79:J109" si="8">J5</f>
        <v>0</v>
      </c>
      <c r="K79" s="189"/>
      <c r="L79" s="165"/>
      <c r="M79" s="189"/>
    </row>
    <row r="80" spans="1:16" x14ac:dyDescent="0.2">
      <c r="A80" s="1" t="str">
        <f>+"c"&amp;B80</f>
        <v>c1</v>
      </c>
      <c r="B80" s="1">
        <v>1</v>
      </c>
      <c r="C80" s="1">
        <v>2011</v>
      </c>
      <c r="D80" s="188">
        <f>'Avoided Cost inputs'!D35/1000</f>
        <v>0.19121727839828723</v>
      </c>
      <c r="E80" s="189">
        <f>+D80</f>
        <v>0.19121727839828723</v>
      </c>
      <c r="F80" s="187">
        <f>E80</f>
        <v>0.19121727839828723</v>
      </c>
      <c r="G80" s="55"/>
      <c r="H80" s="196"/>
      <c r="I80" s="192"/>
      <c r="J80" s="165">
        <f t="shared" si="8"/>
        <v>8.6099999999999996E-2</v>
      </c>
      <c r="K80" s="189">
        <f>+J80</f>
        <v>8.6099999999999996E-2</v>
      </c>
      <c r="L80" s="165">
        <f>+L43</f>
        <v>1.722</v>
      </c>
      <c r="M80" s="189">
        <f>+L80</f>
        <v>1.722</v>
      </c>
      <c r="O80" s="194"/>
    </row>
    <row r="81" spans="1:16" x14ac:dyDescent="0.2">
      <c r="A81" s="1" t="str">
        <f t="shared" ref="A81:A109" si="9">+"c"&amp;B81</f>
        <v>c2</v>
      </c>
      <c r="B81" s="1">
        <v>2</v>
      </c>
      <c r="C81" s="1">
        <f t="shared" ref="C81:C108" si="10">+C80+1</f>
        <v>2012</v>
      </c>
      <c r="D81" s="188">
        <f>'Avoided Cost inputs'!D36/1000</f>
        <v>0.16792981822306868</v>
      </c>
      <c r="E81" s="189">
        <f>NPV($C$1,D$81:D81)+D$80</f>
        <v>0.34508370521070131</v>
      </c>
      <c r="F81" s="187">
        <f>NPV($C$1,D81)</f>
        <v>0.15386642681241405</v>
      </c>
      <c r="G81" s="55"/>
      <c r="H81" s="196"/>
      <c r="I81" s="192"/>
      <c r="J81" s="165">
        <f t="shared" si="8"/>
        <v>8.7872377898551471E-2</v>
      </c>
      <c r="K81" s="189">
        <f>NPV($C$1,$J$81:J81)+J$80</f>
        <v>0.16661344868842906</v>
      </c>
      <c r="L81" s="165">
        <f t="shared" ref="L81:L109" si="11">+L44</f>
        <v>1.7574475579710296</v>
      </c>
      <c r="M81" s="189">
        <f>NPV($C$1,L$81:L81)+L$80</f>
        <v>3.3322689737685813</v>
      </c>
      <c r="O81" s="194"/>
    </row>
    <row r="82" spans="1:16" x14ac:dyDescent="0.2">
      <c r="A82" s="1" t="str">
        <f t="shared" si="9"/>
        <v>c3</v>
      </c>
      <c r="B82" s="1">
        <v>3</v>
      </c>
      <c r="C82" s="1">
        <f t="shared" si="10"/>
        <v>2013</v>
      </c>
      <c r="D82" s="188">
        <f>'Avoided Cost inputs'!D37/1000</f>
        <v>0.22061118887768691</v>
      </c>
      <c r="E82" s="189">
        <f>NPV($C$1,D$81:D82)+D$80</f>
        <v>0.53029166008975559</v>
      </c>
      <c r="F82" s="187">
        <f t="shared" ref="F82:F109" si="12">NPV($C$1,D82)</f>
        <v>0.20213596195499994</v>
      </c>
      <c r="G82" s="55"/>
      <c r="H82" s="196"/>
      <c r="I82" s="192"/>
      <c r="J82" s="165">
        <f t="shared" si="8"/>
        <v>8.9855830981271617E-2</v>
      </c>
      <c r="K82" s="189">
        <f>NPV($C$1,$J$81:J82)+J$80</f>
        <v>0.242049399034656</v>
      </c>
      <c r="L82" s="165">
        <f t="shared" si="11"/>
        <v>1.7971166196254325</v>
      </c>
      <c r="M82" s="189">
        <f>NPV($C$1,L$81:L82)+L$80</f>
        <v>4.8409879806931215</v>
      </c>
      <c r="N82" s="201"/>
      <c r="O82" s="194"/>
    </row>
    <row r="83" spans="1:16" x14ac:dyDescent="0.2">
      <c r="A83" s="1" t="str">
        <f t="shared" si="9"/>
        <v>c4</v>
      </c>
      <c r="B83" s="1">
        <v>4</v>
      </c>
      <c r="C83" s="1">
        <f t="shared" si="10"/>
        <v>2014</v>
      </c>
      <c r="D83" s="188">
        <f>'Avoided Cost inputs'!D38/1000</f>
        <v>0.23541146201728533</v>
      </c>
      <c r="E83" s="189">
        <f>NPV($C$1,D$81:D83)+D$80</f>
        <v>0.71137385758589344</v>
      </c>
      <c r="F83" s="187">
        <f t="shared" si="12"/>
        <v>0.21569677663302669</v>
      </c>
      <c r="G83" s="55"/>
      <c r="H83" s="196"/>
      <c r="I83" s="192"/>
      <c r="J83" s="165">
        <f t="shared" si="8"/>
        <v>9.1744385112794008E-2</v>
      </c>
      <c r="K83" s="189">
        <f>NPV($C$1,$J$81:J83)+J$80</f>
        <v>0.3126206223803436</v>
      </c>
      <c r="L83" s="165">
        <f t="shared" si="11"/>
        <v>1.8348877022558805</v>
      </c>
      <c r="M83" s="189">
        <f>NPV($C$1,L$81:L83)+L$80</f>
        <v>6.2524124476068739</v>
      </c>
      <c r="N83" s="201"/>
      <c r="O83" s="194"/>
    </row>
    <row r="84" spans="1:16" x14ac:dyDescent="0.2">
      <c r="A84" s="1" t="str">
        <f t="shared" si="9"/>
        <v>c5</v>
      </c>
      <c r="B84" s="1">
        <v>5</v>
      </c>
      <c r="C84" s="1">
        <f t="shared" si="10"/>
        <v>2015</v>
      </c>
      <c r="D84" s="188">
        <f>'Avoided Cost inputs'!D39/1000</f>
        <v>0.2478108883278004</v>
      </c>
      <c r="E84" s="189">
        <f>NPV($C$1,D$81:D84)+D$80</f>
        <v>0.88603029074150386</v>
      </c>
      <c r="F84" s="187">
        <f t="shared" si="12"/>
        <v>0.22705780495492067</v>
      </c>
      <c r="G84" s="55"/>
      <c r="H84" s="196"/>
      <c r="I84" s="192"/>
      <c r="J84" s="165">
        <f t="shared" si="8"/>
        <v>9.365459403969352E-2</v>
      </c>
      <c r="K84" s="189">
        <f>NPV($C$1,$J$81:J84)+J$80</f>
        <v>0.37862812291426801</v>
      </c>
      <c r="L84" s="165">
        <f t="shared" si="11"/>
        <v>1.8730918807938708</v>
      </c>
      <c r="M84" s="189">
        <f>NPV($C$1,L$81:L84)+L$80</f>
        <v>7.5725624582853612</v>
      </c>
      <c r="N84" s="201"/>
      <c r="O84" s="194"/>
    </row>
    <row r="85" spans="1:16" x14ac:dyDescent="0.2">
      <c r="A85" s="1" t="str">
        <f t="shared" si="9"/>
        <v>c6</v>
      </c>
      <c r="B85" s="1">
        <v>6</v>
      </c>
      <c r="C85" s="1">
        <f t="shared" si="10"/>
        <v>2016</v>
      </c>
      <c r="D85" s="188">
        <f>'Avoided Cost inputs'!D40/1000</f>
        <v>0.25947265552929516</v>
      </c>
      <c r="E85" s="189">
        <f>NPV($C$1,D$81:D85)+D$80</f>
        <v>1.0535908685634534</v>
      </c>
      <c r="F85" s="187">
        <f t="shared" si="12"/>
        <v>0.23774294990772876</v>
      </c>
      <c r="G85" s="55"/>
      <c r="H85" s="196"/>
      <c r="I85" s="192"/>
      <c r="J85" s="165">
        <f t="shared" si="8"/>
        <v>9.5541330934651308E-2</v>
      </c>
      <c r="K85" s="189">
        <f>NPV($C$1,$J$81:J85)+J$80</f>
        <v>0.44032618733894424</v>
      </c>
      <c r="L85" s="165">
        <f t="shared" si="11"/>
        <v>1.9108266186930267</v>
      </c>
      <c r="M85" s="189">
        <f>NPV($C$1,L$81:L85)+L$80</f>
        <v>8.8065237467788862</v>
      </c>
      <c r="N85" s="201"/>
      <c r="O85" s="194"/>
    </row>
    <row r="86" spans="1:16" x14ac:dyDescent="0.2">
      <c r="A86" s="1" t="str">
        <f t="shared" si="9"/>
        <v>c7</v>
      </c>
      <c r="B86" s="1">
        <v>7</v>
      </c>
      <c r="C86" s="1">
        <f t="shared" si="10"/>
        <v>2017</v>
      </c>
      <c r="D86" s="188">
        <f>'Avoided Cost inputs'!D41/1000</f>
        <v>0.2561305200046769</v>
      </c>
      <c r="E86" s="189">
        <f>NPV($C$1,D$81:D86)+D$80</f>
        <v>1.2051414596395946</v>
      </c>
      <c r="F86" s="187">
        <f t="shared" si="12"/>
        <v>0.23468070368762775</v>
      </c>
      <c r="G86" s="55"/>
      <c r="H86" s="196"/>
      <c r="I86" s="192"/>
      <c r="J86" s="165">
        <f t="shared" si="8"/>
        <v>9.7383612309815085E-2</v>
      </c>
      <c r="K86" s="189">
        <f>NPV($C$1,$J$81:J86)+J$80</f>
        <v>0.49794737206309486</v>
      </c>
      <c r="L86" s="165">
        <f t="shared" si="11"/>
        <v>1.9476722461963023</v>
      </c>
      <c r="M86" s="189">
        <f>NPV($C$1,L$81:L86)+L$80</f>
        <v>9.9589474412619001</v>
      </c>
      <c r="N86" s="201"/>
      <c r="O86" s="194"/>
    </row>
    <row r="87" spans="1:16" x14ac:dyDescent="0.2">
      <c r="A87" s="1" t="str">
        <f t="shared" si="9"/>
        <v>c8</v>
      </c>
      <c r="B87" s="1">
        <v>8</v>
      </c>
      <c r="C87" s="1">
        <f t="shared" si="10"/>
        <v>2018</v>
      </c>
      <c r="D87" s="188">
        <f>'Avoided Cost inputs'!D42/1000</f>
        <v>0.24290234349852879</v>
      </c>
      <c r="E87" s="189">
        <f>NPV($C$1,D$81:D87)+D$80</f>
        <v>1.3368288097798913</v>
      </c>
      <c r="F87" s="187">
        <f t="shared" si="12"/>
        <v>0.22256032939209164</v>
      </c>
      <c r="G87" s="55"/>
      <c r="H87" s="196"/>
      <c r="I87" s="192"/>
      <c r="J87" s="165">
        <f t="shared" si="8"/>
        <v>9.9298636820885605E-2</v>
      </c>
      <c r="K87" s="189">
        <f>NPV($C$1,$J$81:J87)+J$80</f>
        <v>0.55178124689174723</v>
      </c>
      <c r="L87" s="165">
        <f t="shared" si="11"/>
        <v>1.9859727364177129</v>
      </c>
      <c r="M87" s="189">
        <f>NPV($C$1,L$81:L87)+L$80</f>
        <v>11.035624937834948</v>
      </c>
      <c r="N87" s="201"/>
      <c r="O87" s="194"/>
    </row>
    <row r="88" spans="1:16" x14ac:dyDescent="0.2">
      <c r="A88" s="1" t="str">
        <f t="shared" si="9"/>
        <v>c9</v>
      </c>
      <c r="B88" s="1">
        <v>9</v>
      </c>
      <c r="C88" s="1">
        <f t="shared" si="10"/>
        <v>2019</v>
      </c>
      <c r="D88" s="188">
        <f>'Avoided Cost inputs'!D43/1000</f>
        <v>0.23211088516631748</v>
      </c>
      <c r="E88" s="189">
        <f>NPV($C$1,D$81:D88)+D$80</f>
        <v>1.4521273774573737</v>
      </c>
      <c r="F88" s="187">
        <f t="shared" si="12"/>
        <v>0.21267260872852986</v>
      </c>
      <c r="G88" s="55"/>
      <c r="H88" s="196"/>
      <c r="I88" s="192"/>
      <c r="J88" s="165">
        <f t="shared" si="8"/>
        <v>0.10132469678464993</v>
      </c>
      <c r="K88" s="189">
        <f>NPV($C$1,$J$81:J88)+J$80</f>
        <v>0.6021131923377967</v>
      </c>
      <c r="L88" s="165">
        <f t="shared" si="11"/>
        <v>2.0264939356929994</v>
      </c>
      <c r="M88" s="189">
        <f>NPV($C$1,L$81:L88)+L$80</f>
        <v>12.042263846755937</v>
      </c>
      <c r="N88" s="201"/>
      <c r="O88" s="194"/>
      <c r="P88" s="197"/>
    </row>
    <row r="89" spans="1:16" x14ac:dyDescent="0.2">
      <c r="A89" s="1" t="str">
        <f t="shared" si="9"/>
        <v>c10</v>
      </c>
      <c r="B89" s="1">
        <v>10</v>
      </c>
      <c r="C89" s="1">
        <f t="shared" si="10"/>
        <v>2020</v>
      </c>
      <c r="D89" s="165">
        <f>D88*(1+'Avoided Cost inputs'!$K$28)</f>
        <v>0.23675310286964382</v>
      </c>
      <c r="E89" s="189">
        <f>NPV($C$1,D$81:D89)+D$80</f>
        <v>1.5598830481839929</v>
      </c>
      <c r="F89" s="187">
        <f t="shared" si="12"/>
        <v>0.21692606090310046</v>
      </c>
      <c r="G89" s="187"/>
      <c r="H89" s="196"/>
      <c r="I89" s="192"/>
      <c r="J89" s="165">
        <f t="shared" si="8"/>
        <v>0.1034659032352238</v>
      </c>
      <c r="K89" s="189">
        <f>NPV($C$1,$J$81:J89)+J$80</f>
        <v>0.64920460387712364</v>
      </c>
      <c r="L89" s="165">
        <f t="shared" si="11"/>
        <v>2.0693180647044769</v>
      </c>
      <c r="M89" s="189">
        <f>NPV($C$1,L$81:L89)+L$80</f>
        <v>12.984092077542478</v>
      </c>
      <c r="N89" s="201"/>
      <c r="O89" s="194"/>
      <c r="P89" s="197"/>
    </row>
    <row r="90" spans="1:16" x14ac:dyDescent="0.2">
      <c r="A90" s="1" t="str">
        <f t="shared" si="9"/>
        <v>c11</v>
      </c>
      <c r="B90" s="1">
        <v>11</v>
      </c>
      <c r="C90" s="1">
        <f t="shared" si="10"/>
        <v>2021</v>
      </c>
      <c r="D90" s="165">
        <f>D89*(1+'Avoided Cost inputs'!$K$28)</f>
        <v>0.2414881649270367</v>
      </c>
      <c r="E90" s="189">
        <f>NPV($C$1,D$81:D90)+D$80</f>
        <v>1.660589282507936</v>
      </c>
      <c r="F90" s="187">
        <f t="shared" si="12"/>
        <v>0.22126458212116246</v>
      </c>
      <c r="G90" s="187"/>
      <c r="H90" s="196"/>
      <c r="I90" s="192"/>
      <c r="J90" s="165">
        <f t="shared" si="8"/>
        <v>0.10562541946406265</v>
      </c>
      <c r="K90" s="189">
        <f>NPV($C$1,$J$81:J90)+J$80</f>
        <v>0.69325288361922444</v>
      </c>
      <c r="L90" s="165">
        <f t="shared" si="11"/>
        <v>2.1125083892812535</v>
      </c>
      <c r="M90" s="189">
        <f>NPV($C$1,L$81:L90)+L$80</f>
        <v>13.865057672384493</v>
      </c>
      <c r="N90" s="201"/>
      <c r="O90" s="194"/>
      <c r="P90" s="197"/>
    </row>
    <row r="91" spans="1:16" x14ac:dyDescent="0.2">
      <c r="A91" s="1" t="str">
        <f t="shared" si="9"/>
        <v>c12</v>
      </c>
      <c r="B91" s="1">
        <v>12</v>
      </c>
      <c r="C91" s="1">
        <f t="shared" si="10"/>
        <v>2022</v>
      </c>
      <c r="D91" s="165">
        <f>D90*(1+'Avoided Cost inputs'!$K$28)</f>
        <v>0.24631792822557744</v>
      </c>
      <c r="E91" s="189">
        <f>NPV($C$1,D$81:D91)+D$80</f>
        <v>1.7547072585116212</v>
      </c>
      <c r="F91" s="187">
        <f t="shared" si="12"/>
        <v>0.22568987376358571</v>
      </c>
      <c r="G91" s="187"/>
      <c r="H91" s="196"/>
      <c r="I91" s="192"/>
      <c r="J91" s="165">
        <f t="shared" si="8"/>
        <v>0.10784861806200048</v>
      </c>
      <c r="K91" s="189">
        <f>NPV($C$1,$J$81:J91)+J$80</f>
        <v>0.73446179488245233</v>
      </c>
      <c r="L91" s="165">
        <f t="shared" si="11"/>
        <v>2.15697236124001</v>
      </c>
      <c r="M91" s="189">
        <f>NPV($C$1,L$81:L91)+L$80</f>
        <v>14.689235897649052</v>
      </c>
      <c r="N91" s="201"/>
      <c r="O91" s="194"/>
      <c r="P91" s="197"/>
    </row>
    <row r="92" spans="1:16" x14ac:dyDescent="0.2">
      <c r="A92" s="1" t="str">
        <f t="shared" si="9"/>
        <v>c13</v>
      </c>
      <c r="B92" s="1">
        <v>13</v>
      </c>
      <c r="C92" s="1">
        <f t="shared" si="10"/>
        <v>2023</v>
      </c>
      <c r="D92" s="165">
        <f>D91*(1+'Avoided Cost inputs'!$K$28)</f>
        <v>0.25124428679008898</v>
      </c>
      <c r="E92" s="189">
        <f>NPV($C$1,D$81:D92)+D$80</f>
        <v>1.8426679837487101</v>
      </c>
      <c r="F92" s="187">
        <f t="shared" si="12"/>
        <v>0.23020367123885743</v>
      </c>
      <c r="G92" s="187"/>
      <c r="H92" s="196"/>
      <c r="I92" s="192"/>
      <c r="J92" s="165">
        <f t="shared" si="8"/>
        <v>0.11013008516559282</v>
      </c>
      <c r="K92" s="189">
        <f>NPV($C$1,$J$81:J92)+J$80</f>
        <v>0.77301838172210213</v>
      </c>
      <c r="L92" s="165">
        <f t="shared" si="11"/>
        <v>2.2026017033118568</v>
      </c>
      <c r="M92" s="189">
        <f>NPV($C$1,L$81:L92)+L$80</f>
        <v>15.460367634442045</v>
      </c>
      <c r="N92" s="201"/>
      <c r="O92" s="194"/>
      <c r="P92" s="197"/>
    </row>
    <row r="93" spans="1:16" x14ac:dyDescent="0.2">
      <c r="A93" s="1" t="str">
        <f t="shared" si="9"/>
        <v>c14</v>
      </c>
      <c r="B93" s="1">
        <v>14</v>
      </c>
      <c r="C93" s="1">
        <f t="shared" si="10"/>
        <v>2024</v>
      </c>
      <c r="D93" s="165">
        <f>D92*(1+'Avoided Cost inputs'!$K$28)</f>
        <v>0.25626917252589076</v>
      </c>
      <c r="E93" s="189">
        <f>NPV($C$1,D$81:D93)+D$80</f>
        <v>1.9248742690170175</v>
      </c>
      <c r="F93" s="187">
        <f t="shared" si="12"/>
        <v>0.23480774466363458</v>
      </c>
      <c r="G93" s="187"/>
      <c r="H93" s="196"/>
      <c r="I93" s="192"/>
      <c r="J93" s="165">
        <f t="shared" si="8"/>
        <v>0.11249334515637897</v>
      </c>
      <c r="K93" s="189">
        <f>NPV($C$1,$J$81:J93)+J$80</f>
        <v>0.80910411115870517</v>
      </c>
      <c r="L93" s="165">
        <f t="shared" si="11"/>
        <v>2.2498669031275802</v>
      </c>
      <c r="M93" s="189">
        <f>NPV($C$1,L$81:L93)+L$80</f>
        <v>16.18208222317411</v>
      </c>
      <c r="N93" s="201"/>
      <c r="O93" s="194"/>
      <c r="P93" s="197"/>
    </row>
    <row r="94" spans="1:16" x14ac:dyDescent="0.2">
      <c r="A94" s="1" t="str">
        <f t="shared" si="9"/>
        <v>c15</v>
      </c>
      <c r="B94" s="1">
        <v>15</v>
      </c>
      <c r="C94" s="1">
        <f t="shared" si="10"/>
        <v>2025</v>
      </c>
      <c r="D94" s="165">
        <f>D93*(1+'Avoided Cost inputs'!$K$28)</f>
        <v>0.26139455597640859</v>
      </c>
      <c r="E94" s="189">
        <f>NPV($C$1,D$81:D94)+D$80</f>
        <v>2.0017025730060896</v>
      </c>
      <c r="F94" s="187">
        <f t="shared" si="12"/>
        <v>0.23950389955690729</v>
      </c>
      <c r="G94" s="187"/>
      <c r="H94" s="196"/>
      <c r="I94" s="192"/>
      <c r="J94" s="165">
        <f t="shared" si="8"/>
        <v>0.11485581517205935</v>
      </c>
      <c r="K94" s="189">
        <f>NPV($C$1,$J$81:J94)+J$80</f>
        <v>0.84286218790973022</v>
      </c>
      <c r="L94" s="165">
        <f t="shared" si="11"/>
        <v>2.2971163034411877</v>
      </c>
      <c r="M94" s="189">
        <f>NPV($C$1,L$81:L94)+L$80</f>
        <v>16.857243758194606</v>
      </c>
      <c r="N94" s="201"/>
      <c r="O94" s="194"/>
      <c r="P94" s="197"/>
    </row>
    <row r="95" spans="1:16" x14ac:dyDescent="0.2">
      <c r="A95" s="1" t="str">
        <f t="shared" si="9"/>
        <v>c16</v>
      </c>
      <c r="B95" s="1">
        <v>16</v>
      </c>
      <c r="C95" s="1">
        <f t="shared" si="10"/>
        <v>2026</v>
      </c>
      <c r="D95" s="165">
        <f>D94*(1+'Avoided Cost inputs'!$K$28)</f>
        <v>0.26662244709593674</v>
      </c>
      <c r="E95" s="189">
        <f>NPV($C$1,D$81:D95)+D$80</f>
        <v>2.0735047262669051</v>
      </c>
      <c r="F95" s="187">
        <f t="shared" si="12"/>
        <v>0.24429397754804541</v>
      </c>
      <c r="G95" s="187"/>
      <c r="H95" s="196"/>
      <c r="I95" s="192"/>
      <c r="J95" s="165">
        <f t="shared" si="8"/>
        <v>0.11736581308249679</v>
      </c>
      <c r="K95" s="189">
        <f>NPV($C$1,$J$81:J95)+J$80</f>
        <v>0.8744691219481735</v>
      </c>
      <c r="L95" s="165">
        <f t="shared" si="11"/>
        <v>2.3473162616499361</v>
      </c>
      <c r="M95" s="189">
        <f>NPV($C$1,L$81:L95)+L$80</f>
        <v>17.489382438963474</v>
      </c>
      <c r="N95" s="201"/>
      <c r="O95" s="194"/>
      <c r="P95" s="197"/>
    </row>
    <row r="96" spans="1:16" x14ac:dyDescent="0.2">
      <c r="A96" s="1" t="str">
        <f t="shared" si="9"/>
        <v>c17</v>
      </c>
      <c r="B96" s="1">
        <v>17</v>
      </c>
      <c r="C96" s="1">
        <f t="shared" si="10"/>
        <v>2027</v>
      </c>
      <c r="D96" s="165">
        <f>D95*(1+'Avoided Cost inputs'!$K$28)</f>
        <v>0.2719548960378555</v>
      </c>
      <c r="E96" s="189">
        <f>NPV($C$1,D$81:D96)+D$80</f>
        <v>2.1406095423985083</v>
      </c>
      <c r="F96" s="187">
        <f t="shared" si="12"/>
        <v>0.24917985709900634</v>
      </c>
      <c r="G96" s="187"/>
      <c r="H96" s="196"/>
      <c r="I96" s="192"/>
      <c r="J96" s="165">
        <f t="shared" si="8"/>
        <v>0.11995534877183019</v>
      </c>
      <c r="K96" s="189">
        <f>NPV($C$1,$J$81:J96)+J$80</f>
        <v>0.90406808023357799</v>
      </c>
      <c r="L96" s="165">
        <f t="shared" si="11"/>
        <v>2.3991069754366041</v>
      </c>
      <c r="M96" s="189">
        <f>NPV($C$1,L$81:L96)+L$80</f>
        <v>18.081361604671564</v>
      </c>
      <c r="N96" s="201"/>
      <c r="O96" s="194"/>
      <c r="P96" s="197"/>
    </row>
    <row r="97" spans="1:16" x14ac:dyDescent="0.2">
      <c r="A97" s="1" t="str">
        <f t="shared" si="9"/>
        <v>c18</v>
      </c>
      <c r="B97" s="1">
        <v>18</v>
      </c>
      <c r="C97" s="1">
        <f t="shared" si="10"/>
        <v>2028</v>
      </c>
      <c r="D97" s="165">
        <f>D96*(1+'Avoided Cost inputs'!$K$28)</f>
        <v>0.27739399395861264</v>
      </c>
      <c r="E97" s="189">
        <f>NPV($C$1,D$81:D97)+D$80</f>
        <v>2.2033243238299129</v>
      </c>
      <c r="F97" s="187">
        <f t="shared" si="12"/>
        <v>0.25416345424098652</v>
      </c>
      <c r="G97" s="187"/>
      <c r="H97" s="196"/>
      <c r="I97" s="192"/>
      <c r="J97" s="165">
        <f t="shared" si="8"/>
        <v>0.12265798249440671</v>
      </c>
      <c r="K97" s="189">
        <f>NPV($C$1,$J$81:J97)+J$80</f>
        <v>0.93179928109044119</v>
      </c>
      <c r="L97" s="165">
        <f t="shared" si="11"/>
        <v>2.4531596498881352</v>
      </c>
      <c r="M97" s="189">
        <f>NPV($C$1,L$81:L97)+L$80</f>
        <v>18.635985621808828</v>
      </c>
      <c r="N97" s="201"/>
      <c r="O97" s="194"/>
      <c r="P97" s="197"/>
    </row>
    <row r="98" spans="1:16" x14ac:dyDescent="0.2">
      <c r="A98" s="1" t="str">
        <f t="shared" si="9"/>
        <v>c19</v>
      </c>
      <c r="B98" s="1">
        <v>19</v>
      </c>
      <c r="C98" s="1">
        <f t="shared" si="10"/>
        <v>2029</v>
      </c>
      <c r="D98" s="165">
        <f>D97*(1+'Avoided Cost inputs'!$K$28)</f>
        <v>0.28294187383778491</v>
      </c>
      <c r="E98" s="189">
        <f>NPV($C$1,D$81:D98)+D$80</f>
        <v>2.2619362690929079</v>
      </c>
      <c r="F98" s="187">
        <f t="shared" si="12"/>
        <v>0.25924672332580623</v>
      </c>
      <c r="G98" s="187"/>
      <c r="H98" s="196"/>
      <c r="I98" s="192"/>
      <c r="J98" s="165">
        <f t="shared" si="8"/>
        <v>0.1253502889393365</v>
      </c>
      <c r="K98" s="189">
        <f>NPV($C$1,$J$81:J98)+J$80</f>
        <v>0.95776583094875301</v>
      </c>
      <c r="L98" s="165">
        <f t="shared" si="11"/>
        <v>2.507005778786731</v>
      </c>
      <c r="M98" s="189">
        <f>NPV($C$1,L$81:L98)+L$80</f>
        <v>19.155316618975068</v>
      </c>
      <c r="N98" s="201"/>
      <c r="O98" s="194"/>
      <c r="P98" s="197"/>
    </row>
    <row r="99" spans="1:16" x14ac:dyDescent="0.2">
      <c r="A99" s="1" t="str">
        <f t="shared" si="9"/>
        <v>c20</v>
      </c>
      <c r="B99" s="1">
        <v>20</v>
      </c>
      <c r="C99" s="1">
        <f t="shared" si="10"/>
        <v>2030</v>
      </c>
      <c r="D99" s="165">
        <f>D98*(1+'Avoided Cost inputs'!$K$28)</f>
        <v>0.28860071131454063</v>
      </c>
      <c r="E99" s="189">
        <f>NPV($C$1,D$81:D99)+D$80</f>
        <v>2.3167137880302864</v>
      </c>
      <c r="F99" s="187">
        <f t="shared" si="12"/>
        <v>0.26443165779232236</v>
      </c>
      <c r="G99" s="187"/>
      <c r="H99" s="196"/>
      <c r="I99" s="192"/>
      <c r="J99" s="165">
        <f t="shared" si="8"/>
        <v>0.12812721505603164</v>
      </c>
      <c r="K99" s="189">
        <f>NPV($C$1,$J$81:J99)+J$80</f>
        <v>0.98208486646726223</v>
      </c>
      <c r="L99" s="165">
        <f t="shared" si="11"/>
        <v>2.5625443011206332</v>
      </c>
      <c r="M99" s="189">
        <f>NPV($C$1,L$81:L99)+L$80</f>
        <v>19.641697329345252</v>
      </c>
      <c r="N99" s="201"/>
      <c r="O99" s="194"/>
      <c r="P99" s="197"/>
    </row>
    <row r="100" spans="1:16" x14ac:dyDescent="0.2">
      <c r="A100" s="1" t="str">
        <f t="shared" si="9"/>
        <v>c21</v>
      </c>
      <c r="B100" s="1">
        <v>21</v>
      </c>
      <c r="C100" s="1">
        <f t="shared" si="10"/>
        <v>2031</v>
      </c>
      <c r="D100" s="165">
        <f>D99*(1+'Avoided Cost inputs'!$K$28)</f>
        <v>0.29437272554083144</v>
      </c>
      <c r="E100" s="189">
        <f>NPV($C$1,D$81:D100)+D$80</f>
        <v>2.3679077309624161</v>
      </c>
      <c r="F100" s="187">
        <f t="shared" si="12"/>
        <v>0.26972029094816885</v>
      </c>
      <c r="G100" s="187"/>
      <c r="H100" s="196"/>
      <c r="I100" s="192"/>
      <c r="J100" s="165">
        <f t="shared" si="8"/>
        <v>0.13068975935715227</v>
      </c>
      <c r="K100" s="189">
        <f>NPV($C$1,$J$81:J100)+J$80</f>
        <v>1.0048129370453085</v>
      </c>
      <c r="L100" s="165">
        <f t="shared" si="11"/>
        <v>2.613795187143046</v>
      </c>
      <c r="M100" s="189">
        <f>NPV($C$1,L$81:L100)+L$80</f>
        <v>20.096258740906173</v>
      </c>
      <c r="N100" s="201"/>
      <c r="O100" s="194"/>
      <c r="P100" s="197"/>
    </row>
    <row r="101" spans="1:16" x14ac:dyDescent="0.2">
      <c r="A101" s="1" t="str">
        <f t="shared" si="9"/>
        <v>c22</v>
      </c>
      <c r="B101" s="1">
        <v>22</v>
      </c>
      <c r="C101" s="1">
        <f t="shared" si="10"/>
        <v>2032</v>
      </c>
      <c r="D101" s="165">
        <f>D100*(1+'Avoided Cost inputs'!$K$28)</f>
        <v>0.30026018005164806</v>
      </c>
      <c r="E101" s="189">
        <f>NPV($C$1,D$81:D101)+D$80</f>
        <v>2.4157525374410418</v>
      </c>
      <c r="F101" s="187">
        <f t="shared" si="12"/>
        <v>0.27511469676713218</v>
      </c>
      <c r="G101" s="187"/>
      <c r="H101" s="196"/>
      <c r="I101" s="192"/>
      <c r="J101" s="165">
        <f t="shared" si="8"/>
        <v>0.13330355454429532</v>
      </c>
      <c r="K101" s="189">
        <f>NPV($C$1,$J$81:J101)+J$80</f>
        <v>1.0260541245014263</v>
      </c>
      <c r="L101" s="165">
        <f t="shared" si="11"/>
        <v>2.6660710908859069</v>
      </c>
      <c r="M101" s="189">
        <f>NPV($C$1,L$81:L101)+L$80</f>
        <v>20.521082490028533</v>
      </c>
      <c r="N101" s="201"/>
      <c r="O101" s="194"/>
      <c r="P101" s="197"/>
    </row>
    <row r="102" spans="1:16" x14ac:dyDescent="0.2">
      <c r="A102" s="1" t="str">
        <f t="shared" si="9"/>
        <v>c23</v>
      </c>
      <c r="B102" s="1">
        <v>23</v>
      </c>
      <c r="C102" s="1">
        <f t="shared" si="10"/>
        <v>2033</v>
      </c>
      <c r="D102" s="165">
        <f>D101*(1+'Avoided Cost inputs'!$K$28)</f>
        <v>0.30626538365268102</v>
      </c>
      <c r="E102" s="189">
        <f>NPV($C$1,D$81:D102)+D$80</f>
        <v>2.4604673098509724</v>
      </c>
      <c r="F102" s="187">
        <f t="shared" si="12"/>
        <v>0.28061699070247487</v>
      </c>
      <c r="G102" s="187"/>
      <c r="H102" s="196"/>
      <c r="I102" s="192"/>
      <c r="J102" s="165">
        <f t="shared" si="8"/>
        <v>0.13596962563518125</v>
      </c>
      <c r="K102" s="189">
        <f>NPV($C$1,$J$81:J102)+J$80</f>
        <v>1.0459057015632187</v>
      </c>
      <c r="L102" s="165">
        <f t="shared" si="11"/>
        <v>2.7193925127036249</v>
      </c>
      <c r="M102" s="189">
        <f>NPV($C$1,L$81:L102)+L$80</f>
        <v>20.918114031264381</v>
      </c>
      <c r="N102" s="201"/>
      <c r="O102" s="194"/>
      <c r="P102" s="197"/>
    </row>
    <row r="103" spans="1:16" x14ac:dyDescent="0.2">
      <c r="A103" s="1" t="str">
        <f t="shared" si="9"/>
        <v>c24</v>
      </c>
      <c r="B103" s="1">
        <v>24</v>
      </c>
      <c r="C103" s="1">
        <f t="shared" si="10"/>
        <v>2034</v>
      </c>
      <c r="D103" s="165">
        <f>D102*(1+'Avoided Cost inputs'!$K$28)</f>
        <v>0.31239069132573466</v>
      </c>
      <c r="E103" s="189">
        <f>NPV($C$1,D$81:D103)+D$80</f>
        <v>2.502256816776141</v>
      </c>
      <c r="F103" s="187">
        <f t="shared" si="12"/>
        <v>0.28622933051652433</v>
      </c>
      <c r="G103" s="187"/>
      <c r="H103" s="196"/>
      <c r="I103" s="192"/>
      <c r="J103" s="165">
        <f t="shared" si="8"/>
        <v>0.13868901814788487</v>
      </c>
      <c r="K103" s="189">
        <f>NPV($C$1,$J$81:J103)+J$80</f>
        <v>1.0644585773219031</v>
      </c>
      <c r="L103" s="165">
        <f t="shared" si="11"/>
        <v>2.7737803629576971</v>
      </c>
      <c r="M103" s="189">
        <f>NPV($C$1,L$81:L103)+L$80</f>
        <v>21.28917154643807</v>
      </c>
      <c r="N103" s="201"/>
      <c r="O103" s="194"/>
      <c r="P103" s="197"/>
    </row>
    <row r="104" spans="1:16" x14ac:dyDescent="0.2">
      <c r="A104" s="1" t="str">
        <f t="shared" si="9"/>
        <v>c25</v>
      </c>
      <c r="B104" s="1">
        <v>25</v>
      </c>
      <c r="C104" s="1">
        <f t="shared" si="10"/>
        <v>2035</v>
      </c>
      <c r="D104" s="165">
        <f>D103*(1+'Avoided Cost inputs'!$K$28)</f>
        <v>0.31863850515224934</v>
      </c>
      <c r="E104" s="189">
        <f>NPV($C$1,D$81:D104)+D$80</f>
        <v>2.5413124307248967</v>
      </c>
      <c r="F104" s="187">
        <f t="shared" si="12"/>
        <v>0.29195391712685481</v>
      </c>
      <c r="G104" s="187"/>
      <c r="H104" s="196"/>
      <c r="I104" s="192"/>
      <c r="J104" s="165">
        <f t="shared" si="8"/>
        <v>0.14146279851084256</v>
      </c>
      <c r="K104" s="189">
        <f>NPV($C$1,$J$81:J104)+J$80</f>
        <v>1.0817977135449728</v>
      </c>
      <c r="L104" s="165">
        <f t="shared" si="11"/>
        <v>2.8292559702168512</v>
      </c>
      <c r="M104" s="189">
        <f>NPV($C$1,L$81:L104)+L$80</f>
        <v>21.635954270899461</v>
      </c>
      <c r="N104" s="201"/>
      <c r="O104" s="194"/>
      <c r="P104" s="197"/>
    </row>
    <row r="105" spans="1:16" x14ac:dyDescent="0.2">
      <c r="A105" s="1" t="str">
        <f t="shared" si="9"/>
        <v>c26</v>
      </c>
      <c r="B105" s="1">
        <v>26</v>
      </c>
      <c r="C105" s="1">
        <f t="shared" si="10"/>
        <v>2036</v>
      </c>
      <c r="D105" s="165">
        <f>D104*(1+'Avoided Cost inputs'!$K$28)</f>
        <v>0.32501127525529433</v>
      </c>
      <c r="E105" s="189">
        <f>NPV($C$1,D$81:D105)+D$80</f>
        <v>2.5778130045087808</v>
      </c>
      <c r="F105" s="187">
        <f t="shared" si="12"/>
        <v>0.29779299546939192</v>
      </c>
      <c r="G105" s="187"/>
      <c r="H105" s="196"/>
      <c r="I105" s="192"/>
      <c r="J105" s="165">
        <f t="shared" si="8"/>
        <v>0.14429205448105942</v>
      </c>
      <c r="K105" s="189">
        <f>NPV($C$1,$J$81:J105)+J$80</f>
        <v>1.098002513753449</v>
      </c>
      <c r="L105" s="165">
        <f t="shared" si="11"/>
        <v>2.8858410896211883</v>
      </c>
      <c r="M105" s="189">
        <f>NPV($C$1,L$81:L105)+L$80</f>
        <v>21.960050275068987</v>
      </c>
      <c r="N105" s="201"/>
      <c r="O105" s="194"/>
      <c r="P105" s="197"/>
    </row>
    <row r="106" spans="1:16" x14ac:dyDescent="0.2">
      <c r="A106" s="1" t="str">
        <f t="shared" si="9"/>
        <v>c27</v>
      </c>
      <c r="B106" s="1">
        <v>27</v>
      </c>
      <c r="C106" s="1">
        <f t="shared" si="10"/>
        <v>2037</v>
      </c>
      <c r="D106" s="165">
        <f>D105*(1+'Avoided Cost inputs'!$K$28)</f>
        <v>0.3315115007604002</v>
      </c>
      <c r="E106" s="189">
        <f>NPV($C$1,D$81:D106)+D$80</f>
        <v>2.6119256902881118</v>
      </c>
      <c r="F106" s="187">
        <f t="shared" si="12"/>
        <v>0.30374885537877977</v>
      </c>
      <c r="G106" s="187"/>
      <c r="H106" s="196"/>
      <c r="I106" s="192"/>
      <c r="J106" s="165">
        <f t="shared" si="8"/>
        <v>0.14717789557068062</v>
      </c>
      <c r="K106" s="189">
        <f>NPV($C$1,$J$81:J106)+J$80</f>
        <v>1.1131471868454828</v>
      </c>
      <c r="L106" s="165">
        <f t="shared" si="11"/>
        <v>2.9435579114136119</v>
      </c>
      <c r="M106" s="189">
        <f>NPV($C$1,L$81:L106)+L$80</f>
        <v>22.262943736909662</v>
      </c>
      <c r="N106" s="201"/>
      <c r="O106" s="194"/>
      <c r="P106" s="197"/>
    </row>
    <row r="107" spans="1:16" x14ac:dyDescent="0.2">
      <c r="A107" s="1" t="str">
        <f t="shared" si="9"/>
        <v>c28</v>
      </c>
      <c r="B107" s="1">
        <v>28</v>
      </c>
      <c r="C107" s="1">
        <f t="shared" si="10"/>
        <v>2038</v>
      </c>
      <c r="D107" s="165">
        <f>D106*(1+'Avoided Cost inputs'!$K$28)</f>
        <v>0.33814173077560822</v>
      </c>
      <c r="E107" s="189">
        <f>NPV($C$1,D$81:D107)+D$80</f>
        <v>2.6438067050351499</v>
      </c>
      <c r="F107" s="187">
        <f t="shared" si="12"/>
        <v>0.30982383248635537</v>
      </c>
      <c r="G107" s="187"/>
      <c r="H107" s="196"/>
      <c r="I107" s="192"/>
      <c r="J107" s="165">
        <f t="shared" si="8"/>
        <v>0.15012145348209424</v>
      </c>
      <c r="K107" s="189">
        <f>NPV($C$1,$J$81:J107)+J$80</f>
        <v>1.1273010869314957</v>
      </c>
      <c r="L107" s="165">
        <f t="shared" si="11"/>
        <v>3.0024290696418841</v>
      </c>
      <c r="M107" s="189">
        <f>NPV($C$1,L$81:L107)+L$80</f>
        <v>22.546021738629925</v>
      </c>
      <c r="N107" s="201"/>
      <c r="O107" s="194"/>
      <c r="P107" s="197"/>
    </row>
    <row r="108" spans="1:16" x14ac:dyDescent="0.2">
      <c r="A108" s="1" t="str">
        <f t="shared" si="9"/>
        <v>c29</v>
      </c>
      <c r="B108" s="1">
        <v>29</v>
      </c>
      <c r="C108" s="1">
        <f t="shared" si="10"/>
        <v>2039</v>
      </c>
      <c r="D108" s="165">
        <f>D107*(1+'Avoided Cost inputs'!$K$28)</f>
        <v>0.34490456539112041</v>
      </c>
      <c r="E108" s="189">
        <f>NPV($C$1,D$81:D108)+D$80</f>
        <v>2.6736020459202328</v>
      </c>
      <c r="F108" s="187">
        <f t="shared" si="12"/>
        <v>0.31602030913608248</v>
      </c>
      <c r="G108" s="187"/>
      <c r="H108" s="196"/>
      <c r="I108" s="192"/>
      <c r="J108" s="165">
        <f t="shared" si="8"/>
        <v>0.15312388255173612</v>
      </c>
      <c r="K108" s="189">
        <f>NPV($C$1,$J$81:J108)+J$80</f>
        <v>1.1405290309371152</v>
      </c>
      <c r="L108" s="165">
        <f t="shared" si="11"/>
        <v>3.062477651034722</v>
      </c>
      <c r="M108" s="189">
        <f>NPV($C$1,L$81:L108)+L$80</f>
        <v>22.810580618742314</v>
      </c>
      <c r="N108" s="201"/>
      <c r="O108" s="194"/>
      <c r="P108" s="197"/>
    </row>
    <row r="109" spans="1:16" x14ac:dyDescent="0.2">
      <c r="A109" s="1" t="str">
        <f t="shared" si="9"/>
        <v>c30</v>
      </c>
      <c r="B109" s="1">
        <v>30</v>
      </c>
      <c r="C109" s="1">
        <f>+C108+1</f>
        <v>2040</v>
      </c>
      <c r="D109" s="165">
        <f>D108*(1+'Avoided Cost inputs'!$K$28)</f>
        <v>0.35180265669894284</v>
      </c>
      <c r="E109" s="189">
        <f>NPV($C$1,D$81:D109)+D$80</f>
        <v>2.701448158896945</v>
      </c>
      <c r="F109" s="187">
        <f t="shared" si="12"/>
        <v>0.32234071531880415</v>
      </c>
      <c r="G109" s="187"/>
      <c r="H109" s="196"/>
      <c r="I109" s="192"/>
      <c r="J109" s="165">
        <f t="shared" si="8"/>
        <v>0.15618636020277085</v>
      </c>
      <c r="K109" s="189">
        <f>NPV($C$1,$J$81:J109)+J$80</f>
        <v>1.1528915954283485</v>
      </c>
      <c r="L109" s="165">
        <f t="shared" si="11"/>
        <v>3.1237272040554167</v>
      </c>
      <c r="M109" s="189">
        <f>NPV($C$1,L$81:L109)+L$80</f>
        <v>23.057831908566978</v>
      </c>
      <c r="N109" s="201"/>
      <c r="O109" s="194"/>
      <c r="P109" s="197"/>
    </row>
    <row r="110" spans="1:16" x14ac:dyDescent="0.2">
      <c r="B110" s="1"/>
      <c r="C110" s="1"/>
      <c r="D110" s="1"/>
      <c r="E110" s="1"/>
      <c r="F110" s="1"/>
      <c r="G110" s="1"/>
      <c r="H110" s="1"/>
      <c r="I110" s="1"/>
      <c r="J110" s="1"/>
      <c r="K110" s="1"/>
      <c r="L110" s="175"/>
      <c r="M110" s="1"/>
    </row>
    <row r="111" spans="1:16" x14ac:dyDescent="0.2">
      <c r="B111" s="1"/>
      <c r="C111" s="1"/>
      <c r="D111" s="1"/>
      <c r="E111" s="1"/>
      <c r="F111" s="1"/>
      <c r="G111" s="1"/>
      <c r="H111" s="1"/>
      <c r="I111" s="1"/>
      <c r="J111" s="1"/>
      <c r="K111" s="1"/>
      <c r="L111" s="1"/>
      <c r="M111" s="1"/>
    </row>
    <row r="112" spans="1:16" x14ac:dyDescent="0.2">
      <c r="B112" s="1"/>
      <c r="C112" s="1"/>
      <c r="D112" s="1"/>
      <c r="E112" s="1">
        <v>4</v>
      </c>
      <c r="F112" s="1"/>
      <c r="G112" s="1"/>
      <c r="H112" s="1"/>
      <c r="I112" s="1"/>
      <c r="J112" s="1"/>
      <c r="K112" s="1">
        <v>10</v>
      </c>
      <c r="L112" s="1"/>
      <c r="M112" s="1">
        <v>12</v>
      </c>
    </row>
    <row r="113" spans="1:16" x14ac:dyDescent="0.2">
      <c r="B113" s="1"/>
      <c r="C113" s="166"/>
      <c r="D113" s="1" t="s">
        <v>19</v>
      </c>
      <c r="E113" s="1"/>
      <c r="F113" s="1"/>
      <c r="G113" s="1"/>
      <c r="H113" s="1"/>
      <c r="I113" s="1"/>
      <c r="J113" s="1"/>
      <c r="K113" s="1"/>
      <c r="L113" s="1"/>
      <c r="M113" s="1"/>
    </row>
    <row r="114" spans="1:16" x14ac:dyDescent="0.2">
      <c r="B114" s="1" t="s">
        <v>26</v>
      </c>
      <c r="C114" s="166"/>
      <c r="D114" s="1" t="s">
        <v>20</v>
      </c>
      <c r="E114" s="1"/>
      <c r="F114" s="1"/>
      <c r="G114" s="1"/>
      <c r="H114" s="1"/>
      <c r="I114" s="1"/>
      <c r="J114" s="1"/>
      <c r="K114" s="1"/>
      <c r="L114" s="1"/>
      <c r="M114" s="1"/>
    </row>
    <row r="115" spans="1:16" x14ac:dyDescent="0.2">
      <c r="B115" s="1" t="s">
        <v>21</v>
      </c>
      <c r="C115" s="166"/>
      <c r="D115" s="1"/>
      <c r="E115" s="3" t="s">
        <v>22</v>
      </c>
      <c r="F115" s="3"/>
      <c r="G115" s="3"/>
      <c r="H115" s="1"/>
      <c r="I115" s="3"/>
      <c r="J115" s="1"/>
      <c r="K115" s="3" t="s">
        <v>22</v>
      </c>
      <c r="L115" s="1"/>
      <c r="M115" s="3" t="s">
        <v>22</v>
      </c>
    </row>
    <row r="116" spans="1:16" hidden="1" x14ac:dyDescent="0.2">
      <c r="B116" s="1">
        <v>0</v>
      </c>
      <c r="C116" s="1">
        <v>2006</v>
      </c>
      <c r="D116" s="202">
        <v>0</v>
      </c>
      <c r="E116" s="189"/>
      <c r="F116" s="187"/>
      <c r="G116" s="187"/>
      <c r="H116" s="196"/>
      <c r="I116" s="189"/>
      <c r="J116" s="165">
        <f t="shared" ref="J116:J146" si="13">J5</f>
        <v>0</v>
      </c>
      <c r="K116" s="189"/>
      <c r="L116" s="165"/>
      <c r="M116" s="189"/>
    </row>
    <row r="117" spans="1:16" x14ac:dyDescent="0.2">
      <c r="A117" s="1" t="str">
        <f>+"I"&amp;B117</f>
        <v>I1</v>
      </c>
      <c r="B117" s="1">
        <v>1</v>
      </c>
      <c r="C117" s="1">
        <v>2011</v>
      </c>
      <c r="D117" s="203">
        <f>'Avoided Cost inputs'!D53/1000</f>
        <v>0.17846852832962395</v>
      </c>
      <c r="E117" s="189">
        <f>+D117</f>
        <v>0.17846852832962395</v>
      </c>
      <c r="F117" s="187">
        <f>E117</f>
        <v>0.17846852832962395</v>
      </c>
      <c r="G117" s="187"/>
      <c r="H117" s="196"/>
      <c r="I117" s="189"/>
      <c r="J117" s="165">
        <f t="shared" si="13"/>
        <v>8.6099999999999996E-2</v>
      </c>
      <c r="K117" s="199">
        <f>+J117</f>
        <v>8.6099999999999996E-2</v>
      </c>
      <c r="L117" s="165">
        <f>+L80</f>
        <v>1.722</v>
      </c>
      <c r="M117" s="189">
        <f>+L117</f>
        <v>1.722</v>
      </c>
      <c r="O117" s="194"/>
    </row>
    <row r="118" spans="1:16" x14ac:dyDescent="0.2">
      <c r="A118" s="1" t="str">
        <f t="shared" ref="A118:A146" si="14">+"I"&amp;B118</f>
        <v>I2</v>
      </c>
      <c r="B118" s="1">
        <v>2</v>
      </c>
      <c r="C118" s="1">
        <f t="shared" ref="C118:C145" si="15">+C117+1</f>
        <v>2012</v>
      </c>
      <c r="D118" s="203">
        <f>'Avoided Cost inputs'!D54/1000</f>
        <v>0.15806940490993984</v>
      </c>
      <c r="E118" s="189">
        <f>NPV($C$1,D$118:D118)+D$117</f>
        <v>0.3233003085293123</v>
      </c>
      <c r="F118" s="187">
        <f>NPV($C$1,D118)</f>
        <v>0.14483178019968834</v>
      </c>
      <c r="G118" s="187"/>
      <c r="H118" s="196"/>
      <c r="I118" s="187"/>
      <c r="J118" s="165">
        <f t="shared" si="13"/>
        <v>8.7872377898551471E-2</v>
      </c>
      <c r="K118" s="189">
        <f>NPV($C$1,J$118:J118)+J$117</f>
        <v>0.16661344868842906</v>
      </c>
      <c r="L118" s="165">
        <f t="shared" ref="L118:L146" si="16">+L81</f>
        <v>1.7574475579710296</v>
      </c>
      <c r="M118" s="189">
        <f>NPV($C$1,L$118:L118)+L$117</f>
        <v>3.3322689737685813</v>
      </c>
      <c r="O118" s="194"/>
    </row>
    <row r="119" spans="1:16" x14ac:dyDescent="0.2">
      <c r="A119" s="1" t="str">
        <f t="shared" si="14"/>
        <v>I3</v>
      </c>
      <c r="B119" s="1">
        <v>3</v>
      </c>
      <c r="C119" s="1">
        <f t="shared" si="15"/>
        <v>2013</v>
      </c>
      <c r="D119" s="203">
        <f>'Avoided Cost inputs'!D55/1000</f>
        <v>0.20789810138090611</v>
      </c>
      <c r="E119" s="189">
        <f>NPV($C$1,D$118:D119)+D$117</f>
        <v>0.49783534628455445</v>
      </c>
      <c r="F119" s="187">
        <f t="shared" ref="F119:F146" si="17">NPV($C$1,D119)</f>
        <v>0.19048754020607123</v>
      </c>
      <c r="G119" s="187"/>
      <c r="H119" s="196"/>
      <c r="I119" s="187"/>
      <c r="J119" s="165">
        <f t="shared" si="13"/>
        <v>8.9855830981271617E-2</v>
      </c>
      <c r="K119" s="189">
        <f>NPV($C$1,J$118:J119)+J$117</f>
        <v>0.242049399034656</v>
      </c>
      <c r="L119" s="165">
        <f t="shared" si="16"/>
        <v>1.7971166196254325</v>
      </c>
      <c r="M119" s="189">
        <f>NPV($C$1,L$118:L119)+L$117</f>
        <v>4.8409879806931215</v>
      </c>
      <c r="O119" s="194"/>
    </row>
    <row r="120" spans="1:16" x14ac:dyDescent="0.2">
      <c r="A120" s="1" t="str">
        <f t="shared" si="14"/>
        <v>I4</v>
      </c>
      <c r="B120" s="1">
        <v>4</v>
      </c>
      <c r="C120" s="1">
        <f t="shared" si="15"/>
        <v>2014</v>
      </c>
      <c r="D120" s="203">
        <f>'Avoided Cost inputs'!D56/1000</f>
        <v>0.21946507585619565</v>
      </c>
      <c r="E120" s="189">
        <f>NPV($C$1,D$118:D120)+D$117</f>
        <v>0.66665133285184597</v>
      </c>
      <c r="F120" s="187">
        <f t="shared" si="17"/>
        <v>0.2010858309109361</v>
      </c>
      <c r="G120" s="187"/>
      <c r="H120" s="196"/>
      <c r="I120" s="187"/>
      <c r="J120" s="165">
        <f t="shared" si="13"/>
        <v>9.1744385112794008E-2</v>
      </c>
      <c r="K120" s="189">
        <f>NPV($C$1,J$118:J120)+J$117</f>
        <v>0.3126206223803436</v>
      </c>
      <c r="L120" s="165">
        <f t="shared" si="16"/>
        <v>1.8348877022558805</v>
      </c>
      <c r="M120" s="189">
        <f>NPV($C$1,L$118:L120)+L$117</f>
        <v>6.2524124476068739</v>
      </c>
      <c r="O120" s="194"/>
    </row>
    <row r="121" spans="1:16" x14ac:dyDescent="0.2">
      <c r="A121" s="1" t="str">
        <f t="shared" si="14"/>
        <v>I5</v>
      </c>
      <c r="B121" s="1">
        <v>5</v>
      </c>
      <c r="C121" s="1">
        <f t="shared" si="15"/>
        <v>2015</v>
      </c>
      <c r="D121" s="203">
        <f>'Avoided Cost inputs'!D57/1000</f>
        <v>0.23113767411101252</v>
      </c>
      <c r="E121" s="189">
        <f>NPV($C$1,D$118:D121)+D$117</f>
        <v>0.82955653044232847</v>
      </c>
      <c r="F121" s="187">
        <f t="shared" si="17"/>
        <v>0.21178089986348958</v>
      </c>
      <c r="G121" s="187"/>
      <c r="H121" s="196"/>
      <c r="I121" s="187"/>
      <c r="J121" s="165">
        <f t="shared" si="13"/>
        <v>9.365459403969352E-2</v>
      </c>
      <c r="K121" s="189">
        <f>NPV($C$1,J$118:J121)+J$117</f>
        <v>0.37862812291426801</v>
      </c>
      <c r="L121" s="165">
        <f t="shared" si="16"/>
        <v>1.8730918807938708</v>
      </c>
      <c r="M121" s="189">
        <f>NPV($C$1,L$118:L121)+L$117</f>
        <v>7.5725624582853612</v>
      </c>
      <c r="O121" s="194"/>
    </row>
    <row r="122" spans="1:16" x14ac:dyDescent="0.2">
      <c r="A122" s="1" t="str">
        <f t="shared" si="14"/>
        <v>I6</v>
      </c>
      <c r="B122" s="1">
        <v>6</v>
      </c>
      <c r="C122" s="1">
        <f t="shared" si="15"/>
        <v>2016</v>
      </c>
      <c r="D122" s="203">
        <f>'Avoided Cost inputs'!D58/1000</f>
        <v>0.24201481419620538</v>
      </c>
      <c r="E122" s="189">
        <f>NPV($C$1,D$118:D122)+D$117</f>
        <v>0.98584329609578858</v>
      </c>
      <c r="F122" s="187">
        <f t="shared" si="17"/>
        <v>0.22174712680612552</v>
      </c>
      <c r="G122" s="187"/>
      <c r="H122" s="196"/>
      <c r="I122" s="187"/>
      <c r="J122" s="165">
        <f t="shared" si="13"/>
        <v>9.5541330934651308E-2</v>
      </c>
      <c r="K122" s="189">
        <f>NPV($C$1,J$118:J122)+J$117</f>
        <v>0.44032618733894424</v>
      </c>
      <c r="L122" s="165">
        <f t="shared" si="16"/>
        <v>1.9108266186930267</v>
      </c>
      <c r="M122" s="189">
        <f>NPV($C$1,L$118:L122)+L$117</f>
        <v>8.8065237467788862</v>
      </c>
      <c r="O122" s="194"/>
    </row>
    <row r="123" spans="1:16" x14ac:dyDescent="0.2">
      <c r="A123" s="1" t="str">
        <f t="shared" si="14"/>
        <v>I7</v>
      </c>
      <c r="B123" s="1">
        <v>7</v>
      </c>
      <c r="C123" s="1">
        <f t="shared" si="15"/>
        <v>2017</v>
      </c>
      <c r="D123" s="203">
        <f>'Avoided Cost inputs'!D59/1000</f>
        <v>0.23889754426130963</v>
      </c>
      <c r="E123" s="189">
        <f>NPV($C$1,D$118:D123)+D$117</f>
        <v>1.1271972590627124</v>
      </c>
      <c r="F123" s="187">
        <f t="shared" si="17"/>
        <v>0.21889091466126961</v>
      </c>
      <c r="G123" s="187"/>
      <c r="H123" s="196"/>
      <c r="I123" s="187"/>
      <c r="J123" s="165">
        <f t="shared" si="13"/>
        <v>9.7383612309815085E-2</v>
      </c>
      <c r="K123" s="189">
        <f>NPV($C$1,J$118:J123)+J$117</f>
        <v>0.49794737206309486</v>
      </c>
      <c r="L123" s="165">
        <f t="shared" si="16"/>
        <v>1.9476722461963023</v>
      </c>
      <c r="M123" s="189">
        <f>NPV($C$1,L$118:L123)+L$117</f>
        <v>9.9589474412619001</v>
      </c>
      <c r="O123" s="194"/>
    </row>
    <row r="124" spans="1:16" x14ac:dyDescent="0.2">
      <c r="A124" s="1" t="str">
        <f t="shared" si="14"/>
        <v>I8</v>
      </c>
      <c r="B124" s="1">
        <v>8</v>
      </c>
      <c r="C124" s="1">
        <f t="shared" si="15"/>
        <v>2018</v>
      </c>
      <c r="D124" s="203">
        <f>'Avoided Cost inputs'!D60/1000</f>
        <v>0.22655938603512005</v>
      </c>
      <c r="E124" s="189">
        <f>NPV($C$1,D$118:D124)+D$117</f>
        <v>1.2500244198330168</v>
      </c>
      <c r="F124" s="187">
        <f t="shared" si="17"/>
        <v>0.20758602348829033</v>
      </c>
      <c r="G124" s="187"/>
      <c r="H124" s="196"/>
      <c r="I124" s="187"/>
      <c r="J124" s="165">
        <f t="shared" si="13"/>
        <v>9.9298636820885605E-2</v>
      </c>
      <c r="K124" s="189">
        <f>NPV($C$1,J$118:J124)+J$117</f>
        <v>0.55178124689174723</v>
      </c>
      <c r="L124" s="165">
        <f t="shared" si="16"/>
        <v>1.9859727364177129</v>
      </c>
      <c r="M124" s="189">
        <f>NPV($C$1,L$118:L124)+L$117</f>
        <v>11.035624937834948</v>
      </c>
      <c r="O124" s="194"/>
    </row>
    <row r="125" spans="1:16" x14ac:dyDescent="0.2">
      <c r="A125" s="1" t="str">
        <f t="shared" si="14"/>
        <v>I9</v>
      </c>
      <c r="B125" s="1">
        <v>9</v>
      </c>
      <c r="C125" s="1">
        <f t="shared" si="15"/>
        <v>2019</v>
      </c>
      <c r="D125" s="203">
        <f>'Avoided Cost inputs'!D61/1000</f>
        <v>0.21649399869074398</v>
      </c>
      <c r="E125" s="189">
        <f>NPV($C$1,D$118:D125)+D$117</f>
        <v>1.3575654683363112</v>
      </c>
      <c r="F125" s="187">
        <f t="shared" si="17"/>
        <v>0.19836356852734469</v>
      </c>
      <c r="G125" s="187"/>
      <c r="H125" s="196"/>
      <c r="I125" s="187"/>
      <c r="J125" s="165">
        <f t="shared" si="13"/>
        <v>0.10132469678464993</v>
      </c>
      <c r="K125" s="189">
        <f>NPV($C$1,J$118:J125)+J$117</f>
        <v>0.6021131923377967</v>
      </c>
      <c r="L125" s="165">
        <f t="shared" si="16"/>
        <v>2.0264939356929994</v>
      </c>
      <c r="M125" s="189">
        <f>NPV($C$1,L$118:L125)+L$117</f>
        <v>12.042263846755937</v>
      </c>
      <c r="O125" s="194"/>
      <c r="P125" s="197"/>
    </row>
    <row r="126" spans="1:16" x14ac:dyDescent="0.2">
      <c r="A126" s="1" t="str">
        <f t="shared" si="14"/>
        <v>I10</v>
      </c>
      <c r="B126" s="1">
        <v>10</v>
      </c>
      <c r="C126" s="1">
        <f t="shared" si="15"/>
        <v>2020</v>
      </c>
      <c r="D126" s="165">
        <f>D125*(1+'Avoided Cost inputs'!$K$46)</f>
        <v>0.22082387866455885</v>
      </c>
      <c r="E126" s="189">
        <f>NPV($C$1,D$118:D126)+D$117</f>
        <v>1.4580711211431285</v>
      </c>
      <c r="F126" s="187">
        <f t="shared" si="17"/>
        <v>0.20233083989789158</v>
      </c>
      <c r="G126" s="187"/>
      <c r="H126" s="196"/>
      <c r="I126" s="187"/>
      <c r="J126" s="165">
        <f t="shared" si="13"/>
        <v>0.1034659032352238</v>
      </c>
      <c r="K126" s="189">
        <f>NPV($C$1,J$118:J126)+J$117</f>
        <v>0.64920460387712364</v>
      </c>
      <c r="L126" s="165">
        <f t="shared" si="16"/>
        <v>2.0693180647044769</v>
      </c>
      <c r="M126" s="189">
        <f>NPV($C$1,L$118:L126)+L$117</f>
        <v>12.984092077542478</v>
      </c>
      <c r="O126" s="194"/>
      <c r="P126" s="197"/>
    </row>
    <row r="127" spans="1:16" x14ac:dyDescent="0.2">
      <c r="A127" s="1" t="str">
        <f t="shared" si="14"/>
        <v>I11</v>
      </c>
      <c r="B127" s="1">
        <v>11</v>
      </c>
      <c r="C127" s="1">
        <f t="shared" si="15"/>
        <v>2021</v>
      </c>
      <c r="D127" s="165">
        <f>D126*(1+'Avoided Cost inputs'!$K$46)</f>
        <v>0.22524035623785005</v>
      </c>
      <c r="E127" s="189">
        <f>NPV($C$1,D$118:D127)+D$117</f>
        <v>1.5520016377850137</v>
      </c>
      <c r="F127" s="187">
        <f t="shared" si="17"/>
        <v>0.20637745669584942</v>
      </c>
      <c r="G127" s="187"/>
      <c r="H127" s="196"/>
      <c r="I127" s="187"/>
      <c r="J127" s="165">
        <f t="shared" si="13"/>
        <v>0.10562541946406265</v>
      </c>
      <c r="K127" s="189">
        <f>NPV($C$1,J$118:J127)+J$117</f>
        <v>0.69325288361922444</v>
      </c>
      <c r="L127" s="165">
        <f t="shared" si="16"/>
        <v>2.1125083892812535</v>
      </c>
      <c r="M127" s="189">
        <f>NPV($C$1,L$118:L127)+L$117</f>
        <v>13.865057672384493</v>
      </c>
      <c r="O127" s="194"/>
      <c r="P127" s="197"/>
    </row>
    <row r="128" spans="1:16" x14ac:dyDescent="0.2">
      <c r="A128" s="1" t="str">
        <f t="shared" si="14"/>
        <v>I12</v>
      </c>
      <c r="B128" s="1">
        <v>12</v>
      </c>
      <c r="C128" s="1">
        <f t="shared" si="15"/>
        <v>2022</v>
      </c>
      <c r="D128" s="165">
        <f>D127*(1+'Avoided Cost inputs'!$K$46)</f>
        <v>0.22974516336260706</v>
      </c>
      <c r="E128" s="189">
        <f>NPV($C$1,D$118:D128)+D$117</f>
        <v>1.6397871673568691</v>
      </c>
      <c r="F128" s="187">
        <f t="shared" si="17"/>
        <v>0.21050500582976642</v>
      </c>
      <c r="G128" s="187"/>
      <c r="H128" s="196"/>
      <c r="I128" s="187"/>
      <c r="J128" s="165">
        <f t="shared" si="13"/>
        <v>0.10784861806200048</v>
      </c>
      <c r="K128" s="189">
        <f>NPV($C$1,J$118:J128)+J$117</f>
        <v>0.73446179488245233</v>
      </c>
      <c r="L128" s="165">
        <f t="shared" si="16"/>
        <v>2.15697236124001</v>
      </c>
      <c r="M128" s="189">
        <f>NPV($C$1,L$118:L128)+L$117</f>
        <v>14.689235897649052</v>
      </c>
      <c r="O128" s="194"/>
      <c r="P128" s="197"/>
    </row>
    <row r="129" spans="1:16" x14ac:dyDescent="0.2">
      <c r="A129" s="1" t="str">
        <f t="shared" si="14"/>
        <v>I13</v>
      </c>
      <c r="B129" s="1">
        <v>13</v>
      </c>
      <c r="C129" s="1">
        <f t="shared" si="15"/>
        <v>2023</v>
      </c>
      <c r="D129" s="165">
        <f>D128*(1+'Avoided Cost inputs'!$K$46)</f>
        <v>0.23434006662985921</v>
      </c>
      <c r="E129" s="189">
        <f>NPV($C$1,D$118:D129)+D$117</f>
        <v>1.7218297183586031</v>
      </c>
      <c r="F129" s="187">
        <f t="shared" si="17"/>
        <v>0.21471510594636176</v>
      </c>
      <c r="G129" s="187"/>
      <c r="H129" s="196"/>
      <c r="I129" s="187"/>
      <c r="J129" s="165">
        <f t="shared" si="13"/>
        <v>0.11013008516559282</v>
      </c>
      <c r="K129" s="189">
        <f>NPV($C$1,J$118:J129)+J$117</f>
        <v>0.77301838172210213</v>
      </c>
      <c r="L129" s="165">
        <f t="shared" si="16"/>
        <v>2.2026017033118568</v>
      </c>
      <c r="M129" s="189">
        <f>NPV($C$1,L$118:L129)+L$117</f>
        <v>15.460367634442045</v>
      </c>
      <c r="O129" s="194"/>
      <c r="P129" s="197"/>
    </row>
    <row r="130" spans="1:16" x14ac:dyDescent="0.2">
      <c r="A130" s="1" t="str">
        <f t="shared" si="14"/>
        <v>I14</v>
      </c>
      <c r="B130" s="1">
        <v>14</v>
      </c>
      <c r="C130" s="1">
        <f t="shared" si="15"/>
        <v>2024</v>
      </c>
      <c r="D130" s="165">
        <f>D129*(1+'Avoided Cost inputs'!$K$46)</f>
        <v>0.2390268679624564</v>
      </c>
      <c r="E130" s="189">
        <f>NPV($C$1,D$118:D130)+D$117</f>
        <v>1.7985049996686349</v>
      </c>
      <c r="F130" s="187">
        <f t="shared" si="17"/>
        <v>0.21900940806528899</v>
      </c>
      <c r="G130" s="187"/>
      <c r="H130" s="196"/>
      <c r="I130" s="187"/>
      <c r="J130" s="165">
        <f t="shared" si="13"/>
        <v>0.11249334515637897</v>
      </c>
      <c r="K130" s="189">
        <f>NPV($C$1,J$118:J130)+J$117</f>
        <v>0.80910411115870517</v>
      </c>
      <c r="L130" s="165">
        <f t="shared" si="16"/>
        <v>2.2498669031275802</v>
      </c>
      <c r="M130" s="189">
        <f>NPV($C$1,L$118:L130)+L$117</f>
        <v>16.18208222317411</v>
      </c>
      <c r="O130" s="194"/>
      <c r="P130" s="197"/>
    </row>
    <row r="131" spans="1:16" x14ac:dyDescent="0.2">
      <c r="A131" s="1" t="str">
        <f t="shared" si="14"/>
        <v>I15</v>
      </c>
      <c r="B131" s="1">
        <v>15</v>
      </c>
      <c r="C131" s="1">
        <f t="shared" si="15"/>
        <v>2025</v>
      </c>
      <c r="D131" s="165">
        <f>D130*(1+'Avoided Cost inputs'!$K$46)</f>
        <v>0.24380740532170553</v>
      </c>
      <c r="E131" s="189">
        <f>NPV($C$1,D$118:D131)+D$117</f>
        <v>1.8701641410798797</v>
      </c>
      <c r="F131" s="187">
        <f t="shared" si="17"/>
        <v>0.22338959622659479</v>
      </c>
      <c r="G131" s="187"/>
      <c r="H131" s="196"/>
      <c r="I131" s="187"/>
      <c r="J131" s="165">
        <f t="shared" si="13"/>
        <v>0.11485581517205935</v>
      </c>
      <c r="K131" s="189">
        <f>NPV($C$1,J$118:J131)+J$117</f>
        <v>0.84286218790973022</v>
      </c>
      <c r="L131" s="165">
        <f t="shared" si="16"/>
        <v>2.2971163034411877</v>
      </c>
      <c r="M131" s="189">
        <f>NPV($C$1,L$118:L131)+L$117</f>
        <v>16.857243758194606</v>
      </c>
      <c r="O131" s="194"/>
      <c r="P131" s="197"/>
    </row>
    <row r="132" spans="1:16" x14ac:dyDescent="0.2">
      <c r="A132" s="1" t="str">
        <f t="shared" si="14"/>
        <v>I16</v>
      </c>
      <c r="B132" s="1">
        <v>16</v>
      </c>
      <c r="C132" s="1">
        <f t="shared" si="15"/>
        <v>2026</v>
      </c>
      <c r="D132" s="165">
        <f>D131*(1+'Avoided Cost inputs'!$K$46)</f>
        <v>0.24868355342813964</v>
      </c>
      <c r="E132" s="189">
        <f>NPV($C$1,D$118:D132)+D$117</f>
        <v>1.9371353012773047</v>
      </c>
      <c r="F132" s="187">
        <f t="shared" si="17"/>
        <v>0.22785738815112669</v>
      </c>
      <c r="G132" s="187"/>
      <c r="H132" s="196"/>
      <c r="I132" s="187"/>
      <c r="J132" s="165">
        <f t="shared" si="13"/>
        <v>0.11736581308249679</v>
      </c>
      <c r="K132" s="189">
        <f>NPV($C$1,J$118:J132)+J$117</f>
        <v>0.8744691219481735</v>
      </c>
      <c r="L132" s="165">
        <f t="shared" si="16"/>
        <v>2.3473162616499361</v>
      </c>
      <c r="M132" s="189">
        <f>NPV($C$1,L$118:L132)+L$117</f>
        <v>17.489382438963474</v>
      </c>
      <c r="O132" s="194"/>
      <c r="P132" s="197"/>
    </row>
    <row r="133" spans="1:16" x14ac:dyDescent="0.2">
      <c r="A133" s="1" t="str">
        <f t="shared" si="14"/>
        <v>I17</v>
      </c>
      <c r="B133" s="1">
        <v>17</v>
      </c>
      <c r="C133" s="1">
        <f t="shared" si="15"/>
        <v>2027</v>
      </c>
      <c r="D133" s="165">
        <f>D132*(1+'Avoided Cost inputs'!$K$46)</f>
        <v>0.25365722449670242</v>
      </c>
      <c r="E133" s="189">
        <f>NPV($C$1,D$118:D133)+D$117</f>
        <v>1.9997251706206924</v>
      </c>
      <c r="F133" s="187">
        <f t="shared" si="17"/>
        <v>0.23241453591414921</v>
      </c>
      <c r="G133" s="187"/>
      <c r="H133" s="196"/>
      <c r="I133" s="187"/>
      <c r="J133" s="165">
        <f t="shared" si="13"/>
        <v>0.11995534877183019</v>
      </c>
      <c r="K133" s="189">
        <f>NPV($C$1,J$118:J133)+J$117</f>
        <v>0.90406808023357799</v>
      </c>
      <c r="L133" s="165">
        <f t="shared" si="16"/>
        <v>2.3991069754366041</v>
      </c>
      <c r="M133" s="189">
        <f>NPV($C$1,L$118:L133)+L$117</f>
        <v>18.081361604671564</v>
      </c>
      <c r="O133" s="194"/>
      <c r="P133" s="197"/>
    </row>
    <row r="134" spans="1:16" x14ac:dyDescent="0.2">
      <c r="A134" s="1" t="str">
        <f t="shared" si="14"/>
        <v>I18</v>
      </c>
      <c r="B134" s="1">
        <v>18</v>
      </c>
      <c r="C134" s="1">
        <f t="shared" si="15"/>
        <v>2028</v>
      </c>
      <c r="D134" s="165">
        <f>D133*(1+'Avoided Cost inputs'!$K$46)</f>
        <v>0.25873036898663648</v>
      </c>
      <c r="E134" s="189">
        <f>NPV($C$1,D$118:D134)+D$117</f>
        <v>2.0582203756145132</v>
      </c>
      <c r="F134" s="187">
        <f t="shared" si="17"/>
        <v>0.23706282663243219</v>
      </c>
      <c r="G134" s="187"/>
      <c r="H134" s="196"/>
      <c r="I134" s="187"/>
      <c r="J134" s="165">
        <f t="shared" si="13"/>
        <v>0.12265798249440671</v>
      </c>
      <c r="K134" s="189">
        <f>NPV($C$1,J$118:J134)+J$117</f>
        <v>0.93179928109044119</v>
      </c>
      <c r="L134" s="165">
        <f t="shared" si="16"/>
        <v>2.4531596498881352</v>
      </c>
      <c r="M134" s="189">
        <f>NPV($C$1,L$118:L134)+L$117</f>
        <v>18.635985621808828</v>
      </c>
      <c r="O134" s="194"/>
      <c r="P134" s="197"/>
    </row>
    <row r="135" spans="1:16" x14ac:dyDescent="0.2">
      <c r="A135" s="1" t="str">
        <f t="shared" si="14"/>
        <v>I19</v>
      </c>
      <c r="B135" s="1">
        <v>19</v>
      </c>
      <c r="C135" s="1">
        <f t="shared" si="15"/>
        <v>2029</v>
      </c>
      <c r="D135" s="165">
        <f>D134*(1+'Avoided Cost inputs'!$K$46)</f>
        <v>0.26390497636636923</v>
      </c>
      <c r="E135" s="189">
        <f>NPV($C$1,D$118:D135)+D$117</f>
        <v>2.1128887914965881</v>
      </c>
      <c r="F135" s="187">
        <f t="shared" si="17"/>
        <v>0.24180408316508084</v>
      </c>
      <c r="G135" s="187"/>
      <c r="H135" s="196"/>
      <c r="I135" s="187"/>
      <c r="J135" s="165">
        <f t="shared" si="13"/>
        <v>0.1253502889393365</v>
      </c>
      <c r="K135" s="189">
        <f>NPV($C$1,J$118:J135)+J$117</f>
        <v>0.95776583094875301</v>
      </c>
      <c r="L135" s="165">
        <f t="shared" si="16"/>
        <v>2.507005778786731</v>
      </c>
      <c r="M135" s="189">
        <f>NPV($C$1,L$118:L135)+L$117</f>
        <v>19.155316618975068</v>
      </c>
      <c r="O135" s="194"/>
      <c r="P135" s="197"/>
    </row>
    <row r="136" spans="1:16" x14ac:dyDescent="0.2">
      <c r="A136" s="1" t="str">
        <f t="shared" si="14"/>
        <v>I20</v>
      </c>
      <c r="B136" s="1">
        <v>20</v>
      </c>
      <c r="C136" s="1">
        <f t="shared" si="15"/>
        <v>2030</v>
      </c>
      <c r="D136" s="165">
        <f>D135*(1+'Avoided Cost inputs'!$K$46)</f>
        <v>0.26918307589369661</v>
      </c>
      <c r="E136" s="189">
        <f>NPV($C$1,D$118:D136)+D$117</f>
        <v>2.1639807689564714</v>
      </c>
      <c r="F136" s="187">
        <f t="shared" si="17"/>
        <v>0.24664016482838247</v>
      </c>
      <c r="G136" s="187"/>
      <c r="H136" s="196"/>
      <c r="I136" s="187"/>
      <c r="J136" s="165">
        <f t="shared" si="13"/>
        <v>0.12812721505603164</v>
      </c>
      <c r="K136" s="189">
        <f>NPV($C$1,J$118:J136)+J$117</f>
        <v>0.98208486646726223</v>
      </c>
      <c r="L136" s="165">
        <f t="shared" si="16"/>
        <v>2.5625443011206332</v>
      </c>
      <c r="M136" s="189">
        <f>NPV($C$1,L$118:L136)+L$117</f>
        <v>19.641697329345252</v>
      </c>
      <c r="O136" s="194"/>
      <c r="P136" s="197"/>
    </row>
    <row r="137" spans="1:16" x14ac:dyDescent="0.2">
      <c r="A137" s="1" t="str">
        <f t="shared" si="14"/>
        <v>I21</v>
      </c>
      <c r="B137" s="1">
        <v>21</v>
      </c>
      <c r="C137" s="1">
        <f t="shared" si="15"/>
        <v>2031</v>
      </c>
      <c r="D137" s="165">
        <f>D136*(1+'Avoided Cost inputs'!$K$46)</f>
        <v>0.27456673741157056</v>
      </c>
      <c r="E137" s="189">
        <f>NPV($C$1,D$118:D137)+D$117</f>
        <v>2.2117302806012225</v>
      </c>
      <c r="F137" s="187">
        <f t="shared" si="17"/>
        <v>0.25157296812495011</v>
      </c>
      <c r="G137" s="187"/>
      <c r="H137" s="196"/>
      <c r="I137" s="187"/>
      <c r="J137" s="165">
        <f t="shared" si="13"/>
        <v>0.13068975935715227</v>
      </c>
      <c r="K137" s="189">
        <f>NPV($C$1,J$118:J137)+J$117</f>
        <v>1.0048129370453085</v>
      </c>
      <c r="L137" s="165">
        <f t="shared" si="16"/>
        <v>2.613795187143046</v>
      </c>
      <c r="M137" s="189">
        <f>NPV($C$1,L$118:L137)+L$117</f>
        <v>20.096258740906173</v>
      </c>
      <c r="O137" s="194"/>
      <c r="P137" s="197"/>
    </row>
    <row r="138" spans="1:16" x14ac:dyDescent="0.2">
      <c r="A138" s="1" t="str">
        <f t="shared" si="14"/>
        <v>I22</v>
      </c>
      <c r="B138" s="1">
        <v>22</v>
      </c>
      <c r="C138" s="1">
        <f t="shared" si="15"/>
        <v>2032</v>
      </c>
      <c r="D138" s="165">
        <f>D137*(1+'Avoided Cost inputs'!$K$46)</f>
        <v>0.280058072159802</v>
      </c>
      <c r="E138" s="189">
        <f>NPV($C$1,D$118:D138)+D$117</f>
        <v>2.2563559924187468</v>
      </c>
      <c r="F138" s="187">
        <f t="shared" si="17"/>
        <v>0.25660442748744916</v>
      </c>
      <c r="G138" s="187"/>
      <c r="H138" s="196"/>
      <c r="I138" s="187"/>
      <c r="J138" s="165">
        <f t="shared" si="13"/>
        <v>0.13330355454429532</v>
      </c>
      <c r="K138" s="189">
        <f>NPV($C$1,J$118:J138)+J$117</f>
        <v>1.0260541245014263</v>
      </c>
      <c r="L138" s="165">
        <f t="shared" si="16"/>
        <v>2.6660710908859069</v>
      </c>
      <c r="M138" s="189">
        <f>NPV($C$1,L$118:L138)+L$117</f>
        <v>20.521082490028533</v>
      </c>
      <c r="O138" s="194"/>
      <c r="P138" s="197"/>
    </row>
    <row r="139" spans="1:16" x14ac:dyDescent="0.2">
      <c r="A139" s="1" t="str">
        <f t="shared" si="14"/>
        <v>I23</v>
      </c>
      <c r="B139" s="1">
        <v>23</v>
      </c>
      <c r="C139" s="1">
        <f t="shared" si="15"/>
        <v>2033</v>
      </c>
      <c r="D139" s="165">
        <f>D138*(1+'Avoided Cost inputs'!$K$46)</f>
        <v>0.28565923360299805</v>
      </c>
      <c r="E139" s="189">
        <f>NPV($C$1,D$118:D139)+D$117</f>
        <v>2.298062265145405</v>
      </c>
      <c r="F139" s="187">
        <f t="shared" si="17"/>
        <v>0.26173651603719816</v>
      </c>
      <c r="G139" s="187"/>
      <c r="H139" s="196"/>
      <c r="I139" s="187"/>
      <c r="J139" s="165">
        <f t="shared" si="13"/>
        <v>0.13596962563518125</v>
      </c>
      <c r="K139" s="189">
        <f>NPV($C$1,J$118:J139)+J$117</f>
        <v>1.0459057015632187</v>
      </c>
      <c r="L139" s="165">
        <f t="shared" si="16"/>
        <v>2.7193925127036249</v>
      </c>
      <c r="M139" s="189">
        <f>NPV($C$1,L$118:L139)+L$117</f>
        <v>20.918114031264381</v>
      </c>
      <c r="O139" s="194"/>
      <c r="P139" s="197"/>
    </row>
    <row r="140" spans="1:16" x14ac:dyDescent="0.2">
      <c r="A140" s="1" t="str">
        <f t="shared" si="14"/>
        <v>I24</v>
      </c>
      <c r="B140" s="1">
        <v>24</v>
      </c>
      <c r="C140" s="1">
        <f t="shared" si="15"/>
        <v>2034</v>
      </c>
      <c r="D140" s="165">
        <f>D139*(1+'Avoided Cost inputs'!$K$46)</f>
        <v>0.291372418275058</v>
      </c>
      <c r="E140" s="189">
        <f>NPV($C$1,D$118:D140)+D$117</f>
        <v>2.3370400901235899</v>
      </c>
      <c r="F140" s="187">
        <f t="shared" si="17"/>
        <v>0.26697124635794212</v>
      </c>
      <c r="G140" s="187"/>
      <c r="H140" s="196"/>
      <c r="I140" s="187"/>
      <c r="J140" s="165">
        <f t="shared" si="13"/>
        <v>0.13868901814788487</v>
      </c>
      <c r="K140" s="189">
        <f>NPV($C$1,J$118:J140)+J$117</f>
        <v>1.0644585773219031</v>
      </c>
      <c r="L140" s="165">
        <f t="shared" si="16"/>
        <v>2.7737803629576971</v>
      </c>
      <c r="M140" s="189">
        <f>NPV($C$1,L$118:L140)+L$117</f>
        <v>21.28917154643807</v>
      </c>
      <c r="O140" s="194"/>
      <c r="P140" s="197"/>
    </row>
    <row r="141" spans="1:16" x14ac:dyDescent="0.2">
      <c r="A141" s="1" t="str">
        <f t="shared" si="14"/>
        <v>I25</v>
      </c>
      <c r="B141" s="1">
        <v>25</v>
      </c>
      <c r="C141" s="1">
        <f t="shared" si="15"/>
        <v>2035</v>
      </c>
      <c r="D141" s="165">
        <f>D140*(1+'Avoided Cost inputs'!$K$46)</f>
        <v>0.29719986664055914</v>
      </c>
      <c r="E141" s="189">
        <f>NPV($C$1,D$118:D141)+D$117</f>
        <v>2.3734679639349778</v>
      </c>
      <c r="F141" s="187">
        <f t="shared" si="17"/>
        <v>0.27231067128510095</v>
      </c>
      <c r="G141" s="187"/>
      <c r="H141" s="196"/>
      <c r="I141" s="187"/>
      <c r="J141" s="165">
        <f t="shared" si="13"/>
        <v>0.14146279851084256</v>
      </c>
      <c r="K141" s="189">
        <f>NPV($C$1,J$118:J141)+J$117</f>
        <v>1.0817977135449728</v>
      </c>
      <c r="L141" s="165">
        <f t="shared" si="16"/>
        <v>2.8292559702168512</v>
      </c>
      <c r="M141" s="189">
        <f>NPV($C$1,L$118:L141)+L$117</f>
        <v>21.635954270899461</v>
      </c>
      <c r="O141" s="194"/>
      <c r="P141" s="197"/>
    </row>
    <row r="142" spans="1:16" x14ac:dyDescent="0.2">
      <c r="A142" s="1" t="str">
        <f t="shared" si="14"/>
        <v>I26</v>
      </c>
      <c r="B142" s="1">
        <v>26</v>
      </c>
      <c r="C142" s="1">
        <f t="shared" si="15"/>
        <v>2036</v>
      </c>
      <c r="D142" s="165">
        <f>D141*(1+'Avoided Cost inputs'!$K$46)</f>
        <v>0.30314386397337034</v>
      </c>
      <c r="E142" s="189">
        <f>NPV($C$1,D$118:D142)+D$117</f>
        <v>2.4075127058147801</v>
      </c>
      <c r="F142" s="187">
        <f t="shared" si="17"/>
        <v>0.27775688471080295</v>
      </c>
      <c r="G142" s="187"/>
      <c r="H142" s="196"/>
      <c r="I142" s="187"/>
      <c r="J142" s="165">
        <f t="shared" si="13"/>
        <v>0.14429205448105942</v>
      </c>
      <c r="K142" s="189">
        <f>NPV($C$1,J$118:J142)+J$117</f>
        <v>1.098002513753449</v>
      </c>
      <c r="L142" s="165">
        <f t="shared" si="16"/>
        <v>2.8858410896211883</v>
      </c>
      <c r="M142" s="189">
        <f>NPV($C$1,L$118:L142)+L$117</f>
        <v>21.960050275068987</v>
      </c>
      <c r="O142" s="194"/>
      <c r="P142" s="197"/>
    </row>
    <row r="143" spans="1:16" x14ac:dyDescent="0.2">
      <c r="A143" s="1" t="str">
        <f t="shared" si="14"/>
        <v>I27</v>
      </c>
      <c r="B143" s="1">
        <v>27</v>
      </c>
      <c r="C143" s="1">
        <f t="shared" si="15"/>
        <v>2037</v>
      </c>
      <c r="D143" s="165">
        <f>D142*(1+'Avoided Cost inputs'!$K$46)</f>
        <v>0.30920674125283776</v>
      </c>
      <c r="E143" s="189">
        <f>NPV($C$1,D$118:D143)+D$117</f>
        <v>2.4393302215902954</v>
      </c>
      <c r="F143" s="187">
        <f t="shared" si="17"/>
        <v>0.28331202240501902</v>
      </c>
      <c r="G143" s="187"/>
      <c r="H143" s="196"/>
      <c r="I143" s="187"/>
      <c r="J143" s="165">
        <f t="shared" si="13"/>
        <v>0.14717789557068062</v>
      </c>
      <c r="K143" s="189">
        <f>NPV($C$1,J$118:J143)+J$117</f>
        <v>1.1131471868454828</v>
      </c>
      <c r="L143" s="165">
        <f t="shared" si="16"/>
        <v>2.9435579114136119</v>
      </c>
      <c r="M143" s="189">
        <f>NPV($C$1,L$118:L143)+L$117</f>
        <v>22.262943736909662</v>
      </c>
      <c r="O143" s="194"/>
      <c r="P143" s="197"/>
    </row>
    <row r="144" spans="1:16" x14ac:dyDescent="0.2">
      <c r="A144" s="1" t="str">
        <f t="shared" si="14"/>
        <v>I28</v>
      </c>
      <c r="B144" s="1">
        <v>28</v>
      </c>
      <c r="C144" s="1">
        <f t="shared" si="15"/>
        <v>2038</v>
      </c>
      <c r="D144" s="165">
        <f>D143*(1+'Avoided Cost inputs'!$K$46)</f>
        <v>0.31539087607789451</v>
      </c>
      <c r="E144" s="189">
        <f>NPV($C$1,D$118:D144)+D$117</f>
        <v>2.4690662176421792</v>
      </c>
      <c r="F144" s="187">
        <f t="shared" si="17"/>
        <v>0.28897826285311939</v>
      </c>
      <c r="G144" s="187"/>
      <c r="H144" s="196"/>
      <c r="I144" s="187"/>
      <c r="J144" s="165">
        <f t="shared" si="13"/>
        <v>0.15012145348209424</v>
      </c>
      <c r="K144" s="189">
        <f>NPV($C$1,J$118:J144)+J$117</f>
        <v>1.1273010869314957</v>
      </c>
      <c r="L144" s="165">
        <f t="shared" si="16"/>
        <v>3.0024290696418841</v>
      </c>
      <c r="M144" s="189">
        <f>NPV($C$1,L$118:L144)+L$117</f>
        <v>22.546021738629925</v>
      </c>
      <c r="O144" s="194"/>
      <c r="P144" s="197"/>
    </row>
    <row r="145" spans="1:16" x14ac:dyDescent="0.2">
      <c r="A145" s="1" t="str">
        <f t="shared" si="14"/>
        <v>I29</v>
      </c>
      <c r="B145" s="1">
        <v>29</v>
      </c>
      <c r="C145" s="1">
        <f t="shared" si="15"/>
        <v>2039</v>
      </c>
      <c r="D145" s="165">
        <f>D144*(1+'Avoided Cost inputs'!$K$46)</f>
        <v>0.32169869359945241</v>
      </c>
      <c r="E145" s="189">
        <f>NPV($C$1,D$118:D145)+D$117</f>
        <v>2.4968568681579586</v>
      </c>
      <c r="F145" s="187">
        <f t="shared" si="17"/>
        <v>0.29475782811018181</v>
      </c>
      <c r="G145" s="187"/>
      <c r="H145" s="196"/>
      <c r="I145" s="187"/>
      <c r="J145" s="165">
        <f t="shared" si="13"/>
        <v>0.15312388255173612</v>
      </c>
      <c r="K145" s="189">
        <f>NPV($C$1,J$118:J145)+J$117</f>
        <v>1.1405290309371152</v>
      </c>
      <c r="L145" s="165">
        <f t="shared" si="16"/>
        <v>3.062477651034722</v>
      </c>
      <c r="M145" s="189">
        <f>NPV($C$1,L$118:L145)+L$117</f>
        <v>22.810580618742314</v>
      </c>
      <c r="O145" s="194"/>
      <c r="P145" s="197"/>
    </row>
    <row r="146" spans="1:16" x14ac:dyDescent="0.2">
      <c r="A146" s="1" t="str">
        <f t="shared" si="14"/>
        <v>I30</v>
      </c>
      <c r="B146" s="1">
        <v>30</v>
      </c>
      <c r="C146" s="1">
        <f>+C145+1</f>
        <v>2040</v>
      </c>
      <c r="D146" s="165">
        <f>D145*(1+'Avoided Cost inputs'!$K$46)</f>
        <v>0.32813266747144149</v>
      </c>
      <c r="E146" s="189">
        <f>NPV($C$1,D$118:D146)+D$117</f>
        <v>2.5228294387334533</v>
      </c>
      <c r="F146" s="187">
        <f t="shared" si="17"/>
        <v>0.30065298467238549</v>
      </c>
      <c r="G146" s="187"/>
      <c r="H146" s="196"/>
      <c r="I146" s="187"/>
      <c r="J146" s="165">
        <f t="shared" si="13"/>
        <v>0.15618636020277085</v>
      </c>
      <c r="K146" s="189">
        <f>NPV($C$1,J$118:J146)+J$117</f>
        <v>1.1528915954283485</v>
      </c>
      <c r="L146" s="165">
        <f t="shared" si="16"/>
        <v>3.1237272040554167</v>
      </c>
      <c r="M146" s="189">
        <f>NPV($C$1,L$118:L146)+L$117</f>
        <v>23.057831908566978</v>
      </c>
      <c r="O146" s="194"/>
      <c r="P146" s="197"/>
    </row>
    <row r="147" spans="1:16" x14ac:dyDescent="0.2">
      <c r="I147" s="204"/>
    </row>
    <row r="148" spans="1:16" x14ac:dyDescent="0.2">
      <c r="I148" s="204"/>
    </row>
    <row r="149" spans="1:16" x14ac:dyDescent="0.2">
      <c r="I149" s="204"/>
    </row>
    <row r="150" spans="1:16" x14ac:dyDescent="0.2">
      <c r="I150" s="204"/>
    </row>
    <row r="151" spans="1:16" x14ac:dyDescent="0.2">
      <c r="I151" s="204"/>
    </row>
    <row r="152" spans="1:16" x14ac:dyDescent="0.2">
      <c r="I152" s="204"/>
    </row>
    <row r="153" spans="1:16" x14ac:dyDescent="0.2">
      <c r="I153" s="204"/>
    </row>
    <row r="154" spans="1:16" x14ac:dyDescent="0.2">
      <c r="I154" s="204"/>
    </row>
    <row r="155" spans="1:16" x14ac:dyDescent="0.2">
      <c r="I155" s="204"/>
    </row>
    <row r="156" spans="1:16" x14ac:dyDescent="0.2">
      <c r="I156" s="204"/>
    </row>
    <row r="157" spans="1:16" x14ac:dyDescent="0.2">
      <c r="I157" s="204"/>
    </row>
    <row r="158" spans="1:16" x14ac:dyDescent="0.2">
      <c r="I158" s="204"/>
    </row>
    <row r="159" spans="1:16" x14ac:dyDescent="0.2">
      <c r="I159" s="204"/>
    </row>
    <row r="160" spans="1:16" x14ac:dyDescent="0.2">
      <c r="I160" s="204"/>
    </row>
    <row r="161" spans="9:9" x14ac:dyDescent="0.2">
      <c r="I161" s="204"/>
    </row>
    <row r="162" spans="9:9" x14ac:dyDescent="0.2">
      <c r="I162" s="204"/>
    </row>
    <row r="163" spans="9:9" x14ac:dyDescent="0.2">
      <c r="I163" s="204"/>
    </row>
    <row r="164" spans="9:9" x14ac:dyDescent="0.2">
      <c r="I164" s="204"/>
    </row>
    <row r="165" spans="9:9" x14ac:dyDescent="0.2">
      <c r="I165" s="204"/>
    </row>
    <row r="166" spans="9:9" x14ac:dyDescent="0.2">
      <c r="I166" s="204"/>
    </row>
    <row r="167" spans="9:9" x14ac:dyDescent="0.2">
      <c r="I167" s="204"/>
    </row>
    <row r="168" spans="9:9" x14ac:dyDescent="0.2">
      <c r="I168" s="204"/>
    </row>
    <row r="169" spans="9:9" x14ac:dyDescent="0.2">
      <c r="I169" s="204"/>
    </row>
    <row r="170" spans="9:9" x14ac:dyDescent="0.2">
      <c r="I170" s="204"/>
    </row>
    <row r="171" spans="9:9" x14ac:dyDescent="0.2">
      <c r="I171" s="204"/>
    </row>
    <row r="172" spans="9:9" x14ac:dyDescent="0.2">
      <c r="I172" s="204"/>
    </row>
    <row r="173" spans="9:9" x14ac:dyDescent="0.2">
      <c r="I173" s="204"/>
    </row>
    <row r="174" spans="9:9" x14ac:dyDescent="0.2">
      <c r="I174" s="204"/>
    </row>
    <row r="175" spans="9:9" x14ac:dyDescent="0.2">
      <c r="I175" s="204"/>
    </row>
    <row r="176" spans="9:9" x14ac:dyDescent="0.2">
      <c r="I176" s="204"/>
    </row>
    <row r="177" spans="9:9" x14ac:dyDescent="0.2">
      <c r="I177" s="204"/>
    </row>
    <row r="178" spans="9:9" x14ac:dyDescent="0.2">
      <c r="I178" s="204"/>
    </row>
    <row r="179" spans="9:9" x14ac:dyDescent="0.2">
      <c r="I179" s="204"/>
    </row>
    <row r="180" spans="9:9" x14ac:dyDescent="0.2">
      <c r="I180" s="204"/>
    </row>
    <row r="181" spans="9:9" x14ac:dyDescent="0.2">
      <c r="I181" s="204"/>
    </row>
    <row r="182" spans="9:9" x14ac:dyDescent="0.2">
      <c r="I182" s="204"/>
    </row>
    <row r="183" spans="9:9" x14ac:dyDescent="0.2">
      <c r="I183" s="204"/>
    </row>
    <row r="184" spans="9:9" x14ac:dyDescent="0.2">
      <c r="I184" s="204"/>
    </row>
    <row r="185" spans="9:9" x14ac:dyDescent="0.2">
      <c r="I185" s="204"/>
    </row>
    <row r="186" spans="9:9" x14ac:dyDescent="0.2">
      <c r="I186" s="204"/>
    </row>
    <row r="187" spans="9:9" x14ac:dyDescent="0.2">
      <c r="I187" s="204"/>
    </row>
    <row r="188" spans="9:9" x14ac:dyDescent="0.2">
      <c r="I188" s="204"/>
    </row>
    <row r="189" spans="9:9" x14ac:dyDescent="0.2">
      <c r="I189" s="204"/>
    </row>
    <row r="190" spans="9:9" x14ac:dyDescent="0.2">
      <c r="I190" s="204"/>
    </row>
    <row r="191" spans="9:9" x14ac:dyDescent="0.2">
      <c r="I191" s="204"/>
    </row>
    <row r="192" spans="9:9" x14ac:dyDescent="0.2">
      <c r="I192" s="204"/>
    </row>
    <row r="193" spans="9:9" x14ac:dyDescent="0.2">
      <c r="I193" s="204"/>
    </row>
    <row r="194" spans="9:9" x14ac:dyDescent="0.2">
      <c r="I194" s="204"/>
    </row>
    <row r="195" spans="9:9" x14ac:dyDescent="0.2">
      <c r="I195" s="204"/>
    </row>
    <row r="196" spans="9:9" x14ac:dyDescent="0.2">
      <c r="I196" s="204"/>
    </row>
    <row r="197" spans="9:9" x14ac:dyDescent="0.2">
      <c r="I197" s="204"/>
    </row>
    <row r="198" spans="9:9" x14ac:dyDescent="0.2">
      <c r="I198" s="204"/>
    </row>
    <row r="199" spans="9:9" x14ac:dyDescent="0.2">
      <c r="I199" s="204"/>
    </row>
    <row r="200" spans="9:9" x14ac:dyDescent="0.2">
      <c r="I200" s="204"/>
    </row>
    <row r="201" spans="9:9" x14ac:dyDescent="0.2">
      <c r="I201" s="204"/>
    </row>
    <row r="202" spans="9:9" x14ac:dyDescent="0.2">
      <c r="I202" s="204"/>
    </row>
    <row r="203" spans="9:9" x14ac:dyDescent="0.2">
      <c r="I203" s="204"/>
    </row>
    <row r="204" spans="9:9" x14ac:dyDescent="0.2">
      <c r="I204" s="204"/>
    </row>
    <row r="205" spans="9:9" x14ac:dyDescent="0.2">
      <c r="I205" s="204"/>
    </row>
    <row r="206" spans="9:9" x14ac:dyDescent="0.2">
      <c r="I206" s="204"/>
    </row>
    <row r="207" spans="9:9" x14ac:dyDescent="0.2">
      <c r="I207" s="204"/>
    </row>
    <row r="208" spans="9:9" x14ac:dyDescent="0.2">
      <c r="I208" s="204"/>
    </row>
    <row r="209" spans="9:9" x14ac:dyDescent="0.2">
      <c r="I209" s="204"/>
    </row>
    <row r="210" spans="9:9" x14ac:dyDescent="0.2">
      <c r="I210" s="204"/>
    </row>
    <row r="211" spans="9:9" x14ac:dyDescent="0.2">
      <c r="I211" s="204"/>
    </row>
    <row r="212" spans="9:9" x14ac:dyDescent="0.2">
      <c r="I212" s="204"/>
    </row>
    <row r="213" spans="9:9" x14ac:dyDescent="0.2">
      <c r="I213" s="204"/>
    </row>
    <row r="214" spans="9:9" x14ac:dyDescent="0.2">
      <c r="I214" s="204"/>
    </row>
    <row r="215" spans="9:9" x14ac:dyDescent="0.2">
      <c r="I215" s="204"/>
    </row>
    <row r="216" spans="9:9" x14ac:dyDescent="0.2">
      <c r="I216" s="204"/>
    </row>
    <row r="217" spans="9:9" x14ac:dyDescent="0.2">
      <c r="I217" s="204"/>
    </row>
    <row r="218" spans="9:9" x14ac:dyDescent="0.2">
      <c r="I218" s="204"/>
    </row>
    <row r="219" spans="9:9" x14ac:dyDescent="0.2">
      <c r="I219" s="204"/>
    </row>
    <row r="220" spans="9:9" x14ac:dyDescent="0.2">
      <c r="I220" s="204"/>
    </row>
    <row r="221" spans="9:9" x14ac:dyDescent="0.2">
      <c r="I221" s="204"/>
    </row>
    <row r="222" spans="9:9" x14ac:dyDescent="0.2">
      <c r="I222" s="204"/>
    </row>
    <row r="223" spans="9:9" x14ac:dyDescent="0.2">
      <c r="I223" s="204"/>
    </row>
    <row r="224" spans="9:9" x14ac:dyDescent="0.2">
      <c r="I224" s="204"/>
    </row>
    <row r="225" spans="9:9" x14ac:dyDescent="0.2">
      <c r="I225" s="204"/>
    </row>
    <row r="226" spans="9:9" x14ac:dyDescent="0.2">
      <c r="I226" s="204"/>
    </row>
    <row r="227" spans="9:9" x14ac:dyDescent="0.2">
      <c r="I227" s="204"/>
    </row>
    <row r="228" spans="9:9" x14ac:dyDescent="0.2">
      <c r="I228" s="204"/>
    </row>
    <row r="229" spans="9:9" x14ac:dyDescent="0.2">
      <c r="I229" s="204"/>
    </row>
    <row r="230" spans="9:9" x14ac:dyDescent="0.2">
      <c r="I230" s="204"/>
    </row>
    <row r="231" spans="9:9" x14ac:dyDescent="0.2">
      <c r="I231" s="204"/>
    </row>
    <row r="232" spans="9:9" x14ac:dyDescent="0.2">
      <c r="I232" s="204"/>
    </row>
    <row r="233" spans="9:9" x14ac:dyDescent="0.2">
      <c r="I233" s="204"/>
    </row>
    <row r="234" spans="9:9" x14ac:dyDescent="0.2">
      <c r="I234" s="204"/>
    </row>
    <row r="235" spans="9:9" x14ac:dyDescent="0.2">
      <c r="I235" s="204"/>
    </row>
    <row r="236" spans="9:9" x14ac:dyDescent="0.2">
      <c r="I236" s="204"/>
    </row>
    <row r="237" spans="9:9" x14ac:dyDescent="0.2">
      <c r="I237" s="204"/>
    </row>
    <row r="238" spans="9:9" x14ac:dyDescent="0.2">
      <c r="I238" s="204"/>
    </row>
    <row r="239" spans="9:9" x14ac:dyDescent="0.2">
      <c r="I239" s="204"/>
    </row>
    <row r="240" spans="9:9" x14ac:dyDescent="0.2">
      <c r="I240" s="204"/>
    </row>
    <row r="241" spans="9:9" x14ac:dyDescent="0.2">
      <c r="I241" s="204"/>
    </row>
    <row r="242" spans="9:9" x14ac:dyDescent="0.2">
      <c r="I242" s="204"/>
    </row>
    <row r="243" spans="9:9" x14ac:dyDescent="0.2">
      <c r="I243" s="204"/>
    </row>
    <row r="244" spans="9:9" x14ac:dyDescent="0.2">
      <c r="I244" s="204"/>
    </row>
    <row r="245" spans="9:9" x14ac:dyDescent="0.2">
      <c r="I245" s="204"/>
    </row>
    <row r="246" spans="9:9" x14ac:dyDescent="0.2">
      <c r="I246" s="204"/>
    </row>
    <row r="247" spans="9:9" x14ac:dyDescent="0.2">
      <c r="I247" s="204"/>
    </row>
    <row r="248" spans="9:9" x14ac:dyDescent="0.2">
      <c r="I248" s="204"/>
    </row>
    <row r="249" spans="9:9" x14ac:dyDescent="0.2">
      <c r="I249" s="204"/>
    </row>
    <row r="250" spans="9:9" x14ac:dyDescent="0.2">
      <c r="I250" s="204"/>
    </row>
    <row r="251" spans="9:9" x14ac:dyDescent="0.2">
      <c r="I251" s="204"/>
    </row>
    <row r="252" spans="9:9" x14ac:dyDescent="0.2">
      <c r="I252" s="204"/>
    </row>
    <row r="253" spans="9:9" x14ac:dyDescent="0.2">
      <c r="I253" s="204"/>
    </row>
    <row r="254" spans="9:9" x14ac:dyDescent="0.2">
      <c r="I254" s="204"/>
    </row>
    <row r="255" spans="9:9" x14ac:dyDescent="0.2">
      <c r="I255" s="204"/>
    </row>
    <row r="256" spans="9:9" x14ac:dyDescent="0.2">
      <c r="I256" s="204"/>
    </row>
    <row r="257" spans="9:9" x14ac:dyDescent="0.2">
      <c r="I257" s="204"/>
    </row>
    <row r="258" spans="9:9" x14ac:dyDescent="0.2">
      <c r="I258" s="204"/>
    </row>
    <row r="259" spans="9:9" x14ac:dyDescent="0.2">
      <c r="I259" s="204"/>
    </row>
    <row r="260" spans="9:9" x14ac:dyDescent="0.2">
      <c r="I260" s="204"/>
    </row>
    <row r="261" spans="9:9" x14ac:dyDescent="0.2">
      <c r="I261" s="204"/>
    </row>
    <row r="262" spans="9:9" x14ac:dyDescent="0.2">
      <c r="I262" s="204"/>
    </row>
    <row r="263" spans="9:9" x14ac:dyDescent="0.2">
      <c r="I263" s="204"/>
    </row>
    <row r="264" spans="9:9" x14ac:dyDescent="0.2">
      <c r="I264" s="204"/>
    </row>
    <row r="265" spans="9:9" x14ac:dyDescent="0.2">
      <c r="I265" s="204"/>
    </row>
    <row r="266" spans="9:9" x14ac:dyDescent="0.2">
      <c r="I266" s="204"/>
    </row>
    <row r="267" spans="9:9" x14ac:dyDescent="0.2">
      <c r="I267" s="204"/>
    </row>
    <row r="268" spans="9:9" x14ac:dyDescent="0.2">
      <c r="I268" s="204"/>
    </row>
    <row r="269" spans="9:9" x14ac:dyDescent="0.2">
      <c r="I269" s="204"/>
    </row>
    <row r="270" spans="9:9" x14ac:dyDescent="0.2">
      <c r="I270" s="204"/>
    </row>
    <row r="271" spans="9:9" x14ac:dyDescent="0.2">
      <c r="I271" s="204"/>
    </row>
    <row r="272" spans="9:9" x14ac:dyDescent="0.2">
      <c r="I272" s="204"/>
    </row>
    <row r="273" spans="9:9" x14ac:dyDescent="0.2">
      <c r="I273" s="204"/>
    </row>
    <row r="274" spans="9:9" x14ac:dyDescent="0.2">
      <c r="I274" s="204"/>
    </row>
    <row r="275" spans="9:9" x14ac:dyDescent="0.2">
      <c r="I275" s="204"/>
    </row>
    <row r="276" spans="9:9" x14ac:dyDescent="0.2">
      <c r="I276" s="204"/>
    </row>
    <row r="277" spans="9:9" x14ac:dyDescent="0.2">
      <c r="I277" s="204"/>
    </row>
    <row r="278" spans="9:9" x14ac:dyDescent="0.2">
      <c r="I278" s="204"/>
    </row>
    <row r="279" spans="9:9" x14ac:dyDescent="0.2">
      <c r="I279" s="204"/>
    </row>
    <row r="280" spans="9:9" x14ac:dyDescent="0.2">
      <c r="I280" s="204"/>
    </row>
    <row r="281" spans="9:9" x14ac:dyDescent="0.2">
      <c r="I281" s="204"/>
    </row>
    <row r="282" spans="9:9" x14ac:dyDescent="0.2">
      <c r="I282" s="204"/>
    </row>
    <row r="283" spans="9:9" x14ac:dyDescent="0.2">
      <c r="I283" s="204"/>
    </row>
    <row r="284" spans="9:9" x14ac:dyDescent="0.2">
      <c r="I284" s="204"/>
    </row>
    <row r="285" spans="9:9" x14ac:dyDescent="0.2">
      <c r="I285" s="204"/>
    </row>
    <row r="286" spans="9:9" x14ac:dyDescent="0.2">
      <c r="I286" s="204"/>
    </row>
    <row r="287" spans="9:9" x14ac:dyDescent="0.2">
      <c r="I287" s="204"/>
    </row>
    <row r="288" spans="9:9" x14ac:dyDescent="0.2">
      <c r="I288" s="204"/>
    </row>
    <row r="289" spans="9:9" x14ac:dyDescent="0.2">
      <c r="I289" s="204"/>
    </row>
    <row r="290" spans="9:9" x14ac:dyDescent="0.2">
      <c r="I290" s="204"/>
    </row>
    <row r="291" spans="9:9" x14ac:dyDescent="0.2">
      <c r="I291" s="204"/>
    </row>
    <row r="292" spans="9:9" x14ac:dyDescent="0.2">
      <c r="I292" s="204"/>
    </row>
    <row r="293" spans="9:9" x14ac:dyDescent="0.2">
      <c r="I293" s="204"/>
    </row>
    <row r="294" spans="9:9" x14ac:dyDescent="0.2">
      <c r="I294" s="204"/>
    </row>
    <row r="295" spans="9:9" x14ac:dyDescent="0.2">
      <c r="I295" s="204"/>
    </row>
    <row r="296" spans="9:9" x14ac:dyDescent="0.2">
      <c r="I296" s="204"/>
    </row>
    <row r="297" spans="9:9" x14ac:dyDescent="0.2">
      <c r="I297" s="204"/>
    </row>
    <row r="298" spans="9:9" x14ac:dyDescent="0.2">
      <c r="I298" s="204"/>
    </row>
    <row r="299" spans="9:9" x14ac:dyDescent="0.2">
      <c r="I299" s="204"/>
    </row>
    <row r="300" spans="9:9" x14ac:dyDescent="0.2">
      <c r="I300" s="204"/>
    </row>
    <row r="301" spans="9:9" x14ac:dyDescent="0.2">
      <c r="I301" s="204"/>
    </row>
    <row r="302" spans="9:9" x14ac:dyDescent="0.2">
      <c r="I302" s="204"/>
    </row>
    <row r="303" spans="9:9" x14ac:dyDescent="0.2">
      <c r="I303" s="204"/>
    </row>
    <row r="304" spans="9:9" x14ac:dyDescent="0.2">
      <c r="I304" s="204"/>
    </row>
    <row r="305" spans="9:9" x14ac:dyDescent="0.2">
      <c r="I305" s="204"/>
    </row>
    <row r="306" spans="9:9" x14ac:dyDescent="0.2">
      <c r="I306" s="204"/>
    </row>
    <row r="307" spans="9:9" x14ac:dyDescent="0.2">
      <c r="I307" s="204"/>
    </row>
    <row r="308" spans="9:9" x14ac:dyDescent="0.2">
      <c r="I308" s="204"/>
    </row>
    <row r="309" spans="9:9" x14ac:dyDescent="0.2">
      <c r="I309" s="204"/>
    </row>
    <row r="310" spans="9:9" x14ac:dyDescent="0.2">
      <c r="I310" s="204"/>
    </row>
    <row r="311" spans="9:9" x14ac:dyDescent="0.2">
      <c r="I311" s="204"/>
    </row>
    <row r="312" spans="9:9" x14ac:dyDescent="0.2">
      <c r="I312" s="204"/>
    </row>
    <row r="313" spans="9:9" x14ac:dyDescent="0.2">
      <c r="I313" s="204"/>
    </row>
    <row r="314" spans="9:9" x14ac:dyDescent="0.2">
      <c r="I314" s="204"/>
    </row>
    <row r="315" spans="9:9" x14ac:dyDescent="0.2">
      <c r="I315" s="204"/>
    </row>
    <row r="316" spans="9:9" x14ac:dyDescent="0.2">
      <c r="I316" s="204"/>
    </row>
    <row r="317" spans="9:9" x14ac:dyDescent="0.2">
      <c r="I317" s="204"/>
    </row>
    <row r="318" spans="9:9" x14ac:dyDescent="0.2">
      <c r="I318" s="204"/>
    </row>
    <row r="319" spans="9:9" x14ac:dyDescent="0.2">
      <c r="I319" s="204"/>
    </row>
    <row r="320" spans="9:9" x14ac:dyDescent="0.2">
      <c r="I320" s="204"/>
    </row>
    <row r="321" spans="9:9" x14ac:dyDescent="0.2">
      <c r="I321" s="204"/>
    </row>
    <row r="322" spans="9:9" x14ac:dyDescent="0.2">
      <c r="I322" s="204"/>
    </row>
    <row r="323" spans="9:9" x14ac:dyDescent="0.2">
      <c r="I323" s="204"/>
    </row>
    <row r="324" spans="9:9" x14ac:dyDescent="0.2">
      <c r="I324" s="204"/>
    </row>
    <row r="325" spans="9:9" x14ac:dyDescent="0.2">
      <c r="I325" s="204"/>
    </row>
    <row r="326" spans="9:9" x14ac:dyDescent="0.2">
      <c r="I326" s="204"/>
    </row>
    <row r="327" spans="9:9" x14ac:dyDescent="0.2">
      <c r="I327" s="204"/>
    </row>
    <row r="328" spans="9:9" x14ac:dyDescent="0.2">
      <c r="I328" s="204"/>
    </row>
    <row r="329" spans="9:9" x14ac:dyDescent="0.2">
      <c r="I329" s="204"/>
    </row>
    <row r="330" spans="9:9" x14ac:dyDescent="0.2">
      <c r="I330" s="204"/>
    </row>
    <row r="331" spans="9:9" x14ac:dyDescent="0.2">
      <c r="I331" s="204"/>
    </row>
    <row r="332" spans="9:9" x14ac:dyDescent="0.2">
      <c r="I332" s="204"/>
    </row>
    <row r="333" spans="9:9" x14ac:dyDescent="0.2">
      <c r="I333" s="204"/>
    </row>
    <row r="334" spans="9:9" x14ac:dyDescent="0.2">
      <c r="I334" s="204"/>
    </row>
    <row r="335" spans="9:9" x14ac:dyDescent="0.2">
      <c r="I335" s="204"/>
    </row>
    <row r="336" spans="9:9" x14ac:dyDescent="0.2">
      <c r="I336" s="204"/>
    </row>
    <row r="337" spans="9:9" x14ac:dyDescent="0.2">
      <c r="I337" s="204"/>
    </row>
    <row r="338" spans="9:9" x14ac:dyDescent="0.2">
      <c r="I338" s="204"/>
    </row>
    <row r="339" spans="9:9" x14ac:dyDescent="0.2">
      <c r="I339" s="204"/>
    </row>
    <row r="340" spans="9:9" x14ac:dyDescent="0.2">
      <c r="I340" s="204"/>
    </row>
    <row r="341" spans="9:9" x14ac:dyDescent="0.2">
      <c r="I341" s="204"/>
    </row>
    <row r="342" spans="9:9" x14ac:dyDescent="0.2">
      <c r="I342" s="204"/>
    </row>
    <row r="343" spans="9:9" x14ac:dyDescent="0.2">
      <c r="I343" s="204"/>
    </row>
    <row r="344" spans="9:9" x14ac:dyDescent="0.2">
      <c r="I344" s="204"/>
    </row>
    <row r="345" spans="9:9" x14ac:dyDescent="0.2">
      <c r="I345" s="204"/>
    </row>
    <row r="346" spans="9:9" x14ac:dyDescent="0.2">
      <c r="I346" s="204"/>
    </row>
    <row r="347" spans="9:9" x14ac:dyDescent="0.2">
      <c r="I347" s="204"/>
    </row>
    <row r="348" spans="9:9" x14ac:dyDescent="0.2">
      <c r="I348" s="204"/>
    </row>
    <row r="349" spans="9:9" x14ac:dyDescent="0.2">
      <c r="I349" s="204"/>
    </row>
    <row r="350" spans="9:9" x14ac:dyDescent="0.2">
      <c r="I350" s="204"/>
    </row>
    <row r="351" spans="9:9" x14ac:dyDescent="0.2">
      <c r="I351" s="204"/>
    </row>
    <row r="352" spans="9:9" x14ac:dyDescent="0.2">
      <c r="I352" s="204"/>
    </row>
    <row r="353" spans="9:9" x14ac:dyDescent="0.2">
      <c r="I353" s="204"/>
    </row>
    <row r="354" spans="9:9" x14ac:dyDescent="0.2">
      <c r="I354" s="204"/>
    </row>
    <row r="355" spans="9:9" x14ac:dyDescent="0.2">
      <c r="I355" s="204"/>
    </row>
    <row r="356" spans="9:9" x14ac:dyDescent="0.2">
      <c r="I356" s="204"/>
    </row>
    <row r="357" spans="9:9" x14ac:dyDescent="0.2">
      <c r="I357" s="204"/>
    </row>
    <row r="358" spans="9:9" x14ac:dyDescent="0.2">
      <c r="I358" s="204"/>
    </row>
    <row r="359" spans="9:9" x14ac:dyDescent="0.2">
      <c r="I359" s="204"/>
    </row>
    <row r="360" spans="9:9" x14ac:dyDescent="0.2">
      <c r="I360" s="204"/>
    </row>
    <row r="361" spans="9:9" x14ac:dyDescent="0.2">
      <c r="I361" s="204"/>
    </row>
    <row r="362" spans="9:9" x14ac:dyDescent="0.2">
      <c r="I362" s="204"/>
    </row>
    <row r="363" spans="9:9" x14ac:dyDescent="0.2">
      <c r="I363" s="204"/>
    </row>
    <row r="364" spans="9:9" x14ac:dyDescent="0.2">
      <c r="I364" s="204"/>
    </row>
    <row r="365" spans="9:9" x14ac:dyDescent="0.2">
      <c r="I365" s="204"/>
    </row>
    <row r="366" spans="9:9" x14ac:dyDescent="0.2">
      <c r="I366" s="204"/>
    </row>
    <row r="367" spans="9:9" x14ac:dyDescent="0.2">
      <c r="I367" s="204"/>
    </row>
    <row r="368" spans="9:9" x14ac:dyDescent="0.2">
      <c r="I368" s="204"/>
    </row>
    <row r="369" spans="9:9" x14ac:dyDescent="0.2">
      <c r="I369" s="204"/>
    </row>
    <row r="370" spans="9:9" x14ac:dyDescent="0.2">
      <c r="I370" s="204"/>
    </row>
    <row r="371" spans="9:9" x14ac:dyDescent="0.2">
      <c r="I371" s="204"/>
    </row>
    <row r="372" spans="9:9" x14ac:dyDescent="0.2">
      <c r="I372" s="204"/>
    </row>
    <row r="373" spans="9:9" x14ac:dyDescent="0.2">
      <c r="I373" s="204"/>
    </row>
    <row r="374" spans="9:9" x14ac:dyDescent="0.2">
      <c r="I374" s="204"/>
    </row>
    <row r="375" spans="9:9" x14ac:dyDescent="0.2">
      <c r="I375" s="204"/>
    </row>
    <row r="376" spans="9:9" x14ac:dyDescent="0.2">
      <c r="I376" s="204"/>
    </row>
    <row r="377" spans="9:9" x14ac:dyDescent="0.2">
      <c r="I377" s="204"/>
    </row>
    <row r="378" spans="9:9" x14ac:dyDescent="0.2">
      <c r="I378" s="204"/>
    </row>
    <row r="379" spans="9:9" x14ac:dyDescent="0.2">
      <c r="I379" s="204"/>
    </row>
    <row r="380" spans="9:9" x14ac:dyDescent="0.2">
      <c r="I380" s="204"/>
    </row>
    <row r="381" spans="9:9" x14ac:dyDescent="0.2">
      <c r="I381" s="204"/>
    </row>
    <row r="382" spans="9:9" x14ac:dyDescent="0.2">
      <c r="I382" s="204"/>
    </row>
    <row r="383" spans="9:9" x14ac:dyDescent="0.2">
      <c r="I383" s="204"/>
    </row>
    <row r="384" spans="9:9" x14ac:dyDescent="0.2">
      <c r="I384" s="204"/>
    </row>
    <row r="385" spans="9:9" x14ac:dyDescent="0.2">
      <c r="I385" s="204"/>
    </row>
    <row r="386" spans="9:9" x14ac:dyDescent="0.2">
      <c r="I386" s="204"/>
    </row>
    <row r="387" spans="9:9" x14ac:dyDescent="0.2">
      <c r="I387" s="204"/>
    </row>
    <row r="388" spans="9:9" x14ac:dyDescent="0.2">
      <c r="I388" s="204"/>
    </row>
    <row r="389" spans="9:9" x14ac:dyDescent="0.2">
      <c r="I389" s="204"/>
    </row>
    <row r="390" spans="9:9" x14ac:dyDescent="0.2">
      <c r="I390" s="204"/>
    </row>
    <row r="391" spans="9:9" x14ac:dyDescent="0.2">
      <c r="I391" s="204"/>
    </row>
    <row r="392" spans="9:9" x14ac:dyDescent="0.2">
      <c r="I392" s="204"/>
    </row>
    <row r="393" spans="9:9" x14ac:dyDescent="0.2">
      <c r="I393" s="204"/>
    </row>
    <row r="394" spans="9:9" x14ac:dyDescent="0.2">
      <c r="I394" s="204"/>
    </row>
    <row r="395" spans="9:9" x14ac:dyDescent="0.2">
      <c r="I395" s="204"/>
    </row>
    <row r="396" spans="9:9" x14ac:dyDescent="0.2">
      <c r="I396" s="204"/>
    </row>
    <row r="397" spans="9:9" x14ac:dyDescent="0.2">
      <c r="I397" s="204"/>
    </row>
    <row r="398" spans="9:9" x14ac:dyDescent="0.2">
      <c r="I398" s="204"/>
    </row>
    <row r="399" spans="9:9" x14ac:dyDescent="0.2">
      <c r="I399" s="204"/>
    </row>
    <row r="400" spans="9:9" x14ac:dyDescent="0.2">
      <c r="I400" s="204"/>
    </row>
    <row r="401" spans="9:9" x14ac:dyDescent="0.2">
      <c r="I401" s="204"/>
    </row>
    <row r="402" spans="9:9" x14ac:dyDescent="0.2">
      <c r="I402" s="204"/>
    </row>
    <row r="403" spans="9:9" x14ac:dyDescent="0.2">
      <c r="I403" s="204"/>
    </row>
    <row r="404" spans="9:9" x14ac:dyDescent="0.2">
      <c r="I404" s="204"/>
    </row>
    <row r="405" spans="9:9" x14ac:dyDescent="0.2">
      <c r="I405" s="204"/>
    </row>
    <row r="406" spans="9:9" x14ac:dyDescent="0.2">
      <c r="I406" s="204"/>
    </row>
    <row r="407" spans="9:9" x14ac:dyDescent="0.2">
      <c r="I407" s="204"/>
    </row>
    <row r="408" spans="9:9" x14ac:dyDescent="0.2">
      <c r="I408" s="204"/>
    </row>
    <row r="409" spans="9:9" x14ac:dyDescent="0.2">
      <c r="I409" s="204"/>
    </row>
    <row r="410" spans="9:9" x14ac:dyDescent="0.2">
      <c r="I410" s="204"/>
    </row>
    <row r="411" spans="9:9" x14ac:dyDescent="0.2">
      <c r="I411" s="204"/>
    </row>
    <row r="412" spans="9:9" x14ac:dyDescent="0.2">
      <c r="I412" s="204"/>
    </row>
    <row r="413" spans="9:9" x14ac:dyDescent="0.2">
      <c r="I413" s="204"/>
    </row>
    <row r="414" spans="9:9" x14ac:dyDescent="0.2">
      <c r="I414" s="204"/>
    </row>
    <row r="415" spans="9:9" x14ac:dyDescent="0.2">
      <c r="I415" s="204"/>
    </row>
    <row r="416" spans="9:9" x14ac:dyDescent="0.2">
      <c r="I416" s="204"/>
    </row>
    <row r="417" spans="9:9" x14ac:dyDescent="0.2">
      <c r="I417" s="204"/>
    </row>
    <row r="418" spans="9:9" x14ac:dyDescent="0.2">
      <c r="I418" s="204"/>
    </row>
    <row r="419" spans="9:9" x14ac:dyDescent="0.2">
      <c r="I419" s="204"/>
    </row>
    <row r="420" spans="9:9" x14ac:dyDescent="0.2">
      <c r="I420" s="204"/>
    </row>
    <row r="421" spans="9:9" x14ac:dyDescent="0.2">
      <c r="I421" s="204"/>
    </row>
    <row r="422" spans="9:9" x14ac:dyDescent="0.2">
      <c r="I422" s="204"/>
    </row>
    <row r="423" spans="9:9" x14ac:dyDescent="0.2">
      <c r="I423" s="204"/>
    </row>
    <row r="424" spans="9:9" x14ac:dyDescent="0.2">
      <c r="I424" s="204"/>
    </row>
    <row r="425" spans="9:9" x14ac:dyDescent="0.2">
      <c r="I425" s="204"/>
    </row>
    <row r="426" spans="9:9" x14ac:dyDescent="0.2">
      <c r="I426" s="204"/>
    </row>
    <row r="427" spans="9:9" x14ac:dyDescent="0.2">
      <c r="I427" s="204"/>
    </row>
    <row r="428" spans="9:9" x14ac:dyDescent="0.2">
      <c r="I428" s="204"/>
    </row>
    <row r="429" spans="9:9" x14ac:dyDescent="0.2">
      <c r="I429" s="204"/>
    </row>
    <row r="430" spans="9:9" x14ac:dyDescent="0.2">
      <c r="I430" s="204"/>
    </row>
    <row r="431" spans="9:9" x14ac:dyDescent="0.2">
      <c r="I431" s="204"/>
    </row>
    <row r="432" spans="9:9" x14ac:dyDescent="0.2">
      <c r="I432" s="204"/>
    </row>
    <row r="433" spans="9:9" x14ac:dyDescent="0.2">
      <c r="I433" s="204"/>
    </row>
    <row r="434" spans="9:9" x14ac:dyDescent="0.2">
      <c r="I434" s="204"/>
    </row>
    <row r="435" spans="9:9" x14ac:dyDescent="0.2">
      <c r="I435" s="204"/>
    </row>
    <row r="436" spans="9:9" x14ac:dyDescent="0.2">
      <c r="I436" s="204"/>
    </row>
    <row r="437" spans="9:9" x14ac:dyDescent="0.2">
      <c r="I437" s="204"/>
    </row>
    <row r="438" spans="9:9" x14ac:dyDescent="0.2">
      <c r="I438" s="204"/>
    </row>
    <row r="439" spans="9:9" x14ac:dyDescent="0.2">
      <c r="I439" s="204"/>
    </row>
    <row r="440" spans="9:9" x14ac:dyDescent="0.2">
      <c r="I440" s="204"/>
    </row>
    <row r="441" spans="9:9" x14ac:dyDescent="0.2">
      <c r="I441" s="204"/>
    </row>
    <row r="442" spans="9:9" x14ac:dyDescent="0.2">
      <c r="I442" s="204"/>
    </row>
    <row r="443" spans="9:9" x14ac:dyDescent="0.2">
      <c r="I443" s="204"/>
    </row>
    <row r="444" spans="9:9" x14ac:dyDescent="0.2">
      <c r="I444" s="204"/>
    </row>
    <row r="445" spans="9:9" x14ac:dyDescent="0.2">
      <c r="I445" s="204"/>
    </row>
    <row r="446" spans="9:9" x14ac:dyDescent="0.2">
      <c r="I446" s="204"/>
    </row>
    <row r="447" spans="9:9" x14ac:dyDescent="0.2">
      <c r="I447" s="204"/>
    </row>
    <row r="448" spans="9:9" x14ac:dyDescent="0.2">
      <c r="I448" s="204"/>
    </row>
    <row r="449" spans="9:9" x14ac:dyDescent="0.2">
      <c r="I449" s="204"/>
    </row>
    <row r="450" spans="9:9" x14ac:dyDescent="0.2">
      <c r="I450" s="204"/>
    </row>
    <row r="451" spans="9:9" x14ac:dyDescent="0.2">
      <c r="I451" s="204"/>
    </row>
    <row r="452" spans="9:9" x14ac:dyDescent="0.2">
      <c r="I452" s="204"/>
    </row>
    <row r="453" spans="9:9" x14ac:dyDescent="0.2">
      <c r="I453" s="204"/>
    </row>
    <row r="454" spans="9:9" x14ac:dyDescent="0.2">
      <c r="I454" s="204"/>
    </row>
    <row r="455" spans="9:9" x14ac:dyDescent="0.2">
      <c r="I455" s="204"/>
    </row>
    <row r="456" spans="9:9" x14ac:dyDescent="0.2">
      <c r="I456" s="204"/>
    </row>
    <row r="457" spans="9:9" x14ac:dyDescent="0.2">
      <c r="I457" s="204"/>
    </row>
    <row r="458" spans="9:9" x14ac:dyDescent="0.2">
      <c r="I458" s="204"/>
    </row>
    <row r="459" spans="9:9" x14ac:dyDescent="0.2">
      <c r="I459" s="204"/>
    </row>
    <row r="460" spans="9:9" x14ac:dyDescent="0.2">
      <c r="I460" s="204"/>
    </row>
    <row r="461" spans="9:9" x14ac:dyDescent="0.2">
      <c r="I461" s="204"/>
    </row>
    <row r="462" spans="9:9" x14ac:dyDescent="0.2">
      <c r="I462" s="204"/>
    </row>
    <row r="463" spans="9:9" x14ac:dyDescent="0.2">
      <c r="I463" s="204"/>
    </row>
    <row r="464" spans="9:9" x14ac:dyDescent="0.2">
      <c r="I464" s="204"/>
    </row>
    <row r="465" spans="9:9" x14ac:dyDescent="0.2">
      <c r="I465" s="204"/>
    </row>
    <row r="466" spans="9:9" x14ac:dyDescent="0.2">
      <c r="I466" s="204"/>
    </row>
    <row r="467" spans="9:9" x14ac:dyDescent="0.2">
      <c r="I467" s="204"/>
    </row>
    <row r="468" spans="9:9" x14ac:dyDescent="0.2">
      <c r="I468" s="204"/>
    </row>
    <row r="469" spans="9:9" x14ac:dyDescent="0.2">
      <c r="I469" s="204"/>
    </row>
    <row r="470" spans="9:9" x14ac:dyDescent="0.2">
      <c r="I470" s="204"/>
    </row>
    <row r="471" spans="9:9" x14ac:dyDescent="0.2">
      <c r="I471" s="204"/>
    </row>
    <row r="472" spans="9:9" x14ac:dyDescent="0.2">
      <c r="I472" s="204"/>
    </row>
    <row r="473" spans="9:9" x14ac:dyDescent="0.2">
      <c r="I473" s="204"/>
    </row>
    <row r="474" spans="9:9" x14ac:dyDescent="0.2">
      <c r="I474" s="204"/>
    </row>
    <row r="475" spans="9:9" x14ac:dyDescent="0.2">
      <c r="I475" s="204"/>
    </row>
    <row r="476" spans="9:9" x14ac:dyDescent="0.2">
      <c r="I476" s="204"/>
    </row>
    <row r="477" spans="9:9" x14ac:dyDescent="0.2">
      <c r="I477" s="204"/>
    </row>
    <row r="478" spans="9:9" x14ac:dyDescent="0.2">
      <c r="I478" s="204"/>
    </row>
    <row r="479" spans="9:9" x14ac:dyDescent="0.2">
      <c r="I479" s="204"/>
    </row>
    <row r="480" spans="9:9" x14ac:dyDescent="0.2">
      <c r="I480" s="204"/>
    </row>
    <row r="481" spans="9:9" x14ac:dyDescent="0.2">
      <c r="I481" s="204"/>
    </row>
    <row r="482" spans="9:9" x14ac:dyDescent="0.2">
      <c r="I482" s="204"/>
    </row>
    <row r="483" spans="9:9" x14ac:dyDescent="0.2">
      <c r="I483" s="204"/>
    </row>
    <row r="484" spans="9:9" x14ac:dyDescent="0.2">
      <c r="I484" s="204"/>
    </row>
    <row r="485" spans="9:9" x14ac:dyDescent="0.2">
      <c r="I485" s="204"/>
    </row>
    <row r="486" spans="9:9" x14ac:dyDescent="0.2">
      <c r="I486" s="204"/>
    </row>
    <row r="487" spans="9:9" x14ac:dyDescent="0.2">
      <c r="I487" s="204"/>
    </row>
    <row r="488" spans="9:9" x14ac:dyDescent="0.2">
      <c r="I488" s="204"/>
    </row>
    <row r="489" spans="9:9" x14ac:dyDescent="0.2">
      <c r="I489" s="204"/>
    </row>
    <row r="490" spans="9:9" x14ac:dyDescent="0.2">
      <c r="I490" s="204"/>
    </row>
    <row r="491" spans="9:9" x14ac:dyDescent="0.2">
      <c r="I491" s="204"/>
    </row>
    <row r="492" spans="9:9" x14ac:dyDescent="0.2">
      <c r="I492" s="204"/>
    </row>
    <row r="493" spans="9:9" x14ac:dyDescent="0.2">
      <c r="I493" s="204"/>
    </row>
    <row r="494" spans="9:9" x14ac:dyDescent="0.2">
      <c r="I494" s="204"/>
    </row>
    <row r="495" spans="9:9" x14ac:dyDescent="0.2">
      <c r="I495" s="204"/>
    </row>
    <row r="496" spans="9:9" x14ac:dyDescent="0.2">
      <c r="I496" s="204"/>
    </row>
    <row r="497" spans="9:9" x14ac:dyDescent="0.2">
      <c r="I497" s="204"/>
    </row>
    <row r="498" spans="9:9" x14ac:dyDescent="0.2">
      <c r="I498" s="204"/>
    </row>
    <row r="499" spans="9:9" x14ac:dyDescent="0.2">
      <c r="I499" s="204"/>
    </row>
    <row r="500" spans="9:9" x14ac:dyDescent="0.2">
      <c r="I500" s="204"/>
    </row>
    <row r="501" spans="9:9" x14ac:dyDescent="0.2">
      <c r="I501" s="204"/>
    </row>
    <row r="502" spans="9:9" x14ac:dyDescent="0.2">
      <c r="I502" s="204"/>
    </row>
    <row r="503" spans="9:9" x14ac:dyDescent="0.2">
      <c r="I503" s="204"/>
    </row>
    <row r="504" spans="9:9" x14ac:dyDescent="0.2">
      <c r="I504" s="204"/>
    </row>
  </sheetData>
  <customSheetViews>
    <customSheetView guid="{D3618886-EC92-4244-941D-CAF99D049731}" showRuler="0">
      <selection activeCell="B1" sqref="B1"/>
      <pageMargins left="0.33" right="0.28000000000000003" top="0.52" bottom="0.39" header="0.34" footer="0.16"/>
      <pageSetup scale="80" orientation="portrait" horizontalDpi="300" verticalDpi="300" r:id="rId1"/>
      <headerFooter alignWithMargins="0"/>
    </customSheetView>
  </customSheetViews>
  <phoneticPr fontId="15" type="noConversion"/>
  <pageMargins left="0.33" right="0.28000000000000003" top="0.52" bottom="0.39" header="0.34" footer="0.16"/>
  <pageSetup scale="80" orientation="portrait" horizontalDpi="300"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30"/>
  <sheetViews>
    <sheetView workbookViewId="0">
      <selection activeCell="R7" sqref="R7:S10"/>
    </sheetView>
  </sheetViews>
  <sheetFormatPr defaultColWidth="9.140625" defaultRowHeight="11.25" x14ac:dyDescent="0.2"/>
  <cols>
    <col min="1" max="10" width="9.140625" style="1"/>
    <col min="11" max="11" width="9.140625" style="68"/>
    <col min="12" max="12" width="9.140625" style="160"/>
    <col min="13" max="16384" width="9.140625" style="1"/>
  </cols>
  <sheetData>
    <row r="1" spans="1:18" ht="12.75" customHeight="1" x14ac:dyDescent="0.2">
      <c r="A1" s="159"/>
      <c r="B1" s="159"/>
      <c r="C1" s="159"/>
      <c r="D1" s="159"/>
      <c r="E1" s="159"/>
      <c r="F1" s="159"/>
      <c r="G1" s="159"/>
      <c r="H1" s="159"/>
      <c r="I1" s="159"/>
      <c r="J1" s="159"/>
      <c r="K1" s="159"/>
      <c r="L1" s="1"/>
      <c r="M1" s="159"/>
      <c r="N1" s="68"/>
      <c r="O1" s="160"/>
      <c r="P1" s="23"/>
      <c r="Q1" s="23"/>
      <c r="R1" s="23"/>
    </row>
    <row r="2" spans="1:18" ht="12.75" customHeight="1" x14ac:dyDescent="0.25">
      <c r="A2" s="177" t="s">
        <v>210</v>
      </c>
      <c r="B2" s="159"/>
      <c r="C2" s="159"/>
      <c r="D2" s="159"/>
      <c r="E2" s="159"/>
      <c r="F2" s="159"/>
      <c r="G2" s="159"/>
      <c r="H2" s="178" t="s">
        <v>211</v>
      </c>
      <c r="I2" s="159"/>
      <c r="J2" s="159"/>
      <c r="K2" s="159"/>
      <c r="L2" s="1"/>
      <c r="M2" s="159"/>
      <c r="N2" s="68"/>
      <c r="O2" s="160"/>
      <c r="P2" s="23"/>
      <c r="Q2" s="23"/>
      <c r="R2" s="23"/>
    </row>
    <row r="3" spans="1:18" ht="12.75" customHeight="1" x14ac:dyDescent="0.2">
      <c r="A3" s="159"/>
      <c r="B3" s="159"/>
      <c r="C3" s="159"/>
      <c r="D3" s="159"/>
      <c r="E3" s="159"/>
      <c r="F3" s="159"/>
      <c r="G3" s="159"/>
      <c r="H3" s="159"/>
      <c r="I3" s="159"/>
      <c r="J3" s="159"/>
      <c r="K3" s="159"/>
      <c r="L3" s="1"/>
      <c r="N3" s="68"/>
      <c r="O3" s="160"/>
      <c r="P3" s="3"/>
      <c r="Q3" s="3"/>
      <c r="R3" s="3"/>
    </row>
    <row r="4" spans="1:18" x14ac:dyDescent="0.2">
      <c r="A4" s="159" t="s">
        <v>152</v>
      </c>
      <c r="B4" s="159"/>
      <c r="C4" s="159"/>
      <c r="D4" s="159"/>
      <c r="E4" s="159"/>
      <c r="F4" s="159"/>
      <c r="G4" s="159"/>
      <c r="H4" s="159"/>
      <c r="I4" s="159"/>
      <c r="J4" s="159"/>
      <c r="K4" s="159"/>
      <c r="L4" s="1"/>
      <c r="N4" s="68"/>
      <c r="O4" s="160"/>
      <c r="P4" s="23"/>
      <c r="Q4" s="23"/>
      <c r="R4" s="23"/>
    </row>
    <row r="5" spans="1:18" ht="56.25" x14ac:dyDescent="0.2">
      <c r="A5" s="159" t="s">
        <v>153</v>
      </c>
      <c r="B5" s="159"/>
      <c r="C5" s="159"/>
      <c r="D5" s="159"/>
      <c r="E5" s="159"/>
      <c r="F5" s="159"/>
      <c r="G5" s="159"/>
      <c r="H5" s="159"/>
      <c r="I5" s="159"/>
      <c r="J5" s="159"/>
      <c r="K5" s="159"/>
      <c r="L5" s="1"/>
      <c r="M5" s="179" t="s">
        <v>35</v>
      </c>
      <c r="N5" s="180" t="s">
        <v>212</v>
      </c>
      <c r="O5" s="181" t="s">
        <v>213</v>
      </c>
      <c r="P5" s="179" t="s">
        <v>214</v>
      </c>
      <c r="Q5" s="182"/>
      <c r="R5" s="161"/>
    </row>
    <row r="6" spans="1:18" x14ac:dyDescent="0.2">
      <c r="K6" s="1"/>
      <c r="L6" s="1"/>
      <c r="N6" s="68"/>
      <c r="O6" s="160"/>
      <c r="Q6" s="165"/>
      <c r="R6" s="162"/>
    </row>
    <row r="7" spans="1:18" x14ac:dyDescent="0.2">
      <c r="B7" s="1" t="s">
        <v>215</v>
      </c>
      <c r="K7" s="1"/>
      <c r="L7" s="1"/>
      <c r="M7" s="1">
        <v>2011</v>
      </c>
      <c r="N7" s="164">
        <v>2.4097309738467243</v>
      </c>
      <c r="O7" s="68">
        <v>8.61</v>
      </c>
      <c r="P7" s="163">
        <v>172.2</v>
      </c>
      <c r="Q7" s="165"/>
    </row>
    <row r="8" spans="1:18" x14ac:dyDescent="0.2">
      <c r="B8" s="1" t="s">
        <v>216</v>
      </c>
      <c r="K8" s="1"/>
      <c r="L8" s="1"/>
      <c r="M8" s="1">
        <f t="shared" ref="M8:M36" si="0">+M7+1</f>
        <v>2012</v>
      </c>
      <c r="N8" s="164">
        <v>2.0585109158553907</v>
      </c>
      <c r="O8" s="68">
        <f t="shared" ref="O8:O36" si="1">O7*(1+(N8/100))</f>
        <v>8.7872377898551477</v>
      </c>
      <c r="P8" s="163">
        <f t="shared" ref="P8:P36" si="2">P7*(1+(N8/100))</f>
        <v>175.74475579710295</v>
      </c>
      <c r="Q8" s="165"/>
    </row>
    <row r="9" spans="1:18" x14ac:dyDescent="0.2">
      <c r="B9" s="1" t="s">
        <v>154</v>
      </c>
      <c r="H9" s="1" t="s">
        <v>180</v>
      </c>
      <c r="K9" s="166">
        <v>0.02</v>
      </c>
      <c r="L9" s="1"/>
      <c r="M9" s="1">
        <f t="shared" si="0"/>
        <v>2013</v>
      </c>
      <c r="N9" s="164">
        <v>2.2571974608562853</v>
      </c>
      <c r="O9" s="68">
        <f t="shared" si="1"/>
        <v>8.9855830981271616</v>
      </c>
      <c r="P9" s="163">
        <f t="shared" si="2"/>
        <v>179.71166196254325</v>
      </c>
      <c r="Q9" s="165"/>
      <c r="R9" s="164"/>
    </row>
    <row r="10" spans="1:18" x14ac:dyDescent="0.2">
      <c r="K10" s="1"/>
      <c r="L10" s="1"/>
      <c r="M10" s="1">
        <f t="shared" si="0"/>
        <v>2014</v>
      </c>
      <c r="N10" s="164">
        <v>2.1017602429340658</v>
      </c>
      <c r="O10" s="68">
        <f t="shared" si="1"/>
        <v>9.1744385112794014</v>
      </c>
      <c r="P10" s="163">
        <f t="shared" si="2"/>
        <v>183.48877022558804</v>
      </c>
      <c r="Q10" s="165"/>
      <c r="R10" s="164"/>
    </row>
    <row r="11" spans="1:18" x14ac:dyDescent="0.2">
      <c r="C11" s="167" t="s">
        <v>155</v>
      </c>
      <c r="D11" s="167">
        <v>2011</v>
      </c>
      <c r="E11" s="168" t="s">
        <v>189</v>
      </c>
      <c r="F11" s="168" t="s">
        <v>190</v>
      </c>
      <c r="G11" s="168" t="s">
        <v>191</v>
      </c>
      <c r="H11" s="169">
        <v>38324</v>
      </c>
      <c r="I11" s="169">
        <v>37744</v>
      </c>
      <c r="J11" s="170" t="s">
        <v>156</v>
      </c>
      <c r="K11" s="170" t="s">
        <v>157</v>
      </c>
      <c r="L11" s="1" t="s">
        <v>217</v>
      </c>
      <c r="M11" s="1">
        <f t="shared" si="0"/>
        <v>2015</v>
      </c>
      <c r="N11" s="164">
        <v>2.0820990020817418</v>
      </c>
      <c r="O11" s="68">
        <f t="shared" si="1"/>
        <v>9.3654594039693517</v>
      </c>
      <c r="P11" s="163">
        <f t="shared" si="2"/>
        <v>187.30918807938707</v>
      </c>
      <c r="Q11" s="165"/>
      <c r="R11" s="164"/>
    </row>
    <row r="12" spans="1:18" x14ac:dyDescent="0.2">
      <c r="C12" s="3">
        <v>2006</v>
      </c>
      <c r="D12" s="3"/>
      <c r="E12" s="3" t="s">
        <v>163</v>
      </c>
      <c r="F12" s="3"/>
      <c r="G12" s="3"/>
      <c r="H12" s="3">
        <v>261.26</v>
      </c>
      <c r="I12" s="55">
        <v>276.6237873316187</v>
      </c>
      <c r="J12" s="55">
        <v>248.33063061788908</v>
      </c>
      <c r="K12" s="55">
        <v>270.76291501857753</v>
      </c>
      <c r="L12" s="55" t="s">
        <v>136</v>
      </c>
      <c r="M12" s="1">
        <f t="shared" si="0"/>
        <v>2016</v>
      </c>
      <c r="N12" s="164">
        <v>2.0145695086331239</v>
      </c>
      <c r="O12" s="68">
        <f t="shared" si="1"/>
        <v>9.554133093465131</v>
      </c>
      <c r="P12" s="163">
        <f t="shared" si="2"/>
        <v>191.08266186930268</v>
      </c>
      <c r="Q12" s="165"/>
      <c r="R12" s="164"/>
    </row>
    <row r="13" spans="1:18" x14ac:dyDescent="0.2">
      <c r="C13" s="171">
        <v>2008</v>
      </c>
      <c r="D13" s="171"/>
      <c r="E13" s="3" t="s">
        <v>163</v>
      </c>
      <c r="F13" s="3"/>
      <c r="G13" s="55">
        <v>274.68854391704133</v>
      </c>
      <c r="H13" s="3">
        <v>252.58</v>
      </c>
      <c r="I13" s="55">
        <v>340.04890519862914</v>
      </c>
      <c r="J13" s="55">
        <v>235.76881412780105</v>
      </c>
      <c r="K13" s="55">
        <v>243.74611444980548</v>
      </c>
      <c r="L13" s="1"/>
      <c r="M13" s="1">
        <f t="shared" si="0"/>
        <v>2017</v>
      </c>
      <c r="N13" s="164">
        <v>1.9282559256201592</v>
      </c>
      <c r="O13" s="68">
        <f t="shared" si="1"/>
        <v>9.7383612309815089</v>
      </c>
      <c r="P13" s="163">
        <f t="shared" si="2"/>
        <v>194.76722461963024</v>
      </c>
      <c r="Q13" s="165"/>
      <c r="R13" s="164"/>
    </row>
    <row r="14" spans="1:18" x14ac:dyDescent="0.2">
      <c r="C14" s="171">
        <f t="shared" ref="C14:C22" si="3">C13+1</f>
        <v>2009</v>
      </c>
      <c r="D14" s="171"/>
      <c r="F14" s="65">
        <v>300.86169186139091</v>
      </c>
      <c r="G14" s="55">
        <v>296.55217241379307</v>
      </c>
      <c r="H14" s="3">
        <v>248.83</v>
      </c>
      <c r="I14" s="55">
        <v>281.57668220370408</v>
      </c>
      <c r="J14" s="55">
        <v>225.17888010802187</v>
      </c>
      <c r="K14" s="55">
        <v>215.14203881225052</v>
      </c>
      <c r="L14" s="1"/>
      <c r="M14" s="1">
        <f t="shared" si="0"/>
        <v>2018</v>
      </c>
      <c r="N14" s="164">
        <v>1.966475124149325</v>
      </c>
      <c r="O14" s="68">
        <f t="shared" si="1"/>
        <v>9.9298636820885609</v>
      </c>
      <c r="P14" s="163">
        <f t="shared" si="2"/>
        <v>198.5972736417713</v>
      </c>
      <c r="Q14" s="165"/>
      <c r="R14" s="164"/>
    </row>
    <row r="15" spans="1:18" x14ac:dyDescent="0.2">
      <c r="C15" s="171">
        <f t="shared" si="3"/>
        <v>2010</v>
      </c>
      <c r="D15" s="171"/>
      <c r="E15" s="65">
        <v>278.282712099501</v>
      </c>
      <c r="F15" s="65">
        <v>313.5955840925692</v>
      </c>
      <c r="G15" s="55">
        <v>290.70809327846428</v>
      </c>
      <c r="H15" s="3">
        <v>252.06</v>
      </c>
      <c r="I15" s="55">
        <v>260.77608827360484</v>
      </c>
      <c r="J15" s="55">
        <v>220.10421240977786</v>
      </c>
      <c r="K15" s="55">
        <v>229.7065449714047</v>
      </c>
      <c r="L15" s="1"/>
      <c r="M15" s="1">
        <f t="shared" si="0"/>
        <v>2019</v>
      </c>
      <c r="N15" s="164">
        <v>2.0403703702588816</v>
      </c>
      <c r="O15" s="68">
        <f t="shared" si="1"/>
        <v>10.132469678464993</v>
      </c>
      <c r="P15" s="163">
        <f t="shared" si="2"/>
        <v>202.64939356929995</v>
      </c>
      <c r="Q15" s="165"/>
      <c r="R15" s="164"/>
    </row>
    <row r="16" spans="1:18" x14ac:dyDescent="0.2">
      <c r="C16" s="171">
        <f t="shared" si="3"/>
        <v>2011</v>
      </c>
      <c r="D16" s="171">
        <v>176.21707139763311</v>
      </c>
      <c r="E16" s="65">
        <v>274.23596832877882</v>
      </c>
      <c r="F16" s="65">
        <v>335.3594241535842</v>
      </c>
      <c r="G16" s="55">
        <v>294.47593657101328</v>
      </c>
      <c r="H16" s="3">
        <v>255.03</v>
      </c>
      <c r="I16" s="55">
        <v>280.59535823844413</v>
      </c>
      <c r="J16" s="55">
        <v>210.51679350885061</v>
      </c>
      <c r="K16" s="55">
        <v>232.63347330533912</v>
      </c>
      <c r="L16" s="162">
        <f>(E16-D16)/E16</f>
        <v>0.35742538635060378</v>
      </c>
      <c r="M16" s="1">
        <f t="shared" si="0"/>
        <v>2020</v>
      </c>
      <c r="N16" s="164">
        <v>2.113212788709018</v>
      </c>
      <c r="O16" s="68">
        <f t="shared" si="1"/>
        <v>10.34659032352238</v>
      </c>
      <c r="P16" s="163">
        <f t="shared" si="2"/>
        <v>206.93180647044767</v>
      </c>
      <c r="Q16" s="165"/>
      <c r="R16" s="164"/>
    </row>
    <row r="17" spans="2:18" x14ac:dyDescent="0.2">
      <c r="C17" s="171">
        <f t="shared" si="3"/>
        <v>2012</v>
      </c>
      <c r="D17" s="171">
        <v>156.14865184092866</v>
      </c>
      <c r="E17" s="65">
        <v>267.70625052213461</v>
      </c>
      <c r="F17" s="65">
        <v>331.03151056471683</v>
      </c>
      <c r="G17" s="55">
        <v>280.6310402307476</v>
      </c>
      <c r="H17" s="3">
        <v>260.02999999999997</v>
      </c>
      <c r="I17" s="55">
        <v>270.52001577003898</v>
      </c>
      <c r="K17" s="1"/>
      <c r="L17" s="162">
        <f t="shared" ref="L17:L24" si="4">(E17-D17)/E17</f>
        <v>0.41671645119837086</v>
      </c>
      <c r="M17" s="1">
        <f t="shared" si="0"/>
        <v>2021</v>
      </c>
      <c r="N17" s="164">
        <v>2.087176703932403</v>
      </c>
      <c r="O17" s="68">
        <f t="shared" si="1"/>
        <v>10.562541946406265</v>
      </c>
      <c r="P17" s="163">
        <f t="shared" si="2"/>
        <v>211.25083892812535</v>
      </c>
      <c r="Q17" s="165"/>
      <c r="R17" s="164"/>
    </row>
    <row r="18" spans="2:18" x14ac:dyDescent="0.2">
      <c r="C18" s="171">
        <f t="shared" si="3"/>
        <v>2013</v>
      </c>
      <c r="D18" s="171">
        <v>205.60969940473791</v>
      </c>
      <c r="E18" s="65">
        <v>293.52272598394615</v>
      </c>
      <c r="F18" s="65">
        <v>355.19484838642973</v>
      </c>
      <c r="G18" s="55">
        <v>301.70432439510898</v>
      </c>
      <c r="H18" s="3">
        <v>259.74</v>
      </c>
      <c r="I18" s="55">
        <v>272.70516547428787</v>
      </c>
      <c r="J18" s="55"/>
      <c r="K18" s="55"/>
      <c r="L18" s="162">
        <f t="shared" si="4"/>
        <v>0.29951011896781216</v>
      </c>
      <c r="M18" s="1">
        <f t="shared" si="0"/>
        <v>2022</v>
      </c>
      <c r="N18" s="164">
        <v>2.1047950476487776</v>
      </c>
      <c r="O18" s="68">
        <f t="shared" si="1"/>
        <v>10.784861806200048</v>
      </c>
      <c r="P18" s="163">
        <f t="shared" si="2"/>
        <v>215.69723612400102</v>
      </c>
      <c r="Q18" s="165"/>
      <c r="R18" s="164"/>
    </row>
    <row r="19" spans="2:18" x14ac:dyDescent="0.2">
      <c r="C19" s="171">
        <f t="shared" si="3"/>
        <v>2014</v>
      </c>
      <c r="D19" s="171">
        <v>216.97116019719525</v>
      </c>
      <c r="E19" s="65">
        <v>313.08218213713832</v>
      </c>
      <c r="F19" s="65">
        <v>370.28377493735331</v>
      </c>
      <c r="G19" s="55">
        <v>314.95467700106121</v>
      </c>
      <c r="H19" s="3">
        <v>261.60000000000002</v>
      </c>
      <c r="I19" s="55">
        <v>292.15410874306605</v>
      </c>
      <c r="J19" s="3"/>
      <c r="K19" s="3"/>
      <c r="L19" s="162">
        <f t="shared" si="4"/>
        <v>0.30698336546614424</v>
      </c>
      <c r="M19" s="1">
        <f t="shared" si="0"/>
        <v>2023</v>
      </c>
      <c r="N19" s="164">
        <v>2.1154347126457917</v>
      </c>
      <c r="O19" s="68">
        <f t="shared" si="1"/>
        <v>11.013008516559282</v>
      </c>
      <c r="P19" s="163">
        <f t="shared" si="2"/>
        <v>220.26017033118569</v>
      </c>
      <c r="Q19" s="165"/>
      <c r="R19" s="164"/>
    </row>
    <row r="20" spans="2:18" x14ac:dyDescent="0.2">
      <c r="C20" s="171">
        <f t="shared" si="3"/>
        <v>2015</v>
      </c>
      <c r="D20" s="171">
        <v>228.59922366397171</v>
      </c>
      <c r="E20" s="65">
        <v>326.47904339115928</v>
      </c>
      <c r="F20" s="65">
        <v>382.87045284229907</v>
      </c>
      <c r="G20" s="55">
        <v>320.71209201541006</v>
      </c>
      <c r="H20" s="3">
        <v>266.43</v>
      </c>
      <c r="J20" s="3"/>
      <c r="K20" s="3"/>
      <c r="L20" s="162">
        <f t="shared" si="4"/>
        <v>0.29980429589140989</v>
      </c>
      <c r="M20" s="1">
        <f t="shared" si="0"/>
        <v>2024</v>
      </c>
      <c r="N20" s="164">
        <v>2.1458804714740154</v>
      </c>
      <c r="O20" s="68">
        <f t="shared" si="1"/>
        <v>11.249334515637898</v>
      </c>
      <c r="P20" s="163">
        <f t="shared" si="2"/>
        <v>224.98669031275801</v>
      </c>
      <c r="Q20" s="165"/>
      <c r="R20" s="164"/>
    </row>
    <row r="21" spans="2:18" x14ac:dyDescent="0.2">
      <c r="C21" s="171">
        <f t="shared" si="3"/>
        <v>2016</v>
      </c>
      <c r="D21" s="171">
        <v>239.35690645507364</v>
      </c>
      <c r="E21" s="65">
        <v>333.90889557960304</v>
      </c>
      <c r="F21" s="65">
        <v>384.45834165438328</v>
      </c>
      <c r="G21" s="55">
        <v>306.63865000291952</v>
      </c>
      <c r="I21" s="3"/>
      <c r="J21" s="3"/>
      <c r="K21" s="3"/>
      <c r="L21" s="162">
        <f t="shared" si="4"/>
        <v>0.28316702662384879</v>
      </c>
      <c r="M21" s="1">
        <f t="shared" si="0"/>
        <v>2025</v>
      </c>
      <c r="N21" s="164">
        <v>2.1000975767911045</v>
      </c>
      <c r="O21" s="68">
        <f t="shared" si="1"/>
        <v>11.485581517205935</v>
      </c>
      <c r="P21" s="163">
        <f t="shared" si="2"/>
        <v>229.71163034411876</v>
      </c>
      <c r="Q21" s="165"/>
      <c r="R21" s="164"/>
    </row>
    <row r="22" spans="2:18" x14ac:dyDescent="0.2">
      <c r="C22" s="171">
        <f t="shared" si="3"/>
        <v>2017</v>
      </c>
      <c r="D22" s="171">
        <v>236.2738716801976</v>
      </c>
      <c r="E22" s="65">
        <v>332.91068913274574</v>
      </c>
      <c r="F22" s="65">
        <v>360.16638986472481</v>
      </c>
      <c r="G22" s="55"/>
      <c r="I22" s="3"/>
      <c r="J22" s="3"/>
      <c r="K22" s="3"/>
      <c r="L22" s="162">
        <f t="shared" si="4"/>
        <v>0.29027850593891535</v>
      </c>
      <c r="M22" s="1">
        <f t="shared" si="0"/>
        <v>2026</v>
      </c>
      <c r="N22" s="164">
        <v>2.1853468252150288</v>
      </c>
      <c r="O22" s="68">
        <f t="shared" si="1"/>
        <v>11.736581308249679</v>
      </c>
      <c r="P22" s="163">
        <f t="shared" si="2"/>
        <v>234.73162616499363</v>
      </c>
      <c r="Q22" s="165"/>
      <c r="R22" s="164"/>
    </row>
    <row r="23" spans="2:18" x14ac:dyDescent="0.2">
      <c r="C23" s="171">
        <f>C22+1</f>
        <v>2018</v>
      </c>
      <c r="D23" s="171">
        <v>224.07121625936156</v>
      </c>
      <c r="E23" s="65">
        <v>313.70074272223707</v>
      </c>
      <c r="K23" s="1"/>
      <c r="L23" s="162">
        <f t="shared" si="4"/>
        <v>0.28571665366516841</v>
      </c>
      <c r="M23" s="1">
        <f t="shared" si="0"/>
        <v>2027</v>
      </c>
      <c r="N23" s="164">
        <v>2.2063798829674464</v>
      </c>
      <c r="O23" s="68">
        <f t="shared" si="1"/>
        <v>11.995534877183019</v>
      </c>
      <c r="P23" s="163">
        <f t="shared" si="2"/>
        <v>239.91069754366043</v>
      </c>
      <c r="Q23" s="165"/>
      <c r="R23" s="164"/>
    </row>
    <row r="24" spans="2:18" x14ac:dyDescent="0.2">
      <c r="C24" s="171">
        <f>C23+1</f>
        <v>2019</v>
      </c>
      <c r="D24" s="171">
        <v>214.116371201535</v>
      </c>
      <c r="E24" s="65">
        <v>313.70074272223707</v>
      </c>
      <c r="K24" s="1"/>
      <c r="L24" s="162">
        <f t="shared" si="4"/>
        <v>0.31745022551278423</v>
      </c>
      <c r="M24" s="1">
        <f t="shared" si="0"/>
        <v>2028</v>
      </c>
      <c r="N24" s="164">
        <v>2.2530331079419041</v>
      </c>
      <c r="O24" s="68">
        <f t="shared" si="1"/>
        <v>12.265798249440671</v>
      </c>
      <c r="P24" s="163">
        <f t="shared" si="2"/>
        <v>245.3159649888135</v>
      </c>
      <c r="Q24" s="165"/>
      <c r="R24" s="164"/>
    </row>
    <row r="25" spans="2:18" x14ac:dyDescent="0.2">
      <c r="C25" s="167"/>
      <c r="D25" s="172">
        <v>210.81824134451492</v>
      </c>
      <c r="E25" s="172">
        <f>AVERAGE(E15:E23)</f>
        <v>303.7588010996937</v>
      </c>
      <c r="F25" s="172"/>
      <c r="G25" s="172"/>
      <c r="H25" s="172"/>
      <c r="I25" s="173" t="s">
        <v>136</v>
      </c>
      <c r="J25" s="173" t="s">
        <v>136</v>
      </c>
      <c r="K25" s="172" t="s">
        <v>136</v>
      </c>
      <c r="L25" s="174"/>
      <c r="M25" s="1">
        <f t="shared" si="0"/>
        <v>2029</v>
      </c>
      <c r="N25" s="164">
        <v>2.1949704293012906</v>
      </c>
      <c r="O25" s="68">
        <f t="shared" si="1"/>
        <v>12.535028893933651</v>
      </c>
      <c r="P25" s="163">
        <f t="shared" si="2"/>
        <v>250.7005778786731</v>
      </c>
      <c r="Q25" s="165"/>
      <c r="R25" s="164"/>
    </row>
    <row r="26" spans="2:18" x14ac:dyDescent="0.2">
      <c r="K26" s="1"/>
      <c r="L26" s="174"/>
      <c r="M26" s="1">
        <f t="shared" si="0"/>
        <v>2030</v>
      </c>
      <c r="N26" s="164">
        <v>2.2153328406279482</v>
      </c>
      <c r="O26" s="68">
        <f t="shared" si="1"/>
        <v>12.812721505603164</v>
      </c>
      <c r="P26" s="163">
        <f t="shared" si="2"/>
        <v>256.25443011206335</v>
      </c>
      <c r="Q26" s="165"/>
      <c r="R26" s="164"/>
    </row>
    <row r="27" spans="2:18" x14ac:dyDescent="0.2">
      <c r="K27" s="1"/>
      <c r="L27" s="174"/>
      <c r="M27" s="1">
        <f t="shared" si="0"/>
        <v>2031</v>
      </c>
      <c r="N27" s="164">
        <v>2</v>
      </c>
      <c r="O27" s="68">
        <f t="shared" si="1"/>
        <v>13.068975935715228</v>
      </c>
      <c r="P27" s="163">
        <f t="shared" si="2"/>
        <v>261.3795187143046</v>
      </c>
      <c r="Q27" s="165"/>
      <c r="R27" s="164"/>
    </row>
    <row r="28" spans="2:18" x14ac:dyDescent="0.2">
      <c r="B28" s="1" t="s">
        <v>33</v>
      </c>
      <c r="H28" s="1" t="s">
        <v>180</v>
      </c>
      <c r="K28" s="166">
        <v>0.02</v>
      </c>
      <c r="L28" s="174"/>
      <c r="M28" s="1">
        <f t="shared" si="0"/>
        <v>2032</v>
      </c>
      <c r="N28" s="164">
        <v>2</v>
      </c>
      <c r="O28" s="68">
        <f t="shared" si="1"/>
        <v>13.330355454429533</v>
      </c>
      <c r="P28" s="163">
        <f t="shared" si="2"/>
        <v>266.60710908859068</v>
      </c>
      <c r="Q28" s="165"/>
      <c r="R28" s="164"/>
    </row>
    <row r="29" spans="2:18" x14ac:dyDescent="0.2">
      <c r="K29" s="1"/>
      <c r="L29" s="174"/>
      <c r="M29" s="1">
        <f t="shared" si="0"/>
        <v>2033</v>
      </c>
      <c r="N29" s="164">
        <v>2</v>
      </c>
      <c r="O29" s="68">
        <f t="shared" si="1"/>
        <v>13.596962563518124</v>
      </c>
      <c r="P29" s="163">
        <f t="shared" si="2"/>
        <v>271.93925127036249</v>
      </c>
      <c r="Q29" s="175"/>
      <c r="R29" s="164"/>
    </row>
    <row r="30" spans="2:18" x14ac:dyDescent="0.2">
      <c r="C30" s="167" t="s">
        <v>155</v>
      </c>
      <c r="D30" s="167">
        <v>2011</v>
      </c>
      <c r="E30" s="168" t="s">
        <v>189</v>
      </c>
      <c r="F30" s="168" t="s">
        <v>190</v>
      </c>
      <c r="G30" s="168" t="s">
        <v>191</v>
      </c>
      <c r="H30" s="169">
        <v>38324</v>
      </c>
      <c r="I30" s="169">
        <v>37744</v>
      </c>
      <c r="J30" s="170" t="s">
        <v>156</v>
      </c>
      <c r="K30" s="170" t="s">
        <v>157</v>
      </c>
      <c r="L30" s="174"/>
      <c r="M30" s="1">
        <f t="shared" si="0"/>
        <v>2034</v>
      </c>
      <c r="N30" s="164">
        <v>2</v>
      </c>
      <c r="O30" s="68">
        <f t="shared" si="1"/>
        <v>13.868901814788487</v>
      </c>
      <c r="P30" s="163">
        <f t="shared" si="2"/>
        <v>277.37803629576973</v>
      </c>
      <c r="Q30" s="175"/>
      <c r="R30" s="164"/>
    </row>
    <row r="31" spans="2:18" x14ac:dyDescent="0.2">
      <c r="C31" s="3">
        <v>2006</v>
      </c>
      <c r="D31" s="3"/>
      <c r="E31" s="3" t="s">
        <v>163</v>
      </c>
      <c r="F31" s="3"/>
      <c r="G31" s="3"/>
      <c r="H31" s="3">
        <v>283.72000000000003</v>
      </c>
      <c r="I31" s="55">
        <v>152.49200920225201</v>
      </c>
      <c r="J31" s="55">
        <v>263.43075629937579</v>
      </c>
      <c r="K31" s="55">
        <v>741.70553640234641</v>
      </c>
      <c r="L31" s="1"/>
      <c r="M31" s="1">
        <f t="shared" si="0"/>
        <v>2035</v>
      </c>
      <c r="N31" s="164">
        <v>2</v>
      </c>
      <c r="O31" s="68">
        <f t="shared" si="1"/>
        <v>14.146279851084257</v>
      </c>
      <c r="P31" s="163">
        <f t="shared" si="2"/>
        <v>282.92559702168512</v>
      </c>
      <c r="Q31" s="175"/>
      <c r="R31" s="164"/>
    </row>
    <row r="32" spans="2:18" x14ac:dyDescent="0.2">
      <c r="C32" s="171">
        <v>2008</v>
      </c>
      <c r="D32" s="171"/>
      <c r="E32" s="3" t="s">
        <v>163</v>
      </c>
      <c r="F32" s="3"/>
      <c r="G32" s="55">
        <v>291.45907618651444</v>
      </c>
      <c r="H32" s="3">
        <v>333.63</v>
      </c>
      <c r="I32" s="55">
        <v>643.14409719825017</v>
      </c>
      <c r="J32" s="55">
        <v>259.18982499724592</v>
      </c>
      <c r="K32" s="55">
        <v>134.14145461831336</v>
      </c>
      <c r="L32" s="1"/>
      <c r="M32" s="1">
        <f t="shared" si="0"/>
        <v>2036</v>
      </c>
      <c r="N32" s="164">
        <v>2</v>
      </c>
      <c r="O32" s="68">
        <f t="shared" si="1"/>
        <v>14.429205448105943</v>
      </c>
      <c r="P32" s="163">
        <f t="shared" si="2"/>
        <v>288.58410896211882</v>
      </c>
      <c r="Q32" s="175"/>
      <c r="R32" s="164"/>
    </row>
    <row r="33" spans="2:18" x14ac:dyDescent="0.2">
      <c r="C33" s="171">
        <f t="shared" ref="C33:C43" si="5">+C32+1</f>
        <v>2009</v>
      </c>
      <c r="D33" s="171"/>
      <c r="E33" s="183" t="s">
        <v>163</v>
      </c>
      <c r="F33" s="65">
        <v>322.05906818022396</v>
      </c>
      <c r="G33" s="55">
        <v>317.44591916477094</v>
      </c>
      <c r="H33" s="3">
        <v>313.74</v>
      </c>
      <c r="I33" s="55">
        <v>160.64529725959079</v>
      </c>
      <c r="J33" s="55">
        <v>152.8746329281656</v>
      </c>
      <c r="K33" s="55">
        <v>125.13104539610254</v>
      </c>
      <c r="L33" s="1"/>
      <c r="M33" s="1">
        <f t="shared" si="0"/>
        <v>2037</v>
      </c>
      <c r="N33" s="164">
        <v>2</v>
      </c>
      <c r="O33" s="68">
        <f t="shared" si="1"/>
        <v>14.717789557068063</v>
      </c>
      <c r="P33" s="163">
        <f t="shared" si="2"/>
        <v>294.35579114136118</v>
      </c>
      <c r="Q33" s="175"/>
      <c r="R33" s="164"/>
    </row>
    <row r="34" spans="2:18" x14ac:dyDescent="0.2">
      <c r="C34" s="171">
        <f t="shared" si="5"/>
        <v>2010</v>
      </c>
      <c r="D34" s="171"/>
      <c r="E34" s="65">
        <v>298.32158350536179</v>
      </c>
      <c r="F34" s="65">
        <v>336.17730156853622</v>
      </c>
      <c r="G34" s="55">
        <v>311.64170447514982</v>
      </c>
      <c r="H34" s="3">
        <v>209.24</v>
      </c>
      <c r="I34" s="55">
        <v>308.03351221236534</v>
      </c>
      <c r="J34" s="55">
        <v>243.78051523621596</v>
      </c>
      <c r="K34" s="55">
        <v>253.20105561528814</v>
      </c>
      <c r="L34" s="1"/>
      <c r="M34" s="1">
        <f t="shared" si="0"/>
        <v>2038</v>
      </c>
      <c r="N34" s="164">
        <v>2</v>
      </c>
      <c r="O34" s="68">
        <f t="shared" si="1"/>
        <v>15.012145348209424</v>
      </c>
      <c r="P34" s="163">
        <f t="shared" si="2"/>
        <v>300.24290696418842</v>
      </c>
      <c r="Q34" s="175"/>
      <c r="R34" s="164"/>
    </row>
    <row r="35" spans="2:18" x14ac:dyDescent="0.2">
      <c r="C35" s="171">
        <f t="shared" si="5"/>
        <v>2011</v>
      </c>
      <c r="D35" s="171">
        <v>191.21727839828722</v>
      </c>
      <c r="E35" s="65">
        <v>297.57988307739134</v>
      </c>
      <c r="F35" s="65">
        <v>363.90637900889851</v>
      </c>
      <c r="G35" s="55">
        <v>319.54274746647582</v>
      </c>
      <c r="H35" s="3">
        <v>370.59</v>
      </c>
      <c r="I35" s="55">
        <v>284.1619460911582</v>
      </c>
      <c r="J35" s="55">
        <v>234.47651417469044</v>
      </c>
      <c r="K35" s="55">
        <v>253.61800792193938</v>
      </c>
      <c r="L35" s="1"/>
      <c r="M35" s="1">
        <f t="shared" si="0"/>
        <v>2039</v>
      </c>
      <c r="N35" s="164">
        <v>2</v>
      </c>
      <c r="O35" s="68">
        <f t="shared" si="1"/>
        <v>15.312388255173612</v>
      </c>
      <c r="P35" s="163">
        <f t="shared" si="2"/>
        <v>306.2477651034722</v>
      </c>
      <c r="Q35" s="175"/>
      <c r="R35" s="164"/>
    </row>
    <row r="36" spans="2:18" x14ac:dyDescent="0.2">
      <c r="C36" s="171">
        <f t="shared" si="5"/>
        <v>2012</v>
      </c>
      <c r="D36" s="171">
        <v>167.92981822306868</v>
      </c>
      <c r="E36" s="65">
        <v>287.90425954595287</v>
      </c>
      <c r="F36" s="65">
        <v>356.00730931619768</v>
      </c>
      <c r="G36" s="55">
        <v>301.8042039947199</v>
      </c>
      <c r="H36" s="3">
        <v>238.72</v>
      </c>
      <c r="I36" s="55">
        <v>288.50230711244399</v>
      </c>
      <c r="J36" s="55"/>
      <c r="K36" s="55"/>
      <c r="L36" s="1"/>
      <c r="M36" s="1">
        <f t="shared" si="0"/>
        <v>2040</v>
      </c>
      <c r="N36" s="164">
        <v>2</v>
      </c>
      <c r="O36" s="68">
        <f t="shared" si="1"/>
        <v>15.618636020277085</v>
      </c>
      <c r="P36" s="163">
        <f t="shared" si="2"/>
        <v>312.37272040554166</v>
      </c>
      <c r="Q36" s="175"/>
      <c r="R36" s="164"/>
    </row>
    <row r="37" spans="2:18" x14ac:dyDescent="0.2">
      <c r="C37" s="171">
        <f t="shared" si="5"/>
        <v>2013</v>
      </c>
      <c r="D37" s="171">
        <v>220.61118887768691</v>
      </c>
      <c r="E37" s="65">
        <v>314.93843787238058</v>
      </c>
      <c r="F37" s="65">
        <v>381.11022005586551</v>
      </c>
      <c r="G37" s="55">
        <v>323.71697389296691</v>
      </c>
      <c r="H37" s="3">
        <v>285.27</v>
      </c>
      <c r="I37" s="55">
        <v>288.70337466591286</v>
      </c>
      <c r="J37" s="3"/>
      <c r="K37" s="3"/>
      <c r="L37" s="1"/>
      <c r="N37" s="68"/>
      <c r="O37" s="160"/>
    </row>
    <row r="38" spans="2:18" x14ac:dyDescent="0.2">
      <c r="C38" s="171">
        <f t="shared" si="5"/>
        <v>2014</v>
      </c>
      <c r="D38" s="171">
        <v>235.41146201728532</v>
      </c>
      <c r="E38" s="65">
        <v>339.69092556577704</v>
      </c>
      <c r="F38" s="65">
        <v>401.75406141561751</v>
      </c>
      <c r="G38" s="55">
        <v>341.72256310292858</v>
      </c>
      <c r="H38" s="3">
        <v>288.8</v>
      </c>
      <c r="I38" s="55">
        <v>367.95095820607014</v>
      </c>
      <c r="J38" s="3"/>
      <c r="K38" s="3"/>
      <c r="L38" s="1"/>
      <c r="N38" s="68"/>
      <c r="O38" s="68"/>
      <c r="P38" s="163"/>
    </row>
    <row r="39" spans="2:18" x14ac:dyDescent="0.2">
      <c r="C39" s="171">
        <f t="shared" si="5"/>
        <v>2015</v>
      </c>
      <c r="D39" s="171">
        <v>247.8108883278004</v>
      </c>
      <c r="E39" s="65">
        <v>353.91660770510606</v>
      </c>
      <c r="F39" s="65">
        <v>415.04719706653486</v>
      </c>
      <c r="G39" s="55">
        <v>347.66499704579621</v>
      </c>
      <c r="H39" s="3">
        <v>294.72000000000003</v>
      </c>
      <c r="K39" s="1"/>
      <c r="L39" s="1"/>
      <c r="N39" s="68"/>
      <c r="O39" s="68"/>
      <c r="P39" s="163"/>
    </row>
    <row r="40" spans="2:18" x14ac:dyDescent="0.2">
      <c r="C40" s="171">
        <f t="shared" si="5"/>
        <v>2016</v>
      </c>
      <c r="D40" s="171">
        <v>259.47265552929514</v>
      </c>
      <c r="E40" s="65">
        <v>361.97087071375461</v>
      </c>
      <c r="F40" s="65">
        <v>416.76853334572883</v>
      </c>
      <c r="G40" s="55">
        <v>332.40881152142373</v>
      </c>
      <c r="K40" s="1"/>
      <c r="L40" s="1"/>
      <c r="N40" s="68"/>
      <c r="O40" s="68"/>
      <c r="P40" s="163"/>
    </row>
    <row r="41" spans="2:18" x14ac:dyDescent="0.2">
      <c r="C41" s="171">
        <f t="shared" si="5"/>
        <v>2017</v>
      </c>
      <c r="D41" s="171">
        <v>256.1305200046769</v>
      </c>
      <c r="E41" s="65">
        <v>360.8887741853174</v>
      </c>
      <c r="F41" s="65">
        <v>390.43506617236619</v>
      </c>
      <c r="G41" s="55"/>
      <c r="K41" s="1"/>
      <c r="L41" s="174"/>
      <c r="N41" s="68"/>
      <c r="O41" s="160"/>
    </row>
    <row r="42" spans="2:18" x14ac:dyDescent="0.2">
      <c r="C42" s="171">
        <f t="shared" si="5"/>
        <v>2018</v>
      </c>
      <c r="D42" s="171">
        <v>242.90234349852881</v>
      </c>
      <c r="E42" s="65">
        <v>340.06440825608234</v>
      </c>
      <c r="K42" s="1"/>
      <c r="L42" s="174"/>
      <c r="N42" s="68"/>
      <c r="O42" s="160"/>
    </row>
    <row r="43" spans="2:18" x14ac:dyDescent="0.2">
      <c r="C43" s="171">
        <f t="shared" si="5"/>
        <v>2019</v>
      </c>
      <c r="D43" s="171">
        <v>232.11088516631747</v>
      </c>
      <c r="E43" s="65">
        <v>340.06440825608234</v>
      </c>
      <c r="K43" s="1"/>
      <c r="L43" s="174"/>
      <c r="N43" s="68"/>
      <c r="O43" s="160"/>
    </row>
    <row r="44" spans="2:18" x14ac:dyDescent="0.2">
      <c r="C44" s="167"/>
      <c r="D44" s="172">
        <v>228.17744889366077</v>
      </c>
      <c r="E44" s="172">
        <f>AVERAGE(E33:E41)</f>
        <v>326.90141777138018</v>
      </c>
      <c r="F44" s="172"/>
      <c r="G44" s="172"/>
      <c r="H44" s="172"/>
      <c r="I44" s="173" t="s">
        <v>136</v>
      </c>
      <c r="J44" s="173" t="s">
        <v>136</v>
      </c>
      <c r="K44" s="172" t="s">
        <v>136</v>
      </c>
      <c r="L44" s="174"/>
      <c r="N44" s="68"/>
      <c r="O44" s="160"/>
    </row>
    <row r="45" spans="2:18" ht="15" x14ac:dyDescent="0.25">
      <c r="K45" s="1"/>
      <c r="L45" s="174"/>
      <c r="N45" s="176"/>
      <c r="O45" s="160"/>
    </row>
    <row r="46" spans="2:18" x14ac:dyDescent="0.2">
      <c r="B46" s="1" t="s">
        <v>158</v>
      </c>
      <c r="H46" s="1" t="s">
        <v>180</v>
      </c>
      <c r="K46" s="166">
        <v>0.02</v>
      </c>
      <c r="L46" s="174"/>
      <c r="N46" s="68"/>
      <c r="O46" s="160"/>
    </row>
    <row r="47" spans="2:18" x14ac:dyDescent="0.2">
      <c r="K47" s="1"/>
      <c r="L47" s="174"/>
      <c r="N47" s="68"/>
      <c r="O47" s="160"/>
    </row>
    <row r="48" spans="2:18" x14ac:dyDescent="0.2">
      <c r="C48" s="167" t="s">
        <v>155</v>
      </c>
      <c r="D48" s="167">
        <v>2011</v>
      </c>
      <c r="E48" s="168" t="s">
        <v>189</v>
      </c>
      <c r="F48" s="168" t="s">
        <v>190</v>
      </c>
      <c r="G48" s="168" t="s">
        <v>191</v>
      </c>
      <c r="H48" s="169">
        <v>38324</v>
      </c>
      <c r="I48" s="169">
        <v>37744</v>
      </c>
      <c r="J48" s="170" t="s">
        <v>156</v>
      </c>
      <c r="K48" s="170" t="s">
        <v>157</v>
      </c>
      <c r="L48" s="1"/>
      <c r="N48" s="68"/>
      <c r="O48" s="160"/>
    </row>
    <row r="49" spans="2:15" x14ac:dyDescent="0.2">
      <c r="C49" s="171">
        <v>2006</v>
      </c>
      <c r="D49" s="171"/>
      <c r="E49" s="3" t="s">
        <v>163</v>
      </c>
      <c r="F49" s="3"/>
      <c r="G49" s="3"/>
      <c r="H49" s="55">
        <v>262.60000000000002</v>
      </c>
      <c r="I49" s="55">
        <v>259.19562317383873</v>
      </c>
      <c r="J49" s="55">
        <v>257.57254637770336</v>
      </c>
      <c r="K49" s="55">
        <v>286.1541373544909</v>
      </c>
      <c r="L49" s="1"/>
      <c r="N49" s="68"/>
      <c r="O49" s="160"/>
    </row>
    <row r="50" spans="2:15" x14ac:dyDescent="0.2">
      <c r="C50" s="171">
        <v>2008</v>
      </c>
      <c r="D50" s="171"/>
      <c r="E50" s="3" t="s">
        <v>163</v>
      </c>
      <c r="F50" s="3"/>
      <c r="G50" s="55">
        <v>277.06118777803164</v>
      </c>
      <c r="H50" s="55">
        <v>275.87</v>
      </c>
      <c r="I50" s="55">
        <v>360.05390966621212</v>
      </c>
      <c r="J50" s="55">
        <v>237.91519785456464</v>
      </c>
      <c r="K50" s="55">
        <v>245.42309490416054</v>
      </c>
      <c r="L50" s="1"/>
      <c r="N50" s="68"/>
      <c r="O50" s="160"/>
    </row>
    <row r="51" spans="2:15" x14ac:dyDescent="0.2">
      <c r="C51" s="171">
        <f t="shared" ref="C51:C61" si="6">C50+1</f>
        <v>2009</v>
      </c>
      <c r="D51" s="171"/>
      <c r="E51" s="183" t="s">
        <v>163</v>
      </c>
      <c r="F51" s="65">
        <v>303.75404512044645</v>
      </c>
      <c r="G51" s="55">
        <v>299.40309582997929</v>
      </c>
      <c r="H51" s="55">
        <v>232.49</v>
      </c>
      <c r="I51" s="55">
        <v>285.37893702539594</v>
      </c>
      <c r="J51" s="55">
        <v>228.98929772091677</v>
      </c>
      <c r="K51" s="55">
        <v>213.68880957508986</v>
      </c>
      <c r="L51" s="1"/>
      <c r="N51" s="68"/>
      <c r="O51" s="160"/>
    </row>
    <row r="52" spans="2:15" x14ac:dyDescent="0.2">
      <c r="C52" s="171">
        <f t="shared" si="6"/>
        <v>2010</v>
      </c>
      <c r="D52" s="171"/>
      <c r="E52" s="65">
        <v>281.98262157699122</v>
      </c>
      <c r="F52" s="65">
        <v>317.76499607267209</v>
      </c>
      <c r="G52" s="55">
        <v>294.57320448637694</v>
      </c>
      <c r="H52" s="55">
        <v>254.97</v>
      </c>
      <c r="I52" s="55">
        <v>259.96847109573702</v>
      </c>
      <c r="J52" s="55">
        <v>222.3766588520071</v>
      </c>
      <c r="K52" s="55">
        <v>231.59095055646739</v>
      </c>
      <c r="L52" s="1"/>
      <c r="N52" s="68"/>
      <c r="O52" s="160"/>
    </row>
    <row r="53" spans="2:15" x14ac:dyDescent="0.2">
      <c r="C53" s="171">
        <f t="shared" si="6"/>
        <v>2011</v>
      </c>
      <c r="D53" s="171">
        <v>178.46852832962395</v>
      </c>
      <c r="E53" s="65">
        <v>277.73977455480457</v>
      </c>
      <c r="F53" s="65">
        <v>339.6441809835016</v>
      </c>
      <c r="G53" s="55">
        <v>298.23834099323437</v>
      </c>
      <c r="H53" s="55">
        <v>253.69</v>
      </c>
      <c r="I53" s="55">
        <v>276.60650461013682</v>
      </c>
      <c r="J53" s="55">
        <v>206.81984115525611</v>
      </c>
      <c r="K53" s="55">
        <v>234.56634187417268</v>
      </c>
      <c r="L53" s="1"/>
      <c r="N53" s="68"/>
      <c r="O53" s="160"/>
    </row>
    <row r="54" spans="2:15" x14ac:dyDescent="0.2">
      <c r="C54" s="171">
        <f t="shared" si="6"/>
        <v>2012</v>
      </c>
      <c r="D54" s="171">
        <v>158.06940490993983</v>
      </c>
      <c r="E54" s="65">
        <v>270.99925110985464</v>
      </c>
      <c r="F54" s="65">
        <v>335.10346240266369</v>
      </c>
      <c r="G54" s="55">
        <v>284.0830260495693</v>
      </c>
      <c r="H54" s="55">
        <v>265.5</v>
      </c>
      <c r="I54" s="55">
        <v>273.38743331922319</v>
      </c>
      <c r="J54" s="55"/>
      <c r="K54" s="55"/>
      <c r="L54" s="1"/>
      <c r="N54" s="68"/>
      <c r="O54" s="160"/>
    </row>
    <row r="55" spans="2:15" x14ac:dyDescent="0.2">
      <c r="C55" s="171">
        <f t="shared" si="6"/>
        <v>2013</v>
      </c>
      <c r="D55" s="171">
        <v>207.89810138090613</v>
      </c>
      <c r="E55" s="65">
        <v>296.78958541779866</v>
      </c>
      <c r="F55" s="65">
        <v>359.14810835094261</v>
      </c>
      <c r="G55" s="55">
        <v>305.06224366722068</v>
      </c>
      <c r="H55" s="55">
        <v>264.89999999999998</v>
      </c>
      <c r="I55" s="55">
        <v>275.79374016554095</v>
      </c>
      <c r="J55" s="55"/>
      <c r="K55" s="55"/>
      <c r="L55" s="1"/>
      <c r="N55" s="68"/>
      <c r="O55" s="160"/>
    </row>
    <row r="56" spans="2:15" x14ac:dyDescent="0.2">
      <c r="C56" s="171">
        <f t="shared" si="6"/>
        <v>2014</v>
      </c>
      <c r="D56" s="171">
        <v>219.46507585619565</v>
      </c>
      <c r="E56" s="65">
        <v>316.68081965134155</v>
      </c>
      <c r="F56" s="65">
        <v>374.53990051529075</v>
      </c>
      <c r="G56" s="55">
        <v>318.57483739534808</v>
      </c>
      <c r="H56" s="55">
        <v>267.10000000000002</v>
      </c>
      <c r="I56" s="1">
        <v>296.73129174685249</v>
      </c>
      <c r="K56" s="1"/>
      <c r="L56" s="1"/>
      <c r="N56" s="68"/>
      <c r="O56" s="160"/>
    </row>
    <row r="57" spans="2:15" x14ac:dyDescent="0.2">
      <c r="C57" s="171">
        <f t="shared" si="6"/>
        <v>2015</v>
      </c>
      <c r="D57" s="171">
        <v>231.13767411101253</v>
      </c>
      <c r="E57" s="65">
        <v>330.10438760870557</v>
      </c>
      <c r="F57" s="65">
        <v>387.12198815636862</v>
      </c>
      <c r="G57" s="55">
        <v>324.27339786894441</v>
      </c>
      <c r="H57" s="55">
        <v>272.45999999999998</v>
      </c>
      <c r="K57" s="1"/>
      <c r="L57" s="1"/>
      <c r="N57" s="68"/>
      <c r="O57" s="160"/>
    </row>
    <row r="58" spans="2:15" x14ac:dyDescent="0.2">
      <c r="C58" s="171">
        <f t="shared" si="6"/>
        <v>2016</v>
      </c>
      <c r="D58" s="171">
        <v>242.01481419620538</v>
      </c>
      <c r="E58" s="65">
        <v>337.61674362768247</v>
      </c>
      <c r="F58" s="65">
        <v>388.72750947393672</v>
      </c>
      <c r="G58" s="55">
        <v>310.04367914389366</v>
      </c>
      <c r="K58" s="1"/>
      <c r="L58" s="174"/>
      <c r="N58" s="68"/>
      <c r="O58" s="160"/>
    </row>
    <row r="59" spans="2:15" x14ac:dyDescent="0.2">
      <c r="C59" s="171">
        <f t="shared" si="6"/>
        <v>2017</v>
      </c>
      <c r="D59" s="171">
        <v>238.89754426130963</v>
      </c>
      <c r="E59" s="65">
        <v>336.60745272672847</v>
      </c>
      <c r="F59" s="65">
        <v>364.16581085447007</v>
      </c>
      <c r="G59" s="55"/>
      <c r="K59" s="1"/>
      <c r="L59" s="174"/>
      <c r="N59" s="68"/>
      <c r="O59" s="160"/>
    </row>
    <row r="60" spans="2:15" x14ac:dyDescent="0.2">
      <c r="C60" s="171">
        <f t="shared" si="6"/>
        <v>2018</v>
      </c>
      <c r="D60" s="171">
        <v>226.55938603512004</v>
      </c>
      <c r="E60" s="65">
        <v>317.18419195639035</v>
      </c>
      <c r="K60" s="1"/>
      <c r="L60" s="174"/>
      <c r="N60" s="68"/>
      <c r="O60" s="160"/>
    </row>
    <row r="61" spans="2:15" x14ac:dyDescent="0.2">
      <c r="C61" s="171">
        <f t="shared" si="6"/>
        <v>2019</v>
      </c>
      <c r="D61" s="171">
        <v>216.49399869074398</v>
      </c>
      <c r="E61" s="65">
        <v>317.18419195639035</v>
      </c>
      <c r="K61" s="1"/>
      <c r="L61" s="174"/>
      <c r="N61" s="68"/>
      <c r="O61" s="160"/>
    </row>
    <row r="62" spans="2:15" x14ac:dyDescent="0.2">
      <c r="C62" s="167"/>
      <c r="D62" s="172">
        <v>213.22272530789522</v>
      </c>
      <c r="E62" s="172">
        <f>AVERAGE(E51:E59)</f>
        <v>306.06507953423835</v>
      </c>
      <c r="F62" s="172"/>
      <c r="G62" s="172"/>
      <c r="H62" s="172"/>
      <c r="I62" s="173"/>
      <c r="J62" s="173"/>
      <c r="K62" s="172"/>
      <c r="L62" s="174"/>
      <c r="N62" s="68"/>
      <c r="O62" s="160"/>
    </row>
    <row r="63" spans="2:15" x14ac:dyDescent="0.2">
      <c r="K63" s="1"/>
      <c r="L63" s="174"/>
      <c r="N63" s="68"/>
      <c r="O63" s="160"/>
    </row>
    <row r="64" spans="2:15" x14ac:dyDescent="0.2">
      <c r="B64" s="1" t="s">
        <v>159</v>
      </c>
      <c r="H64" s="1" t="s">
        <v>180</v>
      </c>
      <c r="K64" s="166">
        <v>0.02</v>
      </c>
      <c r="L64" s="174"/>
      <c r="N64" s="68"/>
      <c r="O64" s="160"/>
    </row>
    <row r="65" spans="3:15" x14ac:dyDescent="0.2">
      <c r="K65" s="1"/>
      <c r="L65" s="1"/>
      <c r="N65" s="68"/>
      <c r="O65" s="160"/>
    </row>
    <row r="66" spans="3:15" x14ac:dyDescent="0.2">
      <c r="C66" s="167" t="s">
        <v>155</v>
      </c>
      <c r="D66" s="167">
        <v>2011</v>
      </c>
      <c r="E66" s="168" t="s">
        <v>189</v>
      </c>
      <c r="F66" s="168" t="s">
        <v>190</v>
      </c>
      <c r="G66" s="168" t="s">
        <v>191</v>
      </c>
      <c r="H66" s="169">
        <v>38324</v>
      </c>
      <c r="I66" s="169">
        <v>37744</v>
      </c>
      <c r="J66" s="170" t="s">
        <v>156</v>
      </c>
      <c r="K66" s="170" t="s">
        <v>157</v>
      </c>
      <c r="L66" s="1"/>
      <c r="N66" s="68"/>
      <c r="O66" s="160"/>
    </row>
    <row r="67" spans="3:15" x14ac:dyDescent="0.2">
      <c r="C67" s="171">
        <v>2006</v>
      </c>
      <c r="D67" s="171"/>
      <c r="E67" s="3" t="s">
        <v>163</v>
      </c>
      <c r="F67" s="3"/>
      <c r="G67" s="3"/>
      <c r="H67" s="3">
        <v>287.42</v>
      </c>
      <c r="I67" s="55">
        <v>133.69577551950238</v>
      </c>
      <c r="J67" s="55">
        <v>286.42402338375513</v>
      </c>
      <c r="K67" s="55">
        <v>787.73980154354388</v>
      </c>
      <c r="L67" s="1"/>
      <c r="N67" s="68"/>
      <c r="O67" s="160"/>
    </row>
    <row r="68" spans="3:15" x14ac:dyDescent="0.2">
      <c r="C68" s="171">
        <v>2008</v>
      </c>
      <c r="D68" s="171"/>
      <c r="E68" s="3" t="s">
        <v>163</v>
      </c>
      <c r="F68" s="3"/>
      <c r="G68" s="55">
        <v>294.77911261872549</v>
      </c>
      <c r="H68" s="3">
        <v>360.39</v>
      </c>
      <c r="I68" s="55">
        <v>698.44678333666377</v>
      </c>
      <c r="J68" s="55">
        <v>281.78894435913213</v>
      </c>
      <c r="K68" s="55">
        <v>126.70733035616854</v>
      </c>
      <c r="L68" s="1"/>
      <c r="N68" s="68"/>
      <c r="O68" s="160"/>
    </row>
    <row r="69" spans="3:15" x14ac:dyDescent="0.2">
      <c r="C69" s="171">
        <f t="shared" ref="C69:C79" si="7">C68+1</f>
        <v>2009</v>
      </c>
      <c r="D69" s="171"/>
      <c r="E69" s="184" t="s">
        <v>163</v>
      </c>
      <c r="F69" s="55">
        <v>326.72137023104676</v>
      </c>
      <c r="G69" s="55">
        <v>322.04143876404834</v>
      </c>
      <c r="H69" s="3">
        <v>312.14999999999998</v>
      </c>
      <c r="I69" s="55">
        <v>152.87971301035543</v>
      </c>
      <c r="J69" s="55">
        <v>166.21653863110967</v>
      </c>
      <c r="K69" s="55">
        <v>118.86224325196054</v>
      </c>
      <c r="L69" s="1"/>
      <c r="N69" s="68"/>
      <c r="O69" s="160"/>
    </row>
    <row r="70" spans="3:15" x14ac:dyDescent="0.2">
      <c r="C70" s="171">
        <f t="shared" si="7"/>
        <v>2010</v>
      </c>
      <c r="D70" s="171"/>
      <c r="E70" s="65">
        <v>303.17652563775005</v>
      </c>
      <c r="F70" s="55">
        <v>341.64831484943869</v>
      </c>
      <c r="G70" s="55">
        <v>316.71342078708244</v>
      </c>
      <c r="H70" s="3">
        <v>224.31</v>
      </c>
      <c r="I70" s="55">
        <v>312.49563663774444</v>
      </c>
      <c r="J70" s="55">
        <v>265.05551945085489</v>
      </c>
      <c r="K70" s="55">
        <v>257.44952178533373</v>
      </c>
      <c r="L70" s="1"/>
      <c r="N70" s="68"/>
      <c r="O70" s="160"/>
    </row>
    <row r="71" spans="3:15" x14ac:dyDescent="0.2">
      <c r="C71" s="171">
        <f t="shared" si="7"/>
        <v>2011</v>
      </c>
      <c r="D71" s="171">
        <v>194.49648056228477</v>
      </c>
      <c r="E71" s="65">
        <v>302.68310703666646</v>
      </c>
      <c r="F71" s="55">
        <v>370.14704196328341</v>
      </c>
      <c r="G71" s="55">
        <v>325.02261454626574</v>
      </c>
      <c r="H71" s="3">
        <v>361.18</v>
      </c>
      <c r="I71" s="55">
        <v>287.96700814148528</v>
      </c>
      <c r="J71" s="55">
        <v>255.00852190184014</v>
      </c>
      <c r="K71" s="55">
        <v>257.69351958827599</v>
      </c>
      <c r="L71" s="1"/>
      <c r="N71" s="68"/>
      <c r="O71" s="160"/>
    </row>
    <row r="72" spans="3:15" x14ac:dyDescent="0.2">
      <c r="C72" s="171">
        <f t="shared" si="7"/>
        <v>2012</v>
      </c>
      <c r="D72" s="171">
        <v>170.65021847734067</v>
      </c>
      <c r="E72" s="65">
        <v>292.56820088265113</v>
      </c>
      <c r="F72" s="55">
        <v>361.77449459058408</v>
      </c>
      <c r="G72" s="55">
        <v>306.69331923330714</v>
      </c>
      <c r="H72" s="3">
        <v>252.07</v>
      </c>
      <c r="I72" s="55">
        <v>288.38145535922575</v>
      </c>
      <c r="J72" s="55"/>
      <c r="K72" s="55"/>
      <c r="L72" s="1"/>
      <c r="N72" s="68"/>
      <c r="O72" s="160"/>
    </row>
    <row r="73" spans="3:15" x14ac:dyDescent="0.2">
      <c r="C73" s="171">
        <f t="shared" si="7"/>
        <v>2013</v>
      </c>
      <c r="D73" s="171">
        <v>224.04641540234897</v>
      </c>
      <c r="E73" s="65">
        <v>319.84247234551265</v>
      </c>
      <c r="F73" s="55">
        <v>387.04464225546457</v>
      </c>
      <c r="G73" s="55">
        <v>328.75770251991332</v>
      </c>
      <c r="H73" s="3">
        <v>289.01</v>
      </c>
      <c r="I73" s="55">
        <v>288.2119543102213</v>
      </c>
      <c r="K73" s="1"/>
      <c r="L73" s="1"/>
      <c r="N73" s="68"/>
      <c r="O73" s="160"/>
    </row>
    <row r="74" spans="3:15" x14ac:dyDescent="0.2">
      <c r="C74" s="171">
        <f t="shared" si="7"/>
        <v>2014</v>
      </c>
      <c r="D74" s="171">
        <v>239.33368176345346</v>
      </c>
      <c r="E74" s="65">
        <v>345.35055846738317</v>
      </c>
      <c r="F74" s="55">
        <v>408.44773596860887</v>
      </c>
      <c r="G74" s="55">
        <v>347.41604537107361</v>
      </c>
      <c r="H74" s="3">
        <v>293.86</v>
      </c>
      <c r="I74" s="55">
        <v>376.27291137721738</v>
      </c>
      <c r="K74" s="1"/>
      <c r="L74" s="1"/>
      <c r="N74" s="68"/>
      <c r="O74" s="160"/>
    </row>
    <row r="75" spans="3:15" x14ac:dyDescent="0.2">
      <c r="C75" s="171">
        <f t="shared" si="7"/>
        <v>2015</v>
      </c>
      <c r="D75" s="171">
        <v>252.01137679967866</v>
      </c>
      <c r="E75" s="65">
        <v>359.91562833209753</v>
      </c>
      <c r="F75" s="55">
        <v>422.08240435031337</v>
      </c>
      <c r="G75" s="55">
        <v>353.55805050289331</v>
      </c>
      <c r="H75" s="3">
        <v>299.68</v>
      </c>
      <c r="K75" s="1"/>
      <c r="L75" s="1"/>
      <c r="N75" s="68"/>
      <c r="O75" s="160"/>
    </row>
    <row r="76" spans="3:15" x14ac:dyDescent="0.2">
      <c r="C76" s="171">
        <f t="shared" si="7"/>
        <v>2016</v>
      </c>
      <c r="D76" s="171">
        <v>263.87081537478468</v>
      </c>
      <c r="E76" s="65">
        <v>368.10641415112616</v>
      </c>
      <c r="F76" s="55">
        <v>423.83291793178716</v>
      </c>
      <c r="G76" s="55">
        <v>338.04326685213346</v>
      </c>
      <c r="K76" s="1"/>
      <c r="L76" s="1"/>
      <c r="N76" s="68"/>
      <c r="O76" s="160"/>
    </row>
    <row r="77" spans="3:15" x14ac:dyDescent="0.2">
      <c r="C77" s="171">
        <f t="shared" si="7"/>
        <v>2017</v>
      </c>
      <c r="D77" s="171">
        <v>260.47202938643039</v>
      </c>
      <c r="E77" s="65">
        <v>367.00597567644184</v>
      </c>
      <c r="F77" s="55">
        <v>397.05308851004753</v>
      </c>
      <c r="G77" s="55"/>
      <c r="K77" s="1"/>
      <c r="L77" s="1"/>
      <c r="N77" s="68"/>
      <c r="O77" s="160"/>
    </row>
    <row r="78" spans="3:15" x14ac:dyDescent="0.2">
      <c r="C78" s="171">
        <f t="shared" si="7"/>
        <v>2018</v>
      </c>
      <c r="D78" s="171">
        <v>247.01963027532344</v>
      </c>
      <c r="E78" s="65">
        <v>345.82862885274255</v>
      </c>
      <c r="F78" s="55"/>
      <c r="G78" s="55"/>
      <c r="K78" s="1"/>
      <c r="L78" s="1"/>
      <c r="N78" s="68"/>
      <c r="O78" s="160"/>
    </row>
    <row r="79" spans="3:15" x14ac:dyDescent="0.2">
      <c r="C79" s="171">
        <f t="shared" si="7"/>
        <v>2019</v>
      </c>
      <c r="D79" s="171">
        <v>236.04525263466246</v>
      </c>
      <c r="E79" s="65">
        <v>345.82862885274255</v>
      </c>
      <c r="F79" s="55"/>
      <c r="G79" s="55"/>
      <c r="K79" s="1"/>
      <c r="L79" s="1"/>
      <c r="N79" s="68"/>
      <c r="O79" s="160"/>
    </row>
    <row r="80" spans="3:15" x14ac:dyDescent="0.2">
      <c r="C80" s="167"/>
      <c r="D80" s="172">
        <v>231.99398896403414</v>
      </c>
      <c r="E80" s="172">
        <f>AVERAGE(E69:E77)</f>
        <v>332.33111031620359</v>
      </c>
      <c r="F80" s="172"/>
      <c r="G80" s="172"/>
      <c r="H80" s="172"/>
      <c r="I80" s="172"/>
      <c r="J80" s="172"/>
      <c r="K80" s="172"/>
      <c r="L80" s="1"/>
      <c r="N80" s="68"/>
      <c r="O80" s="160"/>
    </row>
    <row r="81" spans="11:15" x14ac:dyDescent="0.2">
      <c r="K81" s="1"/>
      <c r="L81" s="1"/>
      <c r="N81" s="68"/>
      <c r="O81" s="160"/>
    </row>
    <row r="82" spans="11:15" x14ac:dyDescent="0.2">
      <c r="K82" s="1"/>
      <c r="L82" s="1"/>
      <c r="N82" s="68"/>
      <c r="O82" s="160"/>
    </row>
    <row r="83" spans="11:15" x14ac:dyDescent="0.2">
      <c r="K83" s="1"/>
      <c r="L83" s="1"/>
      <c r="N83" s="68"/>
      <c r="O83" s="160"/>
    </row>
    <row r="84" spans="11:15" x14ac:dyDescent="0.2">
      <c r="K84" s="1"/>
      <c r="L84" s="1"/>
      <c r="N84" s="68"/>
      <c r="O84" s="160"/>
    </row>
    <row r="85" spans="11:15" x14ac:dyDescent="0.2">
      <c r="K85" s="1"/>
      <c r="L85" s="1"/>
      <c r="N85" s="68"/>
      <c r="O85" s="160"/>
    </row>
    <row r="86" spans="11:15" x14ac:dyDescent="0.2">
      <c r="K86" s="1"/>
      <c r="L86" s="1"/>
      <c r="N86" s="68"/>
      <c r="O86" s="160"/>
    </row>
    <row r="87" spans="11:15" x14ac:dyDescent="0.2">
      <c r="K87" s="1"/>
      <c r="L87" s="1"/>
      <c r="N87" s="68"/>
      <c r="O87" s="160"/>
    </row>
    <row r="88" spans="11:15" x14ac:dyDescent="0.2">
      <c r="K88" s="1"/>
      <c r="L88" s="68"/>
      <c r="M88" s="160"/>
    </row>
    <row r="89" spans="11:15" x14ac:dyDescent="0.2">
      <c r="K89" s="1"/>
      <c r="L89" s="68"/>
      <c r="M89" s="160"/>
    </row>
    <row r="90" spans="11:15" x14ac:dyDescent="0.2">
      <c r="K90" s="1"/>
      <c r="L90" s="68"/>
      <c r="M90" s="160"/>
    </row>
    <row r="91" spans="11:15" x14ac:dyDescent="0.2">
      <c r="K91" s="1"/>
      <c r="L91" s="68"/>
      <c r="M91" s="160"/>
    </row>
    <row r="92" spans="11:15" x14ac:dyDescent="0.2">
      <c r="K92" s="1"/>
      <c r="L92" s="68"/>
      <c r="M92" s="160"/>
    </row>
    <row r="93" spans="11:15" x14ac:dyDescent="0.2">
      <c r="K93" s="1"/>
      <c r="L93" s="68"/>
      <c r="M93" s="160"/>
    </row>
    <row r="94" spans="11:15" x14ac:dyDescent="0.2">
      <c r="K94" s="1"/>
      <c r="L94" s="68"/>
      <c r="M94" s="160"/>
    </row>
    <row r="95" spans="11:15" x14ac:dyDescent="0.2">
      <c r="K95" s="1"/>
      <c r="L95" s="68"/>
      <c r="M95" s="160"/>
    </row>
    <row r="96" spans="11:15" x14ac:dyDescent="0.2">
      <c r="K96" s="1"/>
      <c r="L96" s="68"/>
      <c r="M96" s="160"/>
    </row>
    <row r="97" spans="11:13" x14ac:dyDescent="0.2">
      <c r="K97" s="1"/>
      <c r="L97" s="68"/>
      <c r="M97" s="160"/>
    </row>
    <row r="98" spans="11:13" x14ac:dyDescent="0.2">
      <c r="K98" s="1"/>
      <c r="L98" s="68"/>
      <c r="M98" s="160"/>
    </row>
    <row r="99" spans="11:13" x14ac:dyDescent="0.2">
      <c r="K99" s="1"/>
      <c r="L99" s="68"/>
      <c r="M99" s="160"/>
    </row>
    <row r="100" spans="11:13" x14ac:dyDescent="0.2">
      <c r="K100" s="1"/>
      <c r="L100" s="68"/>
      <c r="M100" s="160"/>
    </row>
    <row r="101" spans="11:13" x14ac:dyDescent="0.2">
      <c r="K101" s="1"/>
      <c r="L101" s="68"/>
      <c r="M101" s="160"/>
    </row>
    <row r="102" spans="11:13" x14ac:dyDescent="0.2">
      <c r="K102" s="1"/>
      <c r="L102" s="68"/>
      <c r="M102" s="160"/>
    </row>
    <row r="103" spans="11:13" x14ac:dyDescent="0.2">
      <c r="K103" s="1"/>
      <c r="L103" s="68"/>
      <c r="M103" s="160"/>
    </row>
    <row r="104" spans="11:13" x14ac:dyDescent="0.2">
      <c r="K104" s="1"/>
      <c r="L104" s="68"/>
      <c r="M104" s="160"/>
    </row>
    <row r="105" spans="11:13" x14ac:dyDescent="0.2">
      <c r="K105" s="1"/>
      <c r="L105" s="68"/>
      <c r="M105" s="160"/>
    </row>
    <row r="106" spans="11:13" x14ac:dyDescent="0.2">
      <c r="K106" s="1"/>
      <c r="L106" s="68"/>
      <c r="M106" s="160"/>
    </row>
    <row r="107" spans="11:13" x14ac:dyDescent="0.2">
      <c r="K107" s="1"/>
      <c r="L107" s="68"/>
      <c r="M107" s="160"/>
    </row>
    <row r="108" spans="11:13" x14ac:dyDescent="0.2">
      <c r="K108" s="1"/>
      <c r="L108" s="68"/>
      <c r="M108" s="160"/>
    </row>
    <row r="109" spans="11:13" x14ac:dyDescent="0.2">
      <c r="K109" s="1"/>
      <c r="L109" s="68"/>
      <c r="M109" s="160"/>
    </row>
    <row r="110" spans="11:13" x14ac:dyDescent="0.2">
      <c r="K110" s="1"/>
      <c r="L110" s="68"/>
      <c r="M110" s="160"/>
    </row>
    <row r="111" spans="11:13" x14ac:dyDescent="0.2">
      <c r="K111" s="1"/>
      <c r="L111" s="68"/>
      <c r="M111" s="160"/>
    </row>
    <row r="112" spans="11:13" x14ac:dyDescent="0.2">
      <c r="K112" s="1"/>
      <c r="L112" s="68"/>
      <c r="M112" s="160"/>
    </row>
    <row r="113" spans="11:13" x14ac:dyDescent="0.2">
      <c r="K113" s="1"/>
      <c r="L113" s="68"/>
      <c r="M113" s="160"/>
    </row>
    <row r="114" spans="11:13" x14ac:dyDescent="0.2">
      <c r="K114" s="1"/>
      <c r="L114" s="68"/>
      <c r="M114" s="160"/>
    </row>
    <row r="115" spans="11:13" x14ac:dyDescent="0.2">
      <c r="K115" s="1"/>
      <c r="L115" s="68"/>
      <c r="M115" s="160"/>
    </row>
    <row r="116" spans="11:13" x14ac:dyDescent="0.2">
      <c r="K116" s="1"/>
      <c r="L116" s="68"/>
      <c r="M116" s="160"/>
    </row>
    <row r="117" spans="11:13" x14ac:dyDescent="0.2">
      <c r="K117" s="1"/>
      <c r="L117" s="68"/>
      <c r="M117" s="160"/>
    </row>
    <row r="118" spans="11:13" x14ac:dyDescent="0.2">
      <c r="K118" s="1"/>
      <c r="L118" s="68"/>
      <c r="M118" s="160"/>
    </row>
    <row r="119" spans="11:13" x14ac:dyDescent="0.2">
      <c r="K119" s="1"/>
      <c r="L119" s="68"/>
      <c r="M119" s="160"/>
    </row>
    <row r="120" spans="11:13" x14ac:dyDescent="0.2">
      <c r="K120" s="1"/>
      <c r="L120" s="68"/>
      <c r="M120" s="160"/>
    </row>
    <row r="121" spans="11:13" x14ac:dyDescent="0.2">
      <c r="K121" s="1"/>
      <c r="L121" s="68"/>
      <c r="M121" s="160"/>
    </row>
    <row r="122" spans="11:13" x14ac:dyDescent="0.2">
      <c r="K122" s="1"/>
      <c r="L122" s="68"/>
      <c r="M122" s="160"/>
    </row>
    <row r="123" spans="11:13" x14ac:dyDescent="0.2">
      <c r="K123" s="1"/>
      <c r="L123" s="68"/>
      <c r="M123" s="160"/>
    </row>
    <row r="124" spans="11:13" x14ac:dyDescent="0.2">
      <c r="K124" s="1"/>
      <c r="L124" s="68"/>
      <c r="M124" s="160"/>
    </row>
    <row r="125" spans="11:13" x14ac:dyDescent="0.2">
      <c r="K125" s="1"/>
      <c r="L125" s="68"/>
      <c r="M125" s="160"/>
    </row>
    <row r="126" spans="11:13" x14ac:dyDescent="0.2">
      <c r="K126" s="1"/>
      <c r="L126" s="68"/>
      <c r="M126" s="160"/>
    </row>
    <row r="127" spans="11:13" x14ac:dyDescent="0.2">
      <c r="K127" s="1"/>
      <c r="L127" s="68"/>
      <c r="M127" s="160"/>
    </row>
    <row r="128" spans="11:13" x14ac:dyDescent="0.2">
      <c r="K128" s="1"/>
      <c r="L128" s="68"/>
      <c r="M128" s="160"/>
    </row>
    <row r="129" spans="11:13" x14ac:dyDescent="0.2">
      <c r="K129" s="1"/>
      <c r="L129" s="68"/>
      <c r="M129" s="160"/>
    </row>
    <row r="130" spans="11:13" x14ac:dyDescent="0.2">
      <c r="K130" s="1"/>
      <c r="L130" s="68"/>
      <c r="M130" s="160"/>
    </row>
  </sheetData>
  <customSheetViews>
    <customSheetView guid="{D3618886-EC92-4244-941D-CAF99D049731}" showRuler="0">
      <selection activeCell="G29" sqref="G29"/>
      <pageMargins left="0.26" right="0.22" top="0.5" bottom="0.48" header="0.32" footer="0.28999999999999998"/>
      <pageSetup scale="65" orientation="landscape" r:id="rId1"/>
      <headerFooter alignWithMargins="0">
        <oddFooter>&amp;R&amp;Z&amp;F&amp;A</oddFooter>
      </headerFooter>
    </customSheetView>
  </customSheetViews>
  <phoneticPr fontId="15" type="noConversion"/>
  <pageMargins left="0.26" right="0.22" top="0.5" bottom="0.48" header="0.32" footer="0.28999999999999998"/>
  <pageSetup scale="65" orientation="landscape" r:id="rId2"/>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2011 Actuals</vt:lpstr>
      <vt:lpstr>Avoided Costs 2011-2019</vt:lpstr>
      <vt:lpstr>Avoided Cost inputs</vt:lpstr>
      <vt:lpstr>'Avoided Costs 2011-2019'!combo_space_water_heat</vt:lpstr>
      <vt:lpstr>hampton_j_1</vt:lpstr>
      <vt:lpstr>hampton_j_2</vt:lpstr>
      <vt:lpstr>hampton_j_3</vt:lpstr>
      <vt:lpstr>hampton_j_4</vt:lpstr>
      <vt:lpstr>hampton_t_1</vt:lpstr>
      <vt:lpstr>hampton_t_2</vt:lpstr>
      <vt:lpstr>hampton_t_3</vt:lpstr>
      <vt:lpstr>hampton_t_4</vt:lpstr>
      <vt:lpstr>'Avoided Costs 2011-2019'!industrial</vt:lpstr>
      <vt:lpstr>'2011 Actuals'!Print_Area</vt:lpstr>
      <vt:lpstr>'2011 Actuals'!Print_Titles</vt:lpstr>
      <vt:lpstr>'Avoided Costs 2011-2019'!res_comm_space_heat</vt:lpstr>
      <vt:lpstr>'Avoided Costs 2011-2019'!res_comm_water_heat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2012-04-18T17:12:41Z</dcterms:created>
  <dcterms:modified xsi:type="dcterms:W3CDTF">2015-06-25T19:42:18Z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-1873332147</vt:i4>
  </property>
  <property fmtid="{D5CDD505-2E9C-101B-9397-08002B2CF9AE}" pid="4" name="_ReviewingToolsShownOnce">
    <vt:lpwstr/>
  </property>
</Properties>
</file>