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010" yWindow="165" windowWidth="16605" windowHeight="9135" tabRatio="566" firstSheet="1" activeTab="1"/>
  </bookViews>
  <sheets>
    <sheet name="2010 Avoided Costs" sheetId="4" state="hidden" r:id="rId1"/>
    <sheet name="A-3-A-23 Table 7" sheetId="9" r:id="rId2"/>
    <sheet name="A-3-A-23 Table 8" sheetId="13" r:id="rId3"/>
    <sheet name="2015 Avoided Costs" sheetId="6" r:id="rId4"/>
  </sheets>
  <externalReferences>
    <externalReference r:id="rId5"/>
  </externalReferences>
  <definedNames>
    <definedName name="gas">'[1]2010 Avoided Costs'!$B$9:$H$38</definedName>
    <definedName name="gas2010ac">'2010 Avoided Costs'!$B$9:$H$38</definedName>
    <definedName name="gas2011ac">'2015 Avoided Costs'!$B$9:$H$38</definedName>
    <definedName name="_xlnm.Print_Area" localSheetId="1">'A-3-A-23 Table 7'!$B$1:$J$30</definedName>
    <definedName name="_xlnm.Print_Area" localSheetId="2">'A-3-A-23 Table 8'!$B$1:$J$26</definedName>
    <definedName name="we2010ac">'2010 Avoided Costs'!$J$9:$N$38</definedName>
    <definedName name="we2011ac">'2015 Avoided Costs'!$J$9:$N$38</definedName>
  </definedNames>
  <calcPr calcId="145621"/>
</workbook>
</file>

<file path=xl/calcChain.xml><?xml version="1.0" encoding="utf-8"?>
<calcChain xmlns="http://schemas.openxmlformats.org/spreadsheetml/2006/main">
  <c r="E3" i="9" l="1"/>
  <c r="H3" i="9" s="1"/>
  <c r="D3" i="9"/>
  <c r="F3" i="9" s="1"/>
  <c r="E6" i="9"/>
  <c r="E5" i="9"/>
  <c r="E4" i="9"/>
  <c r="G3" i="9" l="1"/>
  <c r="I3" i="9" s="1"/>
  <c r="D7" i="9"/>
  <c r="D6" i="9"/>
  <c r="G6" i="9" s="1"/>
  <c r="D5" i="9"/>
  <c r="G5" i="9" s="1"/>
  <c r="D4" i="9"/>
  <c r="G4" i="9" s="1"/>
  <c r="E7" i="9"/>
  <c r="H7" i="9" s="1"/>
  <c r="F7" i="9" l="1"/>
  <c r="G7" i="9"/>
  <c r="I7" i="9" s="1"/>
  <c r="G4" i="13" l="1"/>
  <c r="G5" i="13"/>
  <c r="G6" i="13"/>
  <c r="G7" i="13"/>
  <c r="G3" i="13"/>
  <c r="D7" i="13"/>
  <c r="E7" i="13" s="1"/>
  <c r="D6" i="13"/>
  <c r="E6" i="13" s="1"/>
  <c r="D5" i="13"/>
  <c r="E5" i="13" s="1"/>
  <c r="D4" i="13"/>
  <c r="E4" i="13" s="1"/>
  <c r="D3" i="13"/>
  <c r="E3" i="13" s="1"/>
  <c r="H3" i="13" l="1"/>
  <c r="I3" i="13"/>
  <c r="I4" i="13"/>
  <c r="H7" i="13"/>
  <c r="G8" i="13"/>
  <c r="I5" i="13"/>
  <c r="H5" i="13"/>
  <c r="I6" i="13"/>
  <c r="H6" i="13"/>
  <c r="E8" i="13"/>
  <c r="H4" i="13"/>
  <c r="I14" i="13" l="1"/>
  <c r="H13" i="13"/>
  <c r="H8" i="13"/>
  <c r="H6" i="9" l="1"/>
  <c r="J6" i="9" s="1"/>
  <c r="H5" i="9"/>
  <c r="J5" i="9" s="1"/>
  <c r="H4" i="9"/>
  <c r="J4" i="9" s="1"/>
  <c r="J3" i="9"/>
  <c r="H8" i="9" l="1"/>
  <c r="G12" i="4" l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E12" i="4"/>
  <c r="E13" i="4" s="1"/>
  <c r="C12" i="4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M9" i="4"/>
  <c r="M10" i="4" s="1"/>
  <c r="M11" i="4" s="1"/>
  <c r="M12" i="4" s="1"/>
  <c r="M13" i="4" s="1"/>
  <c r="M14" i="4" s="1"/>
  <c r="M15" i="4" s="1"/>
  <c r="M16" i="4" s="1"/>
  <c r="M17" i="4" s="1"/>
  <c r="M18" i="4" s="1"/>
  <c r="M19" i="4" s="1"/>
  <c r="M20" i="4" s="1"/>
  <c r="M21" i="4" s="1"/>
  <c r="M22" i="4" s="1"/>
  <c r="M23" i="4" s="1"/>
  <c r="M24" i="4" s="1"/>
  <c r="M25" i="4" s="1"/>
  <c r="M26" i="4" s="1"/>
  <c r="M27" i="4" s="1"/>
  <c r="M28" i="4" s="1"/>
  <c r="M29" i="4" s="1"/>
  <c r="M30" i="4" s="1"/>
  <c r="M31" i="4" s="1"/>
  <c r="M32" i="4" s="1"/>
  <c r="M33" i="4" s="1"/>
  <c r="M34" i="4" s="1"/>
  <c r="M35" i="4" s="1"/>
  <c r="M36" i="4" s="1"/>
  <c r="M37" i="4" s="1"/>
  <c r="M38" i="4" s="1"/>
  <c r="K9" i="4"/>
  <c r="K10" i="4" s="1"/>
  <c r="K11" i="4" s="1"/>
  <c r="K12" i="4" s="1"/>
  <c r="K13" i="4" s="1"/>
  <c r="K14" i="4" s="1"/>
  <c r="K15" i="4" s="1"/>
  <c r="K16" i="4" s="1"/>
  <c r="K17" i="4" s="1"/>
  <c r="K18" i="4" s="1"/>
  <c r="K19" i="4" s="1"/>
  <c r="K20" i="4" s="1"/>
  <c r="K21" i="4" s="1"/>
  <c r="K22" i="4" s="1"/>
  <c r="K23" i="4" s="1"/>
  <c r="K24" i="4" s="1"/>
  <c r="K25" i="4" s="1"/>
  <c r="K26" i="4" s="1"/>
  <c r="K27" i="4" s="1"/>
  <c r="K28" i="4" s="1"/>
  <c r="K29" i="4" s="1"/>
  <c r="K30" i="4" s="1"/>
  <c r="K31" i="4" s="1"/>
  <c r="K32" i="4" s="1"/>
  <c r="K33" i="4" s="1"/>
  <c r="K34" i="4" s="1"/>
  <c r="K35" i="4" s="1"/>
  <c r="K36" i="4" s="1"/>
  <c r="K37" i="4" s="1"/>
  <c r="K38" i="4" s="1"/>
  <c r="H9" i="4"/>
  <c r="H10" i="4" s="1"/>
  <c r="F9" i="4"/>
  <c r="F11" i="4" s="1"/>
  <c r="D9" i="4"/>
  <c r="D10" i="4" s="1"/>
  <c r="F5" i="9" l="1"/>
  <c r="N9" i="4"/>
  <c r="N10" i="4" s="1"/>
  <c r="F10" i="4"/>
  <c r="L9" i="4"/>
  <c r="L10" i="4" s="1"/>
  <c r="F12" i="4"/>
  <c r="F6" i="9"/>
  <c r="F4" i="9"/>
  <c r="E14" i="4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F17" i="4"/>
  <c r="F13" i="4"/>
  <c r="F18" i="4"/>
  <c r="H12" i="4"/>
  <c r="D13" i="4"/>
  <c r="H13" i="4"/>
  <c r="D14" i="4"/>
  <c r="H14" i="4"/>
  <c r="D15" i="4"/>
  <c r="H15" i="4"/>
  <c r="H16" i="4"/>
  <c r="D17" i="4"/>
  <c r="H18" i="4"/>
  <c r="L18" i="4"/>
  <c r="D19" i="4"/>
  <c r="F19" i="4"/>
  <c r="H19" i="4"/>
  <c r="L19" i="4"/>
  <c r="D20" i="4"/>
  <c r="F20" i="4"/>
  <c r="H20" i="4"/>
  <c r="L20" i="4"/>
  <c r="D21" i="4"/>
  <c r="F21" i="4"/>
  <c r="H21" i="4"/>
  <c r="L21" i="4"/>
  <c r="D22" i="4"/>
  <c r="F22" i="4"/>
  <c r="H22" i="4"/>
  <c r="L22" i="4"/>
  <c r="D23" i="4"/>
  <c r="F23" i="4"/>
  <c r="H23" i="4"/>
  <c r="L23" i="4"/>
  <c r="D24" i="4"/>
  <c r="F24" i="4"/>
  <c r="H24" i="4"/>
  <c r="L24" i="4"/>
  <c r="D25" i="4"/>
  <c r="F25" i="4"/>
  <c r="H25" i="4"/>
  <c r="L25" i="4"/>
  <c r="D26" i="4"/>
  <c r="F26" i="4"/>
  <c r="H26" i="4"/>
  <c r="L26" i="4"/>
  <c r="D27" i="4"/>
  <c r="F27" i="4"/>
  <c r="H27" i="4"/>
  <c r="L27" i="4"/>
  <c r="D28" i="4"/>
  <c r="F28" i="4"/>
  <c r="H28" i="4"/>
  <c r="L28" i="4"/>
  <c r="D29" i="4"/>
  <c r="F29" i="4"/>
  <c r="H29" i="4"/>
  <c r="L29" i="4"/>
  <c r="N29" i="4"/>
  <c r="D30" i="4"/>
  <c r="F30" i="4"/>
  <c r="H30" i="4"/>
  <c r="L30" i="4"/>
  <c r="D31" i="4"/>
  <c r="F31" i="4"/>
  <c r="H31" i="4"/>
  <c r="L31" i="4"/>
  <c r="D32" i="4"/>
  <c r="F32" i="4"/>
  <c r="H32" i="4"/>
  <c r="L32" i="4"/>
  <c r="D33" i="4"/>
  <c r="F33" i="4"/>
  <c r="H33" i="4"/>
  <c r="L33" i="4"/>
  <c r="N33" i="4"/>
  <c r="D34" i="4"/>
  <c r="F34" i="4"/>
  <c r="H34" i="4"/>
  <c r="L34" i="4"/>
  <c r="D35" i="4"/>
  <c r="F35" i="4"/>
  <c r="H35" i="4"/>
  <c r="L35" i="4"/>
  <c r="D36" i="4"/>
  <c r="F36" i="4"/>
  <c r="H36" i="4"/>
  <c r="L36" i="4"/>
  <c r="D37" i="4"/>
  <c r="F37" i="4"/>
  <c r="H37" i="4"/>
  <c r="L37" i="4"/>
  <c r="N37" i="4"/>
  <c r="D38" i="4"/>
  <c r="F38" i="4"/>
  <c r="H38" i="4"/>
  <c r="L38" i="4"/>
  <c r="D11" i="4"/>
  <c r="H11" i="4"/>
  <c r="L11" i="4"/>
  <c r="D12" i="4"/>
  <c r="L12" i="4"/>
  <c r="L13" i="4"/>
  <c r="L14" i="4"/>
  <c r="L15" i="4"/>
  <c r="D16" i="4"/>
  <c r="L16" i="4"/>
  <c r="H17" i="4"/>
  <c r="L17" i="4"/>
  <c r="N17" i="4"/>
  <c r="D18" i="4"/>
  <c r="N25" i="4" l="1"/>
  <c r="N21" i="4"/>
  <c r="N11" i="4"/>
  <c r="N38" i="4"/>
  <c r="N34" i="4"/>
  <c r="N30" i="4"/>
  <c r="N26" i="4"/>
  <c r="N22" i="4"/>
  <c r="N18" i="4"/>
  <c r="N16" i="4"/>
  <c r="N14" i="4"/>
  <c r="N32" i="4"/>
  <c r="N28" i="4"/>
  <c r="N24" i="4"/>
  <c r="N20" i="4"/>
  <c r="N12" i="4"/>
  <c r="N15" i="4"/>
  <c r="N36" i="4"/>
  <c r="N35" i="4"/>
  <c r="N31" i="4"/>
  <c r="N27" i="4"/>
  <c r="N23" i="4"/>
  <c r="N19" i="4"/>
  <c r="N13" i="4"/>
  <c r="G8" i="9"/>
  <c r="J14" i="9" s="1"/>
  <c r="I6" i="9"/>
  <c r="F14" i="4"/>
  <c r="I4" i="9"/>
  <c r="I5" i="9"/>
  <c r="F16" i="4"/>
  <c r="F15" i="4"/>
  <c r="I8" i="9" l="1"/>
  <c r="I13" i="9" s="1"/>
</calcChain>
</file>

<file path=xl/sharedStrings.xml><?xml version="1.0" encoding="utf-8"?>
<sst xmlns="http://schemas.openxmlformats.org/spreadsheetml/2006/main" count="169" uniqueCount="69">
  <si>
    <t>Measure</t>
  </si>
  <si>
    <t>Equipment Life</t>
  </si>
  <si>
    <t>Free Rider Rate</t>
  </si>
  <si>
    <t>Adjustment Factor</t>
  </si>
  <si>
    <t>Natural Gas Savings (m3)</t>
  </si>
  <si>
    <t>Water Savings (L)</t>
  </si>
  <si>
    <t>Electricity Savings (kWh)</t>
  </si>
  <si>
    <t>Incremental Cost</t>
  </si>
  <si>
    <t>2010 AVOIDED COSTS</t>
  </si>
  <si>
    <t>Inflation Factor</t>
  </si>
  <si>
    <t>Discount Rate</t>
  </si>
  <si>
    <t>Gas Avoided Costs</t>
  </si>
  <si>
    <t>Water and Electricity Avoided Costs</t>
  </si>
  <si>
    <t>Residential/Commercial</t>
  </si>
  <si>
    <t>Industrial</t>
  </si>
  <si>
    <t>Residential/Commercial/Industrial</t>
  </si>
  <si>
    <t>Baseload (m3)</t>
  </si>
  <si>
    <t>Weather-Sensitive (m3)</t>
  </si>
  <si>
    <t>Water (m3)</t>
  </si>
  <si>
    <t>Electricity (kWh)</t>
  </si>
  <si>
    <t>Rate</t>
  </si>
  <si>
    <t>NPV</t>
  </si>
  <si>
    <t>Energy Load</t>
  </si>
  <si>
    <t>EM&amp;V Costs</t>
  </si>
  <si>
    <t>Promotion Costs</t>
  </si>
  <si>
    <t>Administration Costs</t>
  </si>
  <si>
    <t>Total</t>
  </si>
  <si>
    <t>Program Total Net TRC</t>
  </si>
  <si>
    <t>Thermostat - Programmable</t>
  </si>
  <si>
    <t>Baseload</t>
  </si>
  <si>
    <t>Weather Sensitive</t>
  </si>
  <si>
    <t>2015 Avoided Costs</t>
  </si>
  <si>
    <t>Water Avoided Costs</t>
  </si>
  <si>
    <t>Electricity Avoided Costs</t>
  </si>
  <si>
    <t>Residential</t>
  </si>
  <si>
    <t>Commercial</t>
  </si>
  <si>
    <t>Weather Sensitive (m3)</t>
  </si>
  <si>
    <t>Baseload (kWh)</t>
  </si>
  <si>
    <t>Weather Sensitive (kWh)</t>
  </si>
  <si>
    <t>Units</t>
  </si>
  <si>
    <t>Program PAC Ratio</t>
  </si>
  <si>
    <t>PAC Ratio</t>
  </si>
  <si>
    <t>Program Total Net PAC</t>
  </si>
  <si>
    <t>Measure/Offering</t>
  </si>
  <si>
    <r>
      <t>ESK - Push - Door to Door</t>
    </r>
    <r>
      <rPr>
        <vertAlign val="superscript"/>
        <sz val="12"/>
        <color theme="1"/>
        <rFont val="Calibri"/>
        <family val="2"/>
        <scheme val="minor"/>
      </rPr>
      <t>1</t>
    </r>
  </si>
  <si>
    <t>Total TRC-Plus Benefits</t>
  </si>
  <si>
    <t>Total TRC-Plus Costs</t>
  </si>
  <si>
    <t>Total Net TRC-Plus Before Program Costs</t>
  </si>
  <si>
    <t>Total Net PAC Before Program Costs</t>
  </si>
  <si>
    <t>Total PAC Cost per unit</t>
  </si>
  <si>
    <t>Home Reno Rebate</t>
  </si>
  <si>
    <r>
      <t>Program  Enhanced TRC Ratio</t>
    </r>
    <r>
      <rPr>
        <b/>
        <vertAlign val="superscript"/>
        <sz val="12"/>
        <color theme="1"/>
        <rFont val="Calibri"/>
        <family val="2"/>
        <scheme val="minor"/>
      </rPr>
      <t>3</t>
    </r>
  </si>
  <si>
    <t>2 TRC Ratio adjusted for 2015 avoided costs and 4% discount factor. Includes 15% Non Energy Benefits Adder</t>
  </si>
  <si>
    <t>3 Behavioural program will realize savings from 2016 participants in 2017</t>
  </si>
  <si>
    <t>4 PAC Benefits refer to the avoided natural gas benefits associated with the offering</t>
  </si>
  <si>
    <t>5 PAC Costs refers to the total incentives for the offering</t>
  </si>
  <si>
    <r>
      <t>ESK - Pull - Online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</si>
  <si>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Behavioural</t>
    </r>
    <r>
      <rPr>
        <vertAlign val="superscript"/>
        <sz val="12"/>
        <color theme="1"/>
        <rFont val="Calibri"/>
        <family val="2"/>
        <scheme val="minor"/>
      </rPr>
      <t>3</t>
    </r>
  </si>
  <si>
    <r>
      <t>Total PAC Benefit</t>
    </r>
    <r>
      <rPr>
        <b/>
        <vertAlign val="superscript"/>
        <sz val="12"/>
        <color theme="1"/>
        <rFont val="Calibri"/>
        <family val="2"/>
        <scheme val="minor"/>
      </rPr>
      <t>4</t>
    </r>
  </si>
  <si>
    <r>
      <t>Total PAC Cost</t>
    </r>
    <r>
      <rPr>
        <b/>
        <vertAlign val="superscript"/>
        <sz val="12"/>
        <color theme="1"/>
        <rFont val="Calibri"/>
        <family val="2"/>
        <scheme val="minor"/>
      </rPr>
      <t>5</t>
    </r>
  </si>
  <si>
    <t>Development</t>
  </si>
  <si>
    <t>Total PAC Benefit per Unit</t>
  </si>
  <si>
    <t>TRC-Plus Benefits per Unit</t>
  </si>
  <si>
    <t>TRC-Plus Costs per Unit</t>
  </si>
  <si>
    <t>Net TRC-Plus per Unit</t>
  </si>
  <si>
    <t>TRC-Plus Ratio</t>
  </si>
  <si>
    <t>1 TRC benefits adjusted based on 2014 results. The adjustents reflect installation rates, persistence rates, percentage of showering under showerhead (for showerhead measures), and percentage of homes without gas water heaters</t>
  </si>
  <si>
    <r>
      <t>Natural Gas Savings (m</t>
    </r>
    <r>
      <rPr>
        <b/>
        <sz val="12"/>
        <color theme="1"/>
        <rFont val="Calibri"/>
        <family val="2"/>
      </rPr>
      <t>³</t>
    </r>
    <r>
      <rPr>
        <b/>
        <sz val="12"/>
        <color theme="1"/>
        <rFont val="Calibri"/>
        <family val="2"/>
        <scheme val="minor"/>
      </rPr>
      <t>)</t>
    </r>
  </si>
  <si>
    <t>1 TRC benefits adjusted based on 2014 results. The adjustments reflect installation rates, persistence rates, percentage of showering under showerhead (for showerhead measures), and percentage of homes without gas water heaters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</si>
</sst>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0.00000"/>
    <numFmt numFmtId="166" formatCode="_-* #,##0_-;\-* #,##0_-;_-* &quot;-&quot;??_-;_-@_-"/>
    <numFmt numFmtId="167" formatCode="_-&quot;$&quot;* #,##0_-;\-&quot;$&quot;* #,##0_-;_-&quot;$&quot;* &quot;-&quot;??_-;_-@_-"/>
    <numFmt numFmtId="168" formatCode="#,##0_ ;\-#,##0\ "/>
    <numFmt numFmtId="169" formatCode="#,##0.0_ ;\-#,##0.0\ "/>
    <numFmt numFmtId="170" formatCode="#,##0.00_ ;\-#,##0.00\ "/>
    <numFmt numFmtId="171" formatCode="&quot;$&quot;#,##0"/>
    <numFmt numFmtId="172" formatCode="#,##0.00000"/>
    <numFmt numFmtId="173" formatCode="_(&quot;$&quot;* #,##0.00_);_(&quot;$&quot;* \(#,##0.00\);_(&quot;$&quot;* &quot;-&quot;??_);_(@_)"/>
    <numFmt numFmtId="174" formatCode="_(* #,##0.00_);_(* \(#,##0.00\);_(* &quot;-&quot;??_);_(@_)"/>
    <numFmt numFmtId="175" formatCode="_-* #,##0.00\ _D_M_-;\-* #,##0.00\ _D_M_-;_-* &quot;-&quot;??\ _D_M_-;_-@_-"/>
    <numFmt numFmtId="176" formatCode="_-* #,##0.00\ &quot;DM&quot;_-;\-* #,##0.00\ &quot;DM&quot;_-;_-* &quot;-&quot;??\ &quot;DM&quot;_-;_-@_-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8"/>
      <name val="Arial"/>
      <family val="2"/>
    </font>
    <font>
      <sz val="10"/>
      <name val="Verdana"/>
      <family val="2"/>
    </font>
    <font>
      <sz val="10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06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1" applyNumberFormat="0" applyFill="0" applyAlignment="0" applyProtection="0"/>
    <xf numFmtId="0" fontId="13" fillId="0" borderId="42" applyNumberFormat="0" applyFill="0" applyAlignment="0" applyProtection="0"/>
    <xf numFmtId="0" fontId="14" fillId="0" borderId="43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44" applyNumberFormat="0" applyAlignment="0" applyProtection="0"/>
    <xf numFmtId="0" fontId="19" fillId="11" borderId="45" applyNumberFormat="0" applyAlignment="0" applyProtection="0"/>
    <xf numFmtId="0" fontId="20" fillId="11" borderId="44" applyNumberFormat="0" applyAlignment="0" applyProtection="0"/>
    <xf numFmtId="0" fontId="21" fillId="0" borderId="46" applyNumberFormat="0" applyFill="0" applyAlignment="0" applyProtection="0"/>
    <xf numFmtId="0" fontId="22" fillId="12" borderId="47" applyNumberFormat="0" applyAlignment="0" applyProtection="0"/>
    <xf numFmtId="0" fontId="23" fillId="0" borderId="0" applyNumberFormat="0" applyFill="0" applyBorder="0" applyAlignment="0" applyProtection="0"/>
    <xf numFmtId="0" fontId="1" fillId="13" borderId="4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49" applyNumberFormat="0" applyFill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6" fillId="37" borderId="0" applyNumberFormat="0" applyBorder="0" applyAlignment="0" applyProtection="0"/>
    <xf numFmtId="0" fontId="10" fillId="0" borderId="0">
      <alignment vertical="top"/>
    </xf>
    <xf numFmtId="17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0" fillId="0" borderId="0">
      <alignment vertical="top"/>
    </xf>
    <xf numFmtId="0" fontId="27" fillId="0" borderId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2" fillId="57" borderId="52" applyNumberFormat="0" applyAlignment="0" applyProtection="0"/>
    <xf numFmtId="0" fontId="32" fillId="57" borderId="5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17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5" fillId="0" borderId="53" applyNumberFormat="0" applyFill="0" applyAlignment="0" applyProtection="0"/>
    <xf numFmtId="0" fontId="35" fillId="0" borderId="53" applyNumberFormat="0" applyFill="0" applyAlignment="0" applyProtection="0"/>
    <xf numFmtId="0" fontId="36" fillId="0" borderId="54" applyNumberFormat="0" applyFill="0" applyAlignment="0" applyProtection="0"/>
    <xf numFmtId="0" fontId="36" fillId="0" borderId="54" applyNumberFormat="0" applyFill="0" applyAlignment="0" applyProtection="0"/>
    <xf numFmtId="0" fontId="37" fillId="0" borderId="55" applyNumberFormat="0" applyFill="0" applyAlignment="0" applyProtection="0"/>
    <xf numFmtId="0" fontId="37" fillId="0" borderId="55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9" fillId="0" borderId="56" applyNumberFormat="0" applyFill="0" applyAlignment="0" applyProtection="0"/>
    <xf numFmtId="0" fontId="39" fillId="0" borderId="56" applyNumberFormat="0" applyFill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2" fillId="0" borderId="0"/>
    <xf numFmtId="0" fontId="1" fillId="0" borderId="0"/>
    <xf numFmtId="0" fontId="2" fillId="0" borderId="0"/>
    <xf numFmtId="0" fontId="27" fillId="0" borderId="0"/>
    <xf numFmtId="0" fontId="10" fillId="0" borderId="0">
      <alignment vertical="top"/>
    </xf>
    <xf numFmtId="0" fontId="2" fillId="0" borderId="0"/>
    <xf numFmtId="0" fontId="2" fillId="0" borderId="0"/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" fillId="0" borderId="0"/>
    <xf numFmtId="0" fontId="10" fillId="0" borderId="0">
      <alignment vertical="top"/>
    </xf>
    <xf numFmtId="0" fontId="1" fillId="0" borderId="0"/>
    <xf numFmtId="0" fontId="10" fillId="0" borderId="0">
      <alignment vertical="top"/>
    </xf>
    <xf numFmtId="0" fontId="10" fillId="0" borderId="0">
      <alignment vertical="top"/>
    </xf>
    <xf numFmtId="0" fontId="1" fillId="0" borderId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7" fillId="0" borderId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7" fillId="0" borderId="0" applyFont="0" applyFill="0" applyBorder="0" applyAlignment="0" applyProtection="0"/>
    <xf numFmtId="0" fontId="10" fillId="0" borderId="0">
      <alignment vertical="top"/>
    </xf>
    <xf numFmtId="44" fontId="10" fillId="0" borderId="0" applyFont="0" applyFill="0" applyBorder="0" applyAlignment="0" applyProtection="0"/>
    <xf numFmtId="0" fontId="41" fillId="56" borderId="58" applyNumberFormat="0" applyAlignment="0" applyProtection="0"/>
    <xf numFmtId="0" fontId="2" fillId="59" borderId="57" applyNumberFormat="0" applyFont="0" applyAlignment="0" applyProtection="0"/>
    <xf numFmtId="0" fontId="47" fillId="0" borderId="0" applyNumberFormat="0" applyFill="0" applyBorder="0">
      <alignment vertical="top"/>
      <protection locked="0"/>
    </xf>
    <xf numFmtId="0" fontId="45" fillId="60" borderId="0" applyNumberFormat="0" applyFont="0" applyBorder="0" applyAlignment="0" applyProtection="0"/>
    <xf numFmtId="3" fontId="45" fillId="0" borderId="0" applyFont="0" applyFill="0" applyBorder="0" applyAlignment="0" applyProtection="0"/>
    <xf numFmtId="0" fontId="46" fillId="0" borderId="50">
      <alignment horizontal="center"/>
    </xf>
    <xf numFmtId="0" fontId="45" fillId="0" borderId="0" applyNumberFormat="0" applyFont="0" applyFill="0" applyBorder="0" applyAlignment="0" applyProtection="0">
      <alignment horizontal="left"/>
    </xf>
    <xf numFmtId="0" fontId="9" fillId="0" borderId="0"/>
    <xf numFmtId="0" fontId="1" fillId="0" borderId="0"/>
    <xf numFmtId="173" fontId="1" fillId="0" borderId="0" applyFont="0" applyFill="0" applyBorder="0" applyAlignment="0" applyProtection="0"/>
    <xf numFmtId="176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7" fillId="3" borderId="14" applyNumberFormat="0" applyFont="0" applyFill="0" applyAlignment="0" applyProtection="0">
      <alignment horizontal="left"/>
    </xf>
    <xf numFmtId="0" fontId="7" fillId="3" borderId="14" applyNumberFormat="0" applyFont="0" applyFill="0" applyAlignment="0" applyProtection="0">
      <alignment horizontal="left"/>
    </xf>
    <xf numFmtId="43" fontId="2" fillId="0" borderId="0" applyFont="0" applyFill="0" applyBorder="0" applyAlignment="0" applyProtection="0"/>
    <xf numFmtId="0" fontId="31" fillId="56" borderId="51" applyNumberFormat="0" applyAlignment="0" applyProtection="0"/>
    <xf numFmtId="0" fontId="41" fillId="56" borderId="58" applyNumberFormat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>
      <alignment vertical="top"/>
    </xf>
    <xf numFmtId="9" fontId="1" fillId="0" borderId="0" applyFont="0" applyFill="0" applyBorder="0" applyAlignment="0" applyProtection="0"/>
    <xf numFmtId="15" fontId="45" fillId="0" borderId="0" applyFont="0" applyFill="0" applyBorder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2" fillId="59" borderId="57" applyNumberFormat="0" applyFon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7" fillId="0" borderId="55" applyNumberFormat="0" applyFill="0" applyAlignment="0" applyProtection="0"/>
    <xf numFmtId="0" fontId="37" fillId="0" borderId="55" applyNumberFormat="0" applyFill="0" applyAlignment="0" applyProtection="0"/>
    <xf numFmtId="0" fontId="37" fillId="0" borderId="55" applyNumberFormat="0" applyFill="0" applyAlignment="0" applyProtection="0"/>
    <xf numFmtId="0" fontId="37" fillId="0" borderId="55" applyNumberFormat="0" applyFill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4" fontId="45" fillId="0" borderId="0" applyFont="0" applyFill="0" applyBorder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31" fillId="56" borderId="51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7" fillId="0" borderId="55" applyNumberFormat="0" applyFill="0" applyAlignment="0" applyProtection="0"/>
    <xf numFmtId="0" fontId="37" fillId="0" borderId="55" applyNumberFormat="0" applyFill="0" applyAlignment="0" applyProtection="0"/>
    <xf numFmtId="0" fontId="37" fillId="0" borderId="55" applyNumberFormat="0" applyFill="0" applyAlignment="0" applyProtection="0"/>
    <xf numFmtId="0" fontId="37" fillId="0" borderId="55" applyNumberFormat="0" applyFill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7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>
      <alignment vertical="top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" fillId="0" borderId="0"/>
    <xf numFmtId="0" fontId="45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" fillId="0" borderId="0"/>
    <xf numFmtId="0" fontId="2" fillId="0" borderId="0"/>
    <xf numFmtId="0" fontId="10" fillId="0" borderId="0">
      <alignment vertical="top"/>
    </xf>
    <xf numFmtId="0" fontId="2" fillId="0" borderId="0"/>
    <xf numFmtId="0" fontId="1" fillId="0" borderId="0"/>
    <xf numFmtId="0" fontId="10" fillId="0" borderId="0">
      <alignment vertical="top"/>
    </xf>
    <xf numFmtId="0" fontId="2" fillId="0" borderId="0"/>
    <xf numFmtId="0" fontId="27" fillId="0" borderId="0"/>
    <xf numFmtId="0" fontId="2" fillId="0" borderId="0"/>
    <xf numFmtId="0" fontId="10" fillId="0" borderId="0">
      <alignment vertical="top"/>
    </xf>
    <xf numFmtId="0" fontId="1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173" fontId="48" fillId="0" borderId="0" applyFont="0" applyFill="0" applyBorder="0" applyAlignment="0" applyProtection="0"/>
    <xf numFmtId="0" fontId="48" fillId="0" borderId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31" fillId="56" borderId="51" applyNumberFormat="0" applyAlignment="0" applyProtection="0"/>
    <xf numFmtId="0" fontId="31" fillId="56" borderId="51" applyNumberFormat="0" applyAlignment="0" applyProtection="0"/>
    <xf numFmtId="0" fontId="38" fillId="43" borderId="51" applyNumberFormat="0" applyAlignment="0" applyProtection="0"/>
    <xf numFmtId="0" fontId="38" fillId="43" borderId="51" applyNumberFormat="0" applyAlignment="0" applyProtection="0"/>
    <xf numFmtId="0" fontId="2" fillId="59" borderId="57" applyNumberFormat="0" applyFont="0" applyAlignment="0" applyProtection="0"/>
    <xf numFmtId="0" fontId="2" fillId="59" borderId="57" applyNumberFormat="0" applyFont="0" applyAlignment="0" applyProtection="0"/>
    <xf numFmtId="0" fontId="41" fillId="56" borderId="58" applyNumberFormat="0" applyAlignment="0" applyProtection="0"/>
    <xf numFmtId="0" fontId="41" fillId="56" borderId="58" applyNumberFormat="0" applyAlignment="0" applyProtection="0"/>
    <xf numFmtId="0" fontId="43" fillId="0" borderId="59" applyNumberFormat="0" applyFill="0" applyAlignment="0" applyProtection="0"/>
    <xf numFmtId="0" fontId="43" fillId="0" borderId="59" applyNumberFormat="0" applyFill="0" applyAlignment="0" applyProtection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3" borderId="14" applyNumberFormat="0" applyFont="0" applyFill="0" applyAlignment="0" applyProtection="0">
      <alignment horizontal="left"/>
    </xf>
    <xf numFmtId="0" fontId="7" fillId="3" borderId="14" applyNumberFormat="0" applyFont="0" applyFill="0" applyAlignment="0" applyProtection="0">
      <alignment horizontal="left"/>
    </xf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49" fillId="0" borderId="0"/>
    <xf numFmtId="0" fontId="1" fillId="0" borderId="0"/>
    <xf numFmtId="0" fontId="2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56" borderId="62" applyNumberFormat="0" applyAlignment="0" applyProtection="0"/>
    <xf numFmtId="0" fontId="31" fillId="56" borderId="6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8" fillId="43" borderId="62" applyNumberFormat="0" applyAlignment="0" applyProtection="0"/>
    <xf numFmtId="0" fontId="38" fillId="43" borderId="62" applyNumberFormat="0" applyAlignment="0" applyProtection="0"/>
    <xf numFmtId="0" fontId="1" fillId="0" borderId="0"/>
    <xf numFmtId="0" fontId="10" fillId="0" borderId="0">
      <alignment vertical="top"/>
    </xf>
    <xf numFmtId="0" fontId="2" fillId="0" borderId="0"/>
    <xf numFmtId="0" fontId="2" fillId="0" borderId="0"/>
    <xf numFmtId="0" fontId="10" fillId="0" borderId="0">
      <alignment vertical="top"/>
    </xf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41" fillId="56" borderId="64" applyNumberFormat="0" applyAlignment="0" applyProtection="0"/>
    <xf numFmtId="0" fontId="41" fillId="56" borderId="64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  <xf numFmtId="0" fontId="2" fillId="59" borderId="63" applyNumberFormat="0" applyFont="0" applyAlignment="0" applyProtection="0"/>
    <xf numFmtId="0" fontId="38" fillId="43" borderId="62" applyNumberFormat="0" applyAlignment="0" applyProtection="0"/>
    <xf numFmtId="0" fontId="2" fillId="59" borderId="63" applyNumberFormat="0" applyFont="0" applyAlignment="0" applyProtection="0"/>
    <xf numFmtId="0" fontId="31" fillId="56" borderId="62" applyNumberFormat="0" applyAlignment="0" applyProtection="0"/>
    <xf numFmtId="0" fontId="2" fillId="59" borderId="63" applyNumberFormat="0" applyFont="0" applyAlignment="0" applyProtection="0"/>
    <xf numFmtId="0" fontId="41" fillId="56" borderId="64" applyNumberFormat="0" applyAlignment="0" applyProtection="0"/>
    <xf numFmtId="0" fontId="41" fillId="56" borderId="64" applyNumberForma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38" fillId="43" borderId="62" applyNumberFormat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  <xf numFmtId="0" fontId="31" fillId="56" borderId="62" applyNumberForma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41" fillId="56" borderId="64" applyNumberFormat="0" applyAlignment="0" applyProtection="0"/>
    <xf numFmtId="0" fontId="41" fillId="56" borderId="64" applyNumberForma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31" fillId="56" borderId="62" applyNumberFormat="0" applyAlignment="0" applyProtection="0"/>
    <xf numFmtId="0" fontId="31" fillId="56" borderId="62" applyNumberForma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38" fillId="43" borderId="62" applyNumberFormat="0" applyAlignment="0" applyProtection="0"/>
    <xf numFmtId="0" fontId="38" fillId="43" borderId="62" applyNumberFormat="0" applyAlignment="0" applyProtection="0"/>
    <xf numFmtId="0" fontId="38" fillId="43" borderId="62" applyNumberFormat="0" applyAlignment="0" applyProtection="0"/>
    <xf numFmtId="0" fontId="38" fillId="43" borderId="62" applyNumberFormat="0" applyAlignment="0" applyProtection="0"/>
    <xf numFmtId="0" fontId="38" fillId="43" borderId="62" applyNumberForma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31" fillId="56" borderId="62" applyNumberForma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31" fillId="56" borderId="62" applyNumberFormat="0" applyAlignment="0" applyProtection="0"/>
    <xf numFmtId="0" fontId="31" fillId="56" borderId="62" applyNumberForma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41" fillId="56" borderId="64" applyNumberFormat="0" applyAlignment="0" applyProtection="0"/>
    <xf numFmtId="0" fontId="41" fillId="56" borderId="64" applyNumberForma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41" fillId="56" borderId="64" applyNumberForma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2" fillId="59" borderId="63" applyNumberFormat="0" applyFont="0" applyAlignment="0" applyProtection="0"/>
    <xf numFmtId="0" fontId="31" fillId="56" borderId="62" applyNumberFormat="0" applyAlignment="0" applyProtection="0"/>
    <xf numFmtId="0" fontId="41" fillId="56" borderId="64" applyNumberFormat="0" applyAlignment="0" applyProtection="0"/>
    <xf numFmtId="0" fontId="38" fillId="43" borderId="62" applyNumberFormat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  <xf numFmtId="0" fontId="43" fillId="0" borderId="65" applyNumberFormat="0" applyFill="0" applyAlignment="0" applyProtection="0"/>
  </cellStyleXfs>
  <cellXfs count="148">
    <xf numFmtId="0" fontId="0" fillId="0" borderId="0" xfId="0"/>
    <xf numFmtId="0" fontId="3" fillId="0" borderId="0" xfId="4" applyFont="1"/>
    <xf numFmtId="0" fontId="4" fillId="0" borderId="0" xfId="4" applyFont="1"/>
    <xf numFmtId="0" fontId="2" fillId="0" borderId="0" xfId="4"/>
    <xf numFmtId="164" fontId="0" fillId="2" borderId="13" xfId="5" applyNumberFormat="1" applyFont="1" applyFill="1" applyBorder="1"/>
    <xf numFmtId="9" fontId="0" fillId="2" borderId="13" xfId="5" applyNumberFormat="1" applyFont="1" applyFill="1" applyBorder="1"/>
    <xf numFmtId="0" fontId="7" fillId="0" borderId="0" xfId="4" applyFont="1" applyFill="1" applyBorder="1" applyAlignment="1">
      <alignment horizontal="center"/>
    </xf>
    <xf numFmtId="0" fontId="2" fillId="0" borderId="9" xfId="4" applyBorder="1"/>
    <xf numFmtId="0" fontId="5" fillId="0" borderId="0" xfId="4" applyFont="1" applyBorder="1" applyAlignment="1">
      <alignment horizontal="center"/>
    </xf>
    <xf numFmtId="0" fontId="2" fillId="0" borderId="12" xfId="4" applyBorder="1"/>
    <xf numFmtId="0" fontId="2" fillId="0" borderId="0" xfId="4" applyBorder="1" applyAlignment="1">
      <alignment horizontal="center"/>
    </xf>
    <xf numFmtId="0" fontId="2" fillId="0" borderId="7" xfId="4" applyBorder="1" applyAlignment="1">
      <alignment horizontal="center"/>
    </xf>
    <xf numFmtId="0" fontId="2" fillId="0" borderId="4" xfId="4" applyBorder="1" applyAlignment="1">
      <alignment horizontal="center"/>
    </xf>
    <xf numFmtId="0" fontId="2" fillId="0" borderId="6" xfId="4" applyBorder="1" applyAlignment="1">
      <alignment horizontal="center"/>
    </xf>
    <xf numFmtId="0" fontId="2" fillId="0" borderId="5" xfId="4" applyBorder="1" applyAlignment="1">
      <alignment horizontal="center"/>
    </xf>
    <xf numFmtId="0" fontId="2" fillId="0" borderId="10" xfId="4" applyBorder="1" applyAlignment="1">
      <alignment horizontal="center"/>
    </xf>
    <xf numFmtId="165" fontId="2" fillId="0" borderId="10" xfId="4" applyNumberFormat="1" applyBorder="1"/>
    <xf numFmtId="165" fontId="2" fillId="0" borderId="11" xfId="4" applyNumberFormat="1" applyBorder="1"/>
    <xf numFmtId="165" fontId="2" fillId="0" borderId="0" xfId="4" applyNumberFormat="1" applyBorder="1"/>
    <xf numFmtId="165" fontId="6" fillId="0" borderId="10" xfId="4" applyNumberFormat="1" applyFont="1" applyBorder="1"/>
    <xf numFmtId="165" fontId="2" fillId="0" borderId="0" xfId="4" applyNumberFormat="1"/>
    <xf numFmtId="0" fontId="2" fillId="0" borderId="12" xfId="4" applyBorder="1" applyAlignment="1">
      <alignment horizontal="center"/>
    </xf>
    <xf numFmtId="165" fontId="2" fillId="0" borderId="7" xfId="4" applyNumberFormat="1" applyBorder="1"/>
    <xf numFmtId="165" fontId="2" fillId="0" borderId="8" xfId="4" applyNumberFormat="1" applyBorder="1"/>
    <xf numFmtId="0" fontId="51" fillId="4" borderId="14" xfId="0" applyFont="1" applyFill="1" applyBorder="1"/>
    <xf numFmtId="166" fontId="51" fillId="4" borderId="14" xfId="1" applyNumberFormat="1" applyFont="1" applyFill="1" applyBorder="1"/>
    <xf numFmtId="43" fontId="51" fillId="4" borderId="14" xfId="1" applyFont="1" applyFill="1" applyBorder="1"/>
    <xf numFmtId="8" fontId="51" fillId="4" borderId="14" xfId="0" applyNumberFormat="1" applyFont="1" applyFill="1" applyBorder="1"/>
    <xf numFmtId="6" fontId="51" fillId="4" borderId="14" xfId="0" applyNumberFormat="1" applyFont="1" applyFill="1" applyBorder="1"/>
    <xf numFmtId="0" fontId="51" fillId="0" borderId="0" xfId="0" applyFont="1" applyAlignment="1">
      <alignment horizontal="center" vertical="center" wrapText="1"/>
    </xf>
    <xf numFmtId="0" fontId="51" fillId="0" borderId="0" xfId="0" applyFont="1"/>
    <xf numFmtId="0" fontId="50" fillId="0" borderId="0" xfId="0" applyFont="1" applyAlignment="1">
      <alignment horizontal="center" vertical="center" wrapText="1"/>
    </xf>
    <xf numFmtId="1" fontId="51" fillId="4" borderId="14" xfId="0" applyNumberFormat="1" applyFont="1" applyFill="1" applyBorder="1"/>
    <xf numFmtId="9" fontId="51" fillId="4" borderId="14" xfId="0" applyNumberFormat="1" applyFont="1" applyFill="1" applyBorder="1"/>
    <xf numFmtId="0" fontId="50" fillId="0" borderId="0" xfId="0" applyFont="1" applyFill="1" applyAlignment="1">
      <alignment horizontal="center" vertical="center" wrapText="1"/>
    </xf>
    <xf numFmtId="43" fontId="51" fillId="0" borderId="0" xfId="1" applyNumberFormat="1" applyFont="1" applyFill="1" applyBorder="1" applyAlignment="1">
      <alignment vertical="center" wrapText="1"/>
    </xf>
    <xf numFmtId="166" fontId="50" fillId="0" borderId="0" xfId="1" applyNumberFormat="1" applyFont="1" applyFill="1" applyBorder="1" applyAlignment="1">
      <alignment horizontal="center" vertical="center" wrapText="1"/>
    </xf>
    <xf numFmtId="166" fontId="51" fillId="0" borderId="0" xfId="1" applyNumberFormat="1" applyFont="1" applyFill="1" applyBorder="1" applyAlignment="1">
      <alignment horizontal="center" vertical="center" wrapText="1"/>
    </xf>
    <xf numFmtId="168" fontId="50" fillId="0" borderId="0" xfId="1" applyNumberFormat="1" applyFont="1" applyFill="1" applyBorder="1" applyAlignment="1">
      <alignment horizontal="center" vertical="center" wrapText="1"/>
    </xf>
    <xf numFmtId="166" fontId="51" fillId="0" borderId="0" xfId="0" applyNumberFormat="1" applyFont="1" applyFill="1" applyBorder="1" applyAlignment="1">
      <alignment horizontal="center" vertical="center" wrapText="1"/>
    </xf>
    <xf numFmtId="167" fontId="51" fillId="0" borderId="0" xfId="2" applyNumberFormat="1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1" fillId="0" borderId="0" xfId="0" applyFont="1" applyFill="1" applyBorder="1" applyAlignment="1">
      <alignment vertical="top" wrapText="1"/>
    </xf>
    <xf numFmtId="167" fontId="50" fillId="0" borderId="0" xfId="0" applyNumberFormat="1" applyFont="1" applyFill="1" applyBorder="1" applyAlignment="1">
      <alignment vertical="center" wrapText="1"/>
    </xf>
    <xf numFmtId="0" fontId="51" fillId="0" borderId="0" xfId="0" applyFont="1" applyFill="1" applyBorder="1" applyAlignment="1">
      <alignment horizontal="center" vertical="center" wrapText="1"/>
    </xf>
    <xf numFmtId="166" fontId="50" fillId="0" borderId="0" xfId="0" applyNumberFormat="1" applyFont="1" applyFill="1" applyBorder="1" applyAlignment="1">
      <alignment horizontal="center" vertical="center" wrapText="1"/>
    </xf>
    <xf numFmtId="170" fontId="50" fillId="0" borderId="0" xfId="1" applyNumberFormat="1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center"/>
    </xf>
    <xf numFmtId="43" fontId="51" fillId="0" borderId="0" xfId="1" applyFont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top" wrapText="1"/>
    </xf>
    <xf numFmtId="167" fontId="51" fillId="0" borderId="0" xfId="0" applyNumberFormat="1" applyFont="1" applyAlignment="1">
      <alignment horizontal="center" vertical="center" wrapText="1"/>
    </xf>
    <xf numFmtId="0" fontId="51" fillId="0" borderId="14" xfId="0" applyFont="1" applyFill="1" applyBorder="1" applyAlignment="1">
      <alignment vertical="top" wrapText="1"/>
    </xf>
    <xf numFmtId="0" fontId="51" fillId="0" borderId="0" xfId="0" applyFont="1" applyBorder="1" applyAlignment="1">
      <alignment horizontal="center" vertical="center" wrapText="1"/>
    </xf>
    <xf numFmtId="0" fontId="3" fillId="0" borderId="0" xfId="6" applyFont="1"/>
    <xf numFmtId="0" fontId="54" fillId="0" borderId="0" xfId="6" applyFont="1"/>
    <xf numFmtId="0" fontId="55" fillId="0" borderId="0" xfId="6" applyFont="1"/>
    <xf numFmtId="10" fontId="55" fillId="2" borderId="13" xfId="7" applyNumberFormat="1" applyFont="1" applyFill="1" applyBorder="1"/>
    <xf numFmtId="0" fontId="57" fillId="0" borderId="0" xfId="0" applyFont="1" applyAlignment="1">
      <alignment vertical="top"/>
    </xf>
    <xf numFmtId="0" fontId="57" fillId="0" borderId="26" xfId="0" applyFont="1" applyBorder="1" applyAlignment="1">
      <alignment horizontal="center" vertical="top" wrapText="1" readingOrder="1"/>
    </xf>
    <xf numFmtId="0" fontId="57" fillId="0" borderId="22" xfId="0" applyFont="1" applyBorder="1" applyAlignment="1">
      <alignment horizontal="center" vertical="top" wrapText="1" readingOrder="1"/>
    </xf>
    <xf numFmtId="0" fontId="57" fillId="0" borderId="24" xfId="0" applyFont="1" applyBorder="1" applyAlignment="1">
      <alignment horizontal="center" vertical="top" wrapText="1" readingOrder="1"/>
    </xf>
    <xf numFmtId="0" fontId="57" fillId="0" borderId="27" xfId="0" applyFont="1" applyBorder="1" applyAlignment="1">
      <alignment horizontal="center" vertical="top" wrapText="1" readingOrder="1"/>
    </xf>
    <xf numFmtId="0" fontId="57" fillId="0" borderId="25" xfId="0" applyFont="1" applyBorder="1" applyAlignment="1">
      <alignment horizontal="center" vertical="top" wrapText="1" readingOrder="1"/>
    </xf>
    <xf numFmtId="0" fontId="57" fillId="0" borderId="20" xfId="0" applyFont="1" applyBorder="1" applyAlignment="1">
      <alignment horizontal="center" vertical="top" wrapText="1" readingOrder="1"/>
    </xf>
    <xf numFmtId="0" fontId="57" fillId="0" borderId="29" xfId="0" applyFont="1" applyBorder="1" applyAlignment="1">
      <alignment horizontal="center" vertical="top" wrapText="1" readingOrder="1"/>
    </xf>
    <xf numFmtId="0" fontId="57" fillId="0" borderId="30" xfId="0" applyFont="1" applyBorder="1" applyAlignment="1">
      <alignment horizontal="center" vertical="top" wrapText="1" readingOrder="1"/>
    </xf>
    <xf numFmtId="1" fontId="57" fillId="0" borderId="19" xfId="0" applyNumberFormat="1" applyFont="1" applyBorder="1" applyAlignment="1">
      <alignment horizontal="right" vertical="top"/>
    </xf>
    <xf numFmtId="172" fontId="57" fillId="6" borderId="23" xfId="0" applyNumberFormat="1" applyFont="1" applyFill="1" applyBorder="1" applyAlignment="1">
      <alignment horizontal="right" vertical="top"/>
    </xf>
    <xf numFmtId="172" fontId="57" fillId="0" borderId="15" xfId="0" applyNumberFormat="1" applyFont="1" applyBorder="1" applyAlignment="1">
      <alignment horizontal="right" vertical="top"/>
    </xf>
    <xf numFmtId="172" fontId="57" fillId="0" borderId="23" xfId="0" applyNumberFormat="1" applyFont="1" applyBorder="1" applyAlignment="1">
      <alignment horizontal="right" vertical="top"/>
    </xf>
    <xf numFmtId="1" fontId="57" fillId="0" borderId="23" xfId="0" applyNumberFormat="1" applyFont="1" applyBorder="1" applyAlignment="1">
      <alignment horizontal="right" vertical="top"/>
    </xf>
    <xf numFmtId="1" fontId="57" fillId="0" borderId="18" xfId="0" applyNumberFormat="1" applyFont="1" applyBorder="1" applyAlignment="1">
      <alignment horizontal="right" vertical="top"/>
    </xf>
    <xf numFmtId="172" fontId="57" fillId="0" borderId="28" xfId="0" applyNumberFormat="1" applyFont="1" applyBorder="1" applyAlignment="1">
      <alignment horizontal="right" vertical="top"/>
    </xf>
    <xf numFmtId="172" fontId="57" fillId="0" borderId="16" xfId="0" applyNumberFormat="1" applyFont="1" applyBorder="1" applyAlignment="1">
      <alignment horizontal="right" vertical="top"/>
    </xf>
    <xf numFmtId="1" fontId="57" fillId="0" borderId="28" xfId="0" applyNumberFormat="1" applyFont="1" applyBorder="1" applyAlignment="1">
      <alignment horizontal="right" vertical="top"/>
    </xf>
    <xf numFmtId="0" fontId="51" fillId="0" borderId="14" xfId="0" applyFont="1" applyBorder="1" applyAlignment="1">
      <alignment horizontal="center" vertical="center" wrapText="1"/>
    </xf>
    <xf numFmtId="0" fontId="51" fillId="4" borderId="0" xfId="0" applyFont="1" applyFill="1" applyBorder="1" applyAlignment="1">
      <alignment vertical="top" wrapText="1"/>
    </xf>
    <xf numFmtId="0" fontId="51" fillId="4" borderId="14" xfId="0" applyFont="1" applyFill="1" applyBorder="1" applyAlignment="1">
      <alignment vertical="top" wrapText="1"/>
    </xf>
    <xf numFmtId="0" fontId="50" fillId="0" borderId="14" xfId="0" applyFont="1" applyBorder="1" applyAlignment="1">
      <alignment horizontal="center" vertical="center" wrapText="1"/>
    </xf>
    <xf numFmtId="166" fontId="50" fillId="0" borderId="14" xfId="1" applyNumberFormat="1" applyFont="1" applyFill="1" applyBorder="1" applyAlignment="1">
      <alignment horizontal="center" vertical="center" wrapText="1"/>
    </xf>
    <xf numFmtId="166" fontId="51" fillId="0" borderId="14" xfId="1" applyNumberFormat="1" applyFont="1" applyFill="1" applyBorder="1" applyAlignment="1">
      <alignment horizontal="center" vertical="center" wrapText="1"/>
    </xf>
    <xf numFmtId="166" fontId="51" fillId="0" borderId="14" xfId="0" applyNumberFormat="1" applyFont="1" applyFill="1" applyBorder="1" applyAlignment="1">
      <alignment horizontal="center" vertical="center" wrapText="1"/>
    </xf>
    <xf numFmtId="167" fontId="51" fillId="0" borderId="14" xfId="2" applyNumberFormat="1" applyFont="1" applyFill="1" applyBorder="1" applyAlignment="1">
      <alignment horizontal="center" vertical="center" wrapText="1"/>
    </xf>
    <xf numFmtId="167" fontId="50" fillId="0" borderId="14" xfId="0" applyNumberFormat="1" applyFont="1" applyFill="1" applyBorder="1" applyAlignment="1">
      <alignment horizontal="center" vertical="center" wrapText="1"/>
    </xf>
    <xf numFmtId="43" fontId="51" fillId="0" borderId="14" xfId="1" applyNumberFormat="1" applyFont="1" applyFill="1" applyBorder="1" applyAlignment="1">
      <alignment vertical="center" wrapText="1"/>
    </xf>
    <xf numFmtId="0" fontId="51" fillId="0" borderId="14" xfId="0" applyFont="1" applyFill="1" applyBorder="1" applyAlignment="1">
      <alignment vertical="center" wrapText="1"/>
    </xf>
    <xf numFmtId="170" fontId="50" fillId="0" borderId="14" xfId="1" applyNumberFormat="1" applyFont="1" applyFill="1" applyBorder="1" applyAlignment="1">
      <alignment horizontal="center" vertical="center" wrapText="1"/>
    </xf>
    <xf numFmtId="169" fontId="50" fillId="0" borderId="14" xfId="1" applyNumberFormat="1" applyFont="1" applyFill="1" applyBorder="1" applyAlignment="1">
      <alignment horizontal="center" vertical="center" wrapText="1"/>
    </xf>
    <xf numFmtId="0" fontId="51" fillId="0" borderId="14" xfId="1" applyNumberFormat="1" applyFont="1" applyFill="1" applyBorder="1" applyAlignment="1">
      <alignment vertical="center" wrapText="1"/>
    </xf>
    <xf numFmtId="171" fontId="50" fillId="0" borderId="14" xfId="2" applyNumberFormat="1" applyFont="1" applyFill="1" applyBorder="1" applyAlignment="1">
      <alignment vertical="center" wrapText="1"/>
    </xf>
    <xf numFmtId="171" fontId="50" fillId="0" borderId="14" xfId="1" applyNumberFormat="1" applyFont="1" applyFill="1" applyBorder="1" applyAlignment="1">
      <alignment vertical="center" wrapText="1"/>
    </xf>
    <xf numFmtId="171" fontId="50" fillId="0" borderId="14" xfId="1" applyNumberFormat="1" applyFont="1" applyFill="1" applyBorder="1" applyAlignment="1">
      <alignment horizontal="center" vertical="center" wrapText="1"/>
    </xf>
    <xf numFmtId="171" fontId="50" fillId="0" borderId="14" xfId="2" applyNumberFormat="1" applyFont="1" applyFill="1" applyBorder="1" applyAlignment="1">
      <alignment horizontal="center" vertical="center" wrapText="1"/>
    </xf>
    <xf numFmtId="171" fontId="51" fillId="0" borderId="14" xfId="2" applyNumberFormat="1" applyFont="1" applyFill="1" applyBorder="1" applyAlignment="1">
      <alignment horizontal="center" vertical="center" wrapText="1"/>
    </xf>
    <xf numFmtId="171" fontId="51" fillId="4" borderId="14" xfId="2" applyNumberFormat="1" applyFont="1" applyFill="1" applyBorder="1"/>
    <xf numFmtId="0" fontId="51" fillId="0" borderId="14" xfId="0" applyFont="1" applyBorder="1" applyAlignment="1">
      <alignment horizontal="left" vertical="center" wrapText="1"/>
    </xf>
    <xf numFmtId="171" fontId="51" fillId="0" borderId="14" xfId="2" applyNumberFormat="1" applyFont="1" applyFill="1" applyBorder="1" applyAlignment="1">
      <alignment horizontal="right" vertical="center" wrapText="1"/>
    </xf>
    <xf numFmtId="9" fontId="51" fillId="0" borderId="0" xfId="3" applyFont="1" applyFill="1" applyBorder="1" applyAlignment="1">
      <alignment horizontal="center" vertical="center" wrapText="1"/>
    </xf>
    <xf numFmtId="171" fontId="51" fillId="4" borderId="14" xfId="0" applyNumberFormat="1" applyFont="1" applyFill="1" applyBorder="1"/>
    <xf numFmtId="0" fontId="51" fillId="0" borderId="0" xfId="0" applyFont="1" applyFill="1" applyAlignment="1">
      <alignment horizontal="center" vertical="center" wrapText="1"/>
    </xf>
    <xf numFmtId="9" fontId="51" fillId="0" borderId="0" xfId="3" applyFont="1" applyFill="1" applyAlignment="1">
      <alignment horizontal="center" vertical="center" wrapText="1"/>
    </xf>
    <xf numFmtId="167" fontId="51" fillId="0" borderId="0" xfId="2" applyNumberFormat="1" applyFont="1" applyFill="1" applyAlignment="1">
      <alignment horizontal="center" vertical="center" wrapText="1"/>
    </xf>
    <xf numFmtId="3" fontId="51" fillId="4" borderId="14" xfId="0" applyNumberFormat="1" applyFont="1" applyFill="1" applyBorder="1"/>
    <xf numFmtId="0" fontId="50" fillId="4" borderId="14" xfId="0" applyFont="1" applyFill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2" fontId="51" fillId="0" borderId="14" xfId="0" applyNumberFormat="1" applyFont="1" applyFill="1" applyBorder="1"/>
    <xf numFmtId="2" fontId="51" fillId="0" borderId="0" xfId="0" applyNumberFormat="1" applyFont="1" applyFill="1" applyBorder="1"/>
    <xf numFmtId="0" fontId="51" fillId="0" borderId="14" xfId="0" applyFont="1" applyFill="1" applyBorder="1"/>
    <xf numFmtId="0" fontId="5" fillId="0" borderId="13" xfId="4" applyFont="1" applyBorder="1" applyAlignment="1"/>
    <xf numFmtId="0" fontId="7" fillId="3" borderId="1" xfId="4" applyFont="1" applyFill="1" applyBorder="1" applyAlignment="1">
      <alignment horizontal="center"/>
    </xf>
    <xf numFmtId="0" fontId="7" fillId="3" borderId="2" xfId="4" applyFont="1" applyFill="1" applyBorder="1" applyAlignment="1">
      <alignment horizontal="center"/>
    </xf>
    <xf numFmtId="0" fontId="7" fillId="3" borderId="3" xfId="4" applyFont="1" applyFill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5" xfId="4" applyFont="1" applyBorder="1" applyAlignment="1">
      <alignment horizontal="center"/>
    </xf>
    <xf numFmtId="0" fontId="5" fillId="0" borderId="6" xfId="4" applyFont="1" applyBorder="1" applyAlignment="1">
      <alignment horizontal="center"/>
    </xf>
    <xf numFmtId="0" fontId="2" fillId="0" borderId="6" xfId="4" applyBorder="1" applyAlignment="1">
      <alignment horizontal="center"/>
    </xf>
    <xf numFmtId="0" fontId="2" fillId="0" borderId="13" xfId="4" applyBorder="1" applyAlignment="1">
      <alignment horizontal="center"/>
    </xf>
    <xf numFmtId="0" fontId="2" fillId="0" borderId="4" xfId="4" applyBorder="1" applyAlignment="1">
      <alignment horizontal="center"/>
    </xf>
    <xf numFmtId="0" fontId="2" fillId="0" borderId="5" xfId="4" applyBorder="1" applyAlignment="1">
      <alignment horizontal="center"/>
    </xf>
    <xf numFmtId="0" fontId="50" fillId="0" borderId="17" xfId="0" applyNumberFormat="1" applyFont="1" applyFill="1" applyBorder="1" applyAlignment="1">
      <alignment horizontal="left" vertical="center" wrapText="1"/>
    </xf>
    <xf numFmtId="0" fontId="50" fillId="0" borderId="40" xfId="0" applyNumberFormat="1" applyFont="1" applyFill="1" applyBorder="1" applyAlignment="1">
      <alignment horizontal="left" vertical="center" wrapText="1"/>
    </xf>
    <xf numFmtId="0" fontId="50" fillId="0" borderId="60" xfId="0" applyNumberFormat="1" applyFont="1" applyFill="1" applyBorder="1" applyAlignment="1">
      <alignment horizontal="left" vertical="center" wrapText="1"/>
    </xf>
    <xf numFmtId="0" fontId="50" fillId="0" borderId="61" xfId="0" applyNumberFormat="1" applyFont="1" applyFill="1" applyBorder="1" applyAlignment="1">
      <alignment horizontal="left" vertical="center" wrapText="1"/>
    </xf>
    <xf numFmtId="0" fontId="50" fillId="0" borderId="60" xfId="0" applyNumberFormat="1" applyFont="1" applyFill="1" applyBorder="1" applyAlignment="1">
      <alignment horizontal="left" vertical="top" wrapText="1"/>
    </xf>
    <xf numFmtId="0" fontId="50" fillId="0" borderId="66" xfId="0" applyNumberFormat="1" applyFont="1" applyFill="1" applyBorder="1" applyAlignment="1">
      <alignment horizontal="left" vertical="top" wrapText="1"/>
    </xf>
    <xf numFmtId="0" fontId="50" fillId="0" borderId="60" xfId="0" applyFont="1" applyFill="1" applyBorder="1" applyAlignment="1">
      <alignment horizontal="left" vertical="top" wrapText="1"/>
    </xf>
    <xf numFmtId="0" fontId="50" fillId="0" borderId="66" xfId="0" applyFont="1" applyFill="1" applyBorder="1" applyAlignment="1">
      <alignment horizontal="left" vertical="top" wrapText="1"/>
    </xf>
    <xf numFmtId="0" fontId="58" fillId="0" borderId="22" xfId="0" applyFont="1" applyBorder="1" applyAlignment="1">
      <alignment horizontal="center" vertical="top" wrapText="1" readingOrder="1"/>
    </xf>
    <xf numFmtId="0" fontId="58" fillId="0" borderId="24" xfId="0" applyFont="1" applyBorder="1" applyAlignment="1">
      <alignment horizontal="center" vertical="top" wrapText="1" readingOrder="1"/>
    </xf>
    <xf numFmtId="0" fontId="58" fillId="0" borderId="25" xfId="0" applyFont="1" applyBorder="1" applyAlignment="1">
      <alignment horizontal="center" vertical="top" wrapText="1" readingOrder="1"/>
    </xf>
    <xf numFmtId="0" fontId="57" fillId="0" borderId="22" xfId="0" applyFont="1" applyBorder="1" applyAlignment="1">
      <alignment horizontal="center" vertical="top" wrapText="1" readingOrder="1"/>
    </xf>
    <xf numFmtId="0" fontId="57" fillId="0" borderId="25" xfId="0" applyFont="1" applyBorder="1" applyAlignment="1">
      <alignment horizontal="center" vertical="top" wrapText="1" readingOrder="1"/>
    </xf>
    <xf numFmtId="0" fontId="57" fillId="0" borderId="21" xfId="0" applyFont="1" applyBorder="1" applyAlignment="1">
      <alignment horizontal="center" vertical="top" wrapText="1" readingOrder="1"/>
    </xf>
    <xf numFmtId="0" fontId="57" fillId="0" borderId="38" xfId="0" applyFont="1" applyBorder="1" applyAlignment="1">
      <alignment horizontal="center" vertical="top" wrapText="1" readingOrder="1"/>
    </xf>
    <xf numFmtId="0" fontId="56" fillId="5" borderId="35" xfId="0" applyFont="1" applyFill="1" applyBorder="1" applyAlignment="1">
      <alignment horizontal="center" vertical="top" wrapText="1" readingOrder="1"/>
    </xf>
    <xf numFmtId="0" fontId="56" fillId="5" borderId="36" xfId="0" applyFont="1" applyFill="1" applyBorder="1" applyAlignment="1">
      <alignment horizontal="center" vertical="top" wrapText="1" readingOrder="1"/>
    </xf>
    <xf numFmtId="0" fontId="56" fillId="5" borderId="37" xfId="0" applyFont="1" applyFill="1" applyBorder="1" applyAlignment="1">
      <alignment horizontal="center" vertical="top" wrapText="1" readingOrder="1"/>
    </xf>
    <xf numFmtId="0" fontId="57" fillId="0" borderId="31" xfId="0" applyFont="1" applyBorder="1" applyAlignment="1">
      <alignment horizontal="center" vertical="top" wrapText="1" readingOrder="1"/>
    </xf>
    <xf numFmtId="0" fontId="57" fillId="0" borderId="39" xfId="0" applyFont="1" applyBorder="1" applyAlignment="1">
      <alignment horizontal="center" vertical="top" wrapText="1" readingOrder="1"/>
    </xf>
    <xf numFmtId="0" fontId="57" fillId="0" borderId="27" xfId="0" applyFont="1" applyBorder="1" applyAlignment="1">
      <alignment horizontal="center" vertical="top" wrapText="1" readingOrder="1"/>
    </xf>
    <xf numFmtId="0" fontId="57" fillId="0" borderId="24" xfId="0" applyFont="1" applyBorder="1" applyAlignment="1">
      <alignment horizontal="center" vertical="top" wrapText="1" readingOrder="1"/>
    </xf>
    <xf numFmtId="0" fontId="58" fillId="0" borderId="27" xfId="0" applyFont="1" applyBorder="1" applyAlignment="1">
      <alignment horizontal="center" vertical="top" wrapText="1" readingOrder="1"/>
    </xf>
    <xf numFmtId="0" fontId="3" fillId="0" borderId="4" xfId="6" applyFont="1" applyBorder="1" applyAlignment="1"/>
    <xf numFmtId="0" fontId="3" fillId="0" borderId="6" xfId="6" applyFont="1" applyBorder="1" applyAlignment="1"/>
    <xf numFmtId="0" fontId="56" fillId="5" borderId="32" xfId="0" applyFont="1" applyFill="1" applyBorder="1" applyAlignment="1">
      <alignment horizontal="center" vertical="top" wrapText="1" readingOrder="1"/>
    </xf>
    <xf numFmtId="0" fontId="56" fillId="5" borderId="33" xfId="0" applyFont="1" applyFill="1" applyBorder="1" applyAlignment="1">
      <alignment horizontal="center" vertical="top" wrapText="1" readingOrder="1"/>
    </xf>
    <xf numFmtId="0" fontId="56" fillId="5" borderId="34" xfId="0" applyFont="1" applyFill="1" applyBorder="1" applyAlignment="1">
      <alignment horizontal="center" vertical="top" wrapText="1" readingOrder="1"/>
    </xf>
  </cellXfs>
  <cellStyles count="1062">
    <cellStyle name="20% - Accent1" xfId="30" builtinId="30" customBuiltin="1"/>
    <cellStyle name="20% - Accent1 2" xfId="60"/>
    <cellStyle name="20% - Accent1 3" xfId="61"/>
    <cellStyle name="20% - Accent2" xfId="34" builtinId="34" customBuiltin="1"/>
    <cellStyle name="20% - Accent2 2" xfId="62"/>
    <cellStyle name="20% - Accent2 3" xfId="63"/>
    <cellStyle name="20% - Accent3" xfId="38" builtinId="38" customBuiltin="1"/>
    <cellStyle name="20% - Accent3 2" xfId="64"/>
    <cellStyle name="20% - Accent3 3" xfId="65"/>
    <cellStyle name="20% - Accent4" xfId="42" builtinId="42" customBuiltin="1"/>
    <cellStyle name="20% - Accent4 2" xfId="66"/>
    <cellStyle name="20% - Accent4 3" xfId="67"/>
    <cellStyle name="20% - Accent5" xfId="46" builtinId="46" customBuiltin="1"/>
    <cellStyle name="20% - Accent5 2" xfId="68"/>
    <cellStyle name="20% - Accent5 3" xfId="69"/>
    <cellStyle name="20% - Accent6" xfId="50" builtinId="50" customBuiltin="1"/>
    <cellStyle name="20% - Accent6 2" xfId="70"/>
    <cellStyle name="20% - Accent6 3" xfId="71"/>
    <cellStyle name="40% - Accent1" xfId="31" builtinId="31" customBuiltin="1"/>
    <cellStyle name="40% - Accent1 2" xfId="72"/>
    <cellStyle name="40% - Accent1 3" xfId="73"/>
    <cellStyle name="40% - Accent2" xfId="35" builtinId="35" customBuiltin="1"/>
    <cellStyle name="40% - Accent2 2" xfId="74"/>
    <cellStyle name="40% - Accent2 3" xfId="75"/>
    <cellStyle name="40% - Accent3" xfId="39" builtinId="39" customBuiltin="1"/>
    <cellStyle name="40% - Accent3 2" xfId="76"/>
    <cellStyle name="40% - Accent3 3" xfId="77"/>
    <cellStyle name="40% - Accent4" xfId="43" builtinId="43" customBuiltin="1"/>
    <cellStyle name="40% - Accent4 2" xfId="78"/>
    <cellStyle name="40% - Accent4 3" xfId="79"/>
    <cellStyle name="40% - Accent5" xfId="47" builtinId="47" customBuiltin="1"/>
    <cellStyle name="40% - Accent5 2" xfId="80"/>
    <cellStyle name="40% - Accent5 3" xfId="81"/>
    <cellStyle name="40% - Accent6" xfId="51" builtinId="51" customBuiltin="1"/>
    <cellStyle name="40% - Accent6 2" xfId="82"/>
    <cellStyle name="40% - Accent6 3" xfId="83"/>
    <cellStyle name="60% - Accent1" xfId="32" builtinId="32" customBuiltin="1"/>
    <cellStyle name="60% - Accent1 2" xfId="84"/>
    <cellStyle name="60% - Accent1 3" xfId="85"/>
    <cellStyle name="60% - Accent2" xfId="36" builtinId="36" customBuiltin="1"/>
    <cellStyle name="60% - Accent2 2" xfId="86"/>
    <cellStyle name="60% - Accent2 3" xfId="87"/>
    <cellStyle name="60% - Accent3" xfId="40" builtinId="40" customBuiltin="1"/>
    <cellStyle name="60% - Accent3 2" xfId="88"/>
    <cellStyle name="60% - Accent3 3" xfId="89"/>
    <cellStyle name="60% - Accent4" xfId="44" builtinId="44" customBuiltin="1"/>
    <cellStyle name="60% - Accent4 2" xfId="90"/>
    <cellStyle name="60% - Accent4 3" xfId="91"/>
    <cellStyle name="60% - Accent5" xfId="48" builtinId="48" customBuiltin="1"/>
    <cellStyle name="60% - Accent5 2" xfId="92"/>
    <cellStyle name="60% - Accent5 3" xfId="93"/>
    <cellStyle name="60% - Accent6" xfId="52" builtinId="52" customBuiltin="1"/>
    <cellStyle name="60% - Accent6 2" xfId="94"/>
    <cellStyle name="60% - Accent6 3" xfId="95"/>
    <cellStyle name="Accent1" xfId="29" builtinId="29" customBuiltin="1"/>
    <cellStyle name="Accent1 2" xfId="96"/>
    <cellStyle name="Accent1 3" xfId="97"/>
    <cellStyle name="Accent2" xfId="33" builtinId="33" customBuiltin="1"/>
    <cellStyle name="Accent2 2" xfId="98"/>
    <cellStyle name="Accent2 3" xfId="99"/>
    <cellStyle name="Accent3" xfId="37" builtinId="37" customBuiltin="1"/>
    <cellStyle name="Accent3 2" xfId="100"/>
    <cellStyle name="Accent3 3" xfId="101"/>
    <cellStyle name="Accent4" xfId="41" builtinId="41" customBuiltin="1"/>
    <cellStyle name="Accent4 2" xfId="102"/>
    <cellStyle name="Accent4 3" xfId="103"/>
    <cellStyle name="Accent5" xfId="45" builtinId="45" customBuiltin="1"/>
    <cellStyle name="Accent5 2" xfId="104"/>
    <cellStyle name="Accent5 3" xfId="105"/>
    <cellStyle name="Accent6" xfId="49" builtinId="49" customBuiltin="1"/>
    <cellStyle name="Accent6 2" xfId="106"/>
    <cellStyle name="Accent6 3" xfId="107"/>
    <cellStyle name="Bad" xfId="18" builtinId="27" customBuiltin="1"/>
    <cellStyle name="Bad 2" xfId="108"/>
    <cellStyle name="Bad 3" xfId="109"/>
    <cellStyle name="Borders" xfId="494"/>
    <cellStyle name="Borders 2" xfId="493"/>
    <cellStyle name="Borders 2 2" xfId="887"/>
    <cellStyle name="Borders 3" xfId="886"/>
    <cellStyle name="Calculation" xfId="22" builtinId="22" customBuiltin="1"/>
    <cellStyle name="Calculation 2" xfId="110"/>
    <cellStyle name="Calculation 2 10" xfId="914"/>
    <cellStyle name="Calculation 2 2" xfId="311"/>
    <cellStyle name="Calculation 2 2 2" xfId="337"/>
    <cellStyle name="Calculation 2 2 2 2" xfId="371"/>
    <cellStyle name="Calculation 2 2 2 2 2" xfId="811"/>
    <cellStyle name="Calculation 2 2 2 3" xfId="401"/>
    <cellStyle name="Calculation 2 2 2 3 2" xfId="841"/>
    <cellStyle name="Calculation 2 2 2 4" xfId="433"/>
    <cellStyle name="Calculation 2 2 2 4 2" xfId="871"/>
    <cellStyle name="Calculation 2 2 2 5" xfId="461"/>
    <cellStyle name="Calculation 2 2 3" xfId="351"/>
    <cellStyle name="Calculation 2 2 3 2" xfId="791"/>
    <cellStyle name="Calculation 2 2 4" xfId="381"/>
    <cellStyle name="Calculation 2 2 4 2" xfId="821"/>
    <cellStyle name="Calculation 2 2 5" xfId="413"/>
    <cellStyle name="Calculation 2 2 5 2" xfId="851"/>
    <cellStyle name="Calculation 2 2 6" xfId="348"/>
    <cellStyle name="Calculation 2 2 7" xfId="1037"/>
    <cellStyle name="Calculation 2 3" xfId="327"/>
    <cellStyle name="Calculation 2 3 2" xfId="361"/>
    <cellStyle name="Calculation 2 3 2 2" xfId="801"/>
    <cellStyle name="Calculation 2 3 3" xfId="391"/>
    <cellStyle name="Calculation 2 3 3 2" xfId="831"/>
    <cellStyle name="Calculation 2 3 4" xfId="423"/>
    <cellStyle name="Calculation 2 3 4 2" xfId="861"/>
    <cellStyle name="Calculation 2 3 5" xfId="451"/>
    <cellStyle name="Calculation 2 3 6" xfId="1001"/>
    <cellStyle name="Calculation 2 4" xfId="349"/>
    <cellStyle name="Calculation 2 4 2" xfId="511"/>
    <cellStyle name="Calculation 2 4 3" xfId="1021"/>
    <cellStyle name="Calculation 2 5" xfId="533"/>
    <cellStyle name="Calculation 2 5 2" xfId="965"/>
    <cellStyle name="Calculation 2 6" xfId="496"/>
    <cellStyle name="Calculation 2 7" xfId="551"/>
    <cellStyle name="Calculation 2 8" xfId="514"/>
    <cellStyle name="Calculation 2 9" xfId="555"/>
    <cellStyle name="Calculation 3" xfId="111"/>
    <cellStyle name="Calculation 3 10" xfId="915"/>
    <cellStyle name="Calculation 3 2" xfId="312"/>
    <cellStyle name="Calculation 3 2 2" xfId="338"/>
    <cellStyle name="Calculation 3 2 2 2" xfId="372"/>
    <cellStyle name="Calculation 3 2 2 2 2" xfId="812"/>
    <cellStyle name="Calculation 3 2 2 3" xfId="402"/>
    <cellStyle name="Calculation 3 2 2 3 2" xfId="842"/>
    <cellStyle name="Calculation 3 2 2 4" xfId="434"/>
    <cellStyle name="Calculation 3 2 2 4 2" xfId="872"/>
    <cellStyle name="Calculation 3 2 2 5" xfId="462"/>
    <cellStyle name="Calculation 3 2 3" xfId="352"/>
    <cellStyle name="Calculation 3 2 3 2" xfId="792"/>
    <cellStyle name="Calculation 3 2 4" xfId="382"/>
    <cellStyle name="Calculation 3 2 4 2" xfId="822"/>
    <cellStyle name="Calculation 3 2 5" xfId="414"/>
    <cellStyle name="Calculation 3 2 5 2" xfId="852"/>
    <cellStyle name="Calculation 3 2 6" xfId="347"/>
    <cellStyle name="Calculation 3 2 7" xfId="1036"/>
    <cellStyle name="Calculation 3 3" xfId="328"/>
    <cellStyle name="Calculation 3 3 2" xfId="362"/>
    <cellStyle name="Calculation 3 3 2 2" xfId="802"/>
    <cellStyle name="Calculation 3 3 3" xfId="392"/>
    <cellStyle name="Calculation 3 3 3 2" xfId="832"/>
    <cellStyle name="Calculation 3 3 4" xfId="424"/>
    <cellStyle name="Calculation 3 3 4 2" xfId="862"/>
    <cellStyle name="Calculation 3 3 5" xfId="452"/>
    <cellStyle name="Calculation 3 3 6" xfId="1002"/>
    <cellStyle name="Calculation 3 4" xfId="350"/>
    <cellStyle name="Calculation 3 4 2" xfId="512"/>
    <cellStyle name="Calculation 3 4 3" xfId="1053"/>
    <cellStyle name="Calculation 3 5" xfId="532"/>
    <cellStyle name="Calculation 3 5 2" xfId="975"/>
    <cellStyle name="Calculation 3 6" xfId="513"/>
    <cellStyle name="Calculation 3 7" xfId="531"/>
    <cellStyle name="Calculation 3 8" xfId="547"/>
    <cellStyle name="Calculation 3 9" xfId="530"/>
    <cellStyle name="Check Cell" xfId="24" builtinId="23" customBuiltin="1"/>
    <cellStyle name="Check Cell 2" xfId="112"/>
    <cellStyle name="Check Cell 3" xfId="113"/>
    <cellStyle name="Comma" xfId="1" builtinId="3"/>
    <cellStyle name="Comma 10" xfId="114"/>
    <cellStyle name="Comma 11" xfId="115"/>
    <cellStyle name="Comma 12" xfId="116"/>
    <cellStyle name="Comma 13" xfId="117"/>
    <cellStyle name="Comma 14" xfId="118"/>
    <cellStyle name="Comma 15" xfId="119"/>
    <cellStyle name="Comma 16" xfId="120"/>
    <cellStyle name="Comma 17" xfId="121"/>
    <cellStyle name="Comma 17 2" xfId="570"/>
    <cellStyle name="Comma 18" xfId="306"/>
    <cellStyle name="Comma 18 2" xfId="572"/>
    <cellStyle name="Comma 18 3" xfId="573"/>
    <cellStyle name="Comma 18 3 2" xfId="574"/>
    <cellStyle name="Comma 18 3 3" xfId="575"/>
    <cellStyle name="Comma 18 3 3 2" xfId="576"/>
    <cellStyle name="Comma 18 3 3 3" xfId="577"/>
    <cellStyle name="Comma 18 3 3 3 2" xfId="578"/>
    <cellStyle name="Comma 18 4" xfId="579"/>
    <cellStyle name="Comma 18 5" xfId="580"/>
    <cellStyle name="Comma 18 5 2" xfId="581"/>
    <cellStyle name="Comma 18 5 3" xfId="582"/>
    <cellStyle name="Comma 18 5 3 2" xfId="583"/>
    <cellStyle name="Comma 18 6" xfId="584"/>
    <cellStyle name="Comma 18 7" xfId="571"/>
    <cellStyle name="Comma 19" xfId="304"/>
    <cellStyle name="Comma 19 2" xfId="325"/>
    <cellStyle name="Comma 19 3" xfId="585"/>
    <cellStyle name="Comma 2" xfId="11"/>
    <cellStyle name="Comma 2 2" xfId="499"/>
    <cellStyle name="Comma 2 2 2" xfId="495"/>
    <cellStyle name="Comma 2 2 2 2" xfId="586"/>
    <cellStyle name="Comma 2 2 3" xfId="917"/>
    <cellStyle name="Comma 2 3" xfId="492"/>
    <cellStyle name="Comma 2 3 2" xfId="588"/>
    <cellStyle name="Comma 2 3 3" xfId="587"/>
    <cellStyle name="Comma 2 4" xfId="569"/>
    <cellStyle name="Comma 2 4 2" xfId="885"/>
    <cellStyle name="Comma 2 4 3" xfId="916"/>
    <cellStyle name="Comma 20" xfId="589"/>
    <cellStyle name="Comma 21" xfId="590"/>
    <cellStyle name="Comma 22" xfId="890"/>
    <cellStyle name="Comma 23" xfId="54"/>
    <cellStyle name="Comma 3" xfId="122"/>
    <cellStyle name="Comma 3 2" xfId="123"/>
    <cellStyle name="Comma 3 3" xfId="491"/>
    <cellStyle name="Comma 3 3 2" xfId="591"/>
    <cellStyle name="Comma 3 3 3" xfId="907"/>
    <cellStyle name="Comma 3 4" xfId="895"/>
    <cellStyle name="Comma 4" xfId="124"/>
    <cellStyle name="Comma 4 2" xfId="125"/>
    <cellStyle name="Comma 4 2 2" xfId="592"/>
    <cellStyle name="Comma 4 2 3" xfId="918"/>
    <cellStyle name="Comma 4 2 4" xfId="909"/>
    <cellStyle name="Comma 4 3" xfId="490"/>
    <cellStyle name="Comma 4 3 2" xfId="593"/>
    <cellStyle name="Comma 4 4" xfId="889"/>
    <cellStyle name="Comma 4 5" xfId="896"/>
    <cellStyle name="Comma 5" xfId="126"/>
    <cellStyle name="Comma 5 2" xfId="594"/>
    <cellStyle name="Comma 5 3" xfId="884"/>
    <cellStyle name="Comma 5 3 2" xfId="919"/>
    <cellStyle name="Comma 6" xfId="127"/>
    <cellStyle name="Comma 7" xfId="128"/>
    <cellStyle name="Comma 8" xfId="129"/>
    <cellStyle name="Comma 8 2" xfId="920"/>
    <cellStyle name="Comma 8 3" xfId="901"/>
    <cellStyle name="Comma 9" xfId="130"/>
    <cellStyle name="Comma 9 2" xfId="131"/>
    <cellStyle name="Comma 9 3" xfId="132"/>
    <cellStyle name="Comma 9 4" xfId="133"/>
    <cellStyle name="Comma 9 5" xfId="134"/>
    <cellStyle name="Comma 9 6" xfId="135"/>
    <cellStyle name="Comma 9 7" xfId="136"/>
    <cellStyle name="Comma 9 8" xfId="137"/>
    <cellStyle name="Currency" xfId="2" builtinId="4"/>
    <cellStyle name="Currency 10" xfId="138"/>
    <cellStyle name="Currency 11" xfId="139"/>
    <cellStyle name="Currency 12" xfId="58"/>
    <cellStyle name="Currency 12 2" xfId="140"/>
    <cellStyle name="Currency 12 3" xfId="141"/>
    <cellStyle name="Currency 12 4" xfId="142"/>
    <cellStyle name="Currency 12 5" xfId="143"/>
    <cellStyle name="Currency 12 6" xfId="144"/>
    <cellStyle name="Currency 12 7" xfId="145"/>
    <cellStyle name="Currency 12 8" xfId="146"/>
    <cellStyle name="Currency 13" xfId="147"/>
    <cellStyle name="Currency 14" xfId="148"/>
    <cellStyle name="Currency 15" xfId="149"/>
    <cellStyle name="Currency 16" xfId="150"/>
    <cellStyle name="Currency 17" xfId="151"/>
    <cellStyle name="Currency 18" xfId="152"/>
    <cellStyle name="Currency 19" xfId="153"/>
    <cellStyle name="Currency 2" xfId="154"/>
    <cellStyle name="Currency 2 2" xfId="155"/>
    <cellStyle name="Currency 2 2 2" xfId="488"/>
    <cellStyle name="Currency 2 2 2 2" xfId="595"/>
    <cellStyle name="Currency 2 2 3" xfId="596"/>
    <cellStyle name="Currency 2 3" xfId="156"/>
    <cellStyle name="Currency 2 3 2" xfId="597"/>
    <cellStyle name="Currency 2 3 3" xfId="922"/>
    <cellStyle name="Currency 2 3 4" xfId="911"/>
    <cellStyle name="Currency 2 4" xfId="476"/>
    <cellStyle name="Currency 2 4 2" xfId="599"/>
    <cellStyle name="Currency 2 4 3" xfId="598"/>
    <cellStyle name="Currency 2 5" xfId="498"/>
    <cellStyle name="Currency 2 5 2" xfId="600"/>
    <cellStyle name="Currency 2 6" xfId="474"/>
    <cellStyle name="Currency 2 6 2" xfId="921"/>
    <cellStyle name="Currency 2 7" xfId="489"/>
    <cellStyle name="Currency 2 8" xfId="568"/>
    <cellStyle name="Currency 20" xfId="157"/>
    <cellStyle name="Currency 20 2" xfId="601"/>
    <cellStyle name="Currency 21" xfId="307"/>
    <cellStyle name="Currency 21 2" xfId="603"/>
    <cellStyle name="Currency 21 3" xfId="604"/>
    <cellStyle name="Currency 21 3 2" xfId="605"/>
    <cellStyle name="Currency 21 3 3" xfId="606"/>
    <cellStyle name="Currency 21 3 3 2" xfId="607"/>
    <cellStyle name="Currency 21 3 3 3" xfId="608"/>
    <cellStyle name="Currency 21 3 3 3 2" xfId="609"/>
    <cellStyle name="Currency 21 4" xfId="610"/>
    <cellStyle name="Currency 21 5" xfId="611"/>
    <cellStyle name="Currency 21 5 2" xfId="612"/>
    <cellStyle name="Currency 21 5 3" xfId="613"/>
    <cellStyle name="Currency 21 5 3 2" xfId="614"/>
    <cellStyle name="Currency 21 6" xfId="615"/>
    <cellStyle name="Currency 21 7" xfId="602"/>
    <cellStyle name="Currency 22" xfId="59"/>
    <cellStyle name="Currency 22 2" xfId="324"/>
    <cellStyle name="Currency 22 3" xfId="616"/>
    <cellStyle name="Currency 23" xfId="617"/>
    <cellStyle name="Currency 24" xfId="618"/>
    <cellStyle name="Currency 25" xfId="789"/>
    <cellStyle name="Currency 26" xfId="888"/>
    <cellStyle name="Currency 27" xfId="891"/>
    <cellStyle name="Currency 28" xfId="55"/>
    <cellStyle name="Currency 3" xfId="158"/>
    <cellStyle name="Currency 3 2" xfId="159"/>
    <cellStyle name="Currency 3 2 2" xfId="924"/>
    <cellStyle name="Currency 3 2 3" xfId="912"/>
    <cellStyle name="Currency 3 3" xfId="160"/>
    <cellStyle name="Currency 3 3 2" xfId="161"/>
    <cellStyle name="Currency 3 3 3" xfId="925"/>
    <cellStyle name="Currency 3 3 4" xfId="906"/>
    <cellStyle name="Currency 3 4" xfId="162"/>
    <cellStyle name="Currency 3 5" xfId="487"/>
    <cellStyle name="Currency 3 5 2" xfId="619"/>
    <cellStyle name="Currency 3 6" xfId="923"/>
    <cellStyle name="Currency 3 7" xfId="899"/>
    <cellStyle name="Currency 4" xfId="163"/>
    <cellStyle name="Currency 4 2" xfId="486"/>
    <cellStyle name="Currency 4 2 2" xfId="620"/>
    <cellStyle name="Currency 4 2 3" xfId="913"/>
    <cellStyle name="Currency 4 3" xfId="926"/>
    <cellStyle name="Currency 4 4" xfId="908"/>
    <cellStyle name="Currency 5" xfId="164"/>
    <cellStyle name="Currency 5 2" xfId="621"/>
    <cellStyle name="Currency 5 3" xfId="927"/>
    <cellStyle name="Currency 5 4" xfId="910"/>
    <cellStyle name="Currency 6" xfId="165"/>
    <cellStyle name="Currency 6 2" xfId="166"/>
    <cellStyle name="Currency 6 3" xfId="167"/>
    <cellStyle name="Currency 6 4" xfId="168"/>
    <cellStyle name="Currency 6 5" xfId="169"/>
    <cellStyle name="Currency 6 6" xfId="170"/>
    <cellStyle name="Currency 6 7" xfId="928"/>
    <cellStyle name="Currency 7" xfId="171"/>
    <cellStyle name="Currency 7 2" xfId="172"/>
    <cellStyle name="Currency 7 2 2" xfId="622"/>
    <cellStyle name="Currency 7 3" xfId="623"/>
    <cellStyle name="Currency 7 4" xfId="929"/>
    <cellStyle name="Currency 7 5" xfId="902"/>
    <cellStyle name="Currency 8" xfId="173"/>
    <cellStyle name="Currency 8 2" xfId="624"/>
    <cellStyle name="Currency 9" xfId="174"/>
    <cellStyle name="Explanatory Text" xfId="27" builtinId="53" customBuiltin="1"/>
    <cellStyle name="Explanatory Text 2" xfId="175"/>
    <cellStyle name="Explanatory Text 3" xfId="176"/>
    <cellStyle name="Good" xfId="17" builtinId="26" customBuiltin="1"/>
    <cellStyle name="Good 2" xfId="177"/>
    <cellStyle name="Good 3" xfId="178"/>
    <cellStyle name="Heading 1" xfId="13" builtinId="16" customBuiltin="1"/>
    <cellStyle name="Heading 1 2" xfId="179"/>
    <cellStyle name="Heading 1 3" xfId="180"/>
    <cellStyle name="Heading 2" xfId="14" builtinId="17" customBuiltin="1"/>
    <cellStyle name="Heading 2 2" xfId="181"/>
    <cellStyle name="Heading 2 3" xfId="182"/>
    <cellStyle name="Heading 3" xfId="15" builtinId="18" customBuiltin="1"/>
    <cellStyle name="Heading 3 2" xfId="183"/>
    <cellStyle name="Heading 3 2 2" xfId="523"/>
    <cellStyle name="Heading 3 2 2 2" xfId="564"/>
    <cellStyle name="Heading 3 2 3" xfId="521"/>
    <cellStyle name="Heading 3 2 3 2" xfId="565"/>
    <cellStyle name="Heading 3 3" xfId="184"/>
    <cellStyle name="Heading 3 3 2" xfId="522"/>
    <cellStyle name="Heading 3 3 2 2" xfId="566"/>
    <cellStyle name="Heading 3 3 3" xfId="520"/>
    <cellStyle name="Heading 3 3 3 2" xfId="567"/>
    <cellStyle name="Heading 4" xfId="16" builtinId="19" customBuiltin="1"/>
    <cellStyle name="Heading 4 2" xfId="185"/>
    <cellStyle name="Heading 4 3" xfId="186"/>
    <cellStyle name="Input" xfId="20" builtinId="20" customBuiltin="1"/>
    <cellStyle name="Input 2" xfId="187"/>
    <cellStyle name="Input 2 10" xfId="930"/>
    <cellStyle name="Input 2 2" xfId="313"/>
    <cellStyle name="Input 2 2 2" xfId="339"/>
    <cellStyle name="Input 2 2 2 2" xfId="373"/>
    <cellStyle name="Input 2 2 2 2 2" xfId="813"/>
    <cellStyle name="Input 2 2 2 3" xfId="403"/>
    <cellStyle name="Input 2 2 2 3 2" xfId="843"/>
    <cellStyle name="Input 2 2 2 4" xfId="435"/>
    <cellStyle name="Input 2 2 2 4 2" xfId="873"/>
    <cellStyle name="Input 2 2 2 5" xfId="463"/>
    <cellStyle name="Input 2 2 3" xfId="353"/>
    <cellStyle name="Input 2 2 3 2" xfId="793"/>
    <cellStyle name="Input 2 2 4" xfId="383"/>
    <cellStyle name="Input 2 2 4 2" xfId="823"/>
    <cellStyle name="Input 2 2 5" xfId="415"/>
    <cellStyle name="Input 2 2 5 2" xfId="853"/>
    <cellStyle name="Input 2 2 6" xfId="443"/>
    <cellStyle name="Input 2 2 7" xfId="1015"/>
    <cellStyle name="Input 2 3" xfId="329"/>
    <cellStyle name="Input 2 3 2" xfId="363"/>
    <cellStyle name="Input 2 3 2 2" xfId="803"/>
    <cellStyle name="Input 2 3 3" xfId="393"/>
    <cellStyle name="Input 2 3 3 2" xfId="833"/>
    <cellStyle name="Input 2 3 4" xfId="425"/>
    <cellStyle name="Input 2 3 4 2" xfId="863"/>
    <cellStyle name="Input 2 3 5" xfId="453"/>
    <cellStyle name="Input 2 3 6" xfId="963"/>
    <cellStyle name="Input 2 4" xfId="411"/>
    <cellStyle name="Input 2 4 2" xfId="524"/>
    <cellStyle name="Input 2 4 3" xfId="1013"/>
    <cellStyle name="Input 2 5" xfId="519"/>
    <cellStyle name="Input 2 5 2" xfId="1012"/>
    <cellStyle name="Input 2 6" xfId="528"/>
    <cellStyle name="Input 2 7" xfId="517"/>
    <cellStyle name="Input 2 8" xfId="526"/>
    <cellStyle name="Input 2 9" xfId="552"/>
    <cellStyle name="Input 3" xfId="188"/>
    <cellStyle name="Input 3 10" xfId="931"/>
    <cellStyle name="Input 3 2" xfId="314"/>
    <cellStyle name="Input 3 2 2" xfId="340"/>
    <cellStyle name="Input 3 2 2 2" xfId="374"/>
    <cellStyle name="Input 3 2 2 2 2" xfId="814"/>
    <cellStyle name="Input 3 2 2 3" xfId="404"/>
    <cellStyle name="Input 3 2 2 3 2" xfId="844"/>
    <cellStyle name="Input 3 2 2 4" xfId="436"/>
    <cellStyle name="Input 3 2 2 4 2" xfId="874"/>
    <cellStyle name="Input 3 2 2 5" xfId="464"/>
    <cellStyle name="Input 3 2 3" xfId="354"/>
    <cellStyle name="Input 3 2 3 2" xfId="794"/>
    <cellStyle name="Input 3 2 4" xfId="384"/>
    <cellStyle name="Input 3 2 4 2" xfId="824"/>
    <cellStyle name="Input 3 2 5" xfId="416"/>
    <cellStyle name="Input 3 2 5 2" xfId="854"/>
    <cellStyle name="Input 3 2 6" xfId="444"/>
    <cellStyle name="Input 3 2 7" xfId="1014"/>
    <cellStyle name="Input 3 3" xfId="330"/>
    <cellStyle name="Input 3 3 2" xfId="364"/>
    <cellStyle name="Input 3 3 2 2" xfId="804"/>
    <cellStyle name="Input 3 3 3" xfId="394"/>
    <cellStyle name="Input 3 3 3 2" xfId="834"/>
    <cellStyle name="Input 3 3 4" xfId="426"/>
    <cellStyle name="Input 3 3 4 2" xfId="864"/>
    <cellStyle name="Input 3 3 5" xfId="454"/>
    <cellStyle name="Input 3 3 6" xfId="1011"/>
    <cellStyle name="Input 3 4" xfId="412"/>
    <cellStyle name="Input 3 4 2" xfId="525"/>
    <cellStyle name="Input 3 4 3" xfId="1055"/>
    <cellStyle name="Input 3 5" xfId="518"/>
    <cellStyle name="Input 3 5 2" xfId="972"/>
    <cellStyle name="Input 3 6" xfId="529"/>
    <cellStyle name="Input 3 7" xfId="516"/>
    <cellStyle name="Input 3 8" xfId="527"/>
    <cellStyle name="Input 3 9" xfId="515"/>
    <cellStyle name="Linked Cell" xfId="23" builtinId="24" customBuiltin="1"/>
    <cellStyle name="Linked Cell 2" xfId="189"/>
    <cellStyle name="Linked Cell 3" xfId="190"/>
    <cellStyle name="Neutral" xfId="19" builtinId="28" customBuiltin="1"/>
    <cellStyle name="Neutral 2" xfId="191"/>
    <cellStyle name="Neutral 3" xfId="192"/>
    <cellStyle name="Normal" xfId="0" builtinId="0"/>
    <cellStyle name="Normal 10" xfId="193"/>
    <cellStyle name="Normal 10 2" xfId="625"/>
    <cellStyle name="Normal 10 3" xfId="932"/>
    <cellStyle name="Normal 10 4" xfId="894"/>
    <cellStyle name="Normal 11" xfId="194"/>
    <cellStyle name="Normal 12" xfId="195"/>
    <cellStyle name="Normal 12 2" xfId="196"/>
    <cellStyle name="Normal 12 3" xfId="197"/>
    <cellStyle name="Normal 12 4" xfId="198"/>
    <cellStyle name="Normal 12 5" xfId="199"/>
    <cellStyle name="Normal 12 6" xfId="200"/>
    <cellStyle name="Normal 12 7" xfId="201"/>
    <cellStyle name="Normal 12 8" xfId="202"/>
    <cellStyle name="Normal 13" xfId="203"/>
    <cellStyle name="Normal 14" xfId="204"/>
    <cellStyle name="Normal 15" xfId="205"/>
    <cellStyle name="Normal 16" xfId="206"/>
    <cellStyle name="Normal 17" xfId="207"/>
    <cellStyle name="Normal 18" xfId="208"/>
    <cellStyle name="Normal 19" xfId="209"/>
    <cellStyle name="Normal 2" xfId="4"/>
    <cellStyle name="Normal 2 10" xfId="626"/>
    <cellStyle name="Normal 2 11" xfId="57"/>
    <cellStyle name="Normal 2 2" xfId="210"/>
    <cellStyle name="Normal 2 2 2" xfId="211"/>
    <cellStyle name="Normal 2 2 2 2" xfId="212"/>
    <cellStyle name="Normal 2 2 2 2 2" xfId="213"/>
    <cellStyle name="Normal 2 2 2 2 2 2" xfId="627"/>
    <cellStyle name="Normal 2 2 2 2 3" xfId="628"/>
    <cellStyle name="Normal 2 2 2 3" xfId="214"/>
    <cellStyle name="Normal 2 2 2 3 2" xfId="215"/>
    <cellStyle name="Normal 2 2 2 3 2 2" xfId="216"/>
    <cellStyle name="Normal 2 2 2 3 2 2 2" xfId="629"/>
    <cellStyle name="Normal 2 2 2 3 2 3" xfId="630"/>
    <cellStyle name="Normal 2 2 2 3 3" xfId="631"/>
    <cellStyle name="Normal 2 2 2 4" xfId="217"/>
    <cellStyle name="Normal 2 2 2 4 2" xfId="632"/>
    <cellStyle name="Normal 2 2 2 5" xfId="218"/>
    <cellStyle name="Normal 2 2 2 6" xfId="219"/>
    <cellStyle name="Normal 2 2 2 7" xfId="633"/>
    <cellStyle name="Normal 2 2 3" xfId="56"/>
    <cellStyle name="Normal 2 2 4" xfId="220"/>
    <cellStyle name="Normal 2 2 4 2" xfId="221"/>
    <cellStyle name="Normal 2 2 5" xfId="222"/>
    <cellStyle name="Normal 2 2 6" xfId="485"/>
    <cellStyle name="Normal 2 2 7" xfId="904"/>
    <cellStyle name="Normal 2 3" xfId="223"/>
    <cellStyle name="Normal 2 3 2" xfId="224"/>
    <cellStyle name="Normal 2 3 2 2" xfId="634"/>
    <cellStyle name="Normal 2 3 3" xfId="225"/>
    <cellStyle name="Normal 2 3 3 2" xfId="226"/>
    <cellStyle name="Normal 2 3 3 2 2" xfId="635"/>
    <cellStyle name="Normal 2 3 3 3" xfId="636"/>
    <cellStyle name="Normal 2 3 4" xfId="227"/>
    <cellStyle name="Normal 2 3 4 2" xfId="637"/>
    <cellStyle name="Normal 2 3 5" xfId="638"/>
    <cellStyle name="Normal 2 3 6" xfId="639"/>
    <cellStyle name="Normal 2 3 7" xfId="640"/>
    <cellStyle name="Normal 2 4" xfId="228"/>
    <cellStyle name="Normal 2 4 2" xfId="641"/>
    <cellStyle name="Normal 2 5" xfId="229"/>
    <cellStyle name="Normal 2 5 2" xfId="230"/>
    <cellStyle name="Normal 2 6" xfId="310"/>
    <cellStyle name="Normal 2 6 2" xfId="643"/>
    <cellStyle name="Normal 2 6 3" xfId="644"/>
    <cellStyle name="Normal 2 6 4" xfId="642"/>
    <cellStyle name="Normal 2 7" xfId="645"/>
    <cellStyle name="Normal 2 7 2" xfId="646"/>
    <cellStyle name="Normal 2 7 3" xfId="647"/>
    <cellStyle name="Normal 2 8" xfId="648"/>
    <cellStyle name="Normal 2 9" xfId="649"/>
    <cellStyle name="Normal 2 9 2" xfId="650"/>
    <cellStyle name="Normal 2 9 2 2" xfId="651"/>
    <cellStyle name="Normal 2 9 2 3" xfId="652"/>
    <cellStyle name="Normal 2 9 2 3 2" xfId="653"/>
    <cellStyle name="Normal 2 9 2 3 3" xfId="654"/>
    <cellStyle name="Normal 2 9 2 3 3 2" xfId="655"/>
    <cellStyle name="Normal 2 9 3" xfId="656"/>
    <cellStyle name="Normal 2 9 4" xfId="657"/>
    <cellStyle name="Normal 2 9 4 2" xfId="658"/>
    <cellStyle name="Normal 2 9 4 3" xfId="659"/>
    <cellStyle name="Normal 2 9 4 3 2" xfId="660"/>
    <cellStyle name="Normal 20" xfId="231"/>
    <cellStyle name="Normal 20 2" xfId="661"/>
    <cellStyle name="Normal 20 3" xfId="662"/>
    <cellStyle name="Normal 20 3 2" xfId="663"/>
    <cellStyle name="Normal 20 3 2 2" xfId="664"/>
    <cellStyle name="Normal 20 3 2 3" xfId="665"/>
    <cellStyle name="Normal 20 3 2 3 2" xfId="666"/>
    <cellStyle name="Normal 20 3 2 3 3" xfId="667"/>
    <cellStyle name="Normal 20 3 2 3 3 2" xfId="668"/>
    <cellStyle name="Normal 20 3 3" xfId="669"/>
    <cellStyle name="Normal 20 3 4" xfId="670"/>
    <cellStyle name="Normal 20 3 4 2" xfId="671"/>
    <cellStyle name="Normal 20 3 4 3" xfId="672"/>
    <cellStyle name="Normal 20 3 4 3 2" xfId="673"/>
    <cellStyle name="Normal 20 4" xfId="786"/>
    <cellStyle name="Normal 20 4 2" xfId="881"/>
    <cellStyle name="Normal 21" xfId="232"/>
    <cellStyle name="Normal 21 2" xfId="303"/>
    <cellStyle name="Normal 21 2 2" xfId="674"/>
    <cellStyle name="Normal 21 3" xfId="471"/>
    <cellStyle name="Normal 21 3 2" xfId="675"/>
    <cellStyle name="Normal 21 3 3" xfId="676"/>
    <cellStyle name="Normal 21 3 3 2" xfId="677"/>
    <cellStyle name="Normal 21 3 3 3" xfId="678"/>
    <cellStyle name="Normal 21 3 3 3 2" xfId="679"/>
    <cellStyle name="Normal 21 4" xfId="680"/>
    <cellStyle name="Normal 21 5" xfId="681"/>
    <cellStyle name="Normal 21 5 2" xfId="682"/>
    <cellStyle name="Normal 21 5 3" xfId="683"/>
    <cellStyle name="Normal 21 5 3 2" xfId="684"/>
    <cellStyle name="Normal 21 6" xfId="685"/>
    <cellStyle name="Normal 22" xfId="309"/>
    <cellStyle name="Normal 23" xfId="323"/>
    <cellStyle name="Normal 23 2" xfId="687"/>
    <cellStyle name="Normal 23 3" xfId="688"/>
    <cellStyle name="Normal 23 3 2" xfId="689"/>
    <cellStyle name="Normal 23 3 3" xfId="690"/>
    <cellStyle name="Normal 23 3 3 2" xfId="691"/>
    <cellStyle name="Normal 23 4" xfId="686"/>
    <cellStyle name="Normal 24" xfId="321"/>
    <cellStyle name="Normal 24 2" xfId="692"/>
    <cellStyle name="Normal 25" xfId="693"/>
    <cellStyle name="Normal 26" xfId="790"/>
    <cellStyle name="Normal 27" xfId="892"/>
    <cellStyle name="Normal 3" xfId="6"/>
    <cellStyle name="Normal 3 10" xfId="473"/>
    <cellStyle name="Normal 3 2" xfId="9"/>
    <cellStyle name="Normal 3 2 2" xfId="234"/>
    <cellStyle name="Normal 3 2 2 2" xfId="235"/>
    <cellStyle name="Normal 3 2 2 2 2" xfId="694"/>
    <cellStyle name="Normal 3 2 2 3" xfId="236"/>
    <cellStyle name="Normal 3 2 2 4" xfId="695"/>
    <cellStyle name="Normal 3 2 3" xfId="233"/>
    <cellStyle name="Normal 3 3" xfId="237"/>
    <cellStyle name="Normal 3 3 2" xfId="238"/>
    <cellStyle name="Normal 3 3 2 2" xfId="239"/>
    <cellStyle name="Normal 3 3 3" xfId="240"/>
    <cellStyle name="Normal 3 3 3 2" xfId="696"/>
    <cellStyle name="Normal 3 3 4" xfId="241"/>
    <cellStyle name="Normal 3 3 5" xfId="697"/>
    <cellStyle name="Normal 3 3 6" xfId="698"/>
    <cellStyle name="Normal 3 4" xfId="242"/>
    <cellStyle name="Normal 3 4 2" xfId="699"/>
    <cellStyle name="Normal 3 5" xfId="243"/>
    <cellStyle name="Normal 3 5 2" xfId="700"/>
    <cellStyle name="Normal 3 6" xfId="308"/>
    <cellStyle name="Normal 3 6 2" xfId="701"/>
    <cellStyle name="Normal 3 6 3" xfId="702"/>
    <cellStyle name="Normal 3 7" xfId="305"/>
    <cellStyle name="Normal 3 7 2" xfId="703"/>
    <cellStyle name="Normal 3 8" xfId="704"/>
    <cellStyle name="Normal 3_2012" xfId="10"/>
    <cellStyle name="Normal 4" xfId="244"/>
    <cellStyle name="Normal 4 2" xfId="245"/>
    <cellStyle name="Normal 4 2 2" xfId="246"/>
    <cellStyle name="Normal 4 2 2 2" xfId="705"/>
    <cellStyle name="Normal 4 2 3" xfId="247"/>
    <cellStyle name="Normal 4 2 3 2" xfId="706"/>
    <cellStyle name="Normal 4 2 4" xfId="707"/>
    <cellStyle name="Normal 4 2 5" xfId="708"/>
    <cellStyle name="Normal 4 2 6" xfId="709"/>
    <cellStyle name="Normal 4 3" xfId="248"/>
    <cellStyle name="Normal 4 3 2" xfId="710"/>
    <cellStyle name="Normal 4 3 3" xfId="711"/>
    <cellStyle name="Normal 4 4" xfId="712"/>
    <cellStyle name="Normal 4 5" xfId="713"/>
    <cellStyle name="Normal 4 6" xfId="714"/>
    <cellStyle name="Normal 5" xfId="249"/>
    <cellStyle name="Normal 5 2" xfId="250"/>
    <cellStyle name="Normal 5 2 2" xfId="715"/>
    <cellStyle name="Normal 5 3" xfId="251"/>
    <cellStyle name="Normal 5 4" xfId="716"/>
    <cellStyle name="Normal 5 5" xfId="893"/>
    <cellStyle name="Normal 5 5 2" xfId="933"/>
    <cellStyle name="Normal 6" xfId="252"/>
    <cellStyle name="Normal 6 2" xfId="500"/>
    <cellStyle name="Normal 6 2 2" xfId="717"/>
    <cellStyle name="Normal 6 3" xfId="484"/>
    <cellStyle name="Normal 6 3 2" xfId="718"/>
    <cellStyle name="Normal 6 4" xfId="719"/>
    <cellStyle name="Normal 6 5" xfId="934"/>
    <cellStyle name="Normal 7" xfId="253"/>
    <cellStyle name="Normal 7 2" xfId="720"/>
    <cellStyle name="Normal 7 3" xfId="721"/>
    <cellStyle name="Normal 7 4" xfId="935"/>
    <cellStyle name="Normal 7 5" xfId="898"/>
    <cellStyle name="Normal 8" xfId="254"/>
    <cellStyle name="Normal 8 2" xfId="255"/>
    <cellStyle name="Normal 8 3" xfId="256"/>
    <cellStyle name="Normal 8 4" xfId="257"/>
    <cellStyle name="Normal 8 5" xfId="258"/>
    <cellStyle name="Normal 8 6" xfId="259"/>
    <cellStyle name="Normal 8 7" xfId="936"/>
    <cellStyle name="Normal 9" xfId="260"/>
    <cellStyle name="Normal 9 2" xfId="261"/>
    <cellStyle name="Normal 9 2 2" xfId="722"/>
    <cellStyle name="Normal 9 2 2 2" xfId="723"/>
    <cellStyle name="Normal 9 2 2 2 2" xfId="724"/>
    <cellStyle name="Normal 9 2 2 2 3" xfId="725"/>
    <cellStyle name="Normal 9 2 2 2 3 2" xfId="726"/>
    <cellStyle name="Normal 9 2 2 2 3 3" xfId="727"/>
    <cellStyle name="Normal 9 2 2 2 3 3 2" xfId="728"/>
    <cellStyle name="Normal 9 2 2 3" xfId="729"/>
    <cellStyle name="Normal 9 2 2 4" xfId="730"/>
    <cellStyle name="Normal 9 2 2 4 2" xfId="731"/>
    <cellStyle name="Normal 9 2 2 4 3" xfId="732"/>
    <cellStyle name="Normal 9 2 2 4 3 2" xfId="733"/>
    <cellStyle name="Normal 9 2 3" xfId="788"/>
    <cellStyle name="Normal 9 2 3 2" xfId="883"/>
    <cellStyle name="Normal 9 3" xfId="53"/>
    <cellStyle name="Normal 9 4" xfId="262"/>
    <cellStyle name="Normal 9 5" xfId="475"/>
    <cellStyle name="Normal 9 5 2" xfId="734"/>
    <cellStyle name="Normal 9 5 2 2" xfId="735"/>
    <cellStyle name="Normal 9 5 2 3" xfId="736"/>
    <cellStyle name="Normal 9 5 2 3 2" xfId="737"/>
    <cellStyle name="Normal 9 5 2 3 3" xfId="738"/>
    <cellStyle name="Normal 9 5 2 3 3 2" xfId="739"/>
    <cellStyle name="Normal 9 5 3" xfId="740"/>
    <cellStyle name="Normal 9 5 4" xfId="741"/>
    <cellStyle name="Normal 9 5 4 2" xfId="742"/>
    <cellStyle name="Normal 9 5 4 3" xfId="743"/>
    <cellStyle name="Normal 9 5 4 3 2" xfId="744"/>
    <cellStyle name="Normal 9 6" xfId="787"/>
    <cellStyle name="Normal 9 6 2" xfId="882"/>
    <cellStyle name="Note" xfId="26" builtinId="10" customBuiltin="1"/>
    <cellStyle name="Note 2" xfId="263"/>
    <cellStyle name="Note 2 10" xfId="937"/>
    <cellStyle name="Note 2 2" xfId="315"/>
    <cellStyle name="Note 2 2 2" xfId="341"/>
    <cellStyle name="Note 2 2 2 2" xfId="375"/>
    <cellStyle name="Note 2 2 2 2 2" xfId="815"/>
    <cellStyle name="Note 2 2 2 3" xfId="405"/>
    <cellStyle name="Note 2 2 2 3 2" xfId="845"/>
    <cellStyle name="Note 2 2 2 4" xfId="437"/>
    <cellStyle name="Note 2 2 2 4 2" xfId="875"/>
    <cellStyle name="Note 2 2 2 5" xfId="465"/>
    <cellStyle name="Note 2 2 2 6" xfId="994"/>
    <cellStyle name="Note 2 2 3" xfId="355"/>
    <cellStyle name="Note 2 2 3 2" xfId="795"/>
    <cellStyle name="Note 2 2 3 3" xfId="1027"/>
    <cellStyle name="Note 2 2 4" xfId="385"/>
    <cellStyle name="Note 2 2 4 2" xfId="825"/>
    <cellStyle name="Note 2 2 4 3" xfId="1052"/>
    <cellStyle name="Note 2 2 5" xfId="417"/>
    <cellStyle name="Note 2 2 5 2" xfId="855"/>
    <cellStyle name="Note 2 2 5 3" xfId="976"/>
    <cellStyle name="Note 2 2 6" xfId="445"/>
    <cellStyle name="Note 2 2 7" xfId="938"/>
    <cellStyle name="Note 2 3" xfId="331"/>
    <cellStyle name="Note 2 3 2" xfId="365"/>
    <cellStyle name="Note 2 3 2 2" xfId="805"/>
    <cellStyle name="Note 2 3 3" xfId="395"/>
    <cellStyle name="Note 2 3 3 2" xfId="835"/>
    <cellStyle name="Note 2 3 4" xfId="427"/>
    <cellStyle name="Note 2 3 4 2" xfId="865"/>
    <cellStyle name="Note 2 3 5" xfId="455"/>
    <cellStyle name="Note 2 3 6" xfId="991"/>
    <cellStyle name="Note 2 4" xfId="540"/>
    <cellStyle name="Note 2 4 2" xfId="1026"/>
    <cellStyle name="Note 2 5" xfId="546"/>
    <cellStyle name="Note 2 5 2" xfId="1010"/>
    <cellStyle name="Note 2 6" xfId="538"/>
    <cellStyle name="Note 2 6 2" xfId="964"/>
    <cellStyle name="Note 2 7" xfId="507"/>
    <cellStyle name="Note 2 8" xfId="534"/>
    <cellStyle name="Note 2 9" xfId="510"/>
    <cellStyle name="Note 3" xfId="264"/>
    <cellStyle name="Note 3 10" xfId="939"/>
    <cellStyle name="Note 3 2" xfId="316"/>
    <cellStyle name="Note 3 2 2" xfId="342"/>
    <cellStyle name="Note 3 2 2 2" xfId="376"/>
    <cellStyle name="Note 3 2 2 2 2" xfId="816"/>
    <cellStyle name="Note 3 2 2 3" xfId="406"/>
    <cellStyle name="Note 3 2 2 3 2" xfId="846"/>
    <cellStyle name="Note 3 2 2 4" xfId="438"/>
    <cellStyle name="Note 3 2 2 4 2" xfId="876"/>
    <cellStyle name="Note 3 2 2 5" xfId="466"/>
    <cellStyle name="Note 3 2 2 6" xfId="992"/>
    <cellStyle name="Note 3 2 3" xfId="356"/>
    <cellStyle name="Note 3 2 3 2" xfId="796"/>
    <cellStyle name="Note 3 2 3 3" xfId="1029"/>
    <cellStyle name="Note 3 2 4" xfId="386"/>
    <cellStyle name="Note 3 2 4 2" xfId="826"/>
    <cellStyle name="Note 3 2 4 3" xfId="1007"/>
    <cellStyle name="Note 3 2 5" xfId="418"/>
    <cellStyle name="Note 3 2 5 2" xfId="856"/>
    <cellStyle name="Note 3 2 5 3" xfId="1018"/>
    <cellStyle name="Note 3 2 6" xfId="446"/>
    <cellStyle name="Note 3 2 7" xfId="940"/>
    <cellStyle name="Note 3 3" xfId="332"/>
    <cellStyle name="Note 3 3 2" xfId="366"/>
    <cellStyle name="Note 3 3 2 2" xfId="806"/>
    <cellStyle name="Note 3 3 3" xfId="396"/>
    <cellStyle name="Note 3 3 3 2" xfId="836"/>
    <cellStyle name="Note 3 3 4" xfId="428"/>
    <cellStyle name="Note 3 3 4 2" xfId="866"/>
    <cellStyle name="Note 3 3 5" xfId="456"/>
    <cellStyle name="Note 3 3 6" xfId="962"/>
    <cellStyle name="Note 3 4" xfId="541"/>
    <cellStyle name="Note 3 4 2" xfId="1028"/>
    <cellStyle name="Note 3 5" xfId="506"/>
    <cellStyle name="Note 3 5 2" xfId="1008"/>
    <cellStyle name="Note 3 6" xfId="539"/>
    <cellStyle name="Note 3 6 2" xfId="1016"/>
    <cellStyle name="Note 3 7" xfId="545"/>
    <cellStyle name="Note 3 8" xfId="535"/>
    <cellStyle name="Note 3 9" xfId="478"/>
    <cellStyle name="Note 4" xfId="745"/>
    <cellStyle name="Note 4 10" xfId="941"/>
    <cellStyle name="Note 4 2" xfId="746"/>
    <cellStyle name="Note 4 2 2" xfId="971"/>
    <cellStyle name="Note 4 2 3" xfId="1031"/>
    <cellStyle name="Note 4 2 4" xfId="1005"/>
    <cellStyle name="Note 4 2 5" xfId="970"/>
    <cellStyle name="Note 4 2 6" xfId="942"/>
    <cellStyle name="Note 4 3" xfId="747"/>
    <cellStyle name="Note 4 3 2" xfId="748"/>
    <cellStyle name="Note 4 3 2 2" xfId="990"/>
    <cellStyle name="Note 4 3 2 3" xfId="1033"/>
    <cellStyle name="Note 4 3 2 4" xfId="1009"/>
    <cellStyle name="Note 4 3 2 5" xfId="1017"/>
    <cellStyle name="Note 4 3 2 6" xfId="944"/>
    <cellStyle name="Note 4 3 3" xfId="749"/>
    <cellStyle name="Note 4 3 3 2" xfId="750"/>
    <cellStyle name="Note 4 3 3 2 2" xfId="988"/>
    <cellStyle name="Note 4 3 3 2 3" xfId="1034"/>
    <cellStyle name="Note 4 3 3 2 4" xfId="1050"/>
    <cellStyle name="Note 4 3 3 2 5" xfId="977"/>
    <cellStyle name="Note 4 3 3 2 6" xfId="946"/>
    <cellStyle name="Note 4 3 3 3" xfId="751"/>
    <cellStyle name="Note 4 3 3 3 2" xfId="752"/>
    <cellStyle name="Note 4 3 3 3 2 2" xfId="986"/>
    <cellStyle name="Note 4 3 3 3 2 3" xfId="1038"/>
    <cellStyle name="Note 4 3 3 3 2 4" xfId="1000"/>
    <cellStyle name="Note 4 3 3 3 2 5" xfId="1019"/>
    <cellStyle name="Note 4 3 3 3 2 6" xfId="948"/>
    <cellStyle name="Note 4 3 3 3 3" xfId="987"/>
    <cellStyle name="Note 4 3 3 3 4" xfId="1035"/>
    <cellStyle name="Note 4 3 3 3 5" xfId="1003"/>
    <cellStyle name="Note 4 3 3 3 6" xfId="1047"/>
    <cellStyle name="Note 4 3 3 3 7" xfId="947"/>
    <cellStyle name="Note 4 3 3 4" xfId="989"/>
    <cellStyle name="Note 4 3 3 5" xfId="1046"/>
    <cellStyle name="Note 4 3 3 6" xfId="978"/>
    <cellStyle name="Note 4 3 3 7" xfId="1045"/>
    <cellStyle name="Note 4 3 3 8" xfId="945"/>
    <cellStyle name="Note 4 3 4" xfId="966"/>
    <cellStyle name="Note 4 3 5" xfId="1032"/>
    <cellStyle name="Note 4 3 6" xfId="1004"/>
    <cellStyle name="Note 4 3 7" xfId="1020"/>
    <cellStyle name="Note 4 3 8" xfId="943"/>
    <cellStyle name="Note 4 4" xfId="753"/>
    <cellStyle name="Note 4 4 2" xfId="754"/>
    <cellStyle name="Note 4 4 2 2" xfId="984"/>
    <cellStyle name="Note 4 4 2 3" xfId="1040"/>
    <cellStyle name="Note 4 4 2 4" xfId="998"/>
    <cellStyle name="Note 4 4 2 5" xfId="969"/>
    <cellStyle name="Note 4 4 2 6" xfId="950"/>
    <cellStyle name="Note 4 4 3" xfId="755"/>
    <cellStyle name="Note 4 4 3 2" xfId="756"/>
    <cellStyle name="Note 4 4 3 2 2" xfId="982"/>
    <cellStyle name="Note 4 4 3 2 3" xfId="1041"/>
    <cellStyle name="Note 4 4 3 2 4" xfId="996"/>
    <cellStyle name="Note 4 4 3 2 5" xfId="1023"/>
    <cellStyle name="Note 4 4 3 2 6" xfId="952"/>
    <cellStyle name="Note 4 4 3 3" xfId="983"/>
    <cellStyle name="Note 4 4 3 4" xfId="1025"/>
    <cellStyle name="Note 4 4 3 5" xfId="997"/>
    <cellStyle name="Note 4 4 3 6" xfId="1051"/>
    <cellStyle name="Note 4 4 3 7" xfId="951"/>
    <cellStyle name="Note 4 4 4" xfId="985"/>
    <cellStyle name="Note 4 4 5" xfId="1039"/>
    <cellStyle name="Note 4 4 6" xfId="999"/>
    <cellStyle name="Note 4 4 7" xfId="1024"/>
    <cellStyle name="Note 4 4 8" xfId="949"/>
    <cellStyle name="Note 4 5" xfId="757"/>
    <cellStyle name="Note 4 5 2" xfId="981"/>
    <cellStyle name="Note 4 5 3" xfId="1042"/>
    <cellStyle name="Note 4 5 4" xfId="995"/>
    <cellStyle name="Note 4 5 5" xfId="1022"/>
    <cellStyle name="Note 4 5 6" xfId="953"/>
    <cellStyle name="Note 4 6" xfId="993"/>
    <cellStyle name="Note 4 7" xfId="1030"/>
    <cellStyle name="Note 4 8" xfId="1006"/>
    <cellStyle name="Note 4 9" xfId="1049"/>
    <cellStyle name="Output" xfId="21" builtinId="21" customBuiltin="1"/>
    <cellStyle name="Output 2" xfId="265"/>
    <cellStyle name="Output 2 10" xfId="954"/>
    <cellStyle name="Output 2 2" xfId="317"/>
    <cellStyle name="Output 2 2 2" xfId="343"/>
    <cellStyle name="Output 2 2 2 2" xfId="377"/>
    <cellStyle name="Output 2 2 2 2 2" xfId="817"/>
    <cellStyle name="Output 2 2 2 3" xfId="407"/>
    <cellStyle name="Output 2 2 2 3 2" xfId="847"/>
    <cellStyle name="Output 2 2 2 4" xfId="439"/>
    <cellStyle name="Output 2 2 2 4 2" xfId="877"/>
    <cellStyle name="Output 2 2 2 5" xfId="467"/>
    <cellStyle name="Output 2 2 3" xfId="357"/>
    <cellStyle name="Output 2 2 3 2" xfId="797"/>
    <cellStyle name="Output 2 2 4" xfId="387"/>
    <cellStyle name="Output 2 2 4 2" xfId="827"/>
    <cellStyle name="Output 2 2 5" xfId="419"/>
    <cellStyle name="Output 2 2 5 2" xfId="857"/>
    <cellStyle name="Output 2 2 6" xfId="447"/>
    <cellStyle name="Output 2 2 7" xfId="980"/>
    <cellStyle name="Output 2 3" xfId="333"/>
    <cellStyle name="Output 2 3 2" xfId="367"/>
    <cellStyle name="Output 2 3 2 2" xfId="807"/>
    <cellStyle name="Output 2 3 3" xfId="397"/>
    <cellStyle name="Output 2 3 3 2" xfId="837"/>
    <cellStyle name="Output 2 3 4" xfId="429"/>
    <cellStyle name="Output 2 3 4 2" xfId="867"/>
    <cellStyle name="Output 2 3 5" xfId="457"/>
    <cellStyle name="Output 2 3 6" xfId="1043"/>
    <cellStyle name="Output 2 4" xfId="542"/>
    <cellStyle name="Output 2 4 2" xfId="968"/>
    <cellStyle name="Output 2 5" xfId="505"/>
    <cellStyle name="Output 2 5 2" xfId="1048"/>
    <cellStyle name="Output 2 6" xfId="497"/>
    <cellStyle name="Output 2 7" xfId="548"/>
    <cellStyle name="Output 2 8" xfId="536"/>
    <cellStyle name="Output 2 9" xfId="509"/>
    <cellStyle name="Output 3" xfId="266"/>
    <cellStyle name="Output 3 10" xfId="955"/>
    <cellStyle name="Output 3 2" xfId="318"/>
    <cellStyle name="Output 3 2 2" xfId="344"/>
    <cellStyle name="Output 3 2 2 2" xfId="378"/>
    <cellStyle name="Output 3 2 2 2 2" xfId="818"/>
    <cellStyle name="Output 3 2 2 3" xfId="408"/>
    <cellStyle name="Output 3 2 2 3 2" xfId="848"/>
    <cellStyle name="Output 3 2 2 4" xfId="440"/>
    <cellStyle name="Output 3 2 2 4 2" xfId="878"/>
    <cellStyle name="Output 3 2 2 5" xfId="468"/>
    <cellStyle name="Output 3 2 3" xfId="358"/>
    <cellStyle name="Output 3 2 3 2" xfId="798"/>
    <cellStyle name="Output 3 2 4" xfId="388"/>
    <cellStyle name="Output 3 2 4 2" xfId="828"/>
    <cellStyle name="Output 3 2 5" xfId="420"/>
    <cellStyle name="Output 3 2 5 2" xfId="858"/>
    <cellStyle name="Output 3 2 6" xfId="448"/>
    <cellStyle name="Output 3 2 7" xfId="979"/>
    <cellStyle name="Output 3 3" xfId="334"/>
    <cellStyle name="Output 3 3 2" xfId="368"/>
    <cellStyle name="Output 3 3 2 2" xfId="808"/>
    <cellStyle name="Output 3 3 3" xfId="398"/>
    <cellStyle name="Output 3 3 3 2" xfId="838"/>
    <cellStyle name="Output 3 3 4" xfId="430"/>
    <cellStyle name="Output 3 3 4 2" xfId="868"/>
    <cellStyle name="Output 3 3 5" xfId="458"/>
    <cellStyle name="Output 3 3 6" xfId="1044"/>
    <cellStyle name="Output 3 4" xfId="543"/>
    <cellStyle name="Output 3 4 2" xfId="967"/>
    <cellStyle name="Output 3 5" xfId="504"/>
    <cellStyle name="Output 3 5 2" xfId="1054"/>
    <cellStyle name="Output 3 6" xfId="544"/>
    <cellStyle name="Output 3 7" xfId="503"/>
    <cellStyle name="Output 3 8" xfId="477"/>
    <cellStyle name="Output 3 9" xfId="508"/>
    <cellStyle name="Percent" xfId="3" builtinId="5"/>
    <cellStyle name="Percent 10" xfId="267"/>
    <cellStyle name="Percent 11" xfId="268"/>
    <cellStyle name="Percent 12" xfId="269"/>
    <cellStyle name="Percent 13" xfId="270"/>
    <cellStyle name="Percent 14" xfId="271"/>
    <cellStyle name="Percent 15" xfId="272"/>
    <cellStyle name="Percent 16" xfId="273"/>
    <cellStyle name="Percent 17" xfId="274"/>
    <cellStyle name="Percent 18" xfId="326"/>
    <cellStyle name="Percent 18 2" xfId="472"/>
    <cellStyle name="Percent 18 3" xfId="758"/>
    <cellStyle name="Percent 18 3 2" xfId="759"/>
    <cellStyle name="Percent 18 3 3" xfId="760"/>
    <cellStyle name="Percent 18 3 3 2" xfId="761"/>
    <cellStyle name="Percent 18 3 3 3" xfId="762"/>
    <cellStyle name="Percent 18 3 3 3 2" xfId="763"/>
    <cellStyle name="Percent 18 4" xfId="764"/>
    <cellStyle name="Percent 18 5" xfId="765"/>
    <cellStyle name="Percent 18 5 2" xfId="766"/>
    <cellStyle name="Percent 18 5 3" xfId="767"/>
    <cellStyle name="Percent 18 5 3 2" xfId="768"/>
    <cellStyle name="Percent 18 6" xfId="769"/>
    <cellStyle name="Percent 19" xfId="322"/>
    <cellStyle name="Percent 19 2" xfId="770"/>
    <cellStyle name="Percent 2" xfId="5"/>
    <cellStyle name="Percent 2 2" xfId="8"/>
    <cellStyle name="Percent 2 2 2" xfId="275"/>
    <cellStyle name="Percent 2 2 2 2" xfId="501"/>
    <cellStyle name="Percent 2 2 2 2 2" xfId="771"/>
    <cellStyle name="Percent 2 2 3" xfId="276"/>
    <cellStyle name="Percent 2 2 3 2" xfId="277"/>
    <cellStyle name="Percent 2 2 3 2 2" xfId="772"/>
    <cellStyle name="Percent 2 2 3 3" xfId="773"/>
    <cellStyle name="Percent 2 2 4" xfId="278"/>
    <cellStyle name="Percent 2 2 4 2" xfId="774"/>
    <cellStyle name="Percent 2 2 5" xfId="775"/>
    <cellStyle name="Percent 2 2 6" xfId="776"/>
    <cellStyle name="Percent 2 3" xfId="279"/>
    <cellStyle name="Percent 2 3 2" xfId="777"/>
    <cellStyle name="Percent 2 4" xfId="778"/>
    <cellStyle name="Percent 3" xfId="7"/>
    <cellStyle name="Percent 3 2" xfId="281"/>
    <cellStyle name="Percent 3 2 2" xfId="779"/>
    <cellStyle name="Percent 3 2 3" xfId="780"/>
    <cellStyle name="Percent 3 3" xfId="282"/>
    <cellStyle name="Percent 3 4" xfId="781"/>
    <cellStyle name="Percent 3 5" xfId="782"/>
    <cellStyle name="Percent 3 6" xfId="280"/>
    <cellStyle name="Percent 3 7" xfId="897"/>
    <cellStyle name="Percent 4" xfId="283"/>
    <cellStyle name="Percent 4 2" xfId="284"/>
    <cellStyle name="Percent 4 3" xfId="285"/>
    <cellStyle name="Percent 4 4" xfId="286"/>
    <cellStyle name="Percent 4 5" xfId="287"/>
    <cellStyle name="Percent 4 6" xfId="288"/>
    <cellStyle name="Percent 4 7" xfId="956"/>
    <cellStyle name="Percent 5" xfId="289"/>
    <cellStyle name="Percent 5 2" xfId="290"/>
    <cellStyle name="Percent 5 2 2" xfId="783"/>
    <cellStyle name="Percent 5 3" xfId="291"/>
    <cellStyle name="Percent 5 4" xfId="292"/>
    <cellStyle name="Percent 5 4 2" xfId="784"/>
    <cellStyle name="Percent 5 5" xfId="957"/>
    <cellStyle name="Percent 5 6" xfId="900"/>
    <cellStyle name="Percent 6" xfId="293"/>
    <cellStyle name="Percent 6 2" xfId="785"/>
    <cellStyle name="Percent 6 3" xfId="958"/>
    <cellStyle name="Percent 6 4" xfId="905"/>
    <cellStyle name="Percent 7" xfId="294"/>
    <cellStyle name="Percent 7 2" xfId="959"/>
    <cellStyle name="Percent 7 3" xfId="903"/>
    <cellStyle name="Percent 8" xfId="295"/>
    <cellStyle name="Percent 9" xfId="296"/>
    <cellStyle name="PSChar" xfId="483"/>
    <cellStyle name="PSDate" xfId="502"/>
    <cellStyle name="PSDec" xfId="537"/>
    <cellStyle name="PSHeading" xfId="482"/>
    <cellStyle name="PSInt" xfId="481"/>
    <cellStyle name="PSSpacer" xfId="480"/>
    <cellStyle name="Style 346" xfId="479"/>
    <cellStyle name="Title" xfId="12" builtinId="15" customBuiltin="1"/>
    <cellStyle name="Title 2" xfId="297"/>
    <cellStyle name="Title 3" xfId="298"/>
    <cellStyle name="Total" xfId="28" builtinId="25" customBuiltin="1"/>
    <cellStyle name="Total 2" xfId="299"/>
    <cellStyle name="Total 2 10" xfId="960"/>
    <cellStyle name="Total 2 2" xfId="319"/>
    <cellStyle name="Total 2 2 2" xfId="345"/>
    <cellStyle name="Total 2 2 2 2" xfId="379"/>
    <cellStyle name="Total 2 2 2 2 2" xfId="819"/>
    <cellStyle name="Total 2 2 2 3" xfId="409"/>
    <cellStyle name="Total 2 2 2 3 2" xfId="849"/>
    <cellStyle name="Total 2 2 2 4" xfId="441"/>
    <cellStyle name="Total 2 2 2 4 2" xfId="879"/>
    <cellStyle name="Total 2 2 2 5" xfId="469"/>
    <cellStyle name="Total 2 2 3" xfId="359"/>
    <cellStyle name="Total 2 2 3 2" xfId="799"/>
    <cellStyle name="Total 2 2 4" xfId="389"/>
    <cellStyle name="Total 2 2 4 2" xfId="829"/>
    <cellStyle name="Total 2 2 5" xfId="421"/>
    <cellStyle name="Total 2 2 5 2" xfId="859"/>
    <cellStyle name="Total 2 2 6" xfId="449"/>
    <cellStyle name="Total 2 2 7" xfId="974"/>
    <cellStyle name="Total 2 3" xfId="335"/>
    <cellStyle name="Total 2 3 2" xfId="369"/>
    <cellStyle name="Total 2 3 2 2" xfId="809"/>
    <cellStyle name="Total 2 3 3" xfId="399"/>
    <cellStyle name="Total 2 3 3 2" xfId="839"/>
    <cellStyle name="Total 2 3 4" xfId="431"/>
    <cellStyle name="Total 2 3 4 2" xfId="869"/>
    <cellStyle name="Total 2 3 5" xfId="459"/>
    <cellStyle name="Total 2 3 6" xfId="1056"/>
    <cellStyle name="Total 2 4" xfId="549"/>
    <cellStyle name="Total 2 4 2" xfId="1058"/>
    <cellStyle name="Total 2 5" xfId="553"/>
    <cellStyle name="Total 2 5 2" xfId="1060"/>
    <cellStyle name="Total 2 6" xfId="556"/>
    <cellStyle name="Total 2 7" xfId="558"/>
    <cellStyle name="Total 2 8" xfId="560"/>
    <cellStyle name="Total 2 9" xfId="562"/>
    <cellStyle name="Total 3" xfId="300"/>
    <cellStyle name="Total 3 10" xfId="961"/>
    <cellStyle name="Total 3 2" xfId="320"/>
    <cellStyle name="Total 3 2 2" xfId="346"/>
    <cellStyle name="Total 3 2 2 2" xfId="380"/>
    <cellStyle name="Total 3 2 2 2 2" xfId="820"/>
    <cellStyle name="Total 3 2 2 3" xfId="410"/>
    <cellStyle name="Total 3 2 2 3 2" xfId="850"/>
    <cellStyle name="Total 3 2 2 4" xfId="442"/>
    <cellStyle name="Total 3 2 2 4 2" xfId="880"/>
    <cellStyle name="Total 3 2 2 5" xfId="470"/>
    <cellStyle name="Total 3 2 3" xfId="360"/>
    <cellStyle name="Total 3 2 3 2" xfId="800"/>
    <cellStyle name="Total 3 2 4" xfId="390"/>
    <cellStyle name="Total 3 2 4 2" xfId="830"/>
    <cellStyle name="Total 3 2 5" xfId="422"/>
    <cellStyle name="Total 3 2 5 2" xfId="860"/>
    <cellStyle name="Total 3 2 6" xfId="450"/>
    <cellStyle name="Total 3 2 7" xfId="973"/>
    <cellStyle name="Total 3 3" xfId="336"/>
    <cellStyle name="Total 3 3 2" xfId="370"/>
    <cellStyle name="Total 3 3 2 2" xfId="810"/>
    <cellStyle name="Total 3 3 3" xfId="400"/>
    <cellStyle name="Total 3 3 3 2" xfId="840"/>
    <cellStyle name="Total 3 3 4" xfId="432"/>
    <cellStyle name="Total 3 3 4 2" xfId="870"/>
    <cellStyle name="Total 3 3 5" xfId="460"/>
    <cellStyle name="Total 3 3 6" xfId="1057"/>
    <cellStyle name="Total 3 4" xfId="550"/>
    <cellStyle name="Total 3 4 2" xfId="1059"/>
    <cellStyle name="Total 3 5" xfId="554"/>
    <cellStyle name="Total 3 5 2" xfId="1061"/>
    <cellStyle name="Total 3 6" xfId="557"/>
    <cellStyle name="Total 3 7" xfId="559"/>
    <cellStyle name="Total 3 8" xfId="561"/>
    <cellStyle name="Total 3 9" xfId="563"/>
    <cellStyle name="Warning Text" xfId="25" builtinId="11" customBuiltin="1"/>
    <cellStyle name="Warning Text 2" xfId="301"/>
    <cellStyle name="Warning Text 3" xfId="302"/>
  </cellStyles>
  <dxfs count="0"/>
  <tableStyles count="0" defaultTableStyle="TableStyleMedium9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%20DSM%20Research%20&amp;%20Evaluation%20Team\2009%20TRC%20Tools\2010%20Quasi-Prescriptive%20Measures%20TRC%20Screening%20Tool%20(for%20marketing)%20-%20feb%2012%202010%20unlock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-Condensing Boilers"/>
      <sheetName val="Destratification"/>
      <sheetName val="Condensing Boilers "/>
      <sheetName val="Power Combustion Boilers"/>
      <sheetName val="Infrared Heaters"/>
      <sheetName val="ERV  "/>
      <sheetName val="HRV "/>
      <sheetName val="2010 Avoided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>
            <v>1</v>
          </cell>
          <cell r="C9">
            <v>0.28804999999999997</v>
          </cell>
          <cell r="D9">
            <v>0.28804999999999997</v>
          </cell>
          <cell r="E9">
            <v>0.29044999999999999</v>
          </cell>
          <cell r="F9">
            <v>0.29044999999999999</v>
          </cell>
          <cell r="G9">
            <v>0.27964</v>
          </cell>
          <cell r="H9">
            <v>0.27964</v>
          </cell>
        </row>
        <row r="10">
          <cell r="B10">
            <v>2</v>
          </cell>
          <cell r="C10">
            <v>0.32765</v>
          </cell>
          <cell r="D10">
            <v>0.58591363636363636</v>
          </cell>
          <cell r="E10">
            <v>0.33206999999999998</v>
          </cell>
          <cell r="F10">
            <v>0.59233181818181813</v>
          </cell>
          <cell r="G10">
            <v>0.31774999999999998</v>
          </cell>
          <cell r="H10">
            <v>0.56850363636363632</v>
          </cell>
        </row>
        <row r="11">
          <cell r="B11">
            <v>3</v>
          </cell>
          <cell r="C11">
            <v>0.33450000000000002</v>
          </cell>
          <cell r="D11">
            <v>0.86235991735537176</v>
          </cell>
          <cell r="E11">
            <v>0.34036</v>
          </cell>
          <cell r="F11">
            <v>0.87362107438016523</v>
          </cell>
          <cell r="G11">
            <v>0.32600000000000001</v>
          </cell>
          <cell r="H11">
            <v>0.83792512396694208</v>
          </cell>
        </row>
        <row r="12">
          <cell r="B12">
            <v>4</v>
          </cell>
          <cell r="C12">
            <v>0.34085549999999998</v>
          </cell>
          <cell r="D12">
            <v>1.1184496994740794</v>
          </cell>
          <cell r="E12">
            <v>0.34682683999999997</v>
          </cell>
          <cell r="F12">
            <v>1.1341972126220885</v>
          </cell>
          <cell r="G12">
            <v>0.33219399999999999</v>
          </cell>
          <cell r="H12">
            <v>1.0875073929376406</v>
          </cell>
        </row>
        <row r="13">
          <cell r="B13">
            <v>5</v>
          </cell>
          <cell r="C13">
            <v>0.34733175449999992</v>
          </cell>
          <cell r="D13">
            <v>1.3556819612731368</v>
          </cell>
          <cell r="E13">
            <v>0.35341654995999994</v>
          </cell>
          <cell r="F13">
            <v>1.3755854715934701</v>
          </cell>
          <cell r="G13">
            <v>0.33850568599999997</v>
          </cell>
          <cell r="H13">
            <v>1.3187113311932244</v>
          </cell>
        </row>
        <row r="14">
          <cell r="B14">
            <v>6</v>
          </cell>
          <cell r="C14">
            <v>0.35393105783549988</v>
          </cell>
          <cell r="D14">
            <v>1.5754453019760817</v>
          </cell>
          <cell r="E14">
            <v>0.36013146440923988</v>
          </cell>
          <cell r="F14">
            <v>1.5991987769496863</v>
          </cell>
          <cell r="G14">
            <v>0.34493729403399992</v>
          </cell>
          <cell r="H14">
            <v>1.5328902521772605</v>
          </cell>
        </row>
        <row r="15">
          <cell r="B15">
            <v>7</v>
          </cell>
          <cell r="C15">
            <v>0.36065574793437433</v>
          </cell>
          <cell r="D15">
            <v>1.7790260694090823</v>
          </cell>
          <cell r="E15">
            <v>0.36697396223301543</v>
          </cell>
          <cell r="F15">
            <v>1.8063460116387628</v>
          </cell>
          <cell r="G15">
            <v>0.35149110262064587</v>
          </cell>
          <cell r="H15">
            <v>1.7312978162524715</v>
          </cell>
        </row>
        <row r="16">
          <cell r="B16">
            <v>8</v>
          </cell>
          <cell r="C16">
            <v>0.36750820714512739</v>
          </cell>
          <cell r="D16">
            <v>1.9676158894220166</v>
          </cell>
          <cell r="E16">
            <v>0.37394646751544269</v>
          </cell>
          <cell r="F16">
            <v>1.9982396772280073</v>
          </cell>
          <cell r="G16">
            <v>0.35816943357043812</v>
          </cell>
          <cell r="H16">
            <v>1.9150953687912358</v>
          </cell>
        </row>
        <row r="17">
          <cell r="B17">
            <v>9</v>
          </cell>
          <cell r="C17">
            <v>0.37449086308088475</v>
          </cell>
          <cell r="D17">
            <v>2.1423186408703621</v>
          </cell>
          <cell r="E17">
            <v>0.38105145039823607</v>
          </cell>
          <cell r="F17">
            <v>2.1760029910784078</v>
          </cell>
          <cell r="G17">
            <v>0.3649746528082764</v>
          </cell>
          <cell r="H17">
            <v>2.0853587379157816</v>
          </cell>
        </row>
        <row r="18">
          <cell r="B18">
            <v>10</v>
          </cell>
          <cell r="C18">
            <v>0.38160618947942154</v>
          </cell>
          <cell r="D18">
            <v>2.304156916984784</v>
          </cell>
          <cell r="E18">
            <v>0.38829142795580252</v>
          </cell>
          <cell r="F18">
            <v>2.3406764609089148</v>
          </cell>
          <cell r="G18">
            <v>0.37190917121163364</v>
          </cell>
          <cell r="H18">
            <v>2.2430845316775199</v>
          </cell>
        </row>
        <row r="19">
          <cell r="B19">
            <v>11</v>
          </cell>
          <cell r="C19">
            <v>0.38885670707953052</v>
          </cell>
          <cell r="D19">
            <v>2.4540780109489622</v>
          </cell>
          <cell r="E19">
            <v>0.39566896508696275</v>
          </cell>
          <cell r="F19">
            <v>2.4932239752337209</v>
          </cell>
          <cell r="G19">
            <v>0.37897544546465461</v>
          </cell>
          <cell r="H19">
            <v>2.3891959715349849</v>
          </cell>
        </row>
        <row r="20">
          <cell r="B20">
            <v>12</v>
          </cell>
          <cell r="C20">
            <v>0.39624498451404155</v>
          </cell>
          <cell r="D20">
            <v>2.5929594607212323</v>
          </cell>
          <cell r="E20">
            <v>0.40318667542361503</v>
          </cell>
          <cell r="F20">
            <v>2.6345384453218821</v>
          </cell>
          <cell r="G20">
            <v>0.38617597892848304</v>
          </cell>
          <cell r="H20">
            <v>2.5245482962756731</v>
          </cell>
        </row>
        <row r="21">
          <cell r="B21">
            <v>13</v>
          </cell>
          <cell r="C21">
            <v>0.4037736392198083</v>
          </cell>
          <cell r="D21">
            <v>2.7216141855557261</v>
          </cell>
          <cell r="E21">
            <v>0.41084722225666365</v>
          </cell>
          <cell r="F21">
            <v>2.7654470317035513</v>
          </cell>
          <cell r="G21">
            <v>0.39351332252812421</v>
          </cell>
          <cell r="H21">
            <v>2.6499337680127284</v>
          </cell>
        </row>
        <row r="22">
          <cell r="B22">
            <v>14</v>
          </cell>
          <cell r="C22">
            <v>0.41144533836498465</v>
          </cell>
          <cell r="D22">
            <v>2.8407952442887709</v>
          </cell>
          <cell r="E22">
            <v>0.41865331947954021</v>
          </cell>
          <cell r="F22">
            <v>2.8867159858152975</v>
          </cell>
          <cell r="G22">
            <v>0.40099007565615852</v>
          </cell>
          <cell r="H22">
            <v>2.7660863095582369</v>
          </cell>
        </row>
        <row r="23">
          <cell r="B23">
            <v>15</v>
          </cell>
          <cell r="C23">
            <v>0.41926279979391934</v>
          </cell>
          <cell r="D23">
            <v>2.9512002432423827</v>
          </cell>
          <cell r="E23">
            <v>0.42660773254965145</v>
          </cell>
          <cell r="F23">
            <v>2.9990551351242698</v>
          </cell>
          <cell r="G23">
            <v>0.40860888709362547</v>
          </cell>
          <cell r="H23">
            <v>2.873685800317213</v>
          </cell>
        </row>
        <row r="24">
          <cell r="B24">
            <v>16</v>
          </cell>
          <cell r="C24">
            <v>0.42722879299000377</v>
          </cell>
          <cell r="D24">
            <v>3.0534754195457734</v>
          </cell>
          <cell r="E24">
            <v>0.43471327946809479</v>
          </cell>
          <cell r="F24">
            <v>3.1031220379841269</v>
          </cell>
          <cell r="G24">
            <v>0.41637245594840433</v>
          </cell>
          <cell r="H24">
            <v>2.9733620558475731</v>
          </cell>
        </row>
        <row r="25">
          <cell r="B25">
            <v>17</v>
          </cell>
          <cell r="C25">
            <v>0.43534614005681382</v>
          </cell>
          <cell r="D25">
            <v>3.1482194237759149</v>
          </cell>
          <cell r="E25">
            <v>0.44297283177798857</v>
          </cell>
          <cell r="F25">
            <v>3.1995258325424856</v>
          </cell>
          <cell r="G25">
            <v>0.42428353261142399</v>
          </cell>
          <cell r="H25">
            <v>3.0656985143797884</v>
          </cell>
        </row>
        <row r="26">
          <cell r="B26">
            <v>18</v>
          </cell>
          <cell r="C26">
            <v>0.44361771671789324</v>
          </cell>
          <cell r="D26">
            <v>3.2359868240582004</v>
          </cell>
          <cell r="E26">
            <v>0.45138931558177031</v>
          </cell>
          <cell r="F26">
            <v>3.2888308022288193</v>
          </cell>
          <cell r="G26">
            <v>0.432344919731041</v>
          </cell>
          <cell r="H26">
            <v>3.1512356518746314</v>
          </cell>
        </row>
        <row r="27">
          <cell r="B27">
            <v>19</v>
          </cell>
          <cell r="C27">
            <v>0.45204645333553317</v>
          </cell>
          <cell r="D27">
            <v>3.3172913521378811</v>
          </cell>
          <cell r="E27">
            <v>0.45996571257782393</v>
          </cell>
          <cell r="F27">
            <v>3.3715596786927962</v>
          </cell>
          <cell r="G27">
            <v>0.44055947320593075</v>
          </cell>
          <cell r="H27">
            <v>3.2304741456084911</v>
          </cell>
        </row>
        <row r="28">
          <cell r="B28">
            <v>20</v>
          </cell>
          <cell r="C28">
            <v>0.46063533594890826</v>
          </cell>
          <cell r="D28">
            <v>3.3926089104226032</v>
          </cell>
          <cell r="E28">
            <v>0.46870506111680255</v>
          </cell>
          <cell r="F28">
            <v>3.4481967015262436</v>
          </cell>
          <cell r="G28">
            <v>0.4489301031968434</v>
          </cell>
          <cell r="H28">
            <v>3.3038778048037662</v>
          </cell>
        </row>
        <row r="29">
          <cell r="B29">
            <v>21</v>
          </cell>
          <cell r="C29">
            <v>0.46938740733193746</v>
          </cell>
          <cell r="D29">
            <v>3.4623803575972687</v>
          </cell>
          <cell r="E29">
            <v>0.47761045727802176</v>
          </cell>
          <cell r="F29">
            <v>3.5191904526783189</v>
          </cell>
          <cell r="G29">
            <v>0.4574597751575834</v>
          </cell>
          <cell r="H29">
            <v>3.3718762854582982</v>
          </cell>
        </row>
        <row r="30">
          <cell r="B30">
            <v>22</v>
          </cell>
          <cell r="C30">
            <v>0.4783057680712442</v>
          </cell>
          <cell r="D30">
            <v>3.5270140891163453</v>
          </cell>
          <cell r="E30">
            <v>0.48668505596630413</v>
          </cell>
          <cell r="F30">
            <v>3.5849564821546505</v>
          </cell>
          <cell r="G30">
            <v>0.46615151088557744</v>
          </cell>
          <cell r="H30">
            <v>3.4348676052646332</v>
          </cell>
        </row>
        <row r="31">
          <cell r="B31">
            <v>23</v>
          </cell>
          <cell r="C31">
            <v>0.48739357766459779</v>
          </cell>
          <cell r="D31">
            <v>3.5868884276781077</v>
          </cell>
          <cell r="E31">
            <v>0.49593207202966388</v>
          </cell>
          <cell r="F31">
            <v>3.6458797403695433</v>
          </cell>
          <cell r="G31">
            <v>0.47500838959240338</v>
          </cell>
          <cell r="H31">
            <v>3.4932204733397745</v>
          </cell>
        </row>
        <row r="32">
          <cell r="B32">
            <v>24</v>
          </cell>
          <cell r="C32">
            <v>0.49665405564022508</v>
          </cell>
          <cell r="D32">
            <v>3.64235383767305</v>
          </cell>
          <cell r="E32">
            <v>0.50535478139822743</v>
          </cell>
          <cell r="F32">
            <v>3.7023168313886119</v>
          </cell>
          <cell r="G32">
            <v>0.484033548994659</v>
          </cell>
          <cell r="H32">
            <v>3.5472764484021098</v>
          </cell>
        </row>
        <row r="33">
          <cell r="B33">
            <v>25</v>
          </cell>
          <cell r="C33">
            <v>0.50609048269738932</v>
          </cell>
          <cell r="D33">
            <v>3.6937349765683645</v>
          </cell>
          <cell r="E33">
            <v>0.51495652224479371</v>
          </cell>
          <cell r="F33">
            <v>3.754598100250822</v>
          </cell>
          <cell r="G33">
            <v>0.49323018642555749</v>
          </cell>
          <cell r="H33">
            <v>3.5973519380280368</v>
          </cell>
        </row>
        <row r="34">
          <cell r="B34">
            <v>26</v>
          </cell>
          <cell r="C34">
            <v>0.51570620186863969</v>
          </cell>
          <cell r="D34">
            <v>3.7413325952359333</v>
          </cell>
          <cell r="E34">
            <v>0.52474069616744479</v>
          </cell>
          <cell r="F34">
            <v>3.8030295665877238</v>
          </cell>
          <cell r="G34">
            <v>0.502601559967643</v>
          </cell>
          <cell r="H34">
            <v>3.6437400506905999</v>
          </cell>
        </row>
        <row r="35">
          <cell r="B35">
            <v>27</v>
          </cell>
          <cell r="C35">
            <v>0.52550461970414375</v>
          </cell>
          <cell r="D35">
            <v>3.785425298347072</v>
          </cell>
          <cell r="E35">
            <v>0.53471076939462614</v>
          </cell>
          <cell r="F35">
            <v>3.8478947158579992</v>
          </cell>
          <cell r="G35">
            <v>0.51215098960702821</v>
          </cell>
          <cell r="H35">
            <v>3.6867123114207381</v>
          </cell>
        </row>
        <row r="36">
          <cell r="B36">
            <v>28</v>
          </cell>
          <cell r="C36">
            <v>0.53548920747852247</v>
          </cell>
          <cell r="D36">
            <v>3.8262711751382086</v>
          </cell>
          <cell r="E36">
            <v>0.54487027401312393</v>
          </cell>
          <cell r="F36">
            <v>3.8894561586820089</v>
          </cell>
          <cell r="G36">
            <v>0.52188185840956169</v>
          </cell>
          <cell r="H36">
            <v>3.7265202511334747</v>
          </cell>
        </row>
        <row r="37">
          <cell r="B37">
            <v>29</v>
          </cell>
          <cell r="C37">
            <v>0.54566350242061434</v>
          </cell>
          <cell r="D37">
            <v>3.8641093100929069</v>
          </cell>
          <cell r="E37">
            <v>0.55522280921937328</v>
          </cell>
          <cell r="F37">
            <v>3.9279571679889784</v>
          </cell>
          <cell r="G37">
            <v>0.53179761371934331</v>
          </cell>
          <cell r="H37">
            <v>3.7633968789219101</v>
          </cell>
        </row>
        <row r="38">
          <cell r="B38">
            <v>30</v>
          </cell>
          <cell r="C38">
            <v>0.55603110896660601</v>
          </cell>
          <cell r="D38">
            <v>3.899161182382759</v>
          </cell>
          <cell r="E38">
            <v>0.56577204259454128</v>
          </cell>
          <cell r="F38">
            <v>3.9636231029742528</v>
          </cell>
          <cell r="G38">
            <v>0.54190176838001081</v>
          </cell>
          <cell r="H38">
            <v>3.7975580459368339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showGridLines="0" topLeftCell="A7" workbookViewId="0">
      <selection activeCell="C30" sqref="C30"/>
    </sheetView>
  </sheetViews>
  <sheetFormatPr defaultColWidth="9.140625" defaultRowHeight="12.75" x14ac:dyDescent="0.2"/>
  <cols>
    <col min="1" max="1" width="3.140625" style="3" customWidth="1"/>
    <col min="2" max="2" width="3" style="3" bestFit="1" customWidth="1"/>
    <col min="3" max="8" width="10.5703125" style="3" bestFit="1" customWidth="1"/>
    <col min="9" max="9" width="2.5703125" style="3" customWidth="1"/>
    <col min="10" max="10" width="3" style="3" bestFit="1" customWidth="1"/>
    <col min="11" max="11" width="10.5703125" style="3" bestFit="1" customWidth="1"/>
    <col min="12" max="12" width="11.5703125" style="3" bestFit="1" customWidth="1"/>
    <col min="13" max="14" width="10.5703125" style="3" bestFit="1" customWidth="1"/>
    <col min="15" max="16384" width="9.140625" style="3"/>
  </cols>
  <sheetData>
    <row r="1" spans="1:14" ht="16.5" thickBot="1" x14ac:dyDescent="0.3">
      <c r="A1" s="1" t="s">
        <v>8</v>
      </c>
      <c r="B1" s="2"/>
    </row>
    <row r="2" spans="1:14" ht="15.75" thickBot="1" x14ac:dyDescent="0.3">
      <c r="C2" s="109" t="s">
        <v>9</v>
      </c>
      <c r="D2" s="109"/>
      <c r="E2" s="4">
        <v>1.9E-2</v>
      </c>
    </row>
    <row r="3" spans="1:14" ht="15.75" thickBot="1" x14ac:dyDescent="0.3">
      <c r="C3" s="109" t="s">
        <v>10</v>
      </c>
      <c r="D3" s="109"/>
      <c r="E3" s="5">
        <v>0.1</v>
      </c>
    </row>
    <row r="4" spans="1:14" ht="13.5" thickBot="1" x14ac:dyDescent="0.25"/>
    <row r="5" spans="1:14" ht="13.5" thickBot="1" x14ac:dyDescent="0.25">
      <c r="B5" s="110" t="s">
        <v>11</v>
      </c>
      <c r="C5" s="111"/>
      <c r="D5" s="111"/>
      <c r="E5" s="111"/>
      <c r="F5" s="111"/>
      <c r="G5" s="111"/>
      <c r="H5" s="112"/>
      <c r="I5" s="6"/>
      <c r="J5" s="110" t="s">
        <v>12</v>
      </c>
      <c r="K5" s="111"/>
      <c r="L5" s="111"/>
      <c r="M5" s="111"/>
      <c r="N5" s="112"/>
    </row>
    <row r="6" spans="1:14" ht="13.5" thickBot="1" x14ac:dyDescent="0.25">
      <c r="B6" s="7"/>
      <c r="C6" s="113" t="s">
        <v>13</v>
      </c>
      <c r="D6" s="114"/>
      <c r="E6" s="114"/>
      <c r="F6" s="115"/>
      <c r="G6" s="114" t="s">
        <v>14</v>
      </c>
      <c r="H6" s="115"/>
      <c r="I6" s="8"/>
      <c r="J6" s="7"/>
      <c r="K6" s="114" t="s">
        <v>15</v>
      </c>
      <c r="L6" s="114"/>
      <c r="M6" s="114"/>
      <c r="N6" s="115"/>
    </row>
    <row r="7" spans="1:14" ht="13.5" thickBot="1" x14ac:dyDescent="0.25">
      <c r="B7" s="9"/>
      <c r="C7" s="116" t="s">
        <v>16</v>
      </c>
      <c r="D7" s="117"/>
      <c r="E7" s="117" t="s">
        <v>17</v>
      </c>
      <c r="F7" s="117"/>
      <c r="G7" s="117" t="s">
        <v>16</v>
      </c>
      <c r="H7" s="117"/>
      <c r="I7" s="10"/>
      <c r="J7" s="11"/>
      <c r="K7" s="118" t="s">
        <v>18</v>
      </c>
      <c r="L7" s="116"/>
      <c r="M7" s="119" t="s">
        <v>19</v>
      </c>
      <c r="N7" s="116"/>
    </row>
    <row r="8" spans="1:14" ht="13.5" thickBot="1" x14ac:dyDescent="0.25">
      <c r="B8" s="12"/>
      <c r="C8" s="12" t="s">
        <v>20</v>
      </c>
      <c r="D8" s="13" t="s">
        <v>21</v>
      </c>
      <c r="E8" s="12" t="s">
        <v>20</v>
      </c>
      <c r="F8" s="13" t="s">
        <v>21</v>
      </c>
      <c r="G8" s="12" t="s">
        <v>20</v>
      </c>
      <c r="H8" s="13" t="s">
        <v>21</v>
      </c>
      <c r="I8" s="10"/>
      <c r="J8" s="12"/>
      <c r="K8" s="12" t="s">
        <v>20</v>
      </c>
      <c r="L8" s="13" t="s">
        <v>21</v>
      </c>
      <c r="M8" s="14" t="s">
        <v>20</v>
      </c>
      <c r="N8" s="13" t="s">
        <v>21</v>
      </c>
    </row>
    <row r="9" spans="1:14" x14ac:dyDescent="0.2">
      <c r="B9" s="15">
        <v>1</v>
      </c>
      <c r="C9" s="16">
        <v>0.28804999999999997</v>
      </c>
      <c r="D9" s="17">
        <f>C9</f>
        <v>0.28804999999999997</v>
      </c>
      <c r="E9" s="16">
        <v>0.29044999999999999</v>
      </c>
      <c r="F9" s="17">
        <f>E9</f>
        <v>0.29044999999999999</v>
      </c>
      <c r="G9" s="16">
        <v>0.27964</v>
      </c>
      <c r="H9" s="17">
        <f>G9</f>
        <v>0.27964</v>
      </c>
      <c r="I9" s="18"/>
      <c r="J9" s="15">
        <v>1</v>
      </c>
      <c r="K9" s="19">
        <f>1.87683810941176*(1+$E$2)</f>
        <v>1.9124980334905834</v>
      </c>
      <c r="L9" s="17">
        <f>K9</f>
        <v>1.9124980334905834</v>
      </c>
      <c r="M9" s="20">
        <f>0.0817*(1+$E$2)</f>
        <v>8.3252299999999987E-2</v>
      </c>
      <c r="N9" s="17">
        <f>M9</f>
        <v>8.3252299999999987E-2</v>
      </c>
    </row>
    <row r="10" spans="1:14" x14ac:dyDescent="0.2">
      <c r="B10" s="15">
        <v>2</v>
      </c>
      <c r="C10" s="16">
        <v>0.32765</v>
      </c>
      <c r="D10" s="17">
        <f>NPV($E$3,C$10:C10)+D$9</f>
        <v>0.58591363636363636</v>
      </c>
      <c r="E10" s="16">
        <v>0.33206999999999998</v>
      </c>
      <c r="F10" s="17">
        <f>NPV($E$3,E$10:E10)+F$9</f>
        <v>0.59233181818181813</v>
      </c>
      <c r="G10" s="16">
        <v>0.31774999999999998</v>
      </c>
      <c r="H10" s="17">
        <f>NPV($E$3,G$10:G10)+H$9</f>
        <v>0.56850363636363632</v>
      </c>
      <c r="I10" s="18"/>
      <c r="J10" s="15">
        <v>2</v>
      </c>
      <c r="K10" s="16">
        <f>K9*(1+$E$2)</f>
        <v>1.9488354961269043</v>
      </c>
      <c r="L10" s="17">
        <f>NPV($E$3,K$10:K10)+L$9</f>
        <v>3.6841666663332235</v>
      </c>
      <c r="M10" s="18">
        <f>M9*(1+$E$2)</f>
        <v>8.4834093699999974E-2</v>
      </c>
      <c r="N10" s="17">
        <f>NPV($E$3,M$10:M10)+N$9</f>
        <v>0.16037420336363634</v>
      </c>
    </row>
    <row r="11" spans="1:14" x14ac:dyDescent="0.2">
      <c r="B11" s="15">
        <v>3</v>
      </c>
      <c r="C11" s="16">
        <v>0.33450000000000002</v>
      </c>
      <c r="D11" s="17">
        <f>NPV($E$3,C$10:C11)+D$9</f>
        <v>0.86235991735537176</v>
      </c>
      <c r="E11" s="16">
        <v>0.34036</v>
      </c>
      <c r="F11" s="17">
        <f>NPV($E$3,E$10:E11)+F$9</f>
        <v>0.87362107438016523</v>
      </c>
      <c r="G11" s="16">
        <v>0.32600000000000001</v>
      </c>
      <c r="H11" s="17">
        <f>NPV($E$3,G$10:G11)+H$9</f>
        <v>0.83792512396694208</v>
      </c>
      <c r="I11" s="18"/>
      <c r="J11" s="15">
        <v>3</v>
      </c>
      <c r="K11" s="16">
        <f t="shared" ref="K11:K38" si="0">K10*(1+$E$2)</f>
        <v>1.9858633705533153</v>
      </c>
      <c r="L11" s="17">
        <f>NPV($E$3,K$10:K11)+L$9</f>
        <v>5.3253760634847236</v>
      </c>
      <c r="M11" s="18">
        <f t="shared" ref="M11:M38" si="1">M10*(1+$E$2)</f>
        <v>8.6445941480299965E-2</v>
      </c>
      <c r="N11" s="17">
        <f>NPV($E$3,M$10:M11)+N$9</f>
        <v>0.2318171302068594</v>
      </c>
    </row>
    <row r="12" spans="1:14" x14ac:dyDescent="0.2">
      <c r="B12" s="15">
        <v>4</v>
      </c>
      <c r="C12" s="16">
        <f>C11*(1+$E$2)</f>
        <v>0.34085549999999998</v>
      </c>
      <c r="D12" s="17">
        <f>NPV($E$3,C$10:C12)+D$9</f>
        <v>1.1184496994740794</v>
      </c>
      <c r="E12" s="16">
        <f>E11*(1+$E$2)</f>
        <v>0.34682683999999997</v>
      </c>
      <c r="F12" s="17">
        <f>NPV($E$3,E$10:E12)+F$9</f>
        <v>1.1341972126220885</v>
      </c>
      <c r="G12" s="16">
        <f>G11*(1+$E$2)</f>
        <v>0.33219399999999999</v>
      </c>
      <c r="H12" s="17">
        <f>NPV($E$3,G$10:G12)+H$9</f>
        <v>1.0875073929376406</v>
      </c>
      <c r="I12" s="18"/>
      <c r="J12" s="15">
        <v>4</v>
      </c>
      <c r="K12" s="16">
        <f t="shared" si="0"/>
        <v>2.0235947745938283</v>
      </c>
      <c r="L12" s="17">
        <f>NPV($E$3,K$10:K12)+L$9</f>
        <v>6.845732768664158</v>
      </c>
      <c r="M12" s="18">
        <f t="shared" si="1"/>
        <v>8.8088414368425655E-2</v>
      </c>
      <c r="N12" s="17">
        <f>NPV($E$3,M$10:M12)+N$9</f>
        <v>0.29799925970980884</v>
      </c>
    </row>
    <row r="13" spans="1:14" x14ac:dyDescent="0.2">
      <c r="B13" s="15">
        <v>5</v>
      </c>
      <c r="C13" s="16">
        <f t="shared" ref="C13:C38" si="2">C12*(1+$E$2)</f>
        <v>0.34733175449999992</v>
      </c>
      <c r="D13" s="17">
        <f>NPV($E$3,C$10:C13)+D$9</f>
        <v>1.3556819612731368</v>
      </c>
      <c r="E13" s="16">
        <f t="shared" ref="E13:E38" si="3">E12*(1+$E$2)</f>
        <v>0.35341654995999994</v>
      </c>
      <c r="F13" s="17">
        <f>NPV($E$3,E$10:E13)+F$9</f>
        <v>1.3755854715934701</v>
      </c>
      <c r="G13" s="16">
        <f t="shared" ref="G13:G38" si="4">G12*(1+$E$2)</f>
        <v>0.33850568599999997</v>
      </c>
      <c r="H13" s="17">
        <f>NPV($E$3,G$10:G13)+H$9</f>
        <v>1.3187113311932244</v>
      </c>
      <c r="I13" s="18"/>
      <c r="J13" s="15">
        <v>5</v>
      </c>
      <c r="K13" s="16">
        <f t="shared" si="0"/>
        <v>2.0620430753111108</v>
      </c>
      <c r="L13" s="17">
        <f>NPV($E$3,K$10:K13)+L$9</f>
        <v>8.2541359346440171</v>
      </c>
      <c r="M13" s="18">
        <f t="shared" si="1"/>
        <v>8.9762094241425727E-2</v>
      </c>
      <c r="N13" s="17">
        <f>NPV($E$3,M$10:M13)+N$9</f>
        <v>0.35930797785845009</v>
      </c>
    </row>
    <row r="14" spans="1:14" x14ac:dyDescent="0.2">
      <c r="B14" s="15">
        <v>6</v>
      </c>
      <c r="C14" s="16">
        <f t="shared" si="2"/>
        <v>0.35393105783549988</v>
      </c>
      <c r="D14" s="17">
        <f>NPV($E$3,C$10:C14)+D$9</f>
        <v>1.5754453019760817</v>
      </c>
      <c r="E14" s="16">
        <f t="shared" si="3"/>
        <v>0.36013146440923988</v>
      </c>
      <c r="F14" s="17">
        <f>NPV($E$3,E$10:E14)+F$9</f>
        <v>1.5991987769496863</v>
      </c>
      <c r="G14" s="16">
        <f t="shared" si="4"/>
        <v>0.34493729403399992</v>
      </c>
      <c r="H14" s="17">
        <f>NPV($E$3,G$10:G14)+H$9</f>
        <v>1.5328902521772605</v>
      </c>
      <c r="I14" s="18"/>
      <c r="J14" s="15">
        <v>6</v>
      </c>
      <c r="K14" s="16">
        <f t="shared" si="0"/>
        <v>2.1012218937420215</v>
      </c>
      <c r="L14" s="17">
        <f>NPV($E$3,K$10:K14)+L$9</f>
        <v>9.5588294129471763</v>
      </c>
      <c r="M14" s="18">
        <f t="shared" si="1"/>
        <v>9.1467574032012805E-2</v>
      </c>
      <c r="N14" s="17">
        <f>NPV($E$3,M$10:M14)+N$9</f>
        <v>0.41610214494341868</v>
      </c>
    </row>
    <row r="15" spans="1:14" x14ac:dyDescent="0.2">
      <c r="B15" s="15">
        <v>7</v>
      </c>
      <c r="C15" s="16">
        <f t="shared" si="2"/>
        <v>0.36065574793437433</v>
      </c>
      <c r="D15" s="17">
        <f>NPV($E$3,C$10:C15)+D$9</f>
        <v>1.7790260694090823</v>
      </c>
      <c r="E15" s="16">
        <f t="shared" si="3"/>
        <v>0.36697396223301543</v>
      </c>
      <c r="F15" s="17">
        <f>NPV($E$3,E$10:E15)+F$9</f>
        <v>1.8063460116387628</v>
      </c>
      <c r="G15" s="16">
        <f t="shared" si="4"/>
        <v>0.35149110262064587</v>
      </c>
      <c r="H15" s="17">
        <f>NPV($E$3,G$10:G15)+H$9</f>
        <v>1.7312978162524715</v>
      </c>
      <c r="I15" s="18"/>
      <c r="J15" s="15">
        <v>7</v>
      </c>
      <c r="K15" s="16">
        <f t="shared" si="0"/>
        <v>2.1411451097231198</v>
      </c>
      <c r="L15" s="17">
        <f>NPV($E$3,K$10:K15)+L$9</f>
        <v>10.767450007848012</v>
      </c>
      <c r="M15" s="18">
        <f t="shared" si="1"/>
        <v>9.3205457938621034E-2</v>
      </c>
      <c r="N15" s="17">
        <f>NPV($E$3,M$10:M15)+N$9</f>
        <v>0.46871419608849418</v>
      </c>
    </row>
    <row r="16" spans="1:14" x14ac:dyDescent="0.2">
      <c r="B16" s="15">
        <v>8</v>
      </c>
      <c r="C16" s="16">
        <f t="shared" si="2"/>
        <v>0.36750820714512739</v>
      </c>
      <c r="D16" s="17">
        <f>NPV($E$3,C$10:C16)+D$9</f>
        <v>1.9676158894220166</v>
      </c>
      <c r="E16" s="16">
        <f t="shared" si="3"/>
        <v>0.37394646751544269</v>
      </c>
      <c r="F16" s="17">
        <f>NPV($E$3,E$10:E16)+F$9</f>
        <v>1.9982396772280073</v>
      </c>
      <c r="G16" s="16">
        <f t="shared" si="4"/>
        <v>0.35816943357043812</v>
      </c>
      <c r="H16" s="17">
        <f>NPV($E$3,G$10:G16)+H$9</f>
        <v>1.9150953687912358</v>
      </c>
      <c r="I16" s="18"/>
      <c r="J16" s="15">
        <v>8</v>
      </c>
      <c r="K16" s="16">
        <f t="shared" si="0"/>
        <v>2.1818268668078589</v>
      </c>
      <c r="L16" s="17">
        <f>NPV($E$3,K$10:K16)+L$9</f>
        <v>11.887072177124329</v>
      </c>
      <c r="M16" s="18">
        <f t="shared" si="1"/>
        <v>9.4976361639454818E-2</v>
      </c>
      <c r="N16" s="17">
        <f>NPV($E$3,M$10:M16)+N$9</f>
        <v>0.51745208710379587</v>
      </c>
    </row>
    <row r="17" spans="2:14" x14ac:dyDescent="0.2">
      <c r="B17" s="15">
        <v>9</v>
      </c>
      <c r="C17" s="16">
        <f t="shared" si="2"/>
        <v>0.37449086308088475</v>
      </c>
      <c r="D17" s="17">
        <f>NPV($E$3,C$10:C17)+D$9</f>
        <v>2.1423186408703621</v>
      </c>
      <c r="E17" s="16">
        <f t="shared" si="3"/>
        <v>0.38105145039823607</v>
      </c>
      <c r="F17" s="17">
        <f>NPV($E$3,E$10:E17)+F$9</f>
        <v>2.1760029910784078</v>
      </c>
      <c r="G17" s="16">
        <f t="shared" si="4"/>
        <v>0.3649746528082764</v>
      </c>
      <c r="H17" s="17">
        <f>NPV($E$3,G$10:G17)+H$9</f>
        <v>2.0853587379157816</v>
      </c>
      <c r="I17" s="18"/>
      <c r="J17" s="15">
        <v>9</v>
      </c>
      <c r="K17" s="16">
        <f t="shared" si="0"/>
        <v>2.2232815772772079</v>
      </c>
      <c r="L17" s="17">
        <f>NPV($E$3,K$10:K17)+L$9</f>
        <v>12.924249441208485</v>
      </c>
      <c r="M17" s="18">
        <f t="shared" si="1"/>
        <v>9.6780912510604444E-2</v>
      </c>
      <c r="N17" s="17">
        <f>NPV($E$3,M$10:M17)+N$9</f>
        <v>0.56260109705342531</v>
      </c>
    </row>
    <row r="18" spans="2:14" x14ac:dyDescent="0.2">
      <c r="B18" s="15">
        <v>10</v>
      </c>
      <c r="C18" s="16">
        <f t="shared" si="2"/>
        <v>0.38160618947942154</v>
      </c>
      <c r="D18" s="17">
        <f>NPV($E$3,C$10:C18)+D$9</f>
        <v>2.304156916984784</v>
      </c>
      <c r="E18" s="16">
        <f t="shared" si="3"/>
        <v>0.38829142795580252</v>
      </c>
      <c r="F18" s="17">
        <f>NPV($E$3,E$10:E18)+F$9</f>
        <v>2.3406764609089148</v>
      </c>
      <c r="G18" s="16">
        <f t="shared" si="4"/>
        <v>0.37190917121163364</v>
      </c>
      <c r="H18" s="17">
        <f>NPV($E$3,G$10:G18)+H$9</f>
        <v>2.2430845316775199</v>
      </c>
      <c r="I18" s="18"/>
      <c r="J18" s="15">
        <v>10</v>
      </c>
      <c r="K18" s="16">
        <f t="shared" si="0"/>
        <v>2.2655239272454746</v>
      </c>
      <c r="L18" s="17">
        <f>NPV($E$3,K$10:K18)+L$9</f>
        <v>13.885052743119168</v>
      </c>
      <c r="M18" s="18">
        <f t="shared" si="1"/>
        <v>9.8619749848305918E-2</v>
      </c>
      <c r="N18" s="17">
        <f>NPV($E$3,M$10:M18)+N$9</f>
        <v>0.60442549808858193</v>
      </c>
    </row>
    <row r="19" spans="2:14" x14ac:dyDescent="0.2">
      <c r="B19" s="15">
        <v>11</v>
      </c>
      <c r="C19" s="16">
        <f t="shared" si="2"/>
        <v>0.38885670707953052</v>
      </c>
      <c r="D19" s="17">
        <f>NPV($E$3,C$10:C19)+D$9</f>
        <v>2.4540780109489622</v>
      </c>
      <c r="E19" s="16">
        <f t="shared" si="3"/>
        <v>0.39566896508696275</v>
      </c>
      <c r="F19" s="17">
        <f>NPV($E$3,E$10:E19)+F$9</f>
        <v>2.4932239752337209</v>
      </c>
      <c r="G19" s="16">
        <f t="shared" si="4"/>
        <v>0.37897544546465461</v>
      </c>
      <c r="H19" s="17">
        <f>NPV($E$3,G$10:G19)+H$9</f>
        <v>2.3891959715349849</v>
      </c>
      <c r="I19" s="18"/>
      <c r="J19" s="15">
        <v>11</v>
      </c>
      <c r="K19" s="16">
        <f t="shared" si="0"/>
        <v>2.3085688818631382</v>
      </c>
      <c r="L19" s="17">
        <f>NPV($E$3,K$10:K19)+L$9</f>
        <v>14.775105983707338</v>
      </c>
      <c r="M19" s="18">
        <f t="shared" si="1"/>
        <v>0.10049352509542372</v>
      </c>
      <c r="N19" s="17">
        <f>NPV($E$3,M$10:M19)+N$9</f>
        <v>0.64317010232024074</v>
      </c>
    </row>
    <row r="20" spans="2:14" x14ac:dyDescent="0.2">
      <c r="B20" s="15">
        <v>12</v>
      </c>
      <c r="C20" s="16">
        <f t="shared" si="2"/>
        <v>0.39624498451404155</v>
      </c>
      <c r="D20" s="17">
        <f>NPV($E$3,C$10:C20)+D$9</f>
        <v>2.5929594607212323</v>
      </c>
      <c r="E20" s="16">
        <f t="shared" si="3"/>
        <v>0.40318667542361503</v>
      </c>
      <c r="F20" s="17">
        <f>NPV($E$3,E$10:E20)+F$9</f>
        <v>2.6345384453218821</v>
      </c>
      <c r="G20" s="16">
        <f t="shared" si="4"/>
        <v>0.38617597892848304</v>
      </c>
      <c r="H20" s="17">
        <f>NPV($E$3,G$10:G20)+H$9</f>
        <v>2.5245482962756731</v>
      </c>
      <c r="I20" s="18"/>
      <c r="J20" s="15">
        <v>12</v>
      </c>
      <c r="K20" s="16">
        <f t="shared" si="0"/>
        <v>2.3524316906185376</v>
      </c>
      <c r="L20" s="17">
        <f>NPV($E$3,K$10:K20)+L$9</f>
        <v>15.599618940215834</v>
      </c>
      <c r="M20" s="18">
        <f t="shared" si="1"/>
        <v>0.10240290207223676</v>
      </c>
      <c r="N20" s="17">
        <f>NPV($E$3,M$10:M20)+N$9</f>
        <v>0.67906169478575007</v>
      </c>
    </row>
    <row r="21" spans="2:14" x14ac:dyDescent="0.2">
      <c r="B21" s="15">
        <v>13</v>
      </c>
      <c r="C21" s="16">
        <f t="shared" si="2"/>
        <v>0.4037736392198083</v>
      </c>
      <c r="D21" s="17">
        <f>NPV($E$3,C$10:C21)+D$9</f>
        <v>2.7216141855557261</v>
      </c>
      <c r="E21" s="16">
        <f t="shared" si="3"/>
        <v>0.41084722225666365</v>
      </c>
      <c r="F21" s="17">
        <f>NPV($E$3,E$10:E21)+F$9</f>
        <v>2.7654470317035513</v>
      </c>
      <c r="G21" s="16">
        <f t="shared" si="4"/>
        <v>0.39351332252812421</v>
      </c>
      <c r="H21" s="17">
        <f>NPV($E$3,G$10:G21)+H$9</f>
        <v>2.6499337680127284</v>
      </c>
      <c r="I21" s="18"/>
      <c r="J21" s="15">
        <v>13</v>
      </c>
      <c r="K21" s="16">
        <f t="shared" si="0"/>
        <v>2.3971278927402895</v>
      </c>
      <c r="L21" s="17">
        <f>NPV($E$3,K$10:K21)+L$9</f>
        <v>16.363417760835976</v>
      </c>
      <c r="M21" s="18">
        <f t="shared" si="1"/>
        <v>0.10434855721160925</v>
      </c>
      <c r="N21" s="17">
        <f>NPV($E$3,M$10:M21)+N$9</f>
        <v>0.71231036089698108</v>
      </c>
    </row>
    <row r="22" spans="2:14" x14ac:dyDescent="0.2">
      <c r="B22" s="15">
        <v>14</v>
      </c>
      <c r="C22" s="16">
        <f t="shared" si="2"/>
        <v>0.41144533836498465</v>
      </c>
      <c r="D22" s="17">
        <f>NPV($E$3,C$10:C22)+D$9</f>
        <v>2.8407952442887709</v>
      </c>
      <c r="E22" s="16">
        <f t="shared" si="3"/>
        <v>0.41865331947954021</v>
      </c>
      <c r="F22" s="17">
        <f>NPV($E$3,E$10:E22)+F$9</f>
        <v>2.8867159858152975</v>
      </c>
      <c r="G22" s="16">
        <f t="shared" si="4"/>
        <v>0.40099007565615852</v>
      </c>
      <c r="H22" s="17">
        <f>NPV($E$3,G$10:G22)+H$9</f>
        <v>2.7660863095582369</v>
      </c>
      <c r="I22" s="18"/>
      <c r="J22" s="15">
        <v>14</v>
      </c>
      <c r="K22" s="16">
        <f t="shared" si="0"/>
        <v>2.4426733227023547</v>
      </c>
      <c r="L22" s="17">
        <f>NPV($E$3,K$10:K22)+L$9</f>
        <v>17.070973213755906</v>
      </c>
      <c r="M22" s="18">
        <f t="shared" si="1"/>
        <v>0.10633117979862981</v>
      </c>
      <c r="N22" s="17">
        <f>NPV($E$3,M$10:M22)+N$9</f>
        <v>0.74311071614002144</v>
      </c>
    </row>
    <row r="23" spans="2:14" x14ac:dyDescent="0.2">
      <c r="B23" s="15">
        <v>15</v>
      </c>
      <c r="C23" s="16">
        <f t="shared" si="2"/>
        <v>0.41926279979391934</v>
      </c>
      <c r="D23" s="17">
        <f>NPV($E$3,C$10:C23)+D$9</f>
        <v>2.9512002432423827</v>
      </c>
      <c r="E23" s="16">
        <f t="shared" si="3"/>
        <v>0.42660773254965145</v>
      </c>
      <c r="F23" s="17">
        <f>NPV($E$3,E$10:E23)+F$9</f>
        <v>2.9990551351242698</v>
      </c>
      <c r="G23" s="16">
        <f t="shared" si="4"/>
        <v>0.40860888709362547</v>
      </c>
      <c r="H23" s="17">
        <f>NPV($E$3,G$10:G23)+H$9</f>
        <v>2.873685800317213</v>
      </c>
      <c r="I23" s="18"/>
      <c r="J23" s="15">
        <v>15</v>
      </c>
      <c r="K23" s="16">
        <f t="shared" si="0"/>
        <v>2.4890841158336992</v>
      </c>
      <c r="L23" s="17">
        <f>NPV($E$3,K$10:K23)+L$9</f>
        <v>17.726426856051734</v>
      </c>
      <c r="M23" s="18">
        <f t="shared" si="1"/>
        <v>0.10835147221480378</v>
      </c>
      <c r="N23" s="17">
        <f>NPV($E$3,M$10:M23)+N$9</f>
        <v>0.77164304522425609</v>
      </c>
    </row>
    <row r="24" spans="2:14" x14ac:dyDescent="0.2">
      <c r="B24" s="15">
        <v>16</v>
      </c>
      <c r="C24" s="16">
        <f t="shared" si="2"/>
        <v>0.42722879299000377</v>
      </c>
      <c r="D24" s="17">
        <f>NPV($E$3,C$10:C24)+D$9</f>
        <v>3.0534754195457734</v>
      </c>
      <c r="E24" s="16">
        <f t="shared" si="3"/>
        <v>0.43471327946809479</v>
      </c>
      <c r="F24" s="17">
        <f>NPV($E$3,E$10:E24)+F$9</f>
        <v>3.1031220379841269</v>
      </c>
      <c r="G24" s="16">
        <f t="shared" si="4"/>
        <v>0.41637245594840433</v>
      </c>
      <c r="H24" s="17">
        <f>NPV($E$3,G$10:G24)+H$9</f>
        <v>2.9733620558475731</v>
      </c>
      <c r="I24" s="18"/>
      <c r="J24" s="15">
        <v>16</v>
      </c>
      <c r="K24" s="16">
        <f t="shared" si="0"/>
        <v>2.5363767140345392</v>
      </c>
      <c r="L24" s="17">
        <f>NPV($E$3,K$10:K24)+L$9</f>
        <v>18.333615275596685</v>
      </c>
      <c r="M24" s="18">
        <f t="shared" si="1"/>
        <v>0.11041015018688503</v>
      </c>
      <c r="N24" s="17">
        <f>NPV($E$3,M$10:M24)+N$9</f>
        <v>0.79807435734865162</v>
      </c>
    </row>
    <row r="25" spans="2:14" x14ac:dyDescent="0.2">
      <c r="B25" s="15">
        <v>17</v>
      </c>
      <c r="C25" s="16">
        <f t="shared" si="2"/>
        <v>0.43534614005681382</v>
      </c>
      <c r="D25" s="17">
        <f>NPV($E$3,C$10:C25)+D$9</f>
        <v>3.1482194237759149</v>
      </c>
      <c r="E25" s="16">
        <f t="shared" si="3"/>
        <v>0.44297283177798857</v>
      </c>
      <c r="F25" s="17">
        <f>NPV($E$3,E$10:E25)+F$9</f>
        <v>3.1995258325424856</v>
      </c>
      <c r="G25" s="16">
        <f t="shared" si="4"/>
        <v>0.42428353261142399</v>
      </c>
      <c r="H25" s="17">
        <f>NPV($E$3,G$10:G25)+H$9</f>
        <v>3.0656985143797884</v>
      </c>
      <c r="I25" s="18"/>
      <c r="J25" s="15">
        <v>17</v>
      </c>
      <c r="K25" s="16">
        <f t="shared" si="0"/>
        <v>2.5845678716011951</v>
      </c>
      <c r="L25" s="17">
        <f>NPV($E$3,K$10:K25)+L$9</f>
        <v>18.896092547884237</v>
      </c>
      <c r="M25" s="18">
        <f t="shared" si="1"/>
        <v>0.11250794304043583</v>
      </c>
      <c r="N25" s="17">
        <f>NPV($E$3,M$10:M25)+N$9</f>
        <v>0.82255936376206895</v>
      </c>
    </row>
    <row r="26" spans="2:14" x14ac:dyDescent="0.2">
      <c r="B26" s="15">
        <v>18</v>
      </c>
      <c r="C26" s="16">
        <f t="shared" si="2"/>
        <v>0.44361771671789324</v>
      </c>
      <c r="D26" s="17">
        <f>NPV($E$3,C$10:C26)+D$9</f>
        <v>3.2359868240582004</v>
      </c>
      <c r="E26" s="16">
        <f t="shared" si="3"/>
        <v>0.45138931558177031</v>
      </c>
      <c r="F26" s="17">
        <f>NPV($E$3,E$10:E26)+F$9</f>
        <v>3.2888308022288193</v>
      </c>
      <c r="G26" s="16">
        <f t="shared" si="4"/>
        <v>0.432344919731041</v>
      </c>
      <c r="H26" s="17">
        <f>NPV($E$3,G$10:G26)+H$9</f>
        <v>3.1512356518746314</v>
      </c>
      <c r="I26" s="18"/>
      <c r="J26" s="15">
        <v>18</v>
      </c>
      <c r="K26" s="16">
        <f t="shared" si="0"/>
        <v>2.6336746611616175</v>
      </c>
      <c r="L26" s="17">
        <f>NPV($E$3,K$10:K26)+L$9</f>
        <v>19.417151039212431</v>
      </c>
      <c r="M26" s="18">
        <f t="shared" si="1"/>
        <v>0.1146455939582041</v>
      </c>
      <c r="N26" s="17">
        <f>NPV($E$3,M$10:M26)+N$9</f>
        <v>0.84524138333958909</v>
      </c>
    </row>
    <row r="27" spans="2:14" x14ac:dyDescent="0.2">
      <c r="B27" s="15">
        <v>19</v>
      </c>
      <c r="C27" s="16">
        <f t="shared" si="2"/>
        <v>0.45204645333553317</v>
      </c>
      <c r="D27" s="17">
        <f>NPV($E$3,C$10:C27)+D$9</f>
        <v>3.3172913521378811</v>
      </c>
      <c r="E27" s="16">
        <f t="shared" si="3"/>
        <v>0.45996571257782393</v>
      </c>
      <c r="F27" s="17">
        <f>NPV($E$3,E$10:E27)+F$9</f>
        <v>3.3715596786927962</v>
      </c>
      <c r="G27" s="16">
        <f t="shared" si="4"/>
        <v>0.44055947320593075</v>
      </c>
      <c r="H27" s="17">
        <f>NPV($E$3,G$10:G27)+H$9</f>
        <v>3.2304741456084911</v>
      </c>
      <c r="I27" s="18"/>
      <c r="J27" s="15">
        <v>19</v>
      </c>
      <c r="K27" s="16">
        <f t="shared" si="0"/>
        <v>2.683714479723688</v>
      </c>
      <c r="L27" s="17">
        <f>NPV($E$3,K$10:K27)+L$9</f>
        <v>19.899840677997371</v>
      </c>
      <c r="M27" s="18">
        <f t="shared" si="1"/>
        <v>0.11682386024340997</v>
      </c>
      <c r="N27" s="17">
        <f>NPV($E$3,M$10:M27)+N$9</f>
        <v>0.86625318147549191</v>
      </c>
    </row>
    <row r="28" spans="2:14" x14ac:dyDescent="0.2">
      <c r="B28" s="15">
        <v>20</v>
      </c>
      <c r="C28" s="16">
        <f t="shared" si="2"/>
        <v>0.46063533594890826</v>
      </c>
      <c r="D28" s="17">
        <f>NPV($E$3,C$10:C28)+D$9</f>
        <v>3.3926089104226032</v>
      </c>
      <c r="E28" s="16">
        <f t="shared" si="3"/>
        <v>0.46870506111680255</v>
      </c>
      <c r="F28" s="17">
        <f>NPV($E$3,E$10:E28)+F$9</f>
        <v>3.4481967015262436</v>
      </c>
      <c r="G28" s="16">
        <f t="shared" si="4"/>
        <v>0.4489301031968434</v>
      </c>
      <c r="H28" s="17">
        <f>NPV($E$3,G$10:G28)+H$9</f>
        <v>3.3038778048037662</v>
      </c>
      <c r="I28" s="18"/>
      <c r="J28" s="15">
        <v>20</v>
      </c>
      <c r="K28" s="16">
        <f t="shared" si="0"/>
        <v>2.7347050548384377</v>
      </c>
      <c r="L28" s="17">
        <f>NPV($E$3,K$10:K28)+L$9</f>
        <v>20.346986807017235</v>
      </c>
      <c r="M28" s="18">
        <f t="shared" si="1"/>
        <v>0.11904351358803475</v>
      </c>
      <c r="N28" s="17">
        <f>NPV($E$3,M$10:M28)+N$9</f>
        <v>0.88571774720320551</v>
      </c>
    </row>
    <row r="29" spans="2:14" x14ac:dyDescent="0.2">
      <c r="B29" s="15">
        <v>21</v>
      </c>
      <c r="C29" s="16">
        <f t="shared" si="2"/>
        <v>0.46938740733193746</v>
      </c>
      <c r="D29" s="17">
        <f>NPV($E$3,C$10:C29)+D$9</f>
        <v>3.4623803575972687</v>
      </c>
      <c r="E29" s="16">
        <f t="shared" si="3"/>
        <v>0.47761045727802176</v>
      </c>
      <c r="F29" s="17">
        <f>NPV($E$3,E$10:E29)+F$9</f>
        <v>3.5191904526783189</v>
      </c>
      <c r="G29" s="16">
        <f t="shared" si="4"/>
        <v>0.4574597751575834</v>
      </c>
      <c r="H29" s="17">
        <f>NPV($E$3,G$10:G29)+H$9</f>
        <v>3.3718762854582982</v>
      </c>
      <c r="I29" s="18"/>
      <c r="J29" s="15">
        <v>21</v>
      </c>
      <c r="K29" s="16">
        <f t="shared" si="0"/>
        <v>2.7866644508803677</v>
      </c>
      <c r="L29" s="17">
        <f>NPV($E$3,K$10:K29)+L$9</f>
        <v>20.761206721082001</v>
      </c>
      <c r="M29" s="18">
        <f t="shared" si="1"/>
        <v>0.12130534034620739</v>
      </c>
      <c r="N29" s="17">
        <f>NPV($E$3,M$10:M29)+N$9</f>
        <v>0.90374901309096933</v>
      </c>
    </row>
    <row r="30" spans="2:14" x14ac:dyDescent="0.2">
      <c r="B30" s="15">
        <v>22</v>
      </c>
      <c r="C30" s="16">
        <f t="shared" si="2"/>
        <v>0.4783057680712442</v>
      </c>
      <c r="D30" s="17">
        <f>NPV($E$3,C$10:C30)+D$9</f>
        <v>3.5270140891163453</v>
      </c>
      <c r="E30" s="16">
        <f t="shared" si="3"/>
        <v>0.48668505596630413</v>
      </c>
      <c r="F30" s="17">
        <f>NPV($E$3,E$10:E30)+F$9</f>
        <v>3.5849564821546505</v>
      </c>
      <c r="G30" s="16">
        <f t="shared" si="4"/>
        <v>0.46615151088557744</v>
      </c>
      <c r="H30" s="17">
        <f>NPV($E$3,G$10:G30)+H$9</f>
        <v>3.4348676052646332</v>
      </c>
      <c r="I30" s="18"/>
      <c r="J30" s="15">
        <v>22</v>
      </c>
      <c r="K30" s="16">
        <f t="shared" si="0"/>
        <v>2.8396110754470945</v>
      </c>
      <c r="L30" s="17">
        <f>NPV($E$3,K$10:K30)+L$9</f>
        <v>21.144924986929272</v>
      </c>
      <c r="M30" s="18">
        <f t="shared" si="1"/>
        <v>0.12361014181278532</v>
      </c>
      <c r="N30" s="17">
        <f>NPV($E$3,M$10:M30)+N$9</f>
        <v>0.9204525221269978</v>
      </c>
    </row>
    <row r="31" spans="2:14" x14ac:dyDescent="0.2">
      <c r="B31" s="15">
        <v>23</v>
      </c>
      <c r="C31" s="16">
        <f t="shared" si="2"/>
        <v>0.48739357766459779</v>
      </c>
      <c r="D31" s="17">
        <f>NPV($E$3,C$10:C31)+D$9</f>
        <v>3.5868884276781077</v>
      </c>
      <c r="E31" s="16">
        <f t="shared" si="3"/>
        <v>0.49593207202966388</v>
      </c>
      <c r="F31" s="17">
        <f>NPV($E$3,E$10:E31)+F$9</f>
        <v>3.6458797403695433</v>
      </c>
      <c r="G31" s="16">
        <f t="shared" si="4"/>
        <v>0.47500838959240338</v>
      </c>
      <c r="H31" s="17">
        <f>NPV($E$3,G$10:G31)+H$9</f>
        <v>3.4932204733397745</v>
      </c>
      <c r="I31" s="18"/>
      <c r="J31" s="15">
        <v>23</v>
      </c>
      <c r="K31" s="16">
        <f t="shared" si="0"/>
        <v>2.8935636858805891</v>
      </c>
      <c r="L31" s="17">
        <f>NPV($E$3,K$10:K31)+L$9</f>
        <v>21.500387635018697</v>
      </c>
      <c r="M31" s="18">
        <f t="shared" si="1"/>
        <v>0.12595873450722822</v>
      </c>
      <c r="N31" s="17">
        <f>NPV($E$3,M$10:M31)+N$9</f>
        <v>0.93592604549764591</v>
      </c>
    </row>
    <row r="32" spans="2:14" x14ac:dyDescent="0.2">
      <c r="B32" s="15">
        <v>24</v>
      </c>
      <c r="C32" s="16">
        <f t="shared" si="2"/>
        <v>0.49665405564022508</v>
      </c>
      <c r="D32" s="17">
        <f>NPV($E$3,C$10:C32)+D$9</f>
        <v>3.64235383767305</v>
      </c>
      <c r="E32" s="16">
        <f t="shared" si="3"/>
        <v>0.50535478139822743</v>
      </c>
      <c r="F32" s="17">
        <f>NPV($E$3,E$10:E32)+F$9</f>
        <v>3.7023168313886119</v>
      </c>
      <c r="G32" s="16">
        <f t="shared" si="4"/>
        <v>0.484033548994659</v>
      </c>
      <c r="H32" s="17">
        <f>NPV($E$3,G$10:G32)+H$9</f>
        <v>3.5472764484021098</v>
      </c>
      <c r="I32" s="18"/>
      <c r="J32" s="15">
        <v>24</v>
      </c>
      <c r="K32" s="16">
        <f t="shared" si="0"/>
        <v>2.9485413959123199</v>
      </c>
      <c r="L32" s="17">
        <f>NPV($E$3,K$10:K32)+L$9</f>
        <v>21.829675306294263</v>
      </c>
      <c r="M32" s="18">
        <f t="shared" si="1"/>
        <v>0.12835195046286554</v>
      </c>
      <c r="N32" s="17">
        <f>NPV($E$3,M$10:M32)+N$9</f>
        <v>0.95026015487463711</v>
      </c>
    </row>
    <row r="33" spans="2:14" x14ac:dyDescent="0.2">
      <c r="B33" s="15">
        <v>25</v>
      </c>
      <c r="C33" s="16">
        <f t="shared" si="2"/>
        <v>0.50609048269738932</v>
      </c>
      <c r="D33" s="17">
        <f>NPV($E$3,C$10:C33)+D$9</f>
        <v>3.6937349765683645</v>
      </c>
      <c r="E33" s="16">
        <f t="shared" si="3"/>
        <v>0.51495652224479371</v>
      </c>
      <c r="F33" s="17">
        <f>NPV($E$3,E$10:E33)+F$9</f>
        <v>3.754598100250822</v>
      </c>
      <c r="G33" s="16">
        <f t="shared" si="4"/>
        <v>0.49323018642555749</v>
      </c>
      <c r="H33" s="17">
        <f>NPV($E$3,G$10:G33)+H$9</f>
        <v>3.5973519380280368</v>
      </c>
      <c r="I33" s="18"/>
      <c r="J33" s="15">
        <v>25</v>
      </c>
      <c r="K33" s="16">
        <f t="shared" si="0"/>
        <v>3.0045636824346538</v>
      </c>
      <c r="L33" s="17">
        <f>NPV($E$3,K$10:K33)+L$9</f>
        <v>22.134715430866812</v>
      </c>
      <c r="M33" s="18">
        <f t="shared" si="1"/>
        <v>0.13079063752165998</v>
      </c>
      <c r="N33" s="17">
        <f>NPV($E$3,M$10:M33)+N$9</f>
        <v>0.96353875256114097</v>
      </c>
    </row>
    <row r="34" spans="2:14" x14ac:dyDescent="0.2">
      <c r="B34" s="15">
        <v>26</v>
      </c>
      <c r="C34" s="16">
        <f t="shared" si="2"/>
        <v>0.51570620186863969</v>
      </c>
      <c r="D34" s="17">
        <f>NPV($E$3,C$10:C34)+D$9</f>
        <v>3.7413325952359333</v>
      </c>
      <c r="E34" s="16">
        <f t="shared" si="3"/>
        <v>0.52474069616744479</v>
      </c>
      <c r="F34" s="17">
        <f>NPV($E$3,E$10:E34)+F$9</f>
        <v>3.8030295665877238</v>
      </c>
      <c r="G34" s="16">
        <f t="shared" si="4"/>
        <v>0.502601559967643</v>
      </c>
      <c r="H34" s="17">
        <f>NPV($E$3,G$10:G34)+H$9</f>
        <v>3.6437400506905999</v>
      </c>
      <c r="I34" s="18"/>
      <c r="J34" s="15">
        <v>26</v>
      </c>
      <c r="K34" s="16">
        <f t="shared" si="0"/>
        <v>3.061650392400912</v>
      </c>
      <c r="L34" s="17">
        <f>NPV($E$3,K$10:K34)+L$9</f>
        <v>22.417293509902652</v>
      </c>
      <c r="M34" s="18">
        <f t="shared" si="1"/>
        <v>0.1332756596345715</v>
      </c>
      <c r="N34" s="17">
        <f>NPV($E$3,M$10:M34)+N$9</f>
        <v>0.97583956259982041</v>
      </c>
    </row>
    <row r="35" spans="2:14" x14ac:dyDescent="0.2">
      <c r="B35" s="15">
        <v>27</v>
      </c>
      <c r="C35" s="16">
        <f t="shared" si="2"/>
        <v>0.52550461970414375</v>
      </c>
      <c r="D35" s="17">
        <f>NPV($E$3,C$10:C35)+D$9</f>
        <v>3.785425298347072</v>
      </c>
      <c r="E35" s="16">
        <f t="shared" si="3"/>
        <v>0.53471076939462614</v>
      </c>
      <c r="F35" s="17">
        <f>NPV($E$3,E$10:E35)+F$9</f>
        <v>3.8478947158579992</v>
      </c>
      <c r="G35" s="16">
        <f t="shared" si="4"/>
        <v>0.51215098960702821</v>
      </c>
      <c r="H35" s="17">
        <f>NPV($E$3,G$10:G35)+H$9</f>
        <v>3.6867123114207381</v>
      </c>
      <c r="I35" s="18"/>
      <c r="J35" s="15">
        <v>27</v>
      </c>
      <c r="K35" s="16">
        <f t="shared" si="0"/>
        <v>3.1198217498565288</v>
      </c>
      <c r="L35" s="17">
        <f>NPV($E$3,K$10:K35)+L$9</f>
        <v>22.679063566754948</v>
      </c>
      <c r="M35" s="18">
        <f t="shared" si="1"/>
        <v>0.13580789716762834</v>
      </c>
      <c r="N35" s="17">
        <f>NPV($E$3,M$10:M35)+N$9</f>
        <v>0.9872345857174698</v>
      </c>
    </row>
    <row r="36" spans="2:14" x14ac:dyDescent="0.2">
      <c r="B36" s="15">
        <v>28</v>
      </c>
      <c r="C36" s="16">
        <f t="shared" si="2"/>
        <v>0.53548920747852247</v>
      </c>
      <c r="D36" s="17">
        <f>NPV($E$3,C$10:C36)+D$9</f>
        <v>3.8262711751382086</v>
      </c>
      <c r="E36" s="16">
        <f t="shared" si="3"/>
        <v>0.54487027401312393</v>
      </c>
      <c r="F36" s="17">
        <f>NPV($E$3,E$10:E36)+F$9</f>
        <v>3.8894561586820089</v>
      </c>
      <c r="G36" s="16">
        <f t="shared" si="4"/>
        <v>0.52188185840956169</v>
      </c>
      <c r="H36" s="17">
        <f>NPV($E$3,G$10:G36)+H$9</f>
        <v>3.7265202511334747</v>
      </c>
      <c r="I36" s="18"/>
      <c r="J36" s="15">
        <v>28</v>
      </c>
      <c r="K36" s="16">
        <f t="shared" si="0"/>
        <v>3.1790983631038028</v>
      </c>
      <c r="L36" s="17">
        <f>NPV($E$3,K$10:K36)+L$9</f>
        <v>22.921557828511752</v>
      </c>
      <c r="M36" s="18">
        <f t="shared" si="1"/>
        <v>0.13838824721381326</v>
      </c>
      <c r="N36" s="17">
        <f>NPV($E$3,M$10:M36)+N$9</f>
        <v>0.99779052076918306</v>
      </c>
    </row>
    <row r="37" spans="2:14" x14ac:dyDescent="0.2">
      <c r="B37" s="15">
        <v>29</v>
      </c>
      <c r="C37" s="16">
        <f t="shared" si="2"/>
        <v>0.54566350242061434</v>
      </c>
      <c r="D37" s="17">
        <f>NPV($E$3,C$10:C37)+D$9</f>
        <v>3.8641093100929069</v>
      </c>
      <c r="E37" s="16">
        <f t="shared" si="3"/>
        <v>0.55522280921937328</v>
      </c>
      <c r="F37" s="17">
        <f>NPV($E$3,E$10:E37)+F$9</f>
        <v>3.9279571679889784</v>
      </c>
      <c r="G37" s="16">
        <f t="shared" si="4"/>
        <v>0.53179761371934331</v>
      </c>
      <c r="H37" s="17">
        <f>NPV($E$3,G$10:G37)+H$9</f>
        <v>3.7633968789219101</v>
      </c>
      <c r="I37" s="18"/>
      <c r="J37" s="15">
        <v>29</v>
      </c>
      <c r="K37" s="16">
        <f t="shared" si="0"/>
        <v>3.239501232002775</v>
      </c>
      <c r="L37" s="17">
        <f>NPV($E$3,K$10:K37)+L$9</f>
        <v>23.146195694630105</v>
      </c>
      <c r="M37" s="18">
        <f t="shared" si="1"/>
        <v>0.14101762391087572</v>
      </c>
      <c r="N37" s="17">
        <f>NPV($E$3,M$10:M37)+N$9</f>
        <v>1.0075691551489068</v>
      </c>
    </row>
    <row r="38" spans="2:14" ht="13.5" thickBot="1" x14ac:dyDescent="0.25">
      <c r="B38" s="21">
        <v>30</v>
      </c>
      <c r="C38" s="22">
        <f t="shared" si="2"/>
        <v>0.55603110896660601</v>
      </c>
      <c r="D38" s="23">
        <f>NPV($E$3,C$10:C38)+D$9</f>
        <v>3.899161182382759</v>
      </c>
      <c r="E38" s="22">
        <f t="shared" si="3"/>
        <v>0.56577204259454128</v>
      </c>
      <c r="F38" s="23">
        <f>NPV($E$3,E$10:E38)+F$9</f>
        <v>3.9636231029742528</v>
      </c>
      <c r="G38" s="22">
        <f t="shared" si="4"/>
        <v>0.54190176838001081</v>
      </c>
      <c r="H38" s="23">
        <f>NPV($E$3,G$10:G38)+H$9</f>
        <v>3.7975580459368339</v>
      </c>
      <c r="I38" s="18"/>
      <c r="J38" s="21">
        <v>30</v>
      </c>
      <c r="K38" s="22">
        <f t="shared" si="0"/>
        <v>3.3010517554108274</v>
      </c>
      <c r="L38" s="23">
        <f>NPV($E$3,K$10:K38)+L$9</f>
        <v>23.354292045152466</v>
      </c>
      <c r="M38" s="22">
        <f t="shared" si="1"/>
        <v>0.14369695876518235</v>
      </c>
      <c r="N38" s="23">
        <f>NPV($E$3,M$10:M38)+N$9</f>
        <v>1.016627726451578</v>
      </c>
    </row>
  </sheetData>
  <sheetProtection password="CF07" sheet="1" objects="1" scenarios="1"/>
  <mergeCells count="12">
    <mergeCell ref="C7:D7"/>
    <mergeCell ref="E7:F7"/>
    <mergeCell ref="G7:H7"/>
    <mergeCell ref="K7:L7"/>
    <mergeCell ref="M7:N7"/>
    <mergeCell ref="C2:D2"/>
    <mergeCell ref="C3:D3"/>
    <mergeCell ref="B5:H5"/>
    <mergeCell ref="J5:N5"/>
    <mergeCell ref="C6:F6"/>
    <mergeCell ref="G6:H6"/>
    <mergeCell ref="K6:N6"/>
  </mergeCells>
  <pageMargins left="0.75" right="0.75" top="1" bottom="1" header="0.5" footer="0.5"/>
  <pageSetup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tabSelected="1" zoomScale="80" zoomScaleNormal="80" workbookViewId="0">
      <selection activeCell="D12" sqref="D12"/>
    </sheetView>
  </sheetViews>
  <sheetFormatPr defaultColWidth="9.140625" defaultRowHeight="15.75" x14ac:dyDescent="0.25"/>
  <cols>
    <col min="1" max="1" width="1.7109375" style="29" customWidth="1"/>
    <col min="2" max="2" width="64.7109375" style="29" customWidth="1"/>
    <col min="3" max="3" width="8.140625" style="29" bestFit="1" customWidth="1"/>
    <col min="4" max="10" width="15.7109375" style="29" customWidth="1"/>
    <col min="11" max="11" width="1.7109375" style="29" customWidth="1"/>
    <col min="12" max="12" width="12" style="29" bestFit="1" customWidth="1"/>
    <col min="13" max="13" width="17.7109375" style="29" customWidth="1"/>
    <col min="14" max="19" width="12.7109375" style="29" customWidth="1"/>
    <col min="20" max="20" width="10.140625" style="29" customWidth="1"/>
    <col min="21" max="21" width="16.42578125" style="29" customWidth="1"/>
    <col min="22" max="22" width="9.42578125" style="29" customWidth="1"/>
    <col min="23" max="24" width="11.42578125" style="29" customWidth="1"/>
    <col min="25" max="25" width="12.7109375" style="29" customWidth="1"/>
    <col min="26" max="26" width="11.85546875" style="29" customWidth="1"/>
    <col min="27" max="27" width="11.42578125" style="29" customWidth="1"/>
    <col min="28" max="28" width="12.7109375" style="29" customWidth="1"/>
    <col min="29" max="29" width="11.85546875" style="29" customWidth="1"/>
    <col min="30" max="30" width="12.140625" style="29" customWidth="1"/>
    <col min="31" max="31" width="13.140625" style="29" customWidth="1"/>
    <col min="32" max="32" width="11.7109375" style="29" customWidth="1"/>
    <col min="33" max="33" width="12.42578125" style="29" customWidth="1"/>
    <col min="34" max="36" width="8.7109375" style="29" customWidth="1"/>
    <col min="37" max="37" width="9.140625" style="29"/>
    <col min="38" max="38" width="11.28515625" style="29" customWidth="1"/>
    <col min="39" max="39" width="11.85546875" style="29" customWidth="1"/>
    <col min="40" max="16384" width="9.140625" style="29"/>
  </cols>
  <sheetData>
    <row r="2" spans="2:19" s="31" customFormat="1" ht="47.25" x14ac:dyDescent="0.25">
      <c r="B2" s="78" t="s">
        <v>43</v>
      </c>
      <c r="C2" s="103" t="s">
        <v>39</v>
      </c>
      <c r="D2" s="103" t="s">
        <v>62</v>
      </c>
      <c r="E2" s="103" t="s">
        <v>63</v>
      </c>
      <c r="F2" s="103" t="s">
        <v>64</v>
      </c>
      <c r="G2" s="103" t="s">
        <v>45</v>
      </c>
      <c r="H2" s="103" t="s">
        <v>46</v>
      </c>
      <c r="I2" s="103" t="s">
        <v>47</v>
      </c>
      <c r="J2" s="104" t="s">
        <v>65</v>
      </c>
      <c r="K2" s="105"/>
      <c r="L2" s="104" t="s">
        <v>1</v>
      </c>
      <c r="M2" s="78" t="s">
        <v>22</v>
      </c>
      <c r="N2" s="78" t="s">
        <v>2</v>
      </c>
      <c r="O2" s="78" t="s">
        <v>3</v>
      </c>
      <c r="P2" s="78" t="s">
        <v>67</v>
      </c>
      <c r="Q2" s="78" t="s">
        <v>5</v>
      </c>
      <c r="R2" s="78" t="s">
        <v>6</v>
      </c>
      <c r="S2" s="78" t="s">
        <v>7</v>
      </c>
    </row>
    <row r="3" spans="2:19" s="31" customFormat="1" ht="18" x14ac:dyDescent="0.25">
      <c r="B3" s="24" t="s">
        <v>44</v>
      </c>
      <c r="C3" s="25">
        <v>9195</v>
      </c>
      <c r="D3" s="94">
        <f>1.15*(1-N3)*O3*(IF(M3="baseload",(VLOOKUP(L3,'2015 Avoided Costs'!$B$9:$N$38,3)*P3)+VLOOKUP(L3,'2015 Avoided Costs'!$P$9:$AB$38,3)*Q3/1000+VLOOKUP(L3,'2015 Avoided Costs'!$AD$9:$AP$38,3)*R3,(VLOOKUP(L3,'2015 Avoided Costs'!$B$9:$N$38,5)*P3)+VLOOKUP(L3,'2015 Avoided Costs'!$P$9:$AB$38,5)*Q3/1000+VLOOKUP(L3,'2015 Avoided Costs'!$AD$9:$AP$38,5)*R3))</f>
        <v>481.28349616940272</v>
      </c>
      <c r="E3" s="94">
        <f>(((1-N3)*S3))</f>
        <v>6.3640919999999994</v>
      </c>
      <c r="F3" s="94">
        <f>D3-E3</f>
        <v>474.9194041694027</v>
      </c>
      <c r="G3" s="94">
        <f>D3*C3</f>
        <v>4425401.7472776584</v>
      </c>
      <c r="H3" s="94">
        <f>E3*C3</f>
        <v>58517.825939999995</v>
      </c>
      <c r="I3" s="94">
        <f>G3-H3</f>
        <v>4366883.9213376585</v>
      </c>
      <c r="J3" s="106">
        <f>(G3)/H3</f>
        <v>75.624848944578872</v>
      </c>
      <c r="K3" s="107"/>
      <c r="L3" s="108">
        <v>10</v>
      </c>
      <c r="M3" s="24" t="s">
        <v>29</v>
      </c>
      <c r="N3" s="33">
        <v>0.1124</v>
      </c>
      <c r="O3" s="33">
        <v>0.73640000000000005</v>
      </c>
      <c r="P3" s="32">
        <v>108.4</v>
      </c>
      <c r="Q3" s="102">
        <v>20902</v>
      </c>
      <c r="R3" s="24">
        <v>0</v>
      </c>
      <c r="S3" s="28">
        <v>7.17</v>
      </c>
    </row>
    <row r="4" spans="2:19" s="31" customFormat="1" ht="18" x14ac:dyDescent="0.25">
      <c r="B4" s="24" t="s">
        <v>56</v>
      </c>
      <c r="C4" s="25">
        <v>5805</v>
      </c>
      <c r="D4" s="94">
        <f>1.15*(1-N4)*O4*(IF(M4="baseload",(VLOOKUP(L4,'2015 Avoided Costs'!$B$9:$N$38,3)*P4)+VLOOKUP(L4,'2015 Avoided Costs'!$P$9:$AB$38,3)*Q4/1000+VLOOKUP(L4,'2015 Avoided Costs'!$AD$9:$AP$38,3)*R4,(VLOOKUP(L4,'2015 Avoided Costs'!$B$9:$N$38,5)*P4)+VLOOKUP(L4,'2015 Avoided Costs'!$P$9:$AB$38,5)*Q4/1000+VLOOKUP(L4,'2015 Avoided Costs'!$AD$9:$AP$38,5)*R4))</f>
        <v>505.66138102426248</v>
      </c>
      <c r="E4" s="94">
        <f>(((1-N4)*S4))</f>
        <v>6.3640919999999994</v>
      </c>
      <c r="F4" s="94">
        <f>D4-E4</f>
        <v>499.29728902426245</v>
      </c>
      <c r="G4" s="94">
        <f>D4*C4</f>
        <v>2935364.3168458436</v>
      </c>
      <c r="H4" s="94">
        <f>E4*C4</f>
        <v>36943.554059999995</v>
      </c>
      <c r="I4" s="94">
        <f>G4-H4</f>
        <v>2898420.7627858436</v>
      </c>
      <c r="J4" s="106">
        <f t="shared" ref="J4:J6" si="0">(G4)/H4</f>
        <v>79.455385155378409</v>
      </c>
      <c r="K4" s="107"/>
      <c r="L4" s="108">
        <v>10</v>
      </c>
      <c r="M4" s="24" t="s">
        <v>29</v>
      </c>
      <c r="N4" s="33">
        <v>0.1124</v>
      </c>
      <c r="O4" s="33">
        <v>0.77370000000000005</v>
      </c>
      <c r="P4" s="32">
        <v>108.4</v>
      </c>
      <c r="Q4" s="102">
        <v>20902</v>
      </c>
      <c r="R4" s="24">
        <v>0</v>
      </c>
      <c r="S4" s="28">
        <v>7.17</v>
      </c>
    </row>
    <row r="5" spans="2:19" s="34" customFormat="1" x14ac:dyDescent="0.25">
      <c r="B5" s="24" t="s">
        <v>28</v>
      </c>
      <c r="C5" s="25">
        <v>3000</v>
      </c>
      <c r="D5" s="94">
        <f>1.15*(1-N5)*O5*(IF(M5="baseload",(VLOOKUP(L5,'2015 Avoided Costs'!$B$9:$N$38,3)*P5)+VLOOKUP(L5,'2015 Avoided Costs'!$P$9:$AB$38,3)*Q5/1000+VLOOKUP(L5,'2015 Avoided Costs'!$AD$9:$AP$38,3)*R5,(VLOOKUP(L5,'2015 Avoided Costs'!$B$9:$N$38,5)*P5)+VLOOKUP(L5,'2015 Avoided Costs'!$P$9:$AB$38,5)*Q5/1000+VLOOKUP(L5,'2015 Avoided Costs'!$AD$9:$AP$38,5)*R5))</f>
        <v>138.1356126</v>
      </c>
      <c r="E5" s="94">
        <f>(((1-N5)*S5))</f>
        <v>15.361500000000001</v>
      </c>
      <c r="F5" s="94">
        <f>D5-E5</f>
        <v>122.7741126</v>
      </c>
      <c r="G5" s="94">
        <f>D5*C5</f>
        <v>414406.83779999998</v>
      </c>
      <c r="H5" s="94">
        <f>E5*C5</f>
        <v>46084.500000000007</v>
      </c>
      <c r="I5" s="94">
        <f>G5-H5</f>
        <v>368322.33779999998</v>
      </c>
      <c r="J5" s="106">
        <f t="shared" si="0"/>
        <v>8.9923257884972152</v>
      </c>
      <c r="K5" s="107"/>
      <c r="L5" s="108">
        <v>15</v>
      </c>
      <c r="M5" s="24" t="s">
        <v>30</v>
      </c>
      <c r="N5" s="33">
        <v>0.43</v>
      </c>
      <c r="O5" s="33">
        <v>1</v>
      </c>
      <c r="P5" s="24">
        <v>45</v>
      </c>
      <c r="Q5" s="24">
        <v>0</v>
      </c>
      <c r="R5" s="24">
        <v>54</v>
      </c>
      <c r="S5" s="28">
        <v>26.95</v>
      </c>
    </row>
    <row r="6" spans="2:19" s="34" customFormat="1" x14ac:dyDescent="0.25">
      <c r="B6" s="24" t="s">
        <v>50</v>
      </c>
      <c r="C6" s="25">
        <v>3000</v>
      </c>
      <c r="D6" s="94">
        <f>1.15*(1-N6)*O6*(IF(M6="baseload",(VLOOKUP(L6,'2015 Avoided Costs'!$B$9:$N$38,3)*P6)+VLOOKUP(L6,'2015 Avoided Costs'!$P$9:$AB$38,3)*Q6/1000+VLOOKUP(L6,'2015 Avoided Costs'!$AD$9:$AP$38,3)*R6,(VLOOKUP(L6,'2015 Avoided Costs'!$B$9:$N$38,5)*P6)+VLOOKUP(L6,'2015 Avoided Costs'!$P$9:$AB$38,5)*Q6/1000+VLOOKUP(L6,'2015 Avoided Costs'!$AD$9:$AP$38,5)*R6))</f>
        <v>6058.9985329749998</v>
      </c>
      <c r="E6" s="94">
        <f>(((1-N6)*S6))</f>
        <v>4088.7999999999997</v>
      </c>
      <c r="F6" s="94">
        <f>D6-E6</f>
        <v>1970.198532975</v>
      </c>
      <c r="G6" s="94">
        <f>D6*C6</f>
        <v>18176995.598924998</v>
      </c>
      <c r="H6" s="94">
        <f>E6*C6</f>
        <v>12266400</v>
      </c>
      <c r="I6" s="94">
        <f>G6-H6</f>
        <v>5910595.5989249982</v>
      </c>
      <c r="J6" s="106">
        <f t="shared" si="0"/>
        <v>1.4818525075755722</v>
      </c>
      <c r="K6" s="107"/>
      <c r="L6" s="108">
        <v>25</v>
      </c>
      <c r="M6" s="24" t="s">
        <v>30</v>
      </c>
      <c r="N6" s="33">
        <v>0.05</v>
      </c>
      <c r="O6" s="33">
        <v>1</v>
      </c>
      <c r="P6" s="32">
        <v>1094.0421052631582</v>
      </c>
      <c r="Q6" s="24">
        <v>0</v>
      </c>
      <c r="R6" s="24">
        <v>183</v>
      </c>
      <c r="S6" s="28">
        <v>4304</v>
      </c>
    </row>
    <row r="7" spans="2:19" s="34" customFormat="1" ht="18" x14ac:dyDescent="0.25">
      <c r="B7" s="24" t="s">
        <v>57</v>
      </c>
      <c r="C7" s="25">
        <v>0</v>
      </c>
      <c r="D7" s="94">
        <f>1.15*(1-N7)*O7*(IF(M7="baseload",(VLOOKUP(L7,'2015 Avoided Costs'!$B$9:$N$38,3)*P7)+VLOOKUP(L7,'2015 Avoided Costs'!$P$9:$AB$38,3)*Q7/1000+VLOOKUP(L7,'2015 Avoided Costs'!$AD$9:$AP$38,3)*R7,(VLOOKUP(L7,'2015 Avoided Costs'!$B$9:$N$38,5)*P7)+VLOOKUP(L7,'2015 Avoided Costs'!$P$9:$AB$38,5)*Q7/1000+VLOOKUP(L7,'2015 Avoided Costs'!$AD$9:$AP$38,5)*R7))</f>
        <v>0</v>
      </c>
      <c r="E7" s="94">
        <f>(((1-N7)*S7))</f>
        <v>0</v>
      </c>
      <c r="F7" s="94">
        <f>D7-E7</f>
        <v>0</v>
      </c>
      <c r="G7" s="94">
        <f>D7*C7</f>
        <v>0</v>
      </c>
      <c r="H7" s="94">
        <f>E7*C7</f>
        <v>0</v>
      </c>
      <c r="I7" s="94">
        <f>G7-H7</f>
        <v>0</v>
      </c>
      <c r="J7" s="106"/>
      <c r="K7" s="107"/>
      <c r="L7" s="108">
        <v>1</v>
      </c>
      <c r="M7" s="24" t="s">
        <v>30</v>
      </c>
      <c r="N7" s="33">
        <v>0</v>
      </c>
      <c r="O7" s="33">
        <v>1</v>
      </c>
      <c r="P7" s="32">
        <v>0</v>
      </c>
      <c r="Q7" s="24">
        <v>0</v>
      </c>
      <c r="R7" s="24">
        <v>0</v>
      </c>
      <c r="S7" s="28">
        <v>0</v>
      </c>
    </row>
    <row r="8" spans="2:19" x14ac:dyDescent="0.25">
      <c r="B8" s="79" t="s">
        <v>26</v>
      </c>
      <c r="C8" s="80"/>
      <c r="D8" s="93"/>
      <c r="E8" s="93"/>
      <c r="F8" s="93"/>
      <c r="G8" s="92">
        <f>SUM(G3:G7)</f>
        <v>25952168.500848502</v>
      </c>
      <c r="H8" s="92">
        <f>SUM(H3:H7)</f>
        <v>12407945.880000001</v>
      </c>
      <c r="I8" s="92">
        <f>SUM(I3:I7)</f>
        <v>13544222.620848499</v>
      </c>
      <c r="J8" s="84"/>
      <c r="K8" s="35"/>
      <c r="L8" s="44"/>
      <c r="M8" s="44"/>
      <c r="N8" s="97"/>
      <c r="O8" s="97"/>
      <c r="P8" s="44"/>
      <c r="Q8" s="44"/>
      <c r="R8" s="44"/>
      <c r="S8" s="40"/>
    </row>
    <row r="9" spans="2:19" x14ac:dyDescent="0.25">
      <c r="B9" s="36"/>
      <c r="C9" s="37"/>
      <c r="D9" s="39"/>
      <c r="E9" s="39"/>
      <c r="F9" s="40"/>
      <c r="G9" s="85" t="s">
        <v>60</v>
      </c>
      <c r="H9" s="93">
        <v>1850000</v>
      </c>
      <c r="I9" s="83"/>
      <c r="J9" s="84"/>
      <c r="K9" s="35"/>
      <c r="L9" s="44"/>
      <c r="M9" s="44"/>
      <c r="N9" s="97"/>
      <c r="O9" s="97"/>
      <c r="P9" s="44"/>
      <c r="Q9" s="44"/>
      <c r="R9" s="44"/>
      <c r="S9" s="40"/>
    </row>
    <row r="10" spans="2:19" ht="31.5" x14ac:dyDescent="0.25">
      <c r="B10" s="41"/>
      <c r="C10" s="41"/>
      <c r="D10" s="41"/>
      <c r="E10" s="41"/>
      <c r="F10" s="52"/>
      <c r="G10" s="85" t="s">
        <v>24</v>
      </c>
      <c r="H10" s="93">
        <v>2765715</v>
      </c>
      <c r="I10" s="82"/>
      <c r="J10" s="84"/>
      <c r="K10" s="35"/>
      <c r="L10" s="99"/>
      <c r="M10" s="99"/>
      <c r="N10" s="100"/>
      <c r="O10" s="100"/>
      <c r="P10" s="99"/>
      <c r="Q10" s="99"/>
      <c r="R10" s="99"/>
      <c r="S10" s="101"/>
    </row>
    <row r="11" spans="2:19" ht="31.5" x14ac:dyDescent="0.25">
      <c r="B11" s="41"/>
      <c r="C11" s="41"/>
      <c r="D11" s="41"/>
      <c r="E11" s="41"/>
      <c r="F11" s="52"/>
      <c r="G11" s="85" t="s">
        <v>25</v>
      </c>
      <c r="H11" s="93">
        <v>990978</v>
      </c>
      <c r="I11" s="82"/>
      <c r="J11" s="84"/>
      <c r="K11" s="35"/>
      <c r="L11" s="99"/>
      <c r="M11" s="99"/>
      <c r="N11" s="100"/>
      <c r="O11" s="100"/>
      <c r="P11" s="99"/>
      <c r="Q11" s="99"/>
      <c r="R11" s="99"/>
      <c r="S11" s="101"/>
    </row>
    <row r="12" spans="2:19" x14ac:dyDescent="0.25">
      <c r="B12" s="42"/>
      <c r="C12" s="41"/>
      <c r="D12" s="41"/>
      <c r="E12" s="41"/>
      <c r="F12" s="52"/>
      <c r="G12" s="85" t="s">
        <v>23</v>
      </c>
      <c r="H12" s="93">
        <v>558618</v>
      </c>
      <c r="I12" s="82"/>
      <c r="J12" s="84"/>
      <c r="K12" s="35"/>
      <c r="L12" s="99"/>
      <c r="M12" s="99"/>
      <c r="N12" s="100"/>
      <c r="O12" s="100"/>
      <c r="P12" s="99"/>
      <c r="Q12" s="99"/>
      <c r="R12" s="99"/>
      <c r="S12" s="101"/>
    </row>
    <row r="13" spans="2:19" x14ac:dyDescent="0.25">
      <c r="B13" s="42"/>
      <c r="C13" s="43"/>
      <c r="D13" s="43"/>
      <c r="E13" s="43"/>
      <c r="F13" s="52"/>
      <c r="G13" s="120" t="s">
        <v>27</v>
      </c>
      <c r="H13" s="121"/>
      <c r="I13" s="92">
        <f>I8-H9-H10-H11-H12</f>
        <v>7378911.6208484992</v>
      </c>
      <c r="J13" s="84"/>
      <c r="K13" s="35"/>
      <c r="L13" s="44"/>
      <c r="M13" s="44"/>
      <c r="N13" s="97"/>
      <c r="O13" s="97"/>
      <c r="P13" s="44"/>
      <c r="Q13" s="44"/>
      <c r="R13" s="44"/>
      <c r="S13" s="40"/>
    </row>
    <row r="14" spans="2:19" x14ac:dyDescent="0.25">
      <c r="B14" s="42"/>
      <c r="C14" s="44"/>
      <c r="D14" s="45"/>
      <c r="E14" s="45"/>
      <c r="F14" s="52"/>
      <c r="G14" s="122" t="s">
        <v>51</v>
      </c>
      <c r="H14" s="123"/>
      <c r="I14" s="75"/>
      <c r="J14" s="87">
        <f>(G8)/SUM(H8:H12)</f>
        <v>1.3972868984972817</v>
      </c>
      <c r="K14" s="46"/>
      <c r="L14" s="44"/>
      <c r="M14" s="44"/>
      <c r="N14" s="44"/>
      <c r="O14" s="44"/>
      <c r="P14" s="44"/>
      <c r="Q14" s="44"/>
      <c r="R14" s="44"/>
      <c r="S14" s="44"/>
    </row>
    <row r="15" spans="2:19" ht="63" x14ac:dyDescent="0.25">
      <c r="B15" s="51" t="s">
        <v>66</v>
      </c>
      <c r="C15" s="42"/>
      <c r="D15" s="42"/>
      <c r="E15" s="42"/>
      <c r="F15" s="42"/>
      <c r="G15" s="42"/>
      <c r="H15" s="42"/>
      <c r="I15" s="42"/>
      <c r="J15" s="42"/>
      <c r="K15" s="49"/>
      <c r="L15" s="49"/>
      <c r="M15" s="49"/>
      <c r="N15" s="49"/>
      <c r="O15" s="49"/>
      <c r="P15" s="49"/>
      <c r="Q15" s="49"/>
      <c r="R15" s="49"/>
      <c r="S15" s="49"/>
    </row>
    <row r="16" spans="2:19" ht="31.5" x14ac:dyDescent="0.25">
      <c r="B16" s="77" t="s">
        <v>52</v>
      </c>
      <c r="C16" s="42"/>
      <c r="D16" s="42"/>
      <c r="E16" s="42"/>
      <c r="F16" s="42"/>
      <c r="G16" s="42"/>
      <c r="H16" s="42"/>
      <c r="I16" s="42"/>
      <c r="J16" s="42"/>
      <c r="K16" s="49"/>
      <c r="L16" s="49"/>
      <c r="M16" s="49"/>
      <c r="N16" s="49"/>
      <c r="O16" s="49"/>
      <c r="P16" s="49"/>
      <c r="Q16" s="49"/>
      <c r="R16" s="49"/>
      <c r="S16" s="49"/>
    </row>
    <row r="17" spans="2:10" ht="31.5" x14ac:dyDescent="0.25">
      <c r="B17" s="77" t="s">
        <v>53</v>
      </c>
      <c r="C17" s="42"/>
      <c r="D17" s="42"/>
      <c r="E17" s="42"/>
      <c r="F17" s="42"/>
      <c r="G17" s="42"/>
      <c r="H17" s="42"/>
      <c r="I17" s="42"/>
      <c r="J17" s="42"/>
    </row>
    <row r="18" spans="2:10" ht="31.5" x14ac:dyDescent="0.25">
      <c r="B18" s="95" t="s">
        <v>54</v>
      </c>
      <c r="I18" s="50"/>
    </row>
    <row r="19" spans="2:10" x14ac:dyDescent="0.25">
      <c r="B19" s="95" t="s">
        <v>55</v>
      </c>
    </row>
    <row r="22" spans="2:10" x14ac:dyDescent="0.25">
      <c r="B22" s="42"/>
    </row>
    <row r="24" spans="2:10" x14ac:dyDescent="0.25">
      <c r="B24" s="41"/>
    </row>
    <row r="25" spans="2:10" x14ac:dyDescent="0.25">
      <c r="B25" s="41"/>
    </row>
    <row r="27" spans="2:10" x14ac:dyDescent="0.25">
      <c r="C27" s="76"/>
      <c r="D27" s="76"/>
      <c r="E27" s="76"/>
      <c r="F27" s="76"/>
      <c r="G27" s="76"/>
      <c r="H27" s="76"/>
      <c r="I27" s="76"/>
    </row>
  </sheetData>
  <mergeCells count="2">
    <mergeCell ref="G13:H13"/>
    <mergeCell ref="G14:H14"/>
  </mergeCells>
  <pageMargins left="0.7" right="0.7" top="0.75" bottom="0.75" header="0.3" footer="0.3"/>
  <pageSetup scale="41" orientation="portrait" r:id="rId1"/>
  <rowBreaks count="2" manualBreakCount="2">
    <brk id="17" max="16383" man="1"/>
    <brk id="22" max="16383" man="1"/>
  </rowBreaks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"/>
  <sheetViews>
    <sheetView zoomScale="80" zoomScaleNormal="80" workbookViewId="0">
      <selection activeCell="C19" sqref="C19"/>
    </sheetView>
  </sheetViews>
  <sheetFormatPr defaultColWidth="9.140625" defaultRowHeight="15.75" x14ac:dyDescent="0.25"/>
  <cols>
    <col min="1" max="1" width="1.7109375" style="29" customWidth="1"/>
    <col min="2" max="2" width="64.7109375" style="29" customWidth="1"/>
    <col min="3" max="3" width="8.140625" style="29" bestFit="1" customWidth="1"/>
    <col min="4" max="9" width="15.7109375" style="29" customWidth="1"/>
    <col min="10" max="10" width="1.7109375" style="29" customWidth="1"/>
    <col min="11" max="11" width="12" style="29" bestFit="1" customWidth="1"/>
    <col min="12" max="12" width="19.28515625" style="29" bestFit="1" customWidth="1"/>
    <col min="13" max="18" width="12.7109375" style="29" customWidth="1"/>
    <col min="19" max="19" width="2.42578125" style="30" customWidth="1"/>
    <col min="20" max="20" width="2.42578125" style="29" customWidth="1"/>
    <col min="21" max="21" width="10.140625" style="29" customWidth="1"/>
    <col min="22" max="22" width="16.42578125" style="29" customWidth="1"/>
    <col min="23" max="23" width="9.42578125" style="29" customWidth="1"/>
    <col min="24" max="25" width="11.42578125" style="29" customWidth="1"/>
    <col min="26" max="26" width="12.7109375" style="29" customWidth="1"/>
    <col min="27" max="27" width="11.85546875" style="29" customWidth="1"/>
    <col min="28" max="28" width="11.42578125" style="29" customWidth="1"/>
    <col min="29" max="29" width="12.7109375" style="29" customWidth="1"/>
    <col min="30" max="30" width="11.85546875" style="29" customWidth="1"/>
    <col min="31" max="31" width="12.140625" style="29" customWidth="1"/>
    <col min="32" max="32" width="13.140625" style="29" customWidth="1"/>
    <col min="33" max="33" width="11.7109375" style="29" customWidth="1"/>
    <col min="34" max="34" width="12.42578125" style="29" customWidth="1"/>
    <col min="35" max="37" width="8.7109375" style="29" customWidth="1"/>
    <col min="38" max="38" width="9.140625" style="29"/>
    <col min="39" max="39" width="11.28515625" style="29" customWidth="1"/>
    <col min="40" max="40" width="11.85546875" style="29" customWidth="1"/>
    <col min="41" max="16384" width="9.140625" style="29"/>
  </cols>
  <sheetData>
    <row r="1" spans="1:40" s="30" customForma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2" spans="1:40" s="30" customFormat="1" ht="47.25" x14ac:dyDescent="0.25">
      <c r="A2" s="29"/>
      <c r="B2" s="78" t="s">
        <v>0</v>
      </c>
      <c r="C2" s="78" t="s">
        <v>39</v>
      </c>
      <c r="D2" s="78" t="s">
        <v>61</v>
      </c>
      <c r="E2" s="78" t="s">
        <v>58</v>
      </c>
      <c r="F2" s="78" t="s">
        <v>49</v>
      </c>
      <c r="G2" s="78" t="s">
        <v>59</v>
      </c>
      <c r="H2" s="78" t="s">
        <v>48</v>
      </c>
      <c r="I2" s="78" t="s">
        <v>41</v>
      </c>
      <c r="J2" s="29"/>
      <c r="K2" s="78" t="s">
        <v>1</v>
      </c>
      <c r="L2" s="78" t="s">
        <v>22</v>
      </c>
      <c r="M2" s="78" t="s">
        <v>2</v>
      </c>
      <c r="N2" s="78" t="s">
        <v>3</v>
      </c>
      <c r="O2" s="78" t="s">
        <v>4</v>
      </c>
      <c r="P2" s="78" t="s">
        <v>5</v>
      </c>
      <c r="Q2" s="78" t="s">
        <v>6</v>
      </c>
      <c r="R2" s="78" t="s">
        <v>7</v>
      </c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</row>
    <row r="3" spans="1:40" s="30" customFormat="1" ht="18" x14ac:dyDescent="0.25">
      <c r="A3" s="29"/>
      <c r="B3" s="24" t="s">
        <v>44</v>
      </c>
      <c r="C3" s="25">
        <v>9195</v>
      </c>
      <c r="D3" s="94">
        <f>(1-M3)*N3*(IF(L3="baseload",VLOOKUP(K3,'2015 Avoided Costs'!$B$9:$N$38,3)*O3,VLOOKUP(K3,'2015 Avoided Costs'!$B$9:$N$38,5)*O3))</f>
        <v>137.36337912949122</v>
      </c>
      <c r="E3" s="94">
        <f>D3*C3</f>
        <v>1263056.2710956717</v>
      </c>
      <c r="F3" s="98">
        <v>6.33</v>
      </c>
      <c r="G3" s="94">
        <f>F3*C3</f>
        <v>58204.35</v>
      </c>
      <c r="H3" s="94">
        <f>E3-G3</f>
        <v>1204851.9210956716</v>
      </c>
      <c r="I3" s="26">
        <f>E3/G3</f>
        <v>21.700375849840633</v>
      </c>
      <c r="J3" s="29"/>
      <c r="K3" s="24">
        <v>10</v>
      </c>
      <c r="L3" s="24" t="s">
        <v>29</v>
      </c>
      <c r="M3" s="33">
        <v>0.1124</v>
      </c>
      <c r="N3" s="33">
        <v>0.73640000000000005</v>
      </c>
      <c r="O3" s="32">
        <v>108.4</v>
      </c>
      <c r="P3" s="102">
        <v>20902</v>
      </c>
      <c r="Q3" s="24">
        <v>0</v>
      </c>
      <c r="R3" s="28">
        <v>7.17</v>
      </c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</row>
    <row r="4" spans="1:40" s="30" customFormat="1" ht="18" x14ac:dyDescent="0.25">
      <c r="A4" s="29"/>
      <c r="B4" s="24" t="s">
        <v>56</v>
      </c>
      <c r="C4" s="25">
        <v>5805</v>
      </c>
      <c r="D4" s="94">
        <f>(1-M4)*N4*(IF(L4="baseload",VLOOKUP(K4,'2015 Avoided Costs'!$B$9:$N$38,3)*O4,VLOOKUP(K4,'2015 Avoided Costs'!$B$9:$N$38,5)*O4))</f>
        <v>144.3210842374896</v>
      </c>
      <c r="E4" s="94">
        <f>D4*C4</f>
        <v>837783.89399862709</v>
      </c>
      <c r="F4" s="94">
        <v>6.9</v>
      </c>
      <c r="G4" s="94">
        <f>F4*C4</f>
        <v>40054.5</v>
      </c>
      <c r="H4" s="94">
        <f t="shared" ref="H4:H8" si="0">E4-G4</f>
        <v>797729.39399862709</v>
      </c>
      <c r="I4" s="26">
        <f t="shared" ref="I4:I6" si="1">E4/G4</f>
        <v>20.916099164853563</v>
      </c>
      <c r="J4" s="29"/>
      <c r="K4" s="24">
        <v>10</v>
      </c>
      <c r="L4" s="24" t="s">
        <v>29</v>
      </c>
      <c r="M4" s="33">
        <v>0.1124</v>
      </c>
      <c r="N4" s="33">
        <v>0.77370000000000005</v>
      </c>
      <c r="O4" s="32">
        <v>108.4</v>
      </c>
      <c r="P4" s="102">
        <v>20902</v>
      </c>
      <c r="Q4" s="24">
        <v>0</v>
      </c>
      <c r="R4" s="28">
        <v>7.17</v>
      </c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1:40" s="30" customFormat="1" x14ac:dyDescent="0.25">
      <c r="A5" s="29"/>
      <c r="B5" s="24" t="s">
        <v>28</v>
      </c>
      <c r="C5" s="25">
        <v>3000</v>
      </c>
      <c r="D5" s="94">
        <f>(1-M5)*N5*(IF(L5="baseload",VLOOKUP(K5,'2015 Avoided Costs'!$B$9:$N$38,3)*O5,VLOOKUP(K5,'2015 Avoided Costs'!$B$9:$N$38,5)*O5))</f>
        <v>75.433059</v>
      </c>
      <c r="E5" s="94">
        <f>D5*C5</f>
        <v>226299.177</v>
      </c>
      <c r="F5" s="94">
        <v>25</v>
      </c>
      <c r="G5" s="94">
        <f>F5*C5</f>
        <v>75000</v>
      </c>
      <c r="H5" s="94">
        <f t="shared" si="0"/>
        <v>151299.177</v>
      </c>
      <c r="I5" s="26">
        <f t="shared" si="1"/>
        <v>3.0173223600000001</v>
      </c>
      <c r="J5" s="29"/>
      <c r="K5" s="24">
        <v>15</v>
      </c>
      <c r="L5" s="24" t="s">
        <v>30</v>
      </c>
      <c r="M5" s="33">
        <v>0.43</v>
      </c>
      <c r="N5" s="33">
        <v>1</v>
      </c>
      <c r="O5" s="24">
        <v>45</v>
      </c>
      <c r="P5" s="24">
        <v>0</v>
      </c>
      <c r="Q5" s="24">
        <v>54</v>
      </c>
      <c r="R5" s="28">
        <v>26.95</v>
      </c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</row>
    <row r="6" spans="1:40" s="30" customFormat="1" x14ac:dyDescent="0.25">
      <c r="A6" s="29"/>
      <c r="B6" s="24" t="s">
        <v>50</v>
      </c>
      <c r="C6" s="25">
        <v>3000</v>
      </c>
      <c r="D6" s="94">
        <f>(1-M6)*N6*(IF(L6="baseload",VLOOKUP(K6,'2015 Avoided Costs'!$B$9:$N$38,3)*O6,VLOOKUP(K6,'2015 Avoided Costs'!$B$9:$N$38,5)*O6))</f>
        <v>4889.730931000001</v>
      </c>
      <c r="E6" s="94">
        <f>D6*C6</f>
        <v>14669192.793000003</v>
      </c>
      <c r="F6" s="94">
        <v>1935.5</v>
      </c>
      <c r="G6" s="94">
        <f>F6*C6</f>
        <v>5806500</v>
      </c>
      <c r="H6" s="94">
        <f t="shared" si="0"/>
        <v>8862692.7930000033</v>
      </c>
      <c r="I6" s="26">
        <f t="shared" si="1"/>
        <v>2.5263399281839325</v>
      </c>
      <c r="J6" s="29"/>
      <c r="K6" s="24">
        <v>25</v>
      </c>
      <c r="L6" s="24" t="s">
        <v>30</v>
      </c>
      <c r="M6" s="33">
        <v>0.05</v>
      </c>
      <c r="N6" s="33">
        <v>1</v>
      </c>
      <c r="O6" s="32">
        <v>1094.0421052631582</v>
      </c>
      <c r="P6" s="24">
        <v>0</v>
      </c>
      <c r="Q6" s="24">
        <v>183</v>
      </c>
      <c r="R6" s="28">
        <v>4304</v>
      </c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</row>
    <row r="7" spans="1:40" s="30" customFormat="1" ht="18" x14ac:dyDescent="0.25">
      <c r="A7" s="29"/>
      <c r="B7" s="24" t="s">
        <v>57</v>
      </c>
      <c r="C7" s="25">
        <v>0</v>
      </c>
      <c r="D7" s="94">
        <f>(1-M7)*N7*(IF(L7="baseload",VLOOKUP(K7,'2015 Avoided Costs'!$B$9:$N$38,3)*O7,VLOOKUP(K7,'2015 Avoided Costs'!$B$9:$N$38,5)*O7))</f>
        <v>4.5449967033303</v>
      </c>
      <c r="E7" s="94">
        <f>D7*C7</f>
        <v>0</v>
      </c>
      <c r="F7" s="94">
        <v>0</v>
      </c>
      <c r="G7" s="94">
        <f>F7*C7</f>
        <v>0</v>
      </c>
      <c r="H7" s="94">
        <f t="shared" si="0"/>
        <v>0</v>
      </c>
      <c r="I7" s="27"/>
      <c r="J7" s="29"/>
      <c r="K7" s="24">
        <v>1</v>
      </c>
      <c r="L7" s="24" t="s">
        <v>30</v>
      </c>
      <c r="M7" s="33">
        <v>0</v>
      </c>
      <c r="N7" s="33">
        <v>1</v>
      </c>
      <c r="O7" s="32">
        <v>20.592617929999999</v>
      </c>
      <c r="P7" s="24">
        <v>0</v>
      </c>
      <c r="Q7" s="24">
        <v>0</v>
      </c>
      <c r="R7" s="28">
        <v>0</v>
      </c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</row>
    <row r="8" spans="1:40" s="30" customFormat="1" x14ac:dyDescent="0.25">
      <c r="A8" s="29"/>
      <c r="B8" s="79" t="s">
        <v>26</v>
      </c>
      <c r="C8" s="80"/>
      <c r="D8" s="91"/>
      <c r="E8" s="92">
        <f>SUM(E3:E7)</f>
        <v>16996332.135094304</v>
      </c>
      <c r="F8" s="90"/>
      <c r="G8" s="89">
        <f>SUM(G3:G7)</f>
        <v>5979758.8499999996</v>
      </c>
      <c r="H8" s="89">
        <f t="shared" si="0"/>
        <v>11016573.285094304</v>
      </c>
      <c r="I8" s="84"/>
      <c r="J8" s="29"/>
      <c r="K8" s="44"/>
      <c r="L8" s="44"/>
      <c r="M8" s="97"/>
      <c r="N8" s="97"/>
      <c r="O8" s="44"/>
      <c r="P8" s="44"/>
      <c r="Q8" s="44"/>
      <c r="R8" s="40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</row>
    <row r="9" spans="1:40" s="30" customFormat="1" x14ac:dyDescent="0.25">
      <c r="A9" s="29"/>
      <c r="B9" s="36"/>
      <c r="C9" s="29"/>
      <c r="D9" s="38"/>
      <c r="E9" s="38"/>
      <c r="F9" s="88" t="s">
        <v>60</v>
      </c>
      <c r="G9" s="96">
        <v>1850000</v>
      </c>
      <c r="H9" s="84"/>
      <c r="I9" s="84"/>
      <c r="J9" s="29"/>
      <c r="K9" s="44"/>
      <c r="L9" s="44"/>
      <c r="M9" s="97"/>
      <c r="N9" s="97"/>
      <c r="O9" s="44"/>
      <c r="P9" s="44"/>
      <c r="Q9" s="44"/>
      <c r="R9" s="40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1:40" s="30" customFormat="1" ht="31.5" x14ac:dyDescent="0.25">
      <c r="A10" s="29"/>
      <c r="B10" s="41"/>
      <c r="C10" s="29"/>
      <c r="D10" s="35"/>
      <c r="E10" s="35"/>
      <c r="F10" s="85" t="s">
        <v>24</v>
      </c>
      <c r="G10" s="96">
        <v>2765715</v>
      </c>
      <c r="H10" s="82"/>
      <c r="I10" s="84"/>
      <c r="J10" s="29"/>
      <c r="K10" s="99"/>
      <c r="L10" s="99"/>
      <c r="M10" s="100"/>
      <c r="N10" s="100"/>
      <c r="O10" s="99"/>
      <c r="P10" s="99"/>
      <c r="Q10" s="99"/>
      <c r="R10" s="101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</row>
    <row r="11" spans="1:40" s="30" customFormat="1" ht="31.5" x14ac:dyDescent="0.25">
      <c r="A11" s="29"/>
      <c r="B11" s="41"/>
      <c r="C11" s="29"/>
      <c r="D11" s="35"/>
      <c r="E11" s="35"/>
      <c r="F11" s="85" t="s">
        <v>25</v>
      </c>
      <c r="G11" s="96">
        <v>990978</v>
      </c>
      <c r="H11" s="82"/>
      <c r="I11" s="84"/>
      <c r="J11" s="29"/>
      <c r="K11" s="99"/>
      <c r="L11" s="99"/>
      <c r="M11" s="100"/>
      <c r="N11" s="100"/>
      <c r="O11" s="99"/>
      <c r="P11" s="99"/>
      <c r="Q11" s="99"/>
      <c r="R11" s="101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</row>
    <row r="12" spans="1:40" s="30" customFormat="1" x14ac:dyDescent="0.25">
      <c r="A12" s="29"/>
      <c r="B12" s="42"/>
      <c r="C12" s="29"/>
      <c r="D12" s="35"/>
      <c r="E12" s="35"/>
      <c r="F12" s="85" t="s">
        <v>23</v>
      </c>
      <c r="G12" s="96">
        <v>558618</v>
      </c>
      <c r="H12" s="82"/>
      <c r="I12" s="84"/>
      <c r="J12" s="29"/>
      <c r="K12" s="99"/>
      <c r="L12" s="99"/>
      <c r="M12" s="100"/>
      <c r="N12" s="100"/>
      <c r="O12" s="99"/>
      <c r="P12" s="99"/>
      <c r="Q12" s="99"/>
      <c r="R12" s="101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</row>
    <row r="13" spans="1:40" s="30" customFormat="1" x14ac:dyDescent="0.25">
      <c r="A13" s="29"/>
      <c r="B13" s="42"/>
      <c r="C13" s="29"/>
      <c r="D13" s="46"/>
      <c r="E13" s="46"/>
      <c r="F13" s="124" t="s">
        <v>42</v>
      </c>
      <c r="G13" s="125"/>
      <c r="H13" s="92">
        <f>E8-G9-G10-G11-G12-G8</f>
        <v>4851262.285094304</v>
      </c>
      <c r="I13" s="86"/>
      <c r="J13" s="29"/>
      <c r="K13" s="99"/>
      <c r="L13" s="99"/>
      <c r="M13" s="100"/>
      <c r="N13" s="100"/>
      <c r="O13" s="99"/>
      <c r="P13" s="99"/>
      <c r="Q13" s="99"/>
      <c r="R13" s="101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</row>
    <row r="14" spans="1:40" s="30" customFormat="1" x14ac:dyDescent="0.25">
      <c r="A14" s="29"/>
      <c r="B14" s="47"/>
      <c r="C14" s="29"/>
      <c r="D14" s="48"/>
      <c r="E14" s="48"/>
      <c r="F14" s="126" t="s">
        <v>40</v>
      </c>
      <c r="G14" s="127"/>
      <c r="H14" s="81"/>
      <c r="I14" s="87">
        <f>E8/SUM(G8:G12)</f>
        <v>1.3994429299304774</v>
      </c>
      <c r="J14" s="29"/>
      <c r="K14" s="44"/>
      <c r="L14" s="44"/>
      <c r="M14" s="44"/>
      <c r="N14" s="44"/>
      <c r="O14" s="44"/>
      <c r="P14" s="44"/>
      <c r="Q14" s="44"/>
      <c r="R14" s="44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</row>
    <row r="16" spans="1:40" ht="63" x14ac:dyDescent="0.25">
      <c r="B16" s="51" t="s">
        <v>68</v>
      </c>
    </row>
    <row r="17" spans="2:9" ht="31.5" x14ac:dyDescent="0.25">
      <c r="B17" s="77" t="s">
        <v>52</v>
      </c>
    </row>
    <row r="18" spans="2:9" ht="31.5" x14ac:dyDescent="0.25">
      <c r="B18" s="77" t="s">
        <v>53</v>
      </c>
    </row>
    <row r="19" spans="2:9" ht="31.5" x14ac:dyDescent="0.25">
      <c r="B19" s="95" t="s">
        <v>54</v>
      </c>
    </row>
    <row r="20" spans="2:9" x14ac:dyDescent="0.25">
      <c r="B20" s="95" t="s">
        <v>55</v>
      </c>
    </row>
    <row r="21" spans="2:9" x14ac:dyDescent="0.25">
      <c r="B21" s="41"/>
    </row>
    <row r="23" spans="2:9" x14ac:dyDescent="0.25">
      <c r="C23" s="76"/>
      <c r="D23" s="76"/>
      <c r="E23" s="76"/>
      <c r="F23" s="76"/>
      <c r="G23" s="76"/>
      <c r="H23" s="76"/>
      <c r="I23" s="76"/>
    </row>
  </sheetData>
  <mergeCells count="2">
    <mergeCell ref="F13:G13"/>
    <mergeCell ref="F14:G14"/>
  </mergeCells>
  <pageMargins left="0.7" right="0.7" top="0.75" bottom="0.75" header="0.3" footer="0.3"/>
  <pageSetup scale="41" orientation="portrait" r:id="rId1"/>
  <rowBreaks count="1" manualBreakCount="1">
    <brk id="18" max="16383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8"/>
  <sheetViews>
    <sheetView showGridLines="0" zoomScale="70" zoomScaleNormal="70" workbookViewId="0"/>
  </sheetViews>
  <sheetFormatPr defaultColWidth="4.85546875" defaultRowHeight="15.75" x14ac:dyDescent="0.25"/>
  <cols>
    <col min="1" max="1" width="23.42578125" style="30" bestFit="1" customWidth="1"/>
    <col min="2" max="2" width="3.85546875" style="30" bestFit="1" customWidth="1"/>
    <col min="3" max="14" width="9.5703125" style="30" bestFit="1" customWidth="1"/>
    <col min="15" max="15" width="4.85546875" style="30"/>
    <col min="16" max="16" width="3.85546875" style="30" bestFit="1" customWidth="1"/>
    <col min="17" max="17" width="9.5703125" style="30" bestFit="1" customWidth="1"/>
    <col min="18" max="18" width="10.85546875" style="30" bestFit="1" customWidth="1"/>
    <col min="19" max="19" width="9.5703125" style="30" bestFit="1" customWidth="1"/>
    <col min="20" max="20" width="10.85546875" style="30" bestFit="1" customWidth="1"/>
    <col min="21" max="21" width="9.5703125" style="30" bestFit="1" customWidth="1"/>
    <col min="22" max="22" width="10.85546875" style="30" bestFit="1" customWidth="1"/>
    <col min="23" max="23" width="9.5703125" style="30" bestFit="1" customWidth="1"/>
    <col min="24" max="24" width="10.85546875" style="30" bestFit="1" customWidth="1"/>
    <col min="25" max="25" width="9.5703125" style="30" bestFit="1" customWidth="1"/>
    <col min="26" max="26" width="10.85546875" style="30" bestFit="1" customWidth="1"/>
    <col min="27" max="27" width="9.5703125" style="30" bestFit="1" customWidth="1"/>
    <col min="28" max="28" width="10.85546875" style="30" bestFit="1" customWidth="1"/>
    <col min="29" max="29" width="4.85546875" style="30"/>
    <col min="30" max="30" width="3.85546875" style="30" bestFit="1" customWidth="1"/>
    <col min="31" max="42" width="9.5703125" style="30" bestFit="1" customWidth="1"/>
    <col min="43" max="16384" width="4.85546875" style="30"/>
  </cols>
  <sheetData>
    <row r="1" spans="1:42" ht="16.5" thickBot="1" x14ac:dyDescent="0.3">
      <c r="A1" s="53" t="s">
        <v>31</v>
      </c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42" ht="16.5" thickBot="1" x14ac:dyDescent="0.3">
      <c r="A2" s="55"/>
      <c r="B2" s="55"/>
      <c r="C2" s="143" t="s">
        <v>9</v>
      </c>
      <c r="D2" s="144"/>
      <c r="E2" s="56">
        <v>1.6799999999999999E-2</v>
      </c>
      <c r="F2" s="55"/>
      <c r="G2" s="55"/>
      <c r="H2" s="55"/>
      <c r="I2" s="55"/>
      <c r="J2" s="55"/>
      <c r="K2" s="55"/>
      <c r="L2" s="55"/>
      <c r="M2" s="55"/>
      <c r="N2" s="55"/>
    </row>
    <row r="3" spans="1:42" ht="16.5" thickBot="1" x14ac:dyDescent="0.3">
      <c r="A3" s="55"/>
      <c r="B3" s="55"/>
      <c r="C3" s="143" t="s">
        <v>10</v>
      </c>
      <c r="D3" s="144"/>
      <c r="E3" s="56">
        <v>0.04</v>
      </c>
      <c r="F3" s="55"/>
      <c r="G3" s="55"/>
      <c r="H3" s="55"/>
      <c r="I3" s="55"/>
      <c r="J3" s="55"/>
      <c r="K3" s="55"/>
      <c r="L3" s="55"/>
      <c r="M3" s="55"/>
      <c r="N3" s="55"/>
    </row>
    <row r="4" spans="1:42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42" x14ac:dyDescent="0.25">
      <c r="A5" s="55"/>
      <c r="B5" s="145" t="s">
        <v>11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7"/>
      <c r="O5" s="57"/>
      <c r="P5" s="135" t="s">
        <v>32</v>
      </c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7"/>
      <c r="AC5" s="57"/>
      <c r="AD5" s="135" t="s">
        <v>33</v>
      </c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7"/>
    </row>
    <row r="6" spans="1:42" x14ac:dyDescent="0.25">
      <c r="A6" s="55"/>
      <c r="B6" s="138"/>
      <c r="C6" s="128" t="s">
        <v>34</v>
      </c>
      <c r="D6" s="129"/>
      <c r="E6" s="129"/>
      <c r="F6" s="130"/>
      <c r="G6" s="128" t="s">
        <v>35</v>
      </c>
      <c r="H6" s="129"/>
      <c r="I6" s="129"/>
      <c r="J6" s="130"/>
      <c r="K6" s="128" t="s">
        <v>14</v>
      </c>
      <c r="L6" s="129"/>
      <c r="M6" s="129"/>
      <c r="N6" s="142"/>
      <c r="O6" s="57"/>
      <c r="P6" s="133"/>
      <c r="Q6" s="128" t="s">
        <v>34</v>
      </c>
      <c r="R6" s="129"/>
      <c r="S6" s="129"/>
      <c r="T6" s="130"/>
      <c r="U6" s="128" t="s">
        <v>35</v>
      </c>
      <c r="V6" s="129"/>
      <c r="W6" s="129"/>
      <c r="X6" s="130"/>
      <c r="Y6" s="128" t="s">
        <v>14</v>
      </c>
      <c r="Z6" s="129"/>
      <c r="AA6" s="129"/>
      <c r="AB6" s="130"/>
      <c r="AC6" s="57"/>
      <c r="AD6" s="133"/>
      <c r="AE6" s="128" t="s">
        <v>34</v>
      </c>
      <c r="AF6" s="129"/>
      <c r="AG6" s="129"/>
      <c r="AH6" s="130"/>
      <c r="AI6" s="128" t="s">
        <v>35</v>
      </c>
      <c r="AJ6" s="129"/>
      <c r="AK6" s="129"/>
      <c r="AL6" s="130"/>
      <c r="AM6" s="128" t="s">
        <v>14</v>
      </c>
      <c r="AN6" s="129"/>
      <c r="AO6" s="129"/>
      <c r="AP6" s="130"/>
    </row>
    <row r="7" spans="1:42" x14ac:dyDescent="0.25">
      <c r="A7" s="55"/>
      <c r="B7" s="139"/>
      <c r="C7" s="131" t="s">
        <v>16</v>
      </c>
      <c r="D7" s="132"/>
      <c r="E7" s="131" t="s">
        <v>36</v>
      </c>
      <c r="F7" s="132"/>
      <c r="G7" s="131" t="s">
        <v>16</v>
      </c>
      <c r="H7" s="132"/>
      <c r="I7" s="131" t="s">
        <v>36</v>
      </c>
      <c r="J7" s="132"/>
      <c r="K7" s="131" t="s">
        <v>16</v>
      </c>
      <c r="L7" s="132"/>
      <c r="M7" s="131" t="s">
        <v>36</v>
      </c>
      <c r="N7" s="140"/>
      <c r="O7" s="57"/>
      <c r="P7" s="134"/>
      <c r="Q7" s="131" t="s">
        <v>16</v>
      </c>
      <c r="R7" s="132"/>
      <c r="S7" s="131" t="s">
        <v>36</v>
      </c>
      <c r="T7" s="132"/>
      <c r="U7" s="131" t="s">
        <v>16</v>
      </c>
      <c r="V7" s="132"/>
      <c r="W7" s="131" t="s">
        <v>36</v>
      </c>
      <c r="X7" s="132"/>
      <c r="Y7" s="131" t="s">
        <v>16</v>
      </c>
      <c r="Z7" s="132"/>
      <c r="AA7" s="131" t="s">
        <v>36</v>
      </c>
      <c r="AB7" s="141"/>
      <c r="AC7" s="57"/>
      <c r="AD7" s="134"/>
      <c r="AE7" s="131" t="s">
        <v>37</v>
      </c>
      <c r="AF7" s="132"/>
      <c r="AG7" s="131" t="s">
        <v>38</v>
      </c>
      <c r="AH7" s="132"/>
      <c r="AI7" s="131" t="s">
        <v>37</v>
      </c>
      <c r="AJ7" s="132"/>
      <c r="AK7" s="131" t="s">
        <v>38</v>
      </c>
      <c r="AL7" s="132"/>
      <c r="AM7" s="131" t="s">
        <v>37</v>
      </c>
      <c r="AN7" s="132"/>
      <c r="AO7" s="131" t="s">
        <v>38</v>
      </c>
      <c r="AP7" s="132"/>
    </row>
    <row r="8" spans="1:42" x14ac:dyDescent="0.25">
      <c r="A8" s="55"/>
      <c r="B8" s="58"/>
      <c r="C8" s="59" t="s">
        <v>20</v>
      </c>
      <c r="D8" s="60" t="s">
        <v>21</v>
      </c>
      <c r="E8" s="59" t="s">
        <v>20</v>
      </c>
      <c r="F8" s="60" t="s">
        <v>21</v>
      </c>
      <c r="G8" s="59" t="s">
        <v>20</v>
      </c>
      <c r="H8" s="60" t="s">
        <v>21</v>
      </c>
      <c r="I8" s="59" t="s">
        <v>20</v>
      </c>
      <c r="J8" s="60" t="s">
        <v>21</v>
      </c>
      <c r="K8" s="59" t="s">
        <v>20</v>
      </c>
      <c r="L8" s="60" t="s">
        <v>21</v>
      </c>
      <c r="M8" s="59" t="s">
        <v>20</v>
      </c>
      <c r="N8" s="61" t="s">
        <v>21</v>
      </c>
      <c r="O8" s="57"/>
      <c r="P8" s="59"/>
      <c r="Q8" s="59" t="s">
        <v>20</v>
      </c>
      <c r="R8" s="60" t="s">
        <v>21</v>
      </c>
      <c r="S8" s="59" t="s">
        <v>20</v>
      </c>
      <c r="T8" s="60" t="s">
        <v>21</v>
      </c>
      <c r="U8" s="59" t="s">
        <v>20</v>
      </c>
      <c r="V8" s="60" t="s">
        <v>21</v>
      </c>
      <c r="W8" s="59" t="s">
        <v>20</v>
      </c>
      <c r="X8" s="60" t="s">
        <v>21</v>
      </c>
      <c r="Y8" s="59" t="s">
        <v>20</v>
      </c>
      <c r="Z8" s="60" t="s">
        <v>21</v>
      </c>
      <c r="AA8" s="59" t="s">
        <v>20</v>
      </c>
      <c r="AB8" s="62" t="s">
        <v>21</v>
      </c>
      <c r="AC8" s="57"/>
      <c r="AD8" s="63"/>
      <c r="AE8" s="63" t="s">
        <v>20</v>
      </c>
      <c r="AF8" s="64" t="s">
        <v>21</v>
      </c>
      <c r="AG8" s="63" t="s">
        <v>20</v>
      </c>
      <c r="AH8" s="64" t="s">
        <v>21</v>
      </c>
      <c r="AI8" s="63" t="s">
        <v>20</v>
      </c>
      <c r="AJ8" s="64" t="s">
        <v>21</v>
      </c>
      <c r="AK8" s="63" t="s">
        <v>20</v>
      </c>
      <c r="AL8" s="64" t="s">
        <v>21</v>
      </c>
      <c r="AM8" s="63" t="s">
        <v>20</v>
      </c>
      <c r="AN8" s="64" t="s">
        <v>21</v>
      </c>
      <c r="AO8" s="63" t="s">
        <v>20</v>
      </c>
      <c r="AP8" s="65" t="s">
        <v>21</v>
      </c>
    </row>
    <row r="9" spans="1:42" x14ac:dyDescent="0.25">
      <c r="A9" s="55"/>
      <c r="B9" s="66">
        <v>1</v>
      </c>
      <c r="C9" s="67">
        <v>0.21378</v>
      </c>
      <c r="D9" s="68">
        <v>0.21378</v>
      </c>
      <c r="E9" s="69">
        <v>0.22070999999999999</v>
      </c>
      <c r="F9" s="68">
        <v>0.22070999999999999</v>
      </c>
      <c r="G9" s="69">
        <v>0.21378</v>
      </c>
      <c r="H9" s="68">
        <v>0.21378</v>
      </c>
      <c r="I9" s="69">
        <v>0.22070999999999999</v>
      </c>
      <c r="J9" s="68">
        <v>0.22070999999999999</v>
      </c>
      <c r="K9" s="69">
        <v>0.20537</v>
      </c>
      <c r="L9" s="68">
        <v>0.20537</v>
      </c>
      <c r="M9" s="69">
        <v>0.20537</v>
      </c>
      <c r="N9" s="68">
        <v>0.20537</v>
      </c>
      <c r="O9" s="57"/>
      <c r="P9" s="70">
        <v>1</v>
      </c>
      <c r="Q9" s="67">
        <v>2.2729400000000002</v>
      </c>
      <c r="R9" s="68">
        <v>2.2729400000000002</v>
      </c>
      <c r="S9" s="69">
        <v>2.2729400000000002</v>
      </c>
      <c r="T9" s="68">
        <v>2.2729400000000002</v>
      </c>
      <c r="U9" s="69">
        <v>2.2729400000000002</v>
      </c>
      <c r="V9" s="68">
        <v>2.2729400000000002</v>
      </c>
      <c r="W9" s="69">
        <v>2.2729400000000002</v>
      </c>
      <c r="X9" s="68">
        <v>2.2729400000000002</v>
      </c>
      <c r="Y9" s="69">
        <v>2.2729400000000002</v>
      </c>
      <c r="Z9" s="68">
        <v>2.2729400000000002</v>
      </c>
      <c r="AA9" s="69">
        <v>2.2729400000000002</v>
      </c>
      <c r="AB9" s="68">
        <v>2.2729400000000002</v>
      </c>
      <c r="AC9" s="57"/>
      <c r="AD9" s="66">
        <v>1</v>
      </c>
      <c r="AE9" s="67">
        <v>0.1128</v>
      </c>
      <c r="AF9" s="68">
        <v>0.1128</v>
      </c>
      <c r="AG9" s="69">
        <v>0.1128</v>
      </c>
      <c r="AH9" s="68">
        <v>0.1128</v>
      </c>
      <c r="AI9" s="69">
        <v>0.1128</v>
      </c>
      <c r="AJ9" s="68">
        <v>0.1128</v>
      </c>
      <c r="AK9" s="69">
        <v>0.1128</v>
      </c>
      <c r="AL9" s="68">
        <v>0.1128</v>
      </c>
      <c r="AM9" s="69">
        <v>0.1128</v>
      </c>
      <c r="AN9" s="68">
        <v>0.1128</v>
      </c>
      <c r="AO9" s="69">
        <v>0.1128</v>
      </c>
      <c r="AP9" s="68">
        <v>0.1128</v>
      </c>
    </row>
    <row r="10" spans="1:42" x14ac:dyDescent="0.25">
      <c r="A10" s="55"/>
      <c r="B10" s="66">
        <v>2</v>
      </c>
      <c r="C10" s="69">
        <v>0.19683999999999999</v>
      </c>
      <c r="D10" s="68">
        <v>0.40304000000000001</v>
      </c>
      <c r="E10" s="69">
        <v>0.20449000000000001</v>
      </c>
      <c r="F10" s="68">
        <v>0.41733999999999999</v>
      </c>
      <c r="G10" s="69">
        <v>0.19683999999999999</v>
      </c>
      <c r="H10" s="68">
        <v>0.40304000000000001</v>
      </c>
      <c r="I10" s="69">
        <v>0.20449000000000001</v>
      </c>
      <c r="J10" s="68">
        <v>0.41733999999999999</v>
      </c>
      <c r="K10" s="69">
        <v>0.20114000000000001</v>
      </c>
      <c r="L10" s="68">
        <v>0.39878000000000002</v>
      </c>
      <c r="M10" s="69">
        <v>0.20114000000000001</v>
      </c>
      <c r="N10" s="68">
        <v>0.39878000000000002</v>
      </c>
      <c r="O10" s="57"/>
      <c r="P10" s="70">
        <v>2</v>
      </c>
      <c r="Q10" s="69">
        <v>2.3111299999999999</v>
      </c>
      <c r="R10" s="68">
        <v>4.4951800000000004</v>
      </c>
      <c r="S10" s="69">
        <v>2.3111299999999999</v>
      </c>
      <c r="T10" s="68">
        <v>4.4951800000000004</v>
      </c>
      <c r="U10" s="69">
        <v>2.3111299999999999</v>
      </c>
      <c r="V10" s="68">
        <v>4.4951800000000004</v>
      </c>
      <c r="W10" s="69">
        <v>2.3111299999999999</v>
      </c>
      <c r="X10" s="68">
        <v>4.4951800000000004</v>
      </c>
      <c r="Y10" s="69">
        <v>2.3111299999999999</v>
      </c>
      <c r="Z10" s="68">
        <v>4.4951800000000004</v>
      </c>
      <c r="AA10" s="69">
        <v>2.3111299999999999</v>
      </c>
      <c r="AB10" s="68">
        <v>4.4951800000000004</v>
      </c>
      <c r="AC10" s="57"/>
      <c r="AD10" s="66">
        <v>2</v>
      </c>
      <c r="AE10" s="69">
        <v>0.1147</v>
      </c>
      <c r="AF10" s="68">
        <v>0.22309000000000001</v>
      </c>
      <c r="AG10" s="69">
        <v>0.1147</v>
      </c>
      <c r="AH10" s="68">
        <v>0.22309000000000001</v>
      </c>
      <c r="AI10" s="69">
        <v>0.1147</v>
      </c>
      <c r="AJ10" s="68">
        <v>0.22309000000000001</v>
      </c>
      <c r="AK10" s="69">
        <v>0.1147</v>
      </c>
      <c r="AL10" s="68">
        <v>0.22309000000000001</v>
      </c>
      <c r="AM10" s="69">
        <v>0.1147</v>
      </c>
      <c r="AN10" s="68">
        <v>0.22309000000000001</v>
      </c>
      <c r="AO10" s="69">
        <v>0.1147</v>
      </c>
      <c r="AP10" s="68">
        <v>0.22309000000000001</v>
      </c>
    </row>
    <row r="11" spans="1:42" x14ac:dyDescent="0.25">
      <c r="A11" s="55"/>
      <c r="B11" s="66">
        <v>3</v>
      </c>
      <c r="C11" s="69">
        <v>0.19620000000000001</v>
      </c>
      <c r="D11" s="68">
        <v>0.58443999999999996</v>
      </c>
      <c r="E11" s="69">
        <v>0.20266000000000001</v>
      </c>
      <c r="F11" s="68">
        <v>0.60470999999999997</v>
      </c>
      <c r="G11" s="69">
        <v>0.19620000000000001</v>
      </c>
      <c r="H11" s="68">
        <v>0.58443999999999996</v>
      </c>
      <c r="I11" s="69">
        <v>0.20266000000000001</v>
      </c>
      <c r="J11" s="68">
        <v>0.60470999999999997</v>
      </c>
      <c r="K11" s="69">
        <v>0.19797999999999999</v>
      </c>
      <c r="L11" s="68">
        <v>0.58182</v>
      </c>
      <c r="M11" s="69">
        <v>0.19797999999999999</v>
      </c>
      <c r="N11" s="68">
        <v>0.58182</v>
      </c>
      <c r="O11" s="57"/>
      <c r="P11" s="70">
        <v>3</v>
      </c>
      <c r="Q11" s="69">
        <v>2.3499599999999998</v>
      </c>
      <c r="R11" s="68">
        <v>6.6678499999999996</v>
      </c>
      <c r="S11" s="69">
        <v>2.3499599999999998</v>
      </c>
      <c r="T11" s="68">
        <v>6.6678499999999996</v>
      </c>
      <c r="U11" s="69">
        <v>2.3499599999999998</v>
      </c>
      <c r="V11" s="68">
        <v>6.6678499999999996</v>
      </c>
      <c r="W11" s="69">
        <v>2.3499599999999998</v>
      </c>
      <c r="X11" s="68">
        <v>6.6678499999999996</v>
      </c>
      <c r="Y11" s="69">
        <v>2.3499599999999998</v>
      </c>
      <c r="Z11" s="68">
        <v>6.6678499999999996</v>
      </c>
      <c r="AA11" s="69">
        <v>2.3499599999999998</v>
      </c>
      <c r="AB11" s="68">
        <v>6.6678499999999996</v>
      </c>
      <c r="AC11" s="57"/>
      <c r="AD11" s="66">
        <v>3</v>
      </c>
      <c r="AE11" s="69">
        <v>0.11663</v>
      </c>
      <c r="AF11" s="68">
        <v>0.33091999999999999</v>
      </c>
      <c r="AG11" s="69">
        <v>0.11663</v>
      </c>
      <c r="AH11" s="68">
        <v>0.33091999999999999</v>
      </c>
      <c r="AI11" s="69">
        <v>0.11663</v>
      </c>
      <c r="AJ11" s="68">
        <v>0.33091999999999999</v>
      </c>
      <c r="AK11" s="69">
        <v>0.11663</v>
      </c>
      <c r="AL11" s="68">
        <v>0.33091999999999999</v>
      </c>
      <c r="AM11" s="69">
        <v>0.11663</v>
      </c>
      <c r="AN11" s="68">
        <v>0.33091999999999999</v>
      </c>
      <c r="AO11" s="69">
        <v>0.11663</v>
      </c>
      <c r="AP11" s="68">
        <v>0.33091999999999999</v>
      </c>
    </row>
    <row r="12" spans="1:42" x14ac:dyDescent="0.25">
      <c r="A12" s="55"/>
      <c r="B12" s="66">
        <v>4</v>
      </c>
      <c r="C12" s="69">
        <v>0.20730000000000001</v>
      </c>
      <c r="D12" s="68">
        <v>0.76873000000000002</v>
      </c>
      <c r="E12" s="69">
        <v>0.21387</v>
      </c>
      <c r="F12" s="68">
        <v>0.79483999999999999</v>
      </c>
      <c r="G12" s="69">
        <v>0.20730000000000001</v>
      </c>
      <c r="H12" s="68">
        <v>0.76873000000000002</v>
      </c>
      <c r="I12" s="69">
        <v>0.21387</v>
      </c>
      <c r="J12" s="68">
        <v>0.79483999999999999</v>
      </c>
      <c r="K12" s="69">
        <v>0.20910999999999999</v>
      </c>
      <c r="L12" s="68">
        <v>0.76771999999999996</v>
      </c>
      <c r="M12" s="69">
        <v>0.20910999999999999</v>
      </c>
      <c r="N12" s="68">
        <v>0.76771999999999996</v>
      </c>
      <c r="O12" s="57"/>
      <c r="P12" s="70">
        <v>4</v>
      </c>
      <c r="Q12" s="69">
        <v>2.38944</v>
      </c>
      <c r="R12" s="68">
        <v>8.7920499999999997</v>
      </c>
      <c r="S12" s="69">
        <v>2.38944</v>
      </c>
      <c r="T12" s="68">
        <v>8.7920499999999997</v>
      </c>
      <c r="U12" s="69">
        <v>2.38944</v>
      </c>
      <c r="V12" s="68">
        <v>8.7920499999999997</v>
      </c>
      <c r="W12" s="69">
        <v>2.38944</v>
      </c>
      <c r="X12" s="68">
        <v>8.7920499999999997</v>
      </c>
      <c r="Y12" s="69">
        <v>2.38944</v>
      </c>
      <c r="Z12" s="68">
        <v>8.7920499999999997</v>
      </c>
      <c r="AA12" s="69">
        <v>2.38944</v>
      </c>
      <c r="AB12" s="68">
        <v>8.7920499999999997</v>
      </c>
      <c r="AC12" s="57"/>
      <c r="AD12" s="66">
        <v>4</v>
      </c>
      <c r="AE12" s="69">
        <v>0.11859</v>
      </c>
      <c r="AF12" s="68">
        <v>0.43634000000000001</v>
      </c>
      <c r="AG12" s="69">
        <v>0.11859</v>
      </c>
      <c r="AH12" s="68">
        <v>0.43634000000000001</v>
      </c>
      <c r="AI12" s="69">
        <v>0.11859</v>
      </c>
      <c r="AJ12" s="68">
        <v>0.43634000000000001</v>
      </c>
      <c r="AK12" s="69">
        <v>0.11859</v>
      </c>
      <c r="AL12" s="68">
        <v>0.43634000000000001</v>
      </c>
      <c r="AM12" s="69">
        <v>0.11859</v>
      </c>
      <c r="AN12" s="68">
        <v>0.43634000000000001</v>
      </c>
      <c r="AO12" s="69">
        <v>0.11859</v>
      </c>
      <c r="AP12" s="68">
        <v>0.43634000000000001</v>
      </c>
    </row>
    <row r="13" spans="1:42" x14ac:dyDescent="0.25">
      <c r="A13" s="55"/>
      <c r="B13" s="66">
        <v>5</v>
      </c>
      <c r="C13" s="69">
        <v>0.23174</v>
      </c>
      <c r="D13" s="68">
        <v>0.96682000000000001</v>
      </c>
      <c r="E13" s="69">
        <v>0.23841000000000001</v>
      </c>
      <c r="F13" s="68">
        <v>0.99863999999999997</v>
      </c>
      <c r="G13" s="69">
        <v>0.23174</v>
      </c>
      <c r="H13" s="68">
        <v>0.96682000000000001</v>
      </c>
      <c r="I13" s="69">
        <v>0.23841000000000001</v>
      </c>
      <c r="J13" s="68">
        <v>0.99863999999999997</v>
      </c>
      <c r="K13" s="69">
        <v>0.23358000000000001</v>
      </c>
      <c r="L13" s="68">
        <v>0.96738999999999997</v>
      </c>
      <c r="M13" s="69">
        <v>0.23358000000000001</v>
      </c>
      <c r="N13" s="68">
        <v>0.96738999999999997</v>
      </c>
      <c r="O13" s="57"/>
      <c r="P13" s="70">
        <v>5</v>
      </c>
      <c r="Q13" s="69">
        <v>2.4295800000000001</v>
      </c>
      <c r="R13" s="68">
        <v>10.86886</v>
      </c>
      <c r="S13" s="69">
        <v>2.4295800000000001</v>
      </c>
      <c r="T13" s="68">
        <v>10.86886</v>
      </c>
      <c r="U13" s="69">
        <v>2.4295800000000001</v>
      </c>
      <c r="V13" s="68">
        <v>10.86886</v>
      </c>
      <c r="W13" s="69">
        <v>2.4295800000000001</v>
      </c>
      <c r="X13" s="68">
        <v>10.86886</v>
      </c>
      <c r="Y13" s="69">
        <v>2.4295800000000001</v>
      </c>
      <c r="Z13" s="68">
        <v>10.86886</v>
      </c>
      <c r="AA13" s="69">
        <v>2.4295800000000001</v>
      </c>
      <c r="AB13" s="68">
        <v>10.86886</v>
      </c>
      <c r="AC13" s="57"/>
      <c r="AD13" s="66">
        <v>5</v>
      </c>
      <c r="AE13" s="69">
        <v>0.12058000000000001</v>
      </c>
      <c r="AF13" s="68">
        <v>0.53940999999999995</v>
      </c>
      <c r="AG13" s="69">
        <v>0.12058000000000001</v>
      </c>
      <c r="AH13" s="68">
        <v>0.53940999999999995</v>
      </c>
      <c r="AI13" s="69">
        <v>0.12058000000000001</v>
      </c>
      <c r="AJ13" s="68">
        <v>0.53940999999999995</v>
      </c>
      <c r="AK13" s="69">
        <v>0.12058000000000001</v>
      </c>
      <c r="AL13" s="68">
        <v>0.53940999999999995</v>
      </c>
      <c r="AM13" s="69">
        <v>0.12058000000000001</v>
      </c>
      <c r="AN13" s="68">
        <v>0.53940999999999995</v>
      </c>
      <c r="AO13" s="69">
        <v>0.12058000000000001</v>
      </c>
      <c r="AP13" s="68">
        <v>0.53940999999999995</v>
      </c>
    </row>
    <row r="14" spans="1:42" x14ac:dyDescent="0.25">
      <c r="A14" s="55"/>
      <c r="B14" s="66">
        <v>6</v>
      </c>
      <c r="C14" s="69">
        <v>0.25035000000000002</v>
      </c>
      <c r="D14" s="68">
        <v>1.17259</v>
      </c>
      <c r="E14" s="69">
        <v>0.25713999999999998</v>
      </c>
      <c r="F14" s="68">
        <v>1.2099899999999999</v>
      </c>
      <c r="G14" s="69">
        <v>0.25035000000000002</v>
      </c>
      <c r="H14" s="68">
        <v>1.17259</v>
      </c>
      <c r="I14" s="69">
        <v>0.25713999999999998</v>
      </c>
      <c r="J14" s="68">
        <v>1.2099899999999999</v>
      </c>
      <c r="K14" s="69">
        <v>0.25222</v>
      </c>
      <c r="L14" s="68">
        <v>1.1747000000000001</v>
      </c>
      <c r="M14" s="69">
        <v>0.25222</v>
      </c>
      <c r="N14" s="68">
        <v>1.1747000000000001</v>
      </c>
      <c r="O14" s="57"/>
      <c r="P14" s="70">
        <v>6</v>
      </c>
      <c r="Q14" s="69">
        <v>2.4703900000000001</v>
      </c>
      <c r="R14" s="68">
        <v>12.89935</v>
      </c>
      <c r="S14" s="69">
        <v>2.4703900000000001</v>
      </c>
      <c r="T14" s="68">
        <v>12.89935</v>
      </c>
      <c r="U14" s="69">
        <v>2.4703900000000001</v>
      </c>
      <c r="V14" s="68">
        <v>12.89935</v>
      </c>
      <c r="W14" s="69">
        <v>2.4703900000000001</v>
      </c>
      <c r="X14" s="68">
        <v>12.89935</v>
      </c>
      <c r="Y14" s="69">
        <v>2.4703900000000001</v>
      </c>
      <c r="Z14" s="68">
        <v>12.89935</v>
      </c>
      <c r="AA14" s="69">
        <v>2.4703900000000001</v>
      </c>
      <c r="AB14" s="68">
        <v>12.89935</v>
      </c>
      <c r="AC14" s="57"/>
      <c r="AD14" s="66">
        <v>6</v>
      </c>
      <c r="AE14" s="69">
        <v>0.1226</v>
      </c>
      <c r="AF14" s="68">
        <v>0.64017999999999997</v>
      </c>
      <c r="AG14" s="69">
        <v>0.1226</v>
      </c>
      <c r="AH14" s="68">
        <v>0.64017999999999997</v>
      </c>
      <c r="AI14" s="69">
        <v>0.1226</v>
      </c>
      <c r="AJ14" s="68">
        <v>0.64017999999999997</v>
      </c>
      <c r="AK14" s="69">
        <v>0.1226</v>
      </c>
      <c r="AL14" s="68">
        <v>0.64017999999999997</v>
      </c>
      <c r="AM14" s="69">
        <v>0.1226</v>
      </c>
      <c r="AN14" s="68">
        <v>0.64017999999999997</v>
      </c>
      <c r="AO14" s="69">
        <v>0.1226</v>
      </c>
      <c r="AP14" s="68">
        <v>0.64017999999999997</v>
      </c>
    </row>
    <row r="15" spans="1:42" x14ac:dyDescent="0.25">
      <c r="A15" s="55"/>
      <c r="B15" s="66">
        <v>7</v>
      </c>
      <c r="C15" s="69">
        <v>0.24862999999999999</v>
      </c>
      <c r="D15" s="68">
        <v>1.3690800000000001</v>
      </c>
      <c r="E15" s="69">
        <v>0.25552999999999998</v>
      </c>
      <c r="F15" s="68">
        <v>1.41194</v>
      </c>
      <c r="G15" s="69">
        <v>0.24862999999999999</v>
      </c>
      <c r="H15" s="68">
        <v>1.3690800000000001</v>
      </c>
      <c r="I15" s="69">
        <v>0.25552999999999998</v>
      </c>
      <c r="J15" s="68">
        <v>1.41194</v>
      </c>
      <c r="K15" s="69">
        <v>0.25052999999999997</v>
      </c>
      <c r="L15" s="68">
        <v>1.3727</v>
      </c>
      <c r="M15" s="69">
        <v>0.25052999999999997</v>
      </c>
      <c r="N15" s="68">
        <v>1.3727</v>
      </c>
      <c r="O15" s="57"/>
      <c r="P15" s="70">
        <v>7</v>
      </c>
      <c r="Q15" s="69">
        <v>2.5118999999999998</v>
      </c>
      <c r="R15" s="68">
        <v>14.884539999999999</v>
      </c>
      <c r="S15" s="69">
        <v>2.5118999999999998</v>
      </c>
      <c r="T15" s="68">
        <v>14.884539999999999</v>
      </c>
      <c r="U15" s="69">
        <v>2.5118999999999998</v>
      </c>
      <c r="V15" s="68">
        <v>14.884539999999999</v>
      </c>
      <c r="W15" s="69">
        <v>2.5118999999999998</v>
      </c>
      <c r="X15" s="68">
        <v>14.884539999999999</v>
      </c>
      <c r="Y15" s="69">
        <v>2.5118999999999998</v>
      </c>
      <c r="Z15" s="68">
        <v>14.884539999999999</v>
      </c>
      <c r="AA15" s="69">
        <v>2.5118999999999998</v>
      </c>
      <c r="AB15" s="68">
        <v>14.884539999999999</v>
      </c>
      <c r="AC15" s="57"/>
      <c r="AD15" s="66">
        <v>7</v>
      </c>
      <c r="AE15" s="69">
        <v>0.12466000000000001</v>
      </c>
      <c r="AF15" s="68">
        <v>0.73870000000000002</v>
      </c>
      <c r="AG15" s="69">
        <v>0.12466000000000001</v>
      </c>
      <c r="AH15" s="68">
        <v>0.73870000000000002</v>
      </c>
      <c r="AI15" s="69">
        <v>0.12466000000000001</v>
      </c>
      <c r="AJ15" s="68">
        <v>0.73870000000000002</v>
      </c>
      <c r="AK15" s="69">
        <v>0.12466000000000001</v>
      </c>
      <c r="AL15" s="68">
        <v>0.73870000000000002</v>
      </c>
      <c r="AM15" s="69">
        <v>0.12466000000000001</v>
      </c>
      <c r="AN15" s="68">
        <v>0.73870000000000002</v>
      </c>
      <c r="AO15" s="69">
        <v>0.12466000000000001</v>
      </c>
      <c r="AP15" s="68">
        <v>0.73870000000000002</v>
      </c>
    </row>
    <row r="16" spans="1:42" x14ac:dyDescent="0.25">
      <c r="A16" s="55"/>
      <c r="B16" s="66">
        <v>8</v>
      </c>
      <c r="C16" s="69">
        <v>0.25157000000000002</v>
      </c>
      <c r="D16" s="68">
        <v>1.5602499999999999</v>
      </c>
      <c r="E16" s="69">
        <v>0.25858999999999999</v>
      </c>
      <c r="F16" s="68">
        <v>1.6084400000000001</v>
      </c>
      <c r="G16" s="69">
        <v>0.25157000000000002</v>
      </c>
      <c r="H16" s="68">
        <v>1.5602499999999999</v>
      </c>
      <c r="I16" s="69">
        <v>0.25858999999999999</v>
      </c>
      <c r="J16" s="68">
        <v>1.6084400000000001</v>
      </c>
      <c r="K16" s="69">
        <v>0.2535</v>
      </c>
      <c r="L16" s="68">
        <v>1.56534</v>
      </c>
      <c r="M16" s="69">
        <v>0.2535</v>
      </c>
      <c r="N16" s="68">
        <v>1.56534</v>
      </c>
      <c r="O16" s="57"/>
      <c r="P16" s="70">
        <v>8</v>
      </c>
      <c r="Q16" s="69">
        <v>2.5541</v>
      </c>
      <c r="R16" s="68">
        <v>16.82544</v>
      </c>
      <c r="S16" s="69">
        <v>2.5541</v>
      </c>
      <c r="T16" s="68">
        <v>16.82544</v>
      </c>
      <c r="U16" s="69">
        <v>2.5541</v>
      </c>
      <c r="V16" s="68">
        <v>16.82544</v>
      </c>
      <c r="W16" s="69">
        <v>2.5541</v>
      </c>
      <c r="X16" s="68">
        <v>16.82544</v>
      </c>
      <c r="Y16" s="69">
        <v>2.5541</v>
      </c>
      <c r="Z16" s="68">
        <v>16.82544</v>
      </c>
      <c r="AA16" s="69">
        <v>2.5541</v>
      </c>
      <c r="AB16" s="68">
        <v>16.82544</v>
      </c>
      <c r="AC16" s="57"/>
      <c r="AD16" s="66">
        <v>8</v>
      </c>
      <c r="AE16" s="69">
        <v>0.12676000000000001</v>
      </c>
      <c r="AF16" s="68">
        <v>0.83503000000000005</v>
      </c>
      <c r="AG16" s="69">
        <v>0.12676000000000001</v>
      </c>
      <c r="AH16" s="68">
        <v>0.83503000000000005</v>
      </c>
      <c r="AI16" s="69">
        <v>0.12676000000000001</v>
      </c>
      <c r="AJ16" s="68">
        <v>0.83503000000000005</v>
      </c>
      <c r="AK16" s="69">
        <v>0.12676000000000001</v>
      </c>
      <c r="AL16" s="68">
        <v>0.83503000000000005</v>
      </c>
      <c r="AM16" s="69">
        <v>0.12676000000000001</v>
      </c>
      <c r="AN16" s="68">
        <v>0.83503000000000005</v>
      </c>
      <c r="AO16" s="69">
        <v>0.12676000000000001</v>
      </c>
      <c r="AP16" s="68">
        <v>0.83503000000000005</v>
      </c>
    </row>
    <row r="17" spans="2:42" x14ac:dyDescent="0.25">
      <c r="B17" s="66">
        <v>9</v>
      </c>
      <c r="C17" s="69">
        <v>0.26924999999999999</v>
      </c>
      <c r="D17" s="68">
        <v>1.7569900000000001</v>
      </c>
      <c r="E17" s="69">
        <v>0.27639000000000002</v>
      </c>
      <c r="F17" s="68">
        <v>1.8104</v>
      </c>
      <c r="G17" s="69">
        <v>0.26924999999999999</v>
      </c>
      <c r="H17" s="68">
        <v>1.7569900000000001</v>
      </c>
      <c r="I17" s="69">
        <v>0.27639000000000002</v>
      </c>
      <c r="J17" s="68">
        <v>1.8104</v>
      </c>
      <c r="K17" s="69">
        <v>0.27122000000000002</v>
      </c>
      <c r="L17" s="68">
        <v>1.7635099999999999</v>
      </c>
      <c r="M17" s="69">
        <v>0.27122000000000002</v>
      </c>
      <c r="N17" s="68">
        <v>1.7635099999999999</v>
      </c>
      <c r="O17" s="57"/>
      <c r="P17" s="70">
        <v>9</v>
      </c>
      <c r="Q17" s="69">
        <v>2.59701</v>
      </c>
      <c r="R17" s="68">
        <v>18.723050000000001</v>
      </c>
      <c r="S17" s="69">
        <v>2.59701</v>
      </c>
      <c r="T17" s="68">
        <v>18.723050000000001</v>
      </c>
      <c r="U17" s="69">
        <v>2.59701</v>
      </c>
      <c r="V17" s="68">
        <v>18.723050000000001</v>
      </c>
      <c r="W17" s="69">
        <v>2.59701</v>
      </c>
      <c r="X17" s="68">
        <v>18.723050000000001</v>
      </c>
      <c r="Y17" s="69">
        <v>2.59701</v>
      </c>
      <c r="Z17" s="68">
        <v>18.723050000000001</v>
      </c>
      <c r="AA17" s="69">
        <v>2.59701</v>
      </c>
      <c r="AB17" s="68">
        <v>18.723050000000001</v>
      </c>
      <c r="AC17" s="57"/>
      <c r="AD17" s="66">
        <v>9</v>
      </c>
      <c r="AE17" s="69">
        <v>0.12889</v>
      </c>
      <c r="AF17" s="68">
        <v>0.92920999999999998</v>
      </c>
      <c r="AG17" s="69">
        <v>0.12889</v>
      </c>
      <c r="AH17" s="68">
        <v>0.92920999999999998</v>
      </c>
      <c r="AI17" s="69">
        <v>0.12889</v>
      </c>
      <c r="AJ17" s="68">
        <v>0.92920999999999998</v>
      </c>
      <c r="AK17" s="69">
        <v>0.12889</v>
      </c>
      <c r="AL17" s="68">
        <v>0.92920999999999998</v>
      </c>
      <c r="AM17" s="69">
        <v>0.12889</v>
      </c>
      <c r="AN17" s="68">
        <v>0.92920999999999998</v>
      </c>
      <c r="AO17" s="69">
        <v>0.12889</v>
      </c>
      <c r="AP17" s="68">
        <v>0.92920999999999998</v>
      </c>
    </row>
    <row r="18" spans="2:42" x14ac:dyDescent="0.25">
      <c r="B18" s="66">
        <v>10</v>
      </c>
      <c r="C18" s="69">
        <v>0.25862000000000002</v>
      </c>
      <c r="D18" s="68">
        <v>1.9387000000000001</v>
      </c>
      <c r="E18" s="69">
        <v>0.26588000000000001</v>
      </c>
      <c r="F18" s="68">
        <v>1.9972000000000001</v>
      </c>
      <c r="G18" s="69">
        <v>0.25862000000000002</v>
      </c>
      <c r="H18" s="68">
        <v>1.9387000000000001</v>
      </c>
      <c r="I18" s="69">
        <v>0.26588000000000001</v>
      </c>
      <c r="J18" s="68">
        <v>1.9972000000000001</v>
      </c>
      <c r="K18" s="69">
        <v>0.26062999999999997</v>
      </c>
      <c r="L18" s="68">
        <v>1.9466300000000001</v>
      </c>
      <c r="M18" s="69">
        <v>0.26062999999999997</v>
      </c>
      <c r="N18" s="68">
        <v>1.9466300000000001</v>
      </c>
      <c r="O18" s="57"/>
      <c r="P18" s="70">
        <v>10</v>
      </c>
      <c r="Q18" s="69">
        <v>2.6406399999999999</v>
      </c>
      <c r="R18" s="68">
        <v>20.578320000000001</v>
      </c>
      <c r="S18" s="69">
        <v>2.6406399999999999</v>
      </c>
      <c r="T18" s="68">
        <v>20.578320000000001</v>
      </c>
      <c r="U18" s="69">
        <v>2.6406399999999999</v>
      </c>
      <c r="V18" s="68">
        <v>20.578320000000001</v>
      </c>
      <c r="W18" s="69">
        <v>2.6406399999999999</v>
      </c>
      <c r="X18" s="68">
        <v>20.578320000000001</v>
      </c>
      <c r="Y18" s="69">
        <v>2.6406399999999999</v>
      </c>
      <c r="Z18" s="68">
        <v>20.578320000000001</v>
      </c>
      <c r="AA18" s="69">
        <v>2.6406399999999999</v>
      </c>
      <c r="AB18" s="68">
        <v>20.578320000000001</v>
      </c>
      <c r="AC18" s="57"/>
      <c r="AD18" s="66">
        <v>10</v>
      </c>
      <c r="AE18" s="69">
        <v>0.13105</v>
      </c>
      <c r="AF18" s="68">
        <v>1.02128</v>
      </c>
      <c r="AG18" s="69">
        <v>0.13105</v>
      </c>
      <c r="AH18" s="68">
        <v>1.02128</v>
      </c>
      <c r="AI18" s="69">
        <v>0.13105</v>
      </c>
      <c r="AJ18" s="68">
        <v>1.02128</v>
      </c>
      <c r="AK18" s="69">
        <v>0.13105</v>
      </c>
      <c r="AL18" s="68">
        <v>1.02128</v>
      </c>
      <c r="AM18" s="69">
        <v>0.13105</v>
      </c>
      <c r="AN18" s="68">
        <v>1.02128</v>
      </c>
      <c r="AO18" s="69">
        <v>0.13105</v>
      </c>
      <c r="AP18" s="68">
        <v>1.02128</v>
      </c>
    </row>
    <row r="19" spans="2:42" x14ac:dyDescent="0.25">
      <c r="B19" s="66">
        <v>11</v>
      </c>
      <c r="C19" s="69">
        <v>0.27434999999999998</v>
      </c>
      <c r="D19" s="68">
        <v>2.1240399999999999</v>
      </c>
      <c r="E19" s="69">
        <v>0.28172999999999998</v>
      </c>
      <c r="F19" s="68">
        <v>2.1875300000000002</v>
      </c>
      <c r="G19" s="69">
        <v>0.27434999999999998</v>
      </c>
      <c r="H19" s="68">
        <v>2.1240399999999999</v>
      </c>
      <c r="I19" s="69">
        <v>0.28172999999999998</v>
      </c>
      <c r="J19" s="68">
        <v>2.1875300000000002</v>
      </c>
      <c r="K19" s="69">
        <v>0.27639000000000002</v>
      </c>
      <c r="L19" s="68">
        <v>2.13334</v>
      </c>
      <c r="M19" s="69">
        <v>0.27639000000000002</v>
      </c>
      <c r="N19" s="68">
        <v>2.13334</v>
      </c>
      <c r="O19" s="57"/>
      <c r="P19" s="70">
        <v>11</v>
      </c>
      <c r="Q19" s="69">
        <v>2.6850000000000001</v>
      </c>
      <c r="R19" s="68">
        <v>22.392209999999999</v>
      </c>
      <c r="S19" s="69">
        <v>2.6850000000000001</v>
      </c>
      <c r="T19" s="68">
        <v>22.392209999999999</v>
      </c>
      <c r="U19" s="69">
        <v>2.6850000000000001</v>
      </c>
      <c r="V19" s="68">
        <v>22.392209999999999</v>
      </c>
      <c r="W19" s="69">
        <v>2.6850000000000001</v>
      </c>
      <c r="X19" s="68">
        <v>22.392209999999999</v>
      </c>
      <c r="Y19" s="69">
        <v>2.6850000000000001</v>
      </c>
      <c r="Z19" s="68">
        <v>22.392209999999999</v>
      </c>
      <c r="AA19" s="69">
        <v>2.6850000000000001</v>
      </c>
      <c r="AB19" s="68">
        <v>22.392209999999999</v>
      </c>
      <c r="AC19" s="57"/>
      <c r="AD19" s="66">
        <v>11</v>
      </c>
      <c r="AE19" s="69">
        <v>0.13325000000000001</v>
      </c>
      <c r="AF19" s="68">
        <v>1.1113</v>
      </c>
      <c r="AG19" s="69">
        <v>0.13325000000000001</v>
      </c>
      <c r="AH19" s="68">
        <v>1.1113</v>
      </c>
      <c r="AI19" s="69">
        <v>0.13325000000000001</v>
      </c>
      <c r="AJ19" s="68">
        <v>1.1113</v>
      </c>
      <c r="AK19" s="69">
        <v>0.13325000000000001</v>
      </c>
      <c r="AL19" s="68">
        <v>1.1113</v>
      </c>
      <c r="AM19" s="69">
        <v>0.13325000000000001</v>
      </c>
      <c r="AN19" s="68">
        <v>1.1113</v>
      </c>
      <c r="AO19" s="69">
        <v>0.13325000000000001</v>
      </c>
      <c r="AP19" s="68">
        <v>1.1113</v>
      </c>
    </row>
    <row r="20" spans="2:42" x14ac:dyDescent="0.25">
      <c r="B20" s="66">
        <v>12</v>
      </c>
      <c r="C20" s="69">
        <v>0.27611999999999998</v>
      </c>
      <c r="D20" s="68">
        <v>2.3033999999999999</v>
      </c>
      <c r="E20" s="69">
        <v>0.28362999999999999</v>
      </c>
      <c r="F20" s="68">
        <v>2.3717700000000002</v>
      </c>
      <c r="G20" s="69">
        <v>0.27611999999999998</v>
      </c>
      <c r="H20" s="68">
        <v>2.3033999999999999</v>
      </c>
      <c r="I20" s="69">
        <v>0.28362999999999999</v>
      </c>
      <c r="J20" s="68">
        <v>2.3717700000000002</v>
      </c>
      <c r="K20" s="69">
        <v>0.27818999999999999</v>
      </c>
      <c r="L20" s="68">
        <v>2.3140499999999999</v>
      </c>
      <c r="M20" s="69">
        <v>0.27818999999999999</v>
      </c>
      <c r="N20" s="68">
        <v>2.3140499999999999</v>
      </c>
      <c r="O20" s="57"/>
      <c r="P20" s="70">
        <v>12</v>
      </c>
      <c r="Q20" s="69">
        <v>2.7301099999999998</v>
      </c>
      <c r="R20" s="68">
        <v>24.16564</v>
      </c>
      <c r="S20" s="69">
        <v>2.7301099999999998</v>
      </c>
      <c r="T20" s="68">
        <v>24.16564</v>
      </c>
      <c r="U20" s="69">
        <v>2.7301099999999998</v>
      </c>
      <c r="V20" s="68">
        <v>24.16564</v>
      </c>
      <c r="W20" s="69">
        <v>2.7301099999999998</v>
      </c>
      <c r="X20" s="68">
        <v>24.16564</v>
      </c>
      <c r="Y20" s="69">
        <v>2.7301099999999998</v>
      </c>
      <c r="Z20" s="68">
        <v>24.16564</v>
      </c>
      <c r="AA20" s="69">
        <v>2.7301099999999998</v>
      </c>
      <c r="AB20" s="68">
        <v>24.16564</v>
      </c>
      <c r="AC20" s="57"/>
      <c r="AD20" s="66">
        <v>12</v>
      </c>
      <c r="AE20" s="69">
        <v>0.13549</v>
      </c>
      <c r="AF20" s="68">
        <v>1.1993100000000001</v>
      </c>
      <c r="AG20" s="69">
        <v>0.13549</v>
      </c>
      <c r="AH20" s="68">
        <v>1.1993100000000001</v>
      </c>
      <c r="AI20" s="69">
        <v>0.13549</v>
      </c>
      <c r="AJ20" s="68">
        <v>1.1993100000000001</v>
      </c>
      <c r="AK20" s="69">
        <v>0.13549</v>
      </c>
      <c r="AL20" s="68">
        <v>1.1993100000000001</v>
      </c>
      <c r="AM20" s="69">
        <v>0.13549</v>
      </c>
      <c r="AN20" s="68">
        <v>1.1993100000000001</v>
      </c>
      <c r="AO20" s="69">
        <v>0.13549</v>
      </c>
      <c r="AP20" s="68">
        <v>1.1993100000000001</v>
      </c>
    </row>
    <row r="21" spans="2:42" x14ac:dyDescent="0.25">
      <c r="B21" s="66">
        <v>13</v>
      </c>
      <c r="C21" s="69">
        <v>0.29854999999999998</v>
      </c>
      <c r="D21" s="68">
        <v>2.4898699999999998</v>
      </c>
      <c r="E21" s="69">
        <v>0.30618000000000001</v>
      </c>
      <c r="F21" s="68">
        <v>2.5630000000000002</v>
      </c>
      <c r="G21" s="69">
        <v>0.29854999999999998</v>
      </c>
      <c r="H21" s="68">
        <v>2.4898699999999998</v>
      </c>
      <c r="I21" s="69">
        <v>0.30618000000000001</v>
      </c>
      <c r="J21" s="68">
        <v>2.5630000000000002</v>
      </c>
      <c r="K21" s="69">
        <v>0.30064999999999997</v>
      </c>
      <c r="L21" s="68">
        <v>2.5018400000000001</v>
      </c>
      <c r="M21" s="69">
        <v>0.30064999999999997</v>
      </c>
      <c r="N21" s="68">
        <v>2.5018400000000001</v>
      </c>
      <c r="O21" s="57"/>
      <c r="P21" s="70">
        <v>13</v>
      </c>
      <c r="Q21" s="69">
        <v>2.77597</v>
      </c>
      <c r="R21" s="68">
        <v>25.8995</v>
      </c>
      <c r="S21" s="69">
        <v>2.77597</v>
      </c>
      <c r="T21" s="68">
        <v>25.8995</v>
      </c>
      <c r="U21" s="69">
        <v>2.77597</v>
      </c>
      <c r="V21" s="68">
        <v>25.8995</v>
      </c>
      <c r="W21" s="69">
        <v>2.77597</v>
      </c>
      <c r="X21" s="68">
        <v>25.8995</v>
      </c>
      <c r="Y21" s="69">
        <v>2.77597</v>
      </c>
      <c r="Z21" s="68">
        <v>25.8995</v>
      </c>
      <c r="AA21" s="69">
        <v>2.77597</v>
      </c>
      <c r="AB21" s="68">
        <v>25.8995</v>
      </c>
      <c r="AC21" s="57"/>
      <c r="AD21" s="66">
        <v>13</v>
      </c>
      <c r="AE21" s="69">
        <v>0.13777</v>
      </c>
      <c r="AF21" s="68">
        <v>1.2853600000000001</v>
      </c>
      <c r="AG21" s="69">
        <v>0.13777</v>
      </c>
      <c r="AH21" s="68">
        <v>1.2853600000000001</v>
      </c>
      <c r="AI21" s="69">
        <v>0.13777</v>
      </c>
      <c r="AJ21" s="68">
        <v>1.2853600000000001</v>
      </c>
      <c r="AK21" s="69">
        <v>0.13777</v>
      </c>
      <c r="AL21" s="68">
        <v>1.2853600000000001</v>
      </c>
      <c r="AM21" s="69">
        <v>0.13777</v>
      </c>
      <c r="AN21" s="68">
        <v>1.2853600000000001</v>
      </c>
      <c r="AO21" s="69">
        <v>0.13777</v>
      </c>
      <c r="AP21" s="68">
        <v>1.2853600000000001</v>
      </c>
    </row>
    <row r="22" spans="2:42" x14ac:dyDescent="0.25">
      <c r="B22" s="66">
        <v>14</v>
      </c>
      <c r="C22" s="69">
        <v>0.30165999999999998</v>
      </c>
      <c r="D22" s="68">
        <v>2.6710400000000001</v>
      </c>
      <c r="E22" s="69">
        <v>0.30941000000000002</v>
      </c>
      <c r="F22" s="68">
        <v>2.7488299999999999</v>
      </c>
      <c r="G22" s="69">
        <v>0.30165999999999998</v>
      </c>
      <c r="H22" s="68">
        <v>2.6710400000000001</v>
      </c>
      <c r="I22" s="69">
        <v>0.30941000000000002</v>
      </c>
      <c r="J22" s="68">
        <v>2.7488299999999999</v>
      </c>
      <c r="K22" s="69">
        <v>0.30380000000000001</v>
      </c>
      <c r="L22" s="68">
        <v>2.6842899999999998</v>
      </c>
      <c r="M22" s="69">
        <v>0.30380000000000001</v>
      </c>
      <c r="N22" s="68">
        <v>2.6842899999999998</v>
      </c>
      <c r="O22" s="57"/>
      <c r="P22" s="70">
        <v>14</v>
      </c>
      <c r="Q22" s="69">
        <v>2.8226100000000001</v>
      </c>
      <c r="R22" s="68">
        <v>27.59469</v>
      </c>
      <c r="S22" s="69">
        <v>2.8226100000000001</v>
      </c>
      <c r="T22" s="68">
        <v>27.59469</v>
      </c>
      <c r="U22" s="69">
        <v>2.8226100000000001</v>
      </c>
      <c r="V22" s="68">
        <v>27.59469</v>
      </c>
      <c r="W22" s="69">
        <v>2.8226100000000001</v>
      </c>
      <c r="X22" s="68">
        <v>27.59469</v>
      </c>
      <c r="Y22" s="69">
        <v>2.8226100000000001</v>
      </c>
      <c r="Z22" s="68">
        <v>27.59469</v>
      </c>
      <c r="AA22" s="69">
        <v>2.8226100000000001</v>
      </c>
      <c r="AB22" s="68">
        <v>27.59469</v>
      </c>
      <c r="AC22" s="57"/>
      <c r="AD22" s="66">
        <v>14</v>
      </c>
      <c r="AE22" s="69">
        <v>0.14008000000000001</v>
      </c>
      <c r="AF22" s="68">
        <v>1.3694999999999999</v>
      </c>
      <c r="AG22" s="69">
        <v>0.14008000000000001</v>
      </c>
      <c r="AH22" s="68">
        <v>1.3694999999999999</v>
      </c>
      <c r="AI22" s="69">
        <v>0.14008000000000001</v>
      </c>
      <c r="AJ22" s="68">
        <v>1.3694999999999999</v>
      </c>
      <c r="AK22" s="69">
        <v>0.14008000000000001</v>
      </c>
      <c r="AL22" s="68">
        <v>1.3694999999999999</v>
      </c>
      <c r="AM22" s="69">
        <v>0.14008000000000001</v>
      </c>
      <c r="AN22" s="68">
        <v>1.3694999999999999</v>
      </c>
      <c r="AO22" s="69">
        <v>0.14008000000000001</v>
      </c>
      <c r="AP22" s="68">
        <v>1.3694999999999999</v>
      </c>
    </row>
    <row r="23" spans="2:42" x14ac:dyDescent="0.25">
      <c r="B23" s="66">
        <v>15</v>
      </c>
      <c r="C23" s="69">
        <v>0.32464999999999999</v>
      </c>
      <c r="D23" s="68">
        <v>2.8585099999999999</v>
      </c>
      <c r="E23" s="69">
        <v>0.33252999999999999</v>
      </c>
      <c r="F23" s="68">
        <v>2.9408599999999998</v>
      </c>
      <c r="G23" s="69">
        <v>0.32464999999999999</v>
      </c>
      <c r="H23" s="68">
        <v>2.8585099999999999</v>
      </c>
      <c r="I23" s="69">
        <v>0.33252999999999999</v>
      </c>
      <c r="J23" s="68">
        <v>2.9408599999999998</v>
      </c>
      <c r="K23" s="69">
        <v>0.32682</v>
      </c>
      <c r="L23" s="68">
        <v>2.8730199999999999</v>
      </c>
      <c r="M23" s="69">
        <v>0.32682</v>
      </c>
      <c r="N23" s="68">
        <v>2.8730199999999999</v>
      </c>
      <c r="O23" s="57"/>
      <c r="P23" s="70">
        <v>15</v>
      </c>
      <c r="Q23" s="69">
        <v>2.8700299999999999</v>
      </c>
      <c r="R23" s="68">
        <v>29.25206</v>
      </c>
      <c r="S23" s="69">
        <v>2.8700299999999999</v>
      </c>
      <c r="T23" s="68">
        <v>29.25206</v>
      </c>
      <c r="U23" s="69">
        <v>2.8700299999999999</v>
      </c>
      <c r="V23" s="68">
        <v>29.25206</v>
      </c>
      <c r="W23" s="69">
        <v>2.8700299999999999</v>
      </c>
      <c r="X23" s="68">
        <v>29.25206</v>
      </c>
      <c r="Y23" s="69">
        <v>2.8700299999999999</v>
      </c>
      <c r="Z23" s="68">
        <v>29.25206</v>
      </c>
      <c r="AA23" s="69">
        <v>2.8700299999999999</v>
      </c>
      <c r="AB23" s="68">
        <v>29.25206</v>
      </c>
      <c r="AC23" s="57"/>
      <c r="AD23" s="66">
        <v>15</v>
      </c>
      <c r="AE23" s="69">
        <v>0.14244000000000001</v>
      </c>
      <c r="AF23" s="68">
        <v>1.4517500000000001</v>
      </c>
      <c r="AG23" s="69">
        <v>0.14244000000000001</v>
      </c>
      <c r="AH23" s="68">
        <v>1.4517500000000001</v>
      </c>
      <c r="AI23" s="69">
        <v>0.14244000000000001</v>
      </c>
      <c r="AJ23" s="68">
        <v>1.4517500000000001</v>
      </c>
      <c r="AK23" s="69">
        <v>0.14244000000000001</v>
      </c>
      <c r="AL23" s="68">
        <v>1.4517500000000001</v>
      </c>
      <c r="AM23" s="69">
        <v>0.14244000000000001</v>
      </c>
      <c r="AN23" s="68">
        <v>1.4517500000000001</v>
      </c>
      <c r="AO23" s="69">
        <v>0.14244000000000001</v>
      </c>
      <c r="AP23" s="68">
        <v>1.4517500000000001</v>
      </c>
    </row>
    <row r="24" spans="2:42" x14ac:dyDescent="0.25">
      <c r="B24" s="66">
        <v>16</v>
      </c>
      <c r="C24" s="69">
        <v>0.32743</v>
      </c>
      <c r="D24" s="68">
        <v>3.0403199999999999</v>
      </c>
      <c r="E24" s="69">
        <v>0.33545000000000003</v>
      </c>
      <c r="F24" s="68">
        <v>3.1271200000000001</v>
      </c>
      <c r="G24" s="69">
        <v>0.32743</v>
      </c>
      <c r="H24" s="68">
        <v>3.0403199999999999</v>
      </c>
      <c r="I24" s="69">
        <v>0.33545000000000003</v>
      </c>
      <c r="J24" s="68">
        <v>3.1271200000000001</v>
      </c>
      <c r="K24" s="69">
        <v>0.32963999999999999</v>
      </c>
      <c r="L24" s="68">
        <v>3.05606</v>
      </c>
      <c r="M24" s="69">
        <v>0.32963999999999999</v>
      </c>
      <c r="N24" s="68">
        <v>3.05606</v>
      </c>
      <c r="O24" s="57"/>
      <c r="P24" s="70">
        <v>16</v>
      </c>
      <c r="Q24" s="69">
        <v>2.91825</v>
      </c>
      <c r="R24" s="68">
        <v>30.87246</v>
      </c>
      <c r="S24" s="69">
        <v>2.91825</v>
      </c>
      <c r="T24" s="68">
        <v>30.87246</v>
      </c>
      <c r="U24" s="69">
        <v>2.91825</v>
      </c>
      <c r="V24" s="68">
        <v>30.87246</v>
      </c>
      <c r="W24" s="69">
        <v>2.91825</v>
      </c>
      <c r="X24" s="68">
        <v>30.87246</v>
      </c>
      <c r="Y24" s="69">
        <v>2.91825</v>
      </c>
      <c r="Z24" s="68">
        <v>30.87246</v>
      </c>
      <c r="AA24" s="69">
        <v>2.91825</v>
      </c>
      <c r="AB24" s="68">
        <v>30.87246</v>
      </c>
      <c r="AC24" s="57"/>
      <c r="AD24" s="66">
        <v>16</v>
      </c>
      <c r="AE24" s="69">
        <v>0.14482999999999999</v>
      </c>
      <c r="AF24" s="68">
        <v>1.53217</v>
      </c>
      <c r="AG24" s="69">
        <v>0.14482999999999999</v>
      </c>
      <c r="AH24" s="68">
        <v>1.53217</v>
      </c>
      <c r="AI24" s="69">
        <v>0.14482999999999999</v>
      </c>
      <c r="AJ24" s="68">
        <v>1.53217</v>
      </c>
      <c r="AK24" s="69">
        <v>0.14482999999999999</v>
      </c>
      <c r="AL24" s="68">
        <v>1.53217</v>
      </c>
      <c r="AM24" s="69">
        <v>0.14482999999999999</v>
      </c>
      <c r="AN24" s="68">
        <v>1.53217</v>
      </c>
      <c r="AO24" s="69">
        <v>0.14482999999999999</v>
      </c>
      <c r="AP24" s="68">
        <v>1.53217</v>
      </c>
    </row>
    <row r="25" spans="2:42" x14ac:dyDescent="0.25">
      <c r="B25" s="66">
        <v>17</v>
      </c>
      <c r="C25" s="69">
        <v>0.33256999999999998</v>
      </c>
      <c r="D25" s="68">
        <v>3.2178800000000001</v>
      </c>
      <c r="E25" s="69">
        <v>0.34072000000000002</v>
      </c>
      <c r="F25" s="68">
        <v>3.30904</v>
      </c>
      <c r="G25" s="69">
        <v>0.33256999999999998</v>
      </c>
      <c r="H25" s="68">
        <v>3.2178800000000001</v>
      </c>
      <c r="I25" s="69">
        <v>0.34072000000000002</v>
      </c>
      <c r="J25" s="68">
        <v>3.30904</v>
      </c>
      <c r="K25" s="69">
        <v>0.33482000000000001</v>
      </c>
      <c r="L25" s="68">
        <v>3.23482</v>
      </c>
      <c r="M25" s="69">
        <v>0.33482000000000001</v>
      </c>
      <c r="N25" s="68">
        <v>3.23482</v>
      </c>
      <c r="O25" s="57"/>
      <c r="P25" s="70">
        <v>17</v>
      </c>
      <c r="Q25" s="69">
        <v>2.9672700000000001</v>
      </c>
      <c r="R25" s="68">
        <v>32.456710000000001</v>
      </c>
      <c r="S25" s="69">
        <v>2.9672700000000001</v>
      </c>
      <c r="T25" s="68">
        <v>32.456710000000001</v>
      </c>
      <c r="U25" s="69">
        <v>2.9672700000000001</v>
      </c>
      <c r="V25" s="68">
        <v>32.456710000000001</v>
      </c>
      <c r="W25" s="69">
        <v>2.9672700000000001</v>
      </c>
      <c r="X25" s="68">
        <v>32.456710000000001</v>
      </c>
      <c r="Y25" s="69">
        <v>2.9672700000000001</v>
      </c>
      <c r="Z25" s="68">
        <v>32.456710000000001</v>
      </c>
      <c r="AA25" s="69">
        <v>2.9672700000000001</v>
      </c>
      <c r="AB25" s="68">
        <v>32.456710000000001</v>
      </c>
      <c r="AC25" s="57"/>
      <c r="AD25" s="66">
        <v>17</v>
      </c>
      <c r="AE25" s="69">
        <v>0.14726</v>
      </c>
      <c r="AF25" s="68">
        <v>1.6107899999999999</v>
      </c>
      <c r="AG25" s="69">
        <v>0.14726</v>
      </c>
      <c r="AH25" s="68">
        <v>1.6107899999999999</v>
      </c>
      <c r="AI25" s="69">
        <v>0.14726</v>
      </c>
      <c r="AJ25" s="68">
        <v>1.6107899999999999</v>
      </c>
      <c r="AK25" s="69">
        <v>0.14726</v>
      </c>
      <c r="AL25" s="68">
        <v>1.6107899999999999</v>
      </c>
      <c r="AM25" s="69">
        <v>0.14726</v>
      </c>
      <c r="AN25" s="68">
        <v>1.6107899999999999</v>
      </c>
      <c r="AO25" s="69">
        <v>0.14726</v>
      </c>
      <c r="AP25" s="68">
        <v>1.6107899999999999</v>
      </c>
    </row>
    <row r="26" spans="2:42" x14ac:dyDescent="0.25">
      <c r="B26" s="66">
        <v>18</v>
      </c>
      <c r="C26" s="69">
        <v>0.33925</v>
      </c>
      <c r="D26" s="68">
        <v>3.3920499999999998</v>
      </c>
      <c r="E26" s="69">
        <v>0.34755000000000003</v>
      </c>
      <c r="F26" s="68">
        <v>3.48746</v>
      </c>
      <c r="G26" s="69">
        <v>0.33925</v>
      </c>
      <c r="H26" s="68">
        <v>3.3920499999999998</v>
      </c>
      <c r="I26" s="69">
        <v>0.34755000000000003</v>
      </c>
      <c r="J26" s="68">
        <v>3.48746</v>
      </c>
      <c r="K26" s="69">
        <v>0.34154000000000001</v>
      </c>
      <c r="L26" s="68">
        <v>3.4101599999999999</v>
      </c>
      <c r="M26" s="69">
        <v>0.34154000000000001</v>
      </c>
      <c r="N26" s="68">
        <v>3.4101599999999999</v>
      </c>
      <c r="O26" s="57"/>
      <c r="P26" s="70">
        <v>18</v>
      </c>
      <c r="Q26" s="69">
        <v>3.0171199999999998</v>
      </c>
      <c r="R26" s="68">
        <v>34.00562</v>
      </c>
      <c r="S26" s="69">
        <v>3.0171199999999998</v>
      </c>
      <c r="T26" s="68">
        <v>34.00562</v>
      </c>
      <c r="U26" s="69">
        <v>3.0171199999999998</v>
      </c>
      <c r="V26" s="68">
        <v>34.00562</v>
      </c>
      <c r="W26" s="69">
        <v>3.0171199999999998</v>
      </c>
      <c r="X26" s="68">
        <v>34.00562</v>
      </c>
      <c r="Y26" s="69">
        <v>3.0171199999999998</v>
      </c>
      <c r="Z26" s="68">
        <v>34.00562</v>
      </c>
      <c r="AA26" s="69">
        <v>3.0171199999999998</v>
      </c>
      <c r="AB26" s="68">
        <v>34.00562</v>
      </c>
      <c r="AC26" s="57"/>
      <c r="AD26" s="66">
        <v>18</v>
      </c>
      <c r="AE26" s="69">
        <v>0.14974000000000001</v>
      </c>
      <c r="AF26" s="68">
        <v>1.6876599999999999</v>
      </c>
      <c r="AG26" s="69">
        <v>0.14974000000000001</v>
      </c>
      <c r="AH26" s="68">
        <v>1.6876599999999999</v>
      </c>
      <c r="AI26" s="69">
        <v>0.14974000000000001</v>
      </c>
      <c r="AJ26" s="68">
        <v>1.6876599999999999</v>
      </c>
      <c r="AK26" s="69">
        <v>0.14974000000000001</v>
      </c>
      <c r="AL26" s="68">
        <v>1.6876599999999999</v>
      </c>
      <c r="AM26" s="69">
        <v>0.14974000000000001</v>
      </c>
      <c r="AN26" s="68">
        <v>1.6876599999999999</v>
      </c>
      <c r="AO26" s="69">
        <v>0.14974000000000001</v>
      </c>
      <c r="AP26" s="68">
        <v>1.6876599999999999</v>
      </c>
    </row>
    <row r="27" spans="2:42" x14ac:dyDescent="0.25">
      <c r="B27" s="66">
        <v>19</v>
      </c>
      <c r="C27" s="69">
        <v>0.35306999999999999</v>
      </c>
      <c r="D27" s="68">
        <v>3.5663299999999998</v>
      </c>
      <c r="E27" s="69">
        <v>0.36149999999999999</v>
      </c>
      <c r="F27" s="68">
        <v>3.6659099999999998</v>
      </c>
      <c r="G27" s="69">
        <v>0.35306999999999999</v>
      </c>
      <c r="H27" s="68">
        <v>3.5663299999999998</v>
      </c>
      <c r="I27" s="69">
        <v>0.36149999999999999</v>
      </c>
      <c r="J27" s="68">
        <v>3.6659099999999998</v>
      </c>
      <c r="K27" s="69">
        <v>0.35539999999999999</v>
      </c>
      <c r="L27" s="68">
        <v>3.5855899999999998</v>
      </c>
      <c r="M27" s="69">
        <v>0.35539999999999999</v>
      </c>
      <c r="N27" s="68">
        <v>3.5855899999999998</v>
      </c>
      <c r="O27" s="57"/>
      <c r="P27" s="70">
        <v>19</v>
      </c>
      <c r="Q27" s="69">
        <v>3.0678100000000001</v>
      </c>
      <c r="R27" s="68">
        <v>35.519970000000001</v>
      </c>
      <c r="S27" s="69">
        <v>3.0678100000000001</v>
      </c>
      <c r="T27" s="68">
        <v>35.519970000000001</v>
      </c>
      <c r="U27" s="69">
        <v>3.0678100000000001</v>
      </c>
      <c r="V27" s="68">
        <v>35.519970000000001</v>
      </c>
      <c r="W27" s="69">
        <v>3.0678100000000001</v>
      </c>
      <c r="X27" s="68">
        <v>35.519970000000001</v>
      </c>
      <c r="Y27" s="69">
        <v>3.0678100000000001</v>
      </c>
      <c r="Z27" s="68">
        <v>35.519970000000001</v>
      </c>
      <c r="AA27" s="69">
        <v>3.0678100000000001</v>
      </c>
      <c r="AB27" s="68">
        <v>35.519970000000001</v>
      </c>
      <c r="AC27" s="57"/>
      <c r="AD27" s="66">
        <v>19</v>
      </c>
      <c r="AE27" s="69">
        <v>0.15225</v>
      </c>
      <c r="AF27" s="68">
        <v>1.7628200000000001</v>
      </c>
      <c r="AG27" s="69">
        <v>0.15225</v>
      </c>
      <c r="AH27" s="68">
        <v>1.7628200000000001</v>
      </c>
      <c r="AI27" s="69">
        <v>0.15225</v>
      </c>
      <c r="AJ27" s="68">
        <v>1.7628200000000001</v>
      </c>
      <c r="AK27" s="69">
        <v>0.15225</v>
      </c>
      <c r="AL27" s="68">
        <v>1.7628200000000001</v>
      </c>
      <c r="AM27" s="69">
        <v>0.15225</v>
      </c>
      <c r="AN27" s="68">
        <v>1.7628200000000001</v>
      </c>
      <c r="AO27" s="69">
        <v>0.15225</v>
      </c>
      <c r="AP27" s="68">
        <v>1.7628200000000001</v>
      </c>
    </row>
    <row r="28" spans="2:42" x14ac:dyDescent="0.25">
      <c r="B28" s="66">
        <v>20</v>
      </c>
      <c r="C28" s="69">
        <v>0.36264000000000002</v>
      </c>
      <c r="D28" s="68">
        <v>3.7384599999999999</v>
      </c>
      <c r="E28" s="69">
        <v>0.37121999999999999</v>
      </c>
      <c r="F28" s="68">
        <v>3.8420999999999998</v>
      </c>
      <c r="G28" s="69">
        <v>0.36264000000000002</v>
      </c>
      <c r="H28" s="68">
        <v>3.7384599999999999</v>
      </c>
      <c r="I28" s="69">
        <v>0.37121999999999999</v>
      </c>
      <c r="J28" s="68">
        <v>3.8420999999999998</v>
      </c>
      <c r="K28" s="69">
        <v>0.36501</v>
      </c>
      <c r="L28" s="68">
        <v>3.7588400000000002</v>
      </c>
      <c r="M28" s="69">
        <v>0.36501</v>
      </c>
      <c r="N28" s="68">
        <v>3.7588400000000002</v>
      </c>
      <c r="O28" s="57"/>
      <c r="P28" s="70">
        <v>20</v>
      </c>
      <c r="Q28" s="69">
        <v>3.1193499999999998</v>
      </c>
      <c r="R28" s="68">
        <v>37.000549999999997</v>
      </c>
      <c r="S28" s="69">
        <v>3.1193499999999998</v>
      </c>
      <c r="T28" s="68">
        <v>37.000549999999997</v>
      </c>
      <c r="U28" s="69">
        <v>3.1193499999999998</v>
      </c>
      <c r="V28" s="68">
        <v>37.000549999999997</v>
      </c>
      <c r="W28" s="69">
        <v>3.1193499999999998</v>
      </c>
      <c r="X28" s="68">
        <v>37.000549999999997</v>
      </c>
      <c r="Y28" s="69">
        <v>3.1193499999999998</v>
      </c>
      <c r="Z28" s="68">
        <v>37.000549999999997</v>
      </c>
      <c r="AA28" s="69">
        <v>3.1193499999999998</v>
      </c>
      <c r="AB28" s="68">
        <v>37.000549999999997</v>
      </c>
      <c r="AC28" s="57"/>
      <c r="AD28" s="66">
        <v>20</v>
      </c>
      <c r="AE28" s="69">
        <v>0.15481</v>
      </c>
      <c r="AF28" s="68">
        <v>1.8363</v>
      </c>
      <c r="AG28" s="69">
        <v>0.15481</v>
      </c>
      <c r="AH28" s="68">
        <v>1.8363</v>
      </c>
      <c r="AI28" s="69">
        <v>0.15481</v>
      </c>
      <c r="AJ28" s="68">
        <v>1.8363</v>
      </c>
      <c r="AK28" s="69">
        <v>0.15481</v>
      </c>
      <c r="AL28" s="68">
        <v>1.8363</v>
      </c>
      <c r="AM28" s="69">
        <v>0.15481</v>
      </c>
      <c r="AN28" s="68">
        <v>1.8363</v>
      </c>
      <c r="AO28" s="69">
        <v>0.15481</v>
      </c>
      <c r="AP28" s="68">
        <v>1.8363</v>
      </c>
    </row>
    <row r="29" spans="2:42" x14ac:dyDescent="0.25">
      <c r="B29" s="66">
        <v>21</v>
      </c>
      <c r="C29" s="69">
        <v>0.37758000000000003</v>
      </c>
      <c r="D29" s="68">
        <v>3.9107799999999999</v>
      </c>
      <c r="E29" s="69">
        <v>0.38629999999999998</v>
      </c>
      <c r="F29" s="68">
        <v>4.0183999999999997</v>
      </c>
      <c r="G29" s="69">
        <v>0.37758000000000003</v>
      </c>
      <c r="H29" s="68">
        <v>3.9107799999999999</v>
      </c>
      <c r="I29" s="69">
        <v>0.38629999999999998</v>
      </c>
      <c r="J29" s="68">
        <v>4.0183999999999997</v>
      </c>
      <c r="K29" s="69">
        <v>0.37997999999999998</v>
      </c>
      <c r="L29" s="68">
        <v>3.9322599999999999</v>
      </c>
      <c r="M29" s="69">
        <v>0.37997999999999998</v>
      </c>
      <c r="N29" s="68">
        <v>3.9322599999999999</v>
      </c>
      <c r="O29" s="57"/>
      <c r="P29" s="70">
        <v>21</v>
      </c>
      <c r="Q29" s="69">
        <v>3.1717499999999998</v>
      </c>
      <c r="R29" s="68">
        <v>38.448099999999997</v>
      </c>
      <c r="S29" s="69">
        <v>3.1717499999999998</v>
      </c>
      <c r="T29" s="68">
        <v>38.448099999999997</v>
      </c>
      <c r="U29" s="69">
        <v>3.1717499999999998</v>
      </c>
      <c r="V29" s="68">
        <v>38.448099999999997</v>
      </c>
      <c r="W29" s="69">
        <v>3.1717499999999998</v>
      </c>
      <c r="X29" s="68">
        <v>38.448099999999997</v>
      </c>
      <c r="Y29" s="69">
        <v>3.1717499999999998</v>
      </c>
      <c r="Z29" s="68">
        <v>38.448099999999997</v>
      </c>
      <c r="AA29" s="69">
        <v>3.1717499999999998</v>
      </c>
      <c r="AB29" s="68">
        <v>38.448099999999997</v>
      </c>
      <c r="AC29" s="57"/>
      <c r="AD29" s="66">
        <v>21</v>
      </c>
      <c r="AE29" s="69">
        <v>0.15740999999999999</v>
      </c>
      <c r="AF29" s="68">
        <v>1.9081399999999999</v>
      </c>
      <c r="AG29" s="69">
        <v>0.15740999999999999</v>
      </c>
      <c r="AH29" s="68">
        <v>1.9081399999999999</v>
      </c>
      <c r="AI29" s="69">
        <v>0.15740999999999999</v>
      </c>
      <c r="AJ29" s="68">
        <v>1.9081399999999999</v>
      </c>
      <c r="AK29" s="69">
        <v>0.15740999999999999</v>
      </c>
      <c r="AL29" s="68">
        <v>1.9081399999999999</v>
      </c>
      <c r="AM29" s="69">
        <v>0.15740999999999999</v>
      </c>
      <c r="AN29" s="68">
        <v>1.9081399999999999</v>
      </c>
      <c r="AO29" s="69">
        <v>0.15740999999999999</v>
      </c>
      <c r="AP29" s="68">
        <v>1.9081399999999999</v>
      </c>
    </row>
    <row r="30" spans="2:42" x14ac:dyDescent="0.25">
      <c r="B30" s="66">
        <v>22</v>
      </c>
      <c r="C30" s="69">
        <v>0.38851000000000002</v>
      </c>
      <c r="D30" s="68">
        <v>4.08127</v>
      </c>
      <c r="E30" s="69">
        <v>0.39738000000000001</v>
      </c>
      <c r="F30" s="68">
        <v>4.19278</v>
      </c>
      <c r="G30" s="69">
        <v>0.38851000000000002</v>
      </c>
      <c r="H30" s="68">
        <v>4.08127</v>
      </c>
      <c r="I30" s="69">
        <v>0.39738000000000001</v>
      </c>
      <c r="J30" s="68">
        <v>4.19278</v>
      </c>
      <c r="K30" s="69">
        <v>0.39095999999999997</v>
      </c>
      <c r="L30" s="68">
        <v>4.1038300000000003</v>
      </c>
      <c r="M30" s="69">
        <v>0.39095999999999997</v>
      </c>
      <c r="N30" s="68">
        <v>4.1038300000000003</v>
      </c>
      <c r="O30" s="57"/>
      <c r="P30" s="70">
        <v>22</v>
      </c>
      <c r="Q30" s="69">
        <v>3.2250399999999999</v>
      </c>
      <c r="R30" s="68">
        <v>39.863349999999997</v>
      </c>
      <c r="S30" s="69">
        <v>3.2250399999999999</v>
      </c>
      <c r="T30" s="68">
        <v>39.863349999999997</v>
      </c>
      <c r="U30" s="69">
        <v>3.2250399999999999</v>
      </c>
      <c r="V30" s="68">
        <v>39.863349999999997</v>
      </c>
      <c r="W30" s="69">
        <v>3.2250399999999999</v>
      </c>
      <c r="X30" s="68">
        <v>39.863349999999997</v>
      </c>
      <c r="Y30" s="69">
        <v>3.2250399999999999</v>
      </c>
      <c r="Z30" s="68">
        <v>39.863349999999997</v>
      </c>
      <c r="AA30" s="69">
        <v>3.2250399999999999</v>
      </c>
      <c r="AB30" s="68">
        <v>39.863349999999997</v>
      </c>
      <c r="AC30" s="57"/>
      <c r="AD30" s="66">
        <v>22</v>
      </c>
      <c r="AE30" s="69">
        <v>0.16006000000000001</v>
      </c>
      <c r="AF30" s="68">
        <v>1.97838</v>
      </c>
      <c r="AG30" s="69">
        <v>0.16006000000000001</v>
      </c>
      <c r="AH30" s="68">
        <v>1.97838</v>
      </c>
      <c r="AI30" s="69">
        <v>0.16006000000000001</v>
      </c>
      <c r="AJ30" s="68">
        <v>1.97838</v>
      </c>
      <c r="AK30" s="69">
        <v>0.16006000000000001</v>
      </c>
      <c r="AL30" s="68">
        <v>1.97838</v>
      </c>
      <c r="AM30" s="69">
        <v>0.16006000000000001</v>
      </c>
      <c r="AN30" s="68">
        <v>1.97838</v>
      </c>
      <c r="AO30" s="69">
        <v>0.16006000000000001</v>
      </c>
      <c r="AP30" s="68">
        <v>1.97838</v>
      </c>
    </row>
    <row r="31" spans="2:42" x14ac:dyDescent="0.25">
      <c r="B31" s="66">
        <v>23</v>
      </c>
      <c r="C31" s="69">
        <v>0.39977000000000001</v>
      </c>
      <c r="D31" s="68">
        <v>4.2499599999999997</v>
      </c>
      <c r="E31" s="69">
        <v>0.40877999999999998</v>
      </c>
      <c r="F31" s="68">
        <v>4.3652699999999998</v>
      </c>
      <c r="G31" s="69">
        <v>0.39977000000000001</v>
      </c>
      <c r="H31" s="68">
        <v>4.2499599999999997</v>
      </c>
      <c r="I31" s="69">
        <v>0.40877999999999998</v>
      </c>
      <c r="J31" s="68">
        <v>4.3652699999999998</v>
      </c>
      <c r="K31" s="69">
        <v>0.40225</v>
      </c>
      <c r="L31" s="68">
        <v>4.2735599999999998</v>
      </c>
      <c r="M31" s="69">
        <v>0.40225</v>
      </c>
      <c r="N31" s="68">
        <v>4.2735599999999998</v>
      </c>
      <c r="O31" s="57"/>
      <c r="P31" s="70">
        <v>23</v>
      </c>
      <c r="Q31" s="69">
        <v>3.27922</v>
      </c>
      <c r="R31" s="68">
        <v>41.247039999999998</v>
      </c>
      <c r="S31" s="69">
        <v>3.27922</v>
      </c>
      <c r="T31" s="68">
        <v>41.247039999999998</v>
      </c>
      <c r="U31" s="69">
        <v>3.27922</v>
      </c>
      <c r="V31" s="68">
        <v>41.247039999999998</v>
      </c>
      <c r="W31" s="69">
        <v>3.27922</v>
      </c>
      <c r="X31" s="68">
        <v>41.247039999999998</v>
      </c>
      <c r="Y31" s="69">
        <v>3.27922</v>
      </c>
      <c r="Z31" s="68">
        <v>41.247039999999998</v>
      </c>
      <c r="AA31" s="69">
        <v>3.27922</v>
      </c>
      <c r="AB31" s="68">
        <v>41.247039999999998</v>
      </c>
      <c r="AC31" s="57"/>
      <c r="AD31" s="66">
        <v>23</v>
      </c>
      <c r="AE31" s="69">
        <v>0.16274</v>
      </c>
      <c r="AF31" s="68">
        <v>2.04705</v>
      </c>
      <c r="AG31" s="69">
        <v>0.16274</v>
      </c>
      <c r="AH31" s="68">
        <v>2.04705</v>
      </c>
      <c r="AI31" s="69">
        <v>0.16274</v>
      </c>
      <c r="AJ31" s="68">
        <v>2.04705</v>
      </c>
      <c r="AK31" s="69">
        <v>0.16274</v>
      </c>
      <c r="AL31" s="68">
        <v>2.04705</v>
      </c>
      <c r="AM31" s="69">
        <v>0.16274</v>
      </c>
      <c r="AN31" s="68">
        <v>2.04705</v>
      </c>
      <c r="AO31" s="69">
        <v>0.16274</v>
      </c>
      <c r="AP31" s="68">
        <v>2.04705</v>
      </c>
    </row>
    <row r="32" spans="2:42" x14ac:dyDescent="0.25">
      <c r="B32" s="66">
        <v>24</v>
      </c>
      <c r="C32" s="69">
        <v>0.41134999999999999</v>
      </c>
      <c r="D32" s="68">
        <v>4.4168500000000002</v>
      </c>
      <c r="E32" s="69">
        <v>0.42052</v>
      </c>
      <c r="F32" s="68">
        <v>4.5358799999999997</v>
      </c>
      <c r="G32" s="69">
        <v>0.41134999999999999</v>
      </c>
      <c r="H32" s="68">
        <v>4.4168500000000002</v>
      </c>
      <c r="I32" s="69">
        <v>0.42052</v>
      </c>
      <c r="J32" s="68">
        <v>4.5358799999999997</v>
      </c>
      <c r="K32" s="69">
        <v>0.41388000000000003</v>
      </c>
      <c r="L32" s="68">
        <v>4.4414800000000003</v>
      </c>
      <c r="M32" s="69">
        <v>0.41388000000000003</v>
      </c>
      <c r="N32" s="68">
        <v>4.4414800000000003</v>
      </c>
      <c r="O32" s="57"/>
      <c r="P32" s="70">
        <v>24</v>
      </c>
      <c r="Q32" s="69">
        <v>3.3343099999999999</v>
      </c>
      <c r="R32" s="68">
        <v>42.599850000000004</v>
      </c>
      <c r="S32" s="69">
        <v>3.3343099999999999</v>
      </c>
      <c r="T32" s="68">
        <v>42.599850000000004</v>
      </c>
      <c r="U32" s="69">
        <v>3.3343099999999999</v>
      </c>
      <c r="V32" s="68">
        <v>42.599850000000004</v>
      </c>
      <c r="W32" s="69">
        <v>3.3343099999999999</v>
      </c>
      <c r="X32" s="68">
        <v>42.599850000000004</v>
      </c>
      <c r="Y32" s="69">
        <v>3.3343099999999999</v>
      </c>
      <c r="Z32" s="68">
        <v>42.599850000000004</v>
      </c>
      <c r="AA32" s="69">
        <v>3.3343099999999999</v>
      </c>
      <c r="AB32" s="68">
        <v>42.599850000000004</v>
      </c>
      <c r="AC32" s="57"/>
      <c r="AD32" s="66">
        <v>24</v>
      </c>
      <c r="AE32" s="69">
        <v>0.16547999999999999</v>
      </c>
      <c r="AF32" s="68">
        <v>2.1141899999999998</v>
      </c>
      <c r="AG32" s="69">
        <v>0.16547999999999999</v>
      </c>
      <c r="AH32" s="68">
        <v>2.1141899999999998</v>
      </c>
      <c r="AI32" s="69">
        <v>0.16547999999999999</v>
      </c>
      <c r="AJ32" s="68">
        <v>2.1141899999999998</v>
      </c>
      <c r="AK32" s="69">
        <v>0.16547999999999999</v>
      </c>
      <c r="AL32" s="68">
        <v>2.1141899999999998</v>
      </c>
      <c r="AM32" s="69">
        <v>0.16547999999999999</v>
      </c>
      <c r="AN32" s="68">
        <v>2.1141899999999998</v>
      </c>
      <c r="AO32" s="69">
        <v>0.16547999999999999</v>
      </c>
      <c r="AP32" s="68">
        <v>2.1141899999999998</v>
      </c>
    </row>
    <row r="33" spans="2:42" x14ac:dyDescent="0.25">
      <c r="B33" s="66">
        <v>25</v>
      </c>
      <c r="C33" s="69">
        <v>0.42327999999999999</v>
      </c>
      <c r="D33" s="68">
        <v>4.5819799999999997</v>
      </c>
      <c r="E33" s="69">
        <v>0.43259999999999998</v>
      </c>
      <c r="F33" s="68">
        <v>4.70465</v>
      </c>
      <c r="G33" s="69">
        <v>0.42327999999999999</v>
      </c>
      <c r="H33" s="68">
        <v>4.5819799999999997</v>
      </c>
      <c r="I33" s="69">
        <v>0.43259999999999998</v>
      </c>
      <c r="J33" s="68">
        <v>4.70465</v>
      </c>
      <c r="K33" s="69">
        <v>0.42585000000000001</v>
      </c>
      <c r="L33" s="68">
        <v>4.6076199999999998</v>
      </c>
      <c r="M33" s="69">
        <v>0.42585000000000001</v>
      </c>
      <c r="N33" s="68">
        <v>4.6076199999999998</v>
      </c>
      <c r="O33" s="57"/>
      <c r="P33" s="70">
        <v>25</v>
      </c>
      <c r="Q33" s="69">
        <v>3.3903300000000001</v>
      </c>
      <c r="R33" s="68">
        <v>43.922490000000003</v>
      </c>
      <c r="S33" s="69">
        <v>3.3903300000000001</v>
      </c>
      <c r="T33" s="68">
        <v>43.922490000000003</v>
      </c>
      <c r="U33" s="69">
        <v>3.3903300000000001</v>
      </c>
      <c r="V33" s="68">
        <v>43.922490000000003</v>
      </c>
      <c r="W33" s="69">
        <v>3.3903300000000001</v>
      </c>
      <c r="X33" s="68">
        <v>43.922490000000003</v>
      </c>
      <c r="Y33" s="69">
        <v>3.3903300000000001</v>
      </c>
      <c r="Z33" s="68">
        <v>43.922490000000003</v>
      </c>
      <c r="AA33" s="69">
        <v>3.3903300000000001</v>
      </c>
      <c r="AB33" s="68">
        <v>43.922490000000003</v>
      </c>
      <c r="AC33" s="57"/>
      <c r="AD33" s="66">
        <v>25</v>
      </c>
      <c r="AE33" s="69">
        <v>0.16825999999999999</v>
      </c>
      <c r="AF33" s="68">
        <v>2.1798299999999999</v>
      </c>
      <c r="AG33" s="69">
        <v>0.16825999999999999</v>
      </c>
      <c r="AH33" s="68">
        <v>2.1798299999999999</v>
      </c>
      <c r="AI33" s="69">
        <v>0.16825999999999999</v>
      </c>
      <c r="AJ33" s="68">
        <v>2.1798299999999999</v>
      </c>
      <c r="AK33" s="69">
        <v>0.16825999999999999</v>
      </c>
      <c r="AL33" s="68">
        <v>2.1798299999999999</v>
      </c>
      <c r="AM33" s="69">
        <v>0.16825999999999999</v>
      </c>
      <c r="AN33" s="68">
        <v>2.1798299999999999</v>
      </c>
      <c r="AO33" s="69">
        <v>0.16825999999999999</v>
      </c>
      <c r="AP33" s="68">
        <v>2.1798299999999999</v>
      </c>
    </row>
    <row r="34" spans="2:42" x14ac:dyDescent="0.25">
      <c r="B34" s="66">
        <v>26</v>
      </c>
      <c r="C34" s="69">
        <v>0.43556</v>
      </c>
      <c r="D34" s="68">
        <v>4.7453700000000003</v>
      </c>
      <c r="E34" s="69">
        <v>0.44502999999999998</v>
      </c>
      <c r="F34" s="68">
        <v>4.8715900000000003</v>
      </c>
      <c r="G34" s="69">
        <v>0.43556</v>
      </c>
      <c r="H34" s="68">
        <v>4.7453700000000003</v>
      </c>
      <c r="I34" s="69">
        <v>0.44502999999999998</v>
      </c>
      <c r="J34" s="68">
        <v>4.8715900000000003</v>
      </c>
      <c r="K34" s="69">
        <v>0.43817</v>
      </c>
      <c r="L34" s="68">
        <v>4.7719800000000001</v>
      </c>
      <c r="M34" s="69">
        <v>0.43817</v>
      </c>
      <c r="N34" s="68">
        <v>4.7719800000000001</v>
      </c>
      <c r="O34" s="57"/>
      <c r="P34" s="70">
        <v>26</v>
      </c>
      <c r="Q34" s="69">
        <v>3.4472800000000001</v>
      </c>
      <c r="R34" s="68">
        <v>45.215629999999997</v>
      </c>
      <c r="S34" s="69">
        <v>3.4472800000000001</v>
      </c>
      <c r="T34" s="68">
        <v>45.215629999999997</v>
      </c>
      <c r="U34" s="69">
        <v>3.4472800000000001</v>
      </c>
      <c r="V34" s="68">
        <v>45.215629999999997</v>
      </c>
      <c r="W34" s="69">
        <v>3.4472800000000001</v>
      </c>
      <c r="X34" s="68">
        <v>45.215629999999997</v>
      </c>
      <c r="Y34" s="69">
        <v>3.4472800000000001</v>
      </c>
      <c r="Z34" s="68">
        <v>45.215629999999997</v>
      </c>
      <c r="AA34" s="69">
        <v>3.4472800000000001</v>
      </c>
      <c r="AB34" s="68">
        <v>45.215629999999997</v>
      </c>
      <c r="AC34" s="57"/>
      <c r="AD34" s="66">
        <v>26</v>
      </c>
      <c r="AE34" s="69">
        <v>0.17108999999999999</v>
      </c>
      <c r="AF34" s="68">
        <v>2.2440000000000002</v>
      </c>
      <c r="AG34" s="69">
        <v>0.17108999999999999</v>
      </c>
      <c r="AH34" s="68">
        <v>2.2440000000000002</v>
      </c>
      <c r="AI34" s="69">
        <v>0.17108999999999999</v>
      </c>
      <c r="AJ34" s="68">
        <v>2.2440000000000002</v>
      </c>
      <c r="AK34" s="69">
        <v>0.17108999999999999</v>
      </c>
      <c r="AL34" s="68">
        <v>2.2440000000000002</v>
      </c>
      <c r="AM34" s="69">
        <v>0.17108999999999999</v>
      </c>
      <c r="AN34" s="68">
        <v>2.2440000000000002</v>
      </c>
      <c r="AO34" s="69">
        <v>0.17108999999999999</v>
      </c>
      <c r="AP34" s="68">
        <v>2.2440000000000002</v>
      </c>
    </row>
    <row r="35" spans="2:42" x14ac:dyDescent="0.25">
      <c r="B35" s="66">
        <v>27</v>
      </c>
      <c r="C35" s="69">
        <v>0.44819999999999999</v>
      </c>
      <c r="D35" s="68">
        <v>4.9070299999999998</v>
      </c>
      <c r="E35" s="69">
        <v>0.45783000000000001</v>
      </c>
      <c r="F35" s="68">
        <v>5.0367300000000004</v>
      </c>
      <c r="G35" s="69">
        <v>0.44819999999999999</v>
      </c>
      <c r="H35" s="68">
        <v>4.9070299999999998</v>
      </c>
      <c r="I35" s="69">
        <v>0.45783000000000001</v>
      </c>
      <c r="J35" s="68">
        <v>5.0367300000000004</v>
      </c>
      <c r="K35" s="69">
        <v>0.45085999999999998</v>
      </c>
      <c r="L35" s="68">
        <v>4.9345999999999997</v>
      </c>
      <c r="M35" s="69">
        <v>0.45085999999999998</v>
      </c>
      <c r="N35" s="68">
        <v>4.9345999999999997</v>
      </c>
      <c r="O35" s="57"/>
      <c r="P35" s="70">
        <v>27</v>
      </c>
      <c r="Q35" s="69">
        <v>3.5051999999999999</v>
      </c>
      <c r="R35" s="68">
        <v>46.47992</v>
      </c>
      <c r="S35" s="69">
        <v>3.5051999999999999</v>
      </c>
      <c r="T35" s="68">
        <v>46.47992</v>
      </c>
      <c r="U35" s="69">
        <v>3.5051999999999999</v>
      </c>
      <c r="V35" s="68">
        <v>46.47992</v>
      </c>
      <c r="W35" s="69">
        <v>3.5051999999999999</v>
      </c>
      <c r="X35" s="68">
        <v>46.47992</v>
      </c>
      <c r="Y35" s="69">
        <v>3.5051999999999999</v>
      </c>
      <c r="Z35" s="68">
        <v>46.47992</v>
      </c>
      <c r="AA35" s="69">
        <v>3.5051999999999999</v>
      </c>
      <c r="AB35" s="68">
        <v>46.47992</v>
      </c>
      <c r="AC35" s="57"/>
      <c r="AD35" s="66">
        <v>27</v>
      </c>
      <c r="AE35" s="69">
        <v>0.17396</v>
      </c>
      <c r="AF35" s="68">
        <v>2.3067500000000001</v>
      </c>
      <c r="AG35" s="69">
        <v>0.17396</v>
      </c>
      <c r="AH35" s="68">
        <v>2.3067500000000001</v>
      </c>
      <c r="AI35" s="69">
        <v>0.17396</v>
      </c>
      <c r="AJ35" s="68">
        <v>2.3067500000000001</v>
      </c>
      <c r="AK35" s="69">
        <v>0.17396</v>
      </c>
      <c r="AL35" s="68">
        <v>2.3067500000000001</v>
      </c>
      <c r="AM35" s="69">
        <v>0.17396</v>
      </c>
      <c r="AN35" s="68">
        <v>2.3067500000000001</v>
      </c>
      <c r="AO35" s="69">
        <v>0.17396</v>
      </c>
      <c r="AP35" s="68">
        <v>2.3067500000000001</v>
      </c>
    </row>
    <row r="36" spans="2:42" x14ac:dyDescent="0.25">
      <c r="B36" s="66">
        <v>28</v>
      </c>
      <c r="C36" s="69">
        <v>0.46121000000000001</v>
      </c>
      <c r="D36" s="68">
        <v>5.0669899999999997</v>
      </c>
      <c r="E36" s="69">
        <v>0.47100999999999998</v>
      </c>
      <c r="F36" s="68">
        <v>5.2000799999999998</v>
      </c>
      <c r="G36" s="69">
        <v>0.46121000000000001</v>
      </c>
      <c r="H36" s="68">
        <v>5.0669899999999997</v>
      </c>
      <c r="I36" s="69">
        <v>0.47100999999999998</v>
      </c>
      <c r="J36" s="68">
        <v>5.2000799999999998</v>
      </c>
      <c r="K36" s="69">
        <v>0.46392</v>
      </c>
      <c r="L36" s="68">
        <v>5.0955000000000004</v>
      </c>
      <c r="M36" s="69">
        <v>0.46392</v>
      </c>
      <c r="N36" s="68">
        <v>5.0955000000000004</v>
      </c>
      <c r="O36" s="57"/>
      <c r="P36" s="70">
        <v>28</v>
      </c>
      <c r="Q36" s="69">
        <v>3.5640900000000002</v>
      </c>
      <c r="R36" s="68">
        <v>47.716000000000001</v>
      </c>
      <c r="S36" s="69">
        <v>3.5640900000000002</v>
      </c>
      <c r="T36" s="68">
        <v>47.716000000000001</v>
      </c>
      <c r="U36" s="69">
        <v>3.5640900000000002</v>
      </c>
      <c r="V36" s="68">
        <v>47.716000000000001</v>
      </c>
      <c r="W36" s="69">
        <v>3.5640900000000002</v>
      </c>
      <c r="X36" s="68">
        <v>47.716000000000001</v>
      </c>
      <c r="Y36" s="69">
        <v>3.5640900000000002</v>
      </c>
      <c r="Z36" s="68">
        <v>47.716000000000001</v>
      </c>
      <c r="AA36" s="69">
        <v>3.5640900000000002</v>
      </c>
      <c r="AB36" s="68">
        <v>47.716000000000001</v>
      </c>
      <c r="AC36" s="57"/>
      <c r="AD36" s="66">
        <v>28</v>
      </c>
      <c r="AE36" s="69">
        <v>0.17688000000000001</v>
      </c>
      <c r="AF36" s="68">
        <v>2.36809</v>
      </c>
      <c r="AG36" s="69">
        <v>0.17688000000000001</v>
      </c>
      <c r="AH36" s="68">
        <v>2.36809</v>
      </c>
      <c r="AI36" s="69">
        <v>0.17688000000000001</v>
      </c>
      <c r="AJ36" s="68">
        <v>2.36809</v>
      </c>
      <c r="AK36" s="69">
        <v>0.17688000000000001</v>
      </c>
      <c r="AL36" s="68">
        <v>2.36809</v>
      </c>
      <c r="AM36" s="69">
        <v>0.17688000000000001</v>
      </c>
      <c r="AN36" s="68">
        <v>2.36809</v>
      </c>
      <c r="AO36" s="69">
        <v>0.17688000000000001</v>
      </c>
      <c r="AP36" s="68">
        <v>2.36809</v>
      </c>
    </row>
    <row r="37" spans="2:42" x14ac:dyDescent="0.25">
      <c r="B37" s="66">
        <v>29</v>
      </c>
      <c r="C37" s="69">
        <v>0.47460999999999998</v>
      </c>
      <c r="D37" s="68">
        <v>5.2252599999999996</v>
      </c>
      <c r="E37" s="69">
        <v>0.48457</v>
      </c>
      <c r="F37" s="68">
        <v>5.3616700000000002</v>
      </c>
      <c r="G37" s="69">
        <v>0.47460999999999998</v>
      </c>
      <c r="H37" s="68">
        <v>5.2252599999999996</v>
      </c>
      <c r="I37" s="69">
        <v>0.48457</v>
      </c>
      <c r="J37" s="68">
        <v>5.3616700000000002</v>
      </c>
      <c r="K37" s="69">
        <v>0.47736000000000001</v>
      </c>
      <c r="L37" s="68">
        <v>5.2546799999999996</v>
      </c>
      <c r="M37" s="69">
        <v>0.47736000000000001</v>
      </c>
      <c r="N37" s="68">
        <v>5.2546799999999996</v>
      </c>
      <c r="O37" s="57"/>
      <c r="P37" s="70">
        <v>29</v>
      </c>
      <c r="Q37" s="69">
        <v>3.6239599999999998</v>
      </c>
      <c r="R37" s="68">
        <v>48.924509999999998</v>
      </c>
      <c r="S37" s="69">
        <v>3.6239599999999998</v>
      </c>
      <c r="T37" s="68">
        <v>48.924509999999998</v>
      </c>
      <c r="U37" s="69">
        <v>3.6239599999999998</v>
      </c>
      <c r="V37" s="68">
        <v>48.924509999999998</v>
      </c>
      <c r="W37" s="69">
        <v>3.6239599999999998</v>
      </c>
      <c r="X37" s="68">
        <v>48.924509999999998</v>
      </c>
      <c r="Y37" s="69">
        <v>3.6239599999999998</v>
      </c>
      <c r="Z37" s="68">
        <v>48.924509999999998</v>
      </c>
      <c r="AA37" s="69">
        <v>3.6239599999999998</v>
      </c>
      <c r="AB37" s="68">
        <v>48.924509999999998</v>
      </c>
      <c r="AC37" s="57"/>
      <c r="AD37" s="66">
        <v>29</v>
      </c>
      <c r="AE37" s="69">
        <v>0.17985000000000001</v>
      </c>
      <c r="AF37" s="68">
        <v>2.42807</v>
      </c>
      <c r="AG37" s="69">
        <v>0.17985000000000001</v>
      </c>
      <c r="AH37" s="68">
        <v>2.42807</v>
      </c>
      <c r="AI37" s="69">
        <v>0.17985000000000001</v>
      </c>
      <c r="AJ37" s="68">
        <v>2.42807</v>
      </c>
      <c r="AK37" s="69">
        <v>0.17985000000000001</v>
      </c>
      <c r="AL37" s="68">
        <v>2.42807</v>
      </c>
      <c r="AM37" s="69">
        <v>0.17985000000000001</v>
      </c>
      <c r="AN37" s="68">
        <v>2.42807</v>
      </c>
      <c r="AO37" s="69">
        <v>0.17985000000000001</v>
      </c>
      <c r="AP37" s="68">
        <v>2.42807</v>
      </c>
    </row>
    <row r="38" spans="2:42" x14ac:dyDescent="0.25">
      <c r="B38" s="71">
        <v>30</v>
      </c>
      <c r="C38" s="72">
        <v>0.4884</v>
      </c>
      <c r="D38" s="73">
        <v>5.3818700000000002</v>
      </c>
      <c r="E38" s="72">
        <v>0.49852999999999997</v>
      </c>
      <c r="F38" s="73">
        <v>5.5215300000000003</v>
      </c>
      <c r="G38" s="72">
        <v>0.4884</v>
      </c>
      <c r="H38" s="73">
        <v>5.3818700000000002</v>
      </c>
      <c r="I38" s="72">
        <v>0.49852999999999997</v>
      </c>
      <c r="J38" s="73">
        <v>5.5215300000000003</v>
      </c>
      <c r="K38" s="72">
        <v>0.49120000000000003</v>
      </c>
      <c r="L38" s="73">
        <v>5.4121899999999998</v>
      </c>
      <c r="M38" s="72">
        <v>0.49120000000000003</v>
      </c>
      <c r="N38" s="73">
        <v>5.4121899999999998</v>
      </c>
      <c r="O38" s="57"/>
      <c r="P38" s="74">
        <v>30</v>
      </c>
      <c r="Q38" s="72">
        <v>3.68485</v>
      </c>
      <c r="R38" s="73">
        <v>50.106059999999999</v>
      </c>
      <c r="S38" s="72">
        <v>3.68485</v>
      </c>
      <c r="T38" s="73">
        <v>50.106059999999999</v>
      </c>
      <c r="U38" s="72">
        <v>3.68485</v>
      </c>
      <c r="V38" s="73">
        <v>50.106059999999999</v>
      </c>
      <c r="W38" s="72">
        <v>3.68485</v>
      </c>
      <c r="X38" s="73">
        <v>50.106059999999999</v>
      </c>
      <c r="Y38" s="72">
        <v>3.68485</v>
      </c>
      <c r="Z38" s="73">
        <v>50.106059999999999</v>
      </c>
      <c r="AA38" s="72">
        <v>3.68485</v>
      </c>
      <c r="AB38" s="73">
        <v>50.106059999999999</v>
      </c>
      <c r="AC38" s="57"/>
      <c r="AD38" s="71">
        <v>30</v>
      </c>
      <c r="AE38" s="72">
        <v>0.18287</v>
      </c>
      <c r="AF38" s="73">
        <v>2.48671</v>
      </c>
      <c r="AG38" s="72">
        <v>0.18287</v>
      </c>
      <c r="AH38" s="73">
        <v>2.48671</v>
      </c>
      <c r="AI38" s="72">
        <v>0.18287</v>
      </c>
      <c r="AJ38" s="73">
        <v>2.48671</v>
      </c>
      <c r="AK38" s="72">
        <v>0.18287</v>
      </c>
      <c r="AL38" s="73">
        <v>2.48671</v>
      </c>
      <c r="AM38" s="72">
        <v>0.18287</v>
      </c>
      <c r="AN38" s="73">
        <v>2.48671</v>
      </c>
      <c r="AO38" s="72">
        <v>0.18287</v>
      </c>
      <c r="AP38" s="73">
        <v>2.48671</v>
      </c>
    </row>
  </sheetData>
  <mergeCells count="35">
    <mergeCell ref="C2:D2"/>
    <mergeCell ref="C3:D3"/>
    <mergeCell ref="U7:V7"/>
    <mergeCell ref="Y7:Z7"/>
    <mergeCell ref="B5:N5"/>
    <mergeCell ref="P5:AB5"/>
    <mergeCell ref="C7:D7"/>
    <mergeCell ref="E7:F7"/>
    <mergeCell ref="G7:H7"/>
    <mergeCell ref="AD5:AP5"/>
    <mergeCell ref="B6:B7"/>
    <mergeCell ref="C6:F6"/>
    <mergeCell ref="G6:J6"/>
    <mergeCell ref="P6:P7"/>
    <mergeCell ref="Q6:T6"/>
    <mergeCell ref="U6:X6"/>
    <mergeCell ref="Y6:AB6"/>
    <mergeCell ref="I7:J7"/>
    <mergeCell ref="K7:L7"/>
    <mergeCell ref="M7:N7"/>
    <mergeCell ref="Q7:R7"/>
    <mergeCell ref="S7:T7"/>
    <mergeCell ref="AA7:AB7"/>
    <mergeCell ref="W7:X7"/>
    <mergeCell ref="K6:N6"/>
    <mergeCell ref="AM6:AP6"/>
    <mergeCell ref="AE7:AF7"/>
    <mergeCell ref="AG7:AH7"/>
    <mergeCell ref="AD6:AD7"/>
    <mergeCell ref="AE6:AH6"/>
    <mergeCell ref="AI6:AL6"/>
    <mergeCell ref="AI7:AJ7"/>
    <mergeCell ref="AK7:AL7"/>
    <mergeCell ref="AM7:AN7"/>
    <mergeCell ref="AO7:A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2010 Avoided Costs</vt:lpstr>
      <vt:lpstr>A-3-A-23 Table 7</vt:lpstr>
      <vt:lpstr>A-3-A-23 Table 8</vt:lpstr>
      <vt:lpstr>2015 Avoided Costs</vt:lpstr>
      <vt:lpstr>gas2010ac</vt:lpstr>
      <vt:lpstr>gas2011ac</vt:lpstr>
      <vt:lpstr>'A-3-A-23 Table 7'!Print_Area</vt:lpstr>
      <vt:lpstr>'A-3-A-23 Table 8'!Print_Area</vt:lpstr>
      <vt:lpstr>we2010ac</vt:lpstr>
      <vt:lpstr>we2011ac</vt:lpstr>
    </vt:vector>
  </TitlesOfParts>
  <Company>Spectra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Ginis, Haris</dc:creator>
  <cp:lastModifiedBy>Susi Vogt</cp:lastModifiedBy>
  <cp:lastPrinted>2011-08-25T20:38:39Z</cp:lastPrinted>
  <dcterms:created xsi:type="dcterms:W3CDTF">2010-03-15T14:47:54Z</dcterms:created>
  <dcterms:modified xsi:type="dcterms:W3CDTF">2015-06-30T13:56:11Z</dcterms:modified>
</cp:coreProperties>
</file>