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220" windowHeight="3770" activeTab="0"/>
  </bookViews>
  <sheets>
    <sheet name="COP Forecast" sheetId="1" r:id="rId1"/>
    <sheet name="RPP and Non-RPP" sheetId="2" r:id="rId2"/>
  </sheets>
  <definedNames/>
  <calcPr fullCalcOnLoad="1"/>
</workbook>
</file>

<file path=xl/comments1.xml><?xml version="1.0" encoding="utf-8"?>
<comments xmlns="http://schemas.openxmlformats.org/spreadsheetml/2006/main">
  <authors>
    <author>cab</author>
    <author>Cristina Birceanu</author>
    <author>Cristina</author>
    <author>birceanu</author>
  </authors>
  <commentList>
    <comment ref="E4" authorId="0">
      <text>
        <r>
          <rPr>
            <b/>
            <sz val="8"/>
            <rFont val="Tahoma"/>
            <family val="2"/>
          </rPr>
          <t>cab:</t>
        </r>
        <r>
          <rPr>
            <sz val="8"/>
            <rFont val="Tahoma"/>
            <family val="2"/>
          </rPr>
          <t xml:space="preserve">
Navigant RPP Forecast April 20, 2015
</t>
        </r>
        <r>
          <rPr>
            <b/>
            <sz val="8"/>
            <rFont val="Tahoma"/>
            <family val="2"/>
          </rPr>
          <t>I should use the most recent RPP prices</t>
        </r>
      </text>
    </comment>
    <comment ref="F4" authorId="1">
      <text>
        <r>
          <rPr>
            <b/>
            <sz val="11"/>
            <rFont val="Tahoma"/>
            <family val="2"/>
          </rPr>
          <t>Cristina Birceanu:</t>
        </r>
        <r>
          <rPr>
            <sz val="11"/>
            <rFont val="Tahoma"/>
            <family val="2"/>
          </rPr>
          <t xml:space="preserve">
Navigant RPP Forecast April 20, 2015
</t>
        </r>
      </text>
    </comment>
    <comment ref="G4" authorId="1">
      <text>
        <r>
          <rPr>
            <b/>
            <sz val="11"/>
            <rFont val="Tahoma"/>
            <family val="2"/>
          </rPr>
          <t>Cristina Birceanu:</t>
        </r>
        <r>
          <rPr>
            <sz val="11"/>
            <rFont val="Tahoma"/>
            <family val="2"/>
          </rPr>
          <t xml:space="preserve">
Navigant RPP Forecast April 20, 2015</t>
        </r>
      </text>
    </comment>
    <comment ref="E16" authorId="2">
      <text>
        <r>
          <rPr>
            <b/>
            <sz val="10"/>
            <rFont val="Tahoma"/>
            <family val="2"/>
          </rPr>
          <t>Cristina:</t>
        </r>
        <r>
          <rPr>
            <sz val="10"/>
            <rFont val="Tahoma"/>
            <family val="2"/>
          </rPr>
          <t xml:space="preserve">
2015 rates</t>
        </r>
      </text>
    </comment>
    <comment ref="E28" authorId="2">
      <text>
        <r>
          <rPr>
            <b/>
            <sz val="10"/>
            <rFont val="Tahoma"/>
            <family val="2"/>
          </rPr>
          <t>Cristina:</t>
        </r>
        <r>
          <rPr>
            <sz val="10"/>
            <rFont val="Tahoma"/>
            <family val="2"/>
          </rPr>
          <t xml:space="preserve">
Proposed 2015 rates</t>
        </r>
      </text>
    </comment>
    <comment ref="E40" authorId="3">
      <text>
        <r>
          <rPr>
            <b/>
            <sz val="9"/>
            <rFont val="Tahoma"/>
            <family val="2"/>
          </rPr>
          <t>birceanu:</t>
        </r>
        <r>
          <rPr>
            <sz val="9"/>
            <rFont val="Tahoma"/>
            <family val="2"/>
          </rPr>
          <t xml:space="preserve">
2013/2014 rates</t>
        </r>
      </text>
    </comment>
    <comment ref="E52" authorId="3">
      <text>
        <r>
          <rPr>
            <b/>
            <sz val="9"/>
            <rFont val="Tahoma"/>
            <family val="2"/>
          </rPr>
          <t>birceanu:</t>
        </r>
        <r>
          <rPr>
            <sz val="9"/>
            <rFont val="Tahoma"/>
            <family val="2"/>
          </rPr>
          <t xml:space="preserve">
2013/2014 rates</t>
        </r>
      </text>
    </comment>
    <comment ref="B6" authorId="2">
      <text>
        <r>
          <rPr>
            <b/>
            <sz val="9"/>
            <rFont val="Tahoma"/>
            <family val="2"/>
          </rPr>
          <t>Cristina:</t>
        </r>
        <r>
          <rPr>
            <sz val="9"/>
            <rFont val="Tahoma"/>
            <family val="2"/>
          </rPr>
          <t xml:space="preserve">
Excludes WMP</t>
        </r>
      </text>
    </comment>
    <comment ref="D42" authorId="2">
      <text>
        <r>
          <rPr>
            <b/>
            <sz val="9"/>
            <rFont val="Tahoma"/>
            <family val="2"/>
          </rPr>
          <t>Cristina:</t>
        </r>
        <r>
          <rPr>
            <sz val="9"/>
            <rFont val="Tahoma"/>
            <family val="2"/>
          </rPr>
          <t xml:space="preserve">
It excludes WMP</t>
        </r>
      </text>
    </comment>
    <comment ref="D54" authorId="2">
      <text>
        <r>
          <rPr>
            <b/>
            <sz val="9"/>
            <rFont val="Tahoma"/>
            <family val="2"/>
          </rPr>
          <t>Cristina:</t>
        </r>
        <r>
          <rPr>
            <sz val="9"/>
            <rFont val="Tahoma"/>
            <family val="2"/>
          </rPr>
          <t xml:space="preserve">
It excludes WMP</t>
        </r>
      </text>
    </comment>
  </commentList>
</comments>
</file>

<file path=xl/comments2.xml><?xml version="1.0" encoding="utf-8"?>
<comments xmlns="http://schemas.openxmlformats.org/spreadsheetml/2006/main">
  <authors>
    <author>CALHOUNC</author>
  </authors>
  <commentList>
    <comment ref="I8" authorId="0">
      <text>
        <r>
          <rPr>
            <b/>
            <sz val="9"/>
            <rFont val="Tahoma"/>
            <family val="2"/>
          </rPr>
          <t>CALHOUNC:</t>
        </r>
        <r>
          <rPr>
            <sz val="9"/>
            <rFont val="Tahoma"/>
            <family val="2"/>
          </rPr>
          <t xml:space="preserve">
Excludes Loblaws; Should Loblaws be included for Trans. Network and Connection?</t>
        </r>
      </text>
    </comment>
    <comment ref="J8" authorId="0">
      <text>
        <r>
          <rPr>
            <b/>
            <sz val="9"/>
            <rFont val="Tahoma"/>
            <family val="2"/>
          </rPr>
          <t>CALHOUNC:</t>
        </r>
        <r>
          <rPr>
            <sz val="9"/>
            <rFont val="Tahoma"/>
            <family val="2"/>
          </rPr>
          <t xml:space="preserve">
Excludes Loblaws; Should Loblaws be included for Trans. Network and Connection?</t>
        </r>
      </text>
    </comment>
    <comment ref="K8" authorId="0">
      <text>
        <r>
          <rPr>
            <b/>
            <sz val="9"/>
            <rFont val="Tahoma"/>
            <family val="2"/>
          </rPr>
          <t>CALHOUNC:</t>
        </r>
        <r>
          <rPr>
            <sz val="9"/>
            <rFont val="Tahoma"/>
            <family val="2"/>
          </rPr>
          <t xml:space="preserve">
Excludes Loblaws; Should Loblaws be included for Trans. Network and Connection?</t>
        </r>
      </text>
    </comment>
  </commentList>
</comments>
</file>

<file path=xl/sharedStrings.xml><?xml version="1.0" encoding="utf-8"?>
<sst xmlns="http://schemas.openxmlformats.org/spreadsheetml/2006/main" count="175" uniqueCount="63">
  <si>
    <t>4705-Power Purchased</t>
  </si>
  <si>
    <t>4708-Charges-WMS</t>
  </si>
  <si>
    <t>4714-Charges-NW</t>
  </si>
  <si>
    <t>4716-Charges-CN</t>
  </si>
  <si>
    <t>Class per Load Forecast</t>
  </si>
  <si>
    <t>Residential</t>
  </si>
  <si>
    <t>Street Lighting</t>
  </si>
  <si>
    <t>Sentinel Lighting</t>
  </si>
  <si>
    <t>GS&lt;50kW</t>
  </si>
  <si>
    <t>TOTAL</t>
  </si>
  <si>
    <t>Unmetered Scattered Load</t>
  </si>
  <si>
    <t>Transmission - Network</t>
  </si>
  <si>
    <t>Volume</t>
  </si>
  <si>
    <t>Metric</t>
  </si>
  <si>
    <t>kWh</t>
  </si>
  <si>
    <t>kW</t>
  </si>
  <si>
    <t>Transmission - Connection</t>
  </si>
  <si>
    <t>Wholesale Market Service</t>
  </si>
  <si>
    <t>Rural Rate Assistance</t>
  </si>
  <si>
    <t xml:space="preserve">4730-Rural Rate Assistance </t>
  </si>
  <si>
    <t>Electricity - Commodity</t>
  </si>
  <si>
    <t xml:space="preserve">4750-Low Voltage </t>
  </si>
  <si>
    <t>GS 50kW to 999kW</t>
  </si>
  <si>
    <t>GS 1000kW to 4999kW</t>
  </si>
  <si>
    <t>Large Use</t>
  </si>
  <si>
    <t>monthly average</t>
  </si>
  <si>
    <t>GS 50 to 999 kW</t>
  </si>
  <si>
    <t>GS 1000 to 4999 kW</t>
  </si>
  <si>
    <t>GS&lt; 50 kW</t>
  </si>
  <si>
    <t>%</t>
  </si>
  <si>
    <t>RPP with Guelph Hydro</t>
  </si>
  <si>
    <t>Non-RPP with Guelph Hydro</t>
  </si>
  <si>
    <t>Customer Class</t>
  </si>
  <si>
    <t>Non-RPP</t>
  </si>
  <si>
    <t>RPP</t>
  </si>
  <si>
    <t>RPP Prices</t>
  </si>
  <si>
    <t>HOEP</t>
  </si>
  <si>
    <t>Forecasted kWhs adjusted by DLF</t>
  </si>
  <si>
    <t>RPP and Non-RPP Cost of Power</t>
  </si>
  <si>
    <t>Total Cost Of Power</t>
  </si>
  <si>
    <t>RPP $</t>
  </si>
  <si>
    <t>Non-RPP $</t>
  </si>
  <si>
    <t>Bridge Year</t>
  </si>
  <si>
    <t>Global Adjustment</t>
  </si>
  <si>
    <t>SSS</t>
  </si>
  <si>
    <t>Total</t>
  </si>
  <si>
    <t>2015 Forecasted Metered kWhs</t>
  </si>
  <si>
    <t>2015 Loss Factor</t>
  </si>
  <si>
    <t>The rates for Bridge Year should be the 2015 IRM rates</t>
  </si>
  <si>
    <t>4751 - SME</t>
  </si>
  <si>
    <t>Total Billed in Q4 2013</t>
  </si>
  <si>
    <t>4707 - Charge - GA</t>
  </si>
  <si>
    <t>Q4 2014</t>
  </si>
  <si>
    <t>*Excludes WMP forecast</t>
  </si>
  <si>
    <t>*include WMP forecast</t>
  </si>
  <si>
    <t>non-RPP with Retailer</t>
  </si>
  <si>
    <t>GS&lt;50 kW</t>
  </si>
  <si>
    <t>GS 1000 - 4999 kW</t>
  </si>
  <si>
    <t>Sentinel Light</t>
  </si>
  <si>
    <t>GHESI + Rockwood</t>
  </si>
  <si>
    <t>Total billed kWh</t>
  </si>
  <si>
    <t>Total RPP</t>
  </si>
  <si>
    <t>Total Non-RPP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</si>
</sst>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);\(#,##0.0000\)"/>
    <numFmt numFmtId="173" formatCode="0_);\(0\)"/>
    <numFmt numFmtId="174" formatCode="#,##0.00000_);\(#,##0.00000\)"/>
    <numFmt numFmtId="175" formatCode="&quot;$&quot;#,##0.00000_);\(&quot;$&quot;#,##0.00000\)"/>
    <numFmt numFmtId="176" formatCode="0.0"/>
    <numFmt numFmtId="177" formatCode="0.000"/>
    <numFmt numFmtId="178" formatCode="&quot;$&quot;#,##0.0000_);\(&quot;$&quot;#,##0.0000\)"/>
    <numFmt numFmtId="179" formatCode="&quot;$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\(&quot;$&quot;0,000"/>
    <numFmt numFmtId="184" formatCode="0_);\(&quot;$&quot;0,000\)"/>
    <numFmt numFmtId="185" formatCode="#,##0.000"/>
    <numFmt numFmtId="186" formatCode="&quot;$&quot;#,##0.0000"/>
    <numFmt numFmtId="187" formatCode="#,##0.0"/>
    <numFmt numFmtId="188" formatCode="&quot;$&quot;#,##0.0000;[Red]\-&quot;$&quot;#,##0.0000"/>
    <numFmt numFmtId="189" formatCode="#,##0.0000"/>
    <numFmt numFmtId="190" formatCode="&quot;$&quot;#,##0.00"/>
    <numFmt numFmtId="191" formatCode="0.000000"/>
    <numFmt numFmtId="192" formatCode="0.00000"/>
    <numFmt numFmtId="193" formatCode="[$-409]mmmm\ d\,\ yyyy;@"/>
    <numFmt numFmtId="194" formatCode="[$-409]dddd\,\ mmmm\ dd\,\ yyyy"/>
    <numFmt numFmtId="195" formatCode="&quot;$&quot;#,##0.00000"/>
  </numFmts>
  <fonts count="56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3E78B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4" fontId="0" fillId="0" borderId="11" xfId="0" applyNumberFormat="1" applyBorder="1" applyAlignment="1">
      <alignment/>
    </xf>
    <xf numFmtId="0" fontId="1" fillId="0" borderId="18" xfId="0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left" indent="1"/>
    </xf>
    <xf numFmtId="37" fontId="0" fillId="0" borderId="12" xfId="0" applyNumberFormat="1" applyBorder="1" applyAlignment="1">
      <alignment/>
    </xf>
    <xf numFmtId="37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0" fillId="0" borderId="18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1" xfId="0" applyNumberFormat="1" applyBorder="1" applyAlignment="1">
      <alignment/>
    </xf>
    <xf numFmtId="177" fontId="0" fillId="0" borderId="0" xfId="0" applyNumberFormat="1" applyAlignment="1">
      <alignment/>
    </xf>
    <xf numFmtId="164" fontId="1" fillId="0" borderId="11" xfId="0" applyNumberFormat="1" applyFont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33" borderId="21" xfId="0" applyNumberFormat="1" applyFill="1" applyBorder="1" applyAlignment="1">
      <alignment/>
    </xf>
    <xf numFmtId="3" fontId="0" fillId="0" borderId="0" xfId="0" applyNumberFormat="1" applyAlignment="1">
      <alignment/>
    </xf>
    <xf numFmtId="178" fontId="0" fillId="33" borderId="15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1" fillId="34" borderId="15" xfId="0" applyNumberFormat="1" applyFont="1" applyFill="1" applyBorder="1" applyAlignment="1">
      <alignment vertical="top" wrapText="1"/>
    </xf>
    <xf numFmtId="3" fontId="0" fillId="34" borderId="15" xfId="0" applyNumberFormat="1" applyFont="1" applyFill="1" applyBorder="1" applyAlignment="1">
      <alignment horizontal="center"/>
    </xf>
    <xf numFmtId="10" fontId="0" fillId="34" borderId="15" xfId="0" applyNumberFormat="1" applyFont="1" applyFill="1" applyBorder="1" applyAlignment="1">
      <alignment horizontal="center"/>
    </xf>
    <xf numFmtId="193" fontId="1" fillId="5" borderId="15" xfId="0" applyNumberFormat="1" applyFont="1" applyFill="1" applyBorder="1" applyAlignment="1">
      <alignment/>
    </xf>
    <xf numFmtId="193" fontId="8" fillId="5" borderId="15" xfId="0" applyNumberFormat="1" applyFont="1" applyFill="1" applyBorder="1" applyAlignment="1">
      <alignment/>
    </xf>
    <xf numFmtId="193" fontId="8" fillId="5" borderId="15" xfId="0" applyNumberFormat="1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/>
    </xf>
    <xf numFmtId="37" fontId="0" fillId="33" borderId="15" xfId="0" applyNumberFormat="1" applyFill="1" applyBorder="1" applyAlignment="1">
      <alignment/>
    </xf>
    <xf numFmtId="172" fontId="0" fillId="33" borderId="15" xfId="0" applyNumberFormat="1" applyFill="1" applyBorder="1" applyAlignment="1">
      <alignment/>
    </xf>
    <xf numFmtId="37" fontId="0" fillId="0" borderId="15" xfId="0" applyNumberFormat="1" applyBorder="1" applyAlignment="1">
      <alignment/>
    </xf>
    <xf numFmtId="172" fontId="0" fillId="0" borderId="15" xfId="0" applyNumberFormat="1" applyBorder="1" applyAlignment="1">
      <alignment horizontal="center"/>
    </xf>
    <xf numFmtId="14" fontId="1" fillId="0" borderId="19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15" xfId="0" applyNumberFormat="1" applyBorder="1" applyAlignment="1">
      <alignment/>
    </xf>
    <xf numFmtId="0" fontId="1" fillId="0" borderId="13" xfId="0" applyNumberFormat="1" applyFont="1" applyBorder="1" applyAlignment="1">
      <alignment horizontal="center" wrapText="1"/>
    </xf>
    <xf numFmtId="3" fontId="1" fillId="34" borderId="15" xfId="0" applyNumberFormat="1" applyFont="1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3" xfId="0" applyNumberFormat="1" applyFont="1" applyBorder="1" applyAlignment="1">
      <alignment horizontal="center"/>
    </xf>
    <xf numFmtId="195" fontId="0" fillId="33" borderId="15" xfId="0" applyNumberFormat="1" applyFill="1" applyBorder="1" applyAlignment="1">
      <alignment/>
    </xf>
    <xf numFmtId="195" fontId="0" fillId="4" borderId="15" xfId="0" applyNumberFormat="1" applyFill="1" applyBorder="1" applyAlignment="1">
      <alignment/>
    </xf>
    <xf numFmtId="0" fontId="52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53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0" xfId="0" applyNumberFormat="1" applyAlignment="1">
      <alignment/>
    </xf>
    <xf numFmtId="3" fontId="0" fillId="0" borderId="15" xfId="0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Border="1" applyAlignment="1">
      <alignment/>
    </xf>
    <xf numFmtId="193" fontId="8" fillId="5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0" fontId="0" fillId="34" borderId="12" xfId="0" applyNumberFormat="1" applyFont="1" applyFill="1" applyBorder="1" applyAlignment="1">
      <alignment horizontal="center"/>
    </xf>
    <xf numFmtId="193" fontId="8" fillId="5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/>
    </xf>
    <xf numFmtId="10" fontId="0" fillId="34" borderId="23" xfId="0" applyNumberFormat="1" applyFont="1" applyFill="1" applyBorder="1" applyAlignment="1">
      <alignment horizontal="center"/>
    </xf>
    <xf numFmtId="195" fontId="0" fillId="0" borderId="15" xfId="0" applyNumberFormat="1" applyBorder="1" applyAlignment="1">
      <alignment/>
    </xf>
    <xf numFmtId="0" fontId="0" fillId="34" borderId="19" xfId="0" applyFont="1" applyFill="1" applyBorder="1" applyAlignment="1">
      <alignment horizontal="center"/>
    </xf>
    <xf numFmtId="10" fontId="0" fillId="34" borderId="19" xfId="0" applyNumberFormat="1" applyFill="1" applyBorder="1" applyAlignment="1">
      <alignment/>
    </xf>
    <xf numFmtId="10" fontId="0" fillId="34" borderId="16" xfId="0" applyNumberFormat="1" applyFill="1" applyBorder="1" applyAlignment="1">
      <alignment/>
    </xf>
    <xf numFmtId="10" fontId="0" fillId="34" borderId="25" xfId="0" applyNumberFormat="1" applyFill="1" applyBorder="1" applyAlignment="1">
      <alignment/>
    </xf>
    <xf numFmtId="3" fontId="7" fillId="0" borderId="15" xfId="0" applyNumberFormat="1" applyFont="1" applyBorder="1" applyAlignment="1">
      <alignment vertical="top" wrapText="1"/>
    </xf>
    <xf numFmtId="3" fontId="0" fillId="0" borderId="15" xfId="0" applyNumberFormat="1" applyBorder="1" applyAlignment="1">
      <alignment/>
    </xf>
    <xf numFmtId="193" fontId="1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9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0" fillId="0" borderId="15" xfId="0" applyNumberFormat="1" applyFill="1" applyBorder="1" applyAlignment="1">
      <alignment/>
    </xf>
    <xf numFmtId="37" fontId="0" fillId="35" borderId="15" xfId="0" applyNumberFormat="1" applyFill="1" applyBorder="1" applyAlignment="1">
      <alignment/>
    </xf>
    <xf numFmtId="0" fontId="51" fillId="0" borderId="0" xfId="0" applyFont="1" applyAlignment="1">
      <alignment/>
    </xf>
    <xf numFmtId="3" fontId="0" fillId="16" borderId="13" xfId="0" applyNumberFormat="1" applyFill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7" xfId="0" applyFont="1" applyFill="1" applyBorder="1" applyAlignment="1">
      <alignment/>
    </xf>
    <xf numFmtId="179" fontId="1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27" xfId="0" applyNumberFormat="1" applyFont="1" applyBorder="1" applyAlignment="1">
      <alignment/>
    </xf>
    <xf numFmtId="0" fontId="51" fillId="0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3" fontId="1" fillId="34" borderId="12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7"/>
  <sheetViews>
    <sheetView showGridLines="0" tabSelected="1" zoomScalePageLayoutView="0" workbookViewId="0" topLeftCell="A1">
      <selection activeCell="G13" sqref="G13"/>
    </sheetView>
  </sheetViews>
  <sheetFormatPr defaultColWidth="9.140625" defaultRowHeight="12.75"/>
  <cols>
    <col min="1" max="1" width="25.00390625" style="0" customWidth="1"/>
    <col min="2" max="2" width="14.421875" style="0" customWidth="1"/>
    <col min="3" max="3" width="10.28125" style="0" customWidth="1"/>
    <col min="4" max="4" width="13.8515625" style="0" customWidth="1"/>
    <col min="5" max="5" width="11.421875" style="0" customWidth="1"/>
    <col min="6" max="6" width="12.7109375" style="0" customWidth="1"/>
    <col min="7" max="7" width="10.00390625" style="0" customWidth="1"/>
    <col min="8" max="9" width="11.140625" style="0" bestFit="1" customWidth="1"/>
    <col min="10" max="10" width="11.00390625" style="0" customWidth="1"/>
    <col min="11" max="11" width="12.140625" style="0" bestFit="1" customWidth="1"/>
    <col min="12" max="12" width="12.7109375" style="0" bestFit="1" customWidth="1"/>
    <col min="13" max="14" width="12.140625" style="0" bestFit="1" customWidth="1"/>
    <col min="15" max="15" width="10.8515625" style="0" bestFit="1" customWidth="1"/>
  </cols>
  <sheetData>
    <row r="2" spans="1:12" s="1" customFormat="1" ht="25.5" customHeight="1">
      <c r="A2" s="19" t="s">
        <v>20</v>
      </c>
      <c r="B2" s="107" t="s">
        <v>46</v>
      </c>
      <c r="C2" s="109" t="s">
        <v>47</v>
      </c>
      <c r="D2" s="16"/>
      <c r="E2" s="2" t="s">
        <v>42</v>
      </c>
      <c r="F2" s="2"/>
      <c r="G2" s="2"/>
      <c r="H2" s="115" t="s">
        <v>29</v>
      </c>
      <c r="I2" s="114"/>
      <c r="J2" s="105" t="s">
        <v>38</v>
      </c>
      <c r="K2" s="114"/>
      <c r="L2" s="105" t="s">
        <v>39</v>
      </c>
    </row>
    <row r="3" spans="1:15" s="1" customFormat="1" ht="42.75" customHeight="1">
      <c r="A3" s="7" t="s">
        <v>4</v>
      </c>
      <c r="B3" s="108"/>
      <c r="C3" s="110"/>
      <c r="D3" s="57" t="s">
        <v>37</v>
      </c>
      <c r="E3" s="61" t="s">
        <v>35</v>
      </c>
      <c r="F3" s="61" t="s">
        <v>36</v>
      </c>
      <c r="G3" s="60" t="s">
        <v>43</v>
      </c>
      <c r="H3" s="48" t="s">
        <v>34</v>
      </c>
      <c r="I3" s="53" t="s">
        <v>33</v>
      </c>
      <c r="J3" s="7" t="s">
        <v>40</v>
      </c>
      <c r="K3" s="7" t="s">
        <v>41</v>
      </c>
      <c r="L3" s="106"/>
      <c r="O3" s="1" t="s">
        <v>51</v>
      </c>
    </row>
    <row r="4" spans="1:15" ht="12.75">
      <c r="A4" s="38" t="s">
        <v>5</v>
      </c>
      <c r="B4" s="49">
        <v>379756990.370371</v>
      </c>
      <c r="C4" s="50">
        <v>1.0259955619413874</v>
      </c>
      <c r="D4" s="51">
        <f>B4*C4</f>
        <v>389628986.7362188</v>
      </c>
      <c r="E4" s="62">
        <v>0.1021</v>
      </c>
      <c r="F4" s="63">
        <v>0.01992</v>
      </c>
      <c r="G4" s="82">
        <v>0.07488</v>
      </c>
      <c r="H4" s="37">
        <f>'RPP and Non-RPP'!F5</f>
        <v>0.9395415801737509</v>
      </c>
      <c r="I4" s="37">
        <f>'RPP and Non-RPP'!D5</f>
        <v>0.06045841982624911</v>
      </c>
      <c r="J4" s="56">
        <f aca="true" t="shared" si="0" ref="J4:J11">D4*H4*E4</f>
        <v>37376015.9191117</v>
      </c>
      <c r="K4" s="56">
        <f>D4*(F4+G4)*I4</f>
        <v>2233142.25080325</v>
      </c>
      <c r="L4" s="54">
        <f aca="true" t="shared" si="1" ref="L4:L11">SUM(J4:K4)</f>
        <v>39609158.169914946</v>
      </c>
      <c r="M4" s="55">
        <f>D4*E4*H4+D4*F4*I4+D4*G4*I4</f>
        <v>39609158.169914946</v>
      </c>
      <c r="O4" s="102">
        <f aca="true" t="shared" si="2" ref="O4:O11">D4*G4*I4</f>
        <v>1763899.7019002882</v>
      </c>
    </row>
    <row r="5" spans="1:15" ht="12.75">
      <c r="A5" s="38" t="s">
        <v>8</v>
      </c>
      <c r="B5" s="49">
        <v>149811070.0436468</v>
      </c>
      <c r="C5" s="50">
        <f>C4</f>
        <v>1.0259955619413874</v>
      </c>
      <c r="D5" s="51">
        <f aca="true" t="shared" si="3" ref="D5:D11">B5*C5</f>
        <v>153705492.99447197</v>
      </c>
      <c r="E5" s="62">
        <f>E4</f>
        <v>0.1021</v>
      </c>
      <c r="F5" s="63">
        <f aca="true" t="shared" si="4" ref="F5:F11">$F$4</f>
        <v>0.01992</v>
      </c>
      <c r="G5" s="82">
        <f aca="true" t="shared" si="5" ref="G5:G11">$G$4</f>
        <v>0.07488</v>
      </c>
      <c r="H5" s="37">
        <f>'RPP and Non-RPP'!F6</f>
        <v>0.834504021748061</v>
      </c>
      <c r="I5" s="37">
        <f>'RPP and Non-RPP'!D6</f>
        <v>0.16549597825193896</v>
      </c>
      <c r="J5" s="56">
        <f t="shared" si="0"/>
        <v>13096147.696209705</v>
      </c>
      <c r="K5" s="56">
        <f aca="true" t="shared" si="6" ref="K5:K11">D5*(F5+G5)*I5</f>
        <v>2411488.359767422</v>
      </c>
      <c r="L5" s="54">
        <f t="shared" si="1"/>
        <v>15507636.055977127</v>
      </c>
      <c r="M5" s="55">
        <f aca="true" t="shared" si="7" ref="M5:M11">D5*E5*H5+D5*F5*I5+D5*G5*I5</f>
        <v>15507636.055977125</v>
      </c>
      <c r="O5" s="102">
        <f t="shared" si="2"/>
        <v>1904770.5525251536</v>
      </c>
    </row>
    <row r="6" spans="1:15" ht="12.75">
      <c r="A6" s="38" t="s">
        <v>22</v>
      </c>
      <c r="B6" s="49">
        <v>401416720.6645059</v>
      </c>
      <c r="C6" s="50">
        <f>C4</f>
        <v>1.0259955619413874</v>
      </c>
      <c r="D6" s="51">
        <f t="shared" si="3"/>
        <v>411851773.8908487</v>
      </c>
      <c r="E6" s="62">
        <f aca="true" t="shared" si="8" ref="E6:E11">E5</f>
        <v>0.1021</v>
      </c>
      <c r="F6" s="63">
        <f t="shared" si="4"/>
        <v>0.01992</v>
      </c>
      <c r="G6" s="82">
        <f t="shared" si="5"/>
        <v>0.07488</v>
      </c>
      <c r="H6" s="37">
        <f>'RPP and Non-RPP'!F7</f>
        <v>0.08052070267833224</v>
      </c>
      <c r="I6" s="37">
        <f>'RPP and Non-RPP'!D7</f>
        <v>0.9194792973216678</v>
      </c>
      <c r="J6" s="56">
        <f t="shared" si="0"/>
        <v>3385900.8711901926</v>
      </c>
      <c r="K6" s="56">
        <f t="shared" si="6"/>
        <v>35899734.231563225</v>
      </c>
      <c r="L6" s="54">
        <f t="shared" si="1"/>
        <v>39285635.102753416</v>
      </c>
      <c r="M6" s="55">
        <f t="shared" si="7"/>
        <v>39285635.102753416</v>
      </c>
      <c r="O6" s="102">
        <f t="shared" si="2"/>
        <v>28356245.772779055</v>
      </c>
    </row>
    <row r="7" spans="1:15" ht="12.75">
      <c r="A7" s="38" t="s">
        <v>23</v>
      </c>
      <c r="B7" s="49">
        <v>545824691.9929615</v>
      </c>
      <c r="C7" s="50">
        <f>C4</f>
        <v>1.0259955619413874</v>
      </c>
      <c r="D7" s="51">
        <f t="shared" si="3"/>
        <v>560013711.5828032</v>
      </c>
      <c r="E7" s="62">
        <f t="shared" si="8"/>
        <v>0.1021</v>
      </c>
      <c r="F7" s="63">
        <f t="shared" si="4"/>
        <v>0.01992</v>
      </c>
      <c r="G7" s="82">
        <f t="shared" si="5"/>
        <v>0.07488</v>
      </c>
      <c r="H7" s="37">
        <f>'RPP and Non-RPP'!F8</f>
        <v>0</v>
      </c>
      <c r="I7" s="37">
        <f>'RPP and Non-RPP'!D8</f>
        <v>1</v>
      </c>
      <c r="J7" s="56">
        <f t="shared" si="0"/>
        <v>0</v>
      </c>
      <c r="K7" s="56">
        <f t="shared" si="6"/>
        <v>53089299.85804974</v>
      </c>
      <c r="L7" s="54">
        <f t="shared" si="1"/>
        <v>53089299.85804974</v>
      </c>
      <c r="M7" s="55">
        <f t="shared" si="7"/>
        <v>53089299.85804975</v>
      </c>
      <c r="O7" s="102">
        <f t="shared" si="2"/>
        <v>41933826.723320305</v>
      </c>
    </row>
    <row r="8" spans="1:15" ht="12.75">
      <c r="A8" s="38" t="s">
        <v>24</v>
      </c>
      <c r="B8" s="49">
        <v>282116008.46773154</v>
      </c>
      <c r="C8" s="50">
        <f>C4</f>
        <v>1.0259955619413874</v>
      </c>
      <c r="D8" s="51">
        <f t="shared" si="3"/>
        <v>289449772.64051145</v>
      </c>
      <c r="E8" s="62">
        <f t="shared" si="8"/>
        <v>0.1021</v>
      </c>
      <c r="F8" s="63">
        <f t="shared" si="4"/>
        <v>0.01992</v>
      </c>
      <c r="G8" s="82">
        <f t="shared" si="5"/>
        <v>0.07488</v>
      </c>
      <c r="H8" s="37">
        <f>'RPP and Non-RPP'!F9</f>
        <v>0</v>
      </c>
      <c r="I8" s="37">
        <f>'RPP and Non-RPP'!D9</f>
        <v>1</v>
      </c>
      <c r="J8" s="56">
        <f t="shared" si="0"/>
        <v>0</v>
      </c>
      <c r="K8" s="56">
        <f t="shared" si="6"/>
        <v>27439838.446320485</v>
      </c>
      <c r="L8" s="54">
        <f t="shared" si="1"/>
        <v>27439838.446320485</v>
      </c>
      <c r="M8" s="55">
        <f t="shared" si="7"/>
        <v>27439838.446320485</v>
      </c>
      <c r="O8" s="102">
        <f t="shared" si="2"/>
        <v>21673998.975321498</v>
      </c>
    </row>
    <row r="9" spans="1:15" ht="12.75">
      <c r="A9" s="38" t="s">
        <v>10</v>
      </c>
      <c r="B9" s="49">
        <v>1788381.4976883703</v>
      </c>
      <c r="C9" s="50">
        <f>C4</f>
        <v>1.0259955619413874</v>
      </c>
      <c r="D9" s="51">
        <f t="shared" si="3"/>
        <v>1834871.4796863594</v>
      </c>
      <c r="E9" s="62">
        <f t="shared" si="8"/>
        <v>0.1021</v>
      </c>
      <c r="F9" s="63">
        <f t="shared" si="4"/>
        <v>0.01992</v>
      </c>
      <c r="G9" s="82">
        <f t="shared" si="5"/>
        <v>0.07488</v>
      </c>
      <c r="H9" s="37">
        <f>'RPP and Non-RPP'!F10</f>
        <v>0</v>
      </c>
      <c r="I9" s="37">
        <f>'RPP and Non-RPP'!D10</f>
        <v>0.006725454573596967</v>
      </c>
      <c r="J9" s="56">
        <f t="shared" si="0"/>
        <v>0</v>
      </c>
      <c r="K9" s="56">
        <f t="shared" si="6"/>
        <v>1169.8646856198259</v>
      </c>
      <c r="L9" s="54">
        <f t="shared" si="1"/>
        <v>1169.8646856198259</v>
      </c>
      <c r="M9" s="55">
        <f t="shared" si="7"/>
        <v>1169.864685619826</v>
      </c>
      <c r="O9" s="102">
        <f t="shared" si="2"/>
        <v>924.0450175022423</v>
      </c>
    </row>
    <row r="10" spans="1:15" ht="12.75">
      <c r="A10" s="38" t="s">
        <v>7</v>
      </c>
      <c r="B10" s="49">
        <v>21781.71654388855</v>
      </c>
      <c r="C10" s="50">
        <f>C4</f>
        <v>1.0259955619413874</v>
      </c>
      <c r="D10" s="51">
        <f t="shared" si="3"/>
        <v>22347.944505494946</v>
      </c>
      <c r="E10" s="62">
        <f t="shared" si="8"/>
        <v>0.1021</v>
      </c>
      <c r="F10" s="63">
        <f t="shared" si="4"/>
        <v>0.01992</v>
      </c>
      <c r="G10" s="82">
        <f t="shared" si="5"/>
        <v>0.07488</v>
      </c>
      <c r="H10" s="37">
        <f>'RPP and Non-RPP'!F11</f>
        <v>0.8994867020144433</v>
      </c>
      <c r="I10" s="37">
        <f>'RPP and Non-RPP'!D11</f>
        <v>0.10051329798555675</v>
      </c>
      <c r="J10" s="56">
        <f t="shared" si="0"/>
        <v>2052.3814156950484</v>
      </c>
      <c r="K10" s="56">
        <f t="shared" si="6"/>
        <v>212.9459793962333</v>
      </c>
      <c r="L10" s="54">
        <f t="shared" si="1"/>
        <v>2265.3273950912817</v>
      </c>
      <c r="M10" s="55">
        <f t="shared" si="7"/>
        <v>2265.3273950912817</v>
      </c>
      <c r="O10" s="102">
        <f t="shared" si="2"/>
        <v>168.200368535759</v>
      </c>
    </row>
    <row r="11" spans="1:15" ht="12.75">
      <c r="A11" s="38" t="s">
        <v>6</v>
      </c>
      <c r="B11" s="49">
        <v>9863512.943249688</v>
      </c>
      <c r="C11" s="50">
        <f>C4</f>
        <v>1.0259955619413874</v>
      </c>
      <c r="D11" s="51">
        <f t="shared" si="3"/>
        <v>10119920.50492561</v>
      </c>
      <c r="E11" s="62">
        <f t="shared" si="8"/>
        <v>0.1021</v>
      </c>
      <c r="F11" s="63">
        <f t="shared" si="4"/>
        <v>0.01992</v>
      </c>
      <c r="G11" s="82">
        <f t="shared" si="5"/>
        <v>0.07488</v>
      </c>
      <c r="H11" s="37">
        <f>'RPP and Non-RPP'!F12</f>
        <v>0.993274545426403</v>
      </c>
      <c r="I11" s="37">
        <f>'RPP and Non-RPP'!D12</f>
        <v>1</v>
      </c>
      <c r="J11" s="56">
        <f t="shared" si="0"/>
        <v>1026294.8487506227</v>
      </c>
      <c r="K11" s="56">
        <f t="shared" si="6"/>
        <v>959368.4638669478</v>
      </c>
      <c r="L11" s="54">
        <f t="shared" si="1"/>
        <v>1985663.3126175706</v>
      </c>
      <c r="M11" s="55">
        <f t="shared" si="7"/>
        <v>1985663.3126175709</v>
      </c>
      <c r="O11" s="103">
        <f t="shared" si="2"/>
        <v>757779.6474088298</v>
      </c>
    </row>
    <row r="12" spans="1:15" ht="12.75">
      <c r="A12" s="47" t="s">
        <v>9</v>
      </c>
      <c r="B12" s="12">
        <f>SUM(B4:B11)</f>
        <v>1770599157.6966984</v>
      </c>
      <c r="C12" s="48"/>
      <c r="D12" s="12">
        <f>SUM(D4:D11)</f>
        <v>1816626877.7739716</v>
      </c>
      <c r="E12" s="10"/>
      <c r="F12" s="38"/>
      <c r="G12" s="38"/>
      <c r="H12" s="38"/>
      <c r="I12" s="38"/>
      <c r="J12" s="56">
        <f>SUM(J4:J11)</f>
        <v>54886411.71667791</v>
      </c>
      <c r="K12" s="56">
        <f>SUM(K4:K11)</f>
        <v>122034254.4210361</v>
      </c>
      <c r="L12" s="46">
        <f>SUM(L4:L11)</f>
        <v>176920666.137714</v>
      </c>
      <c r="M12" s="55">
        <f>SUM(J12:K12)</f>
        <v>176920666.137714</v>
      </c>
      <c r="N12" s="55">
        <f>SUM(M4:M11)</f>
        <v>176920666.13771397</v>
      </c>
      <c r="O12" s="101">
        <f>SUM(O4:O11)</f>
        <v>96391613.61864117</v>
      </c>
    </row>
    <row r="14" spans="1:6" ht="12.75">
      <c r="A14" s="20" t="s">
        <v>11</v>
      </c>
      <c r="B14" s="11"/>
      <c r="C14" s="17" t="s">
        <v>12</v>
      </c>
      <c r="D14" s="18"/>
      <c r="E14" s="98">
        <v>2015</v>
      </c>
      <c r="F14" s="11"/>
    </row>
    <row r="15" spans="1:13" ht="12.75">
      <c r="A15" s="7" t="s">
        <v>4</v>
      </c>
      <c r="B15" s="3"/>
      <c r="C15" s="5" t="s">
        <v>13</v>
      </c>
      <c r="D15" s="111" t="s">
        <v>42</v>
      </c>
      <c r="E15" s="112"/>
      <c r="F15" s="113"/>
      <c r="M15" s="96"/>
    </row>
    <row r="16" spans="1:13" ht="12.75">
      <c r="A16" s="38" t="s">
        <v>5</v>
      </c>
      <c r="B16" s="51"/>
      <c r="C16" s="52" t="s">
        <v>14</v>
      </c>
      <c r="D16" s="51">
        <f>D4</f>
        <v>389628986.7362188</v>
      </c>
      <c r="E16" s="31">
        <v>0.007785287129886057</v>
      </c>
      <c r="F16" s="45">
        <f aca="true" t="shared" si="9" ref="F16:F23">D16*E16</f>
        <v>3033373.5358680296</v>
      </c>
      <c r="M16" s="33" t="s">
        <v>48</v>
      </c>
    </row>
    <row r="17" spans="1:9" ht="12.75">
      <c r="A17" s="38" t="s">
        <v>8</v>
      </c>
      <c r="B17" s="51"/>
      <c r="C17" s="52" t="s">
        <v>14</v>
      </c>
      <c r="D17" s="94">
        <f>D5</f>
        <v>153705492.99447197</v>
      </c>
      <c r="E17" s="31">
        <v>0.007136513202395553</v>
      </c>
      <c r="F17" s="45">
        <f t="shared" si="9"/>
        <v>1096921.2800357663</v>
      </c>
      <c r="I17" s="99"/>
    </row>
    <row r="18" spans="1:9" ht="12.75">
      <c r="A18" s="38" t="s">
        <v>22</v>
      </c>
      <c r="B18" s="51"/>
      <c r="C18" s="52" t="s">
        <v>15</v>
      </c>
      <c r="D18" s="49">
        <v>1047057.5727930308</v>
      </c>
      <c r="E18" s="31">
        <v>3.0882</v>
      </c>
      <c r="F18" s="45">
        <f t="shared" si="9"/>
        <v>3233523.1962994374</v>
      </c>
      <c r="G18" s="96" t="s">
        <v>54</v>
      </c>
      <c r="I18" s="99"/>
    </row>
    <row r="19" spans="1:9" ht="12.75">
      <c r="A19" s="38" t="s">
        <v>23</v>
      </c>
      <c r="B19" s="51"/>
      <c r="C19" s="52" t="s">
        <v>15</v>
      </c>
      <c r="D19" s="95">
        <v>1157641.9865615563</v>
      </c>
      <c r="E19" s="31">
        <v>3.0882</v>
      </c>
      <c r="F19" s="45">
        <f t="shared" si="9"/>
        <v>3575029.9828993985</v>
      </c>
      <c r="G19" s="25"/>
      <c r="I19" s="99"/>
    </row>
    <row r="20" spans="1:9" ht="12.75">
      <c r="A20" s="38" t="s">
        <v>24</v>
      </c>
      <c r="B20" s="51"/>
      <c r="C20" s="52" t="s">
        <v>15</v>
      </c>
      <c r="D20" s="49">
        <v>506085.70205043536</v>
      </c>
      <c r="E20" s="31">
        <v>3.7293</v>
      </c>
      <c r="F20" s="45">
        <f t="shared" si="9"/>
        <v>1887345.4086566884</v>
      </c>
      <c r="I20" s="99"/>
    </row>
    <row r="21" spans="1:9" ht="12.75">
      <c r="A21" s="38" t="s">
        <v>10</v>
      </c>
      <c r="B21" s="51"/>
      <c r="C21" s="52" t="s">
        <v>14</v>
      </c>
      <c r="D21" s="94">
        <f>+D9</f>
        <v>1834871.4796863594</v>
      </c>
      <c r="E21" s="31">
        <v>0.007136513202395553</v>
      </c>
      <c r="F21" s="45">
        <f t="shared" si="9"/>
        <v>13094.584539480767</v>
      </c>
      <c r="I21" s="99"/>
    </row>
    <row r="22" spans="1:9" ht="12.75">
      <c r="A22" s="38" t="s">
        <v>7</v>
      </c>
      <c r="B22" s="51"/>
      <c r="C22" s="52" t="s">
        <v>15</v>
      </c>
      <c r="D22" s="49">
        <v>61.10819320208371</v>
      </c>
      <c r="E22" s="31">
        <v>2.2795</v>
      </c>
      <c r="F22" s="45">
        <f t="shared" si="9"/>
        <v>139.29612640414982</v>
      </c>
      <c r="I22" s="99"/>
    </row>
    <row r="23" spans="1:7" ht="12.75">
      <c r="A23" s="38" t="s">
        <v>6</v>
      </c>
      <c r="B23" s="51"/>
      <c r="C23" s="52" t="s">
        <v>15</v>
      </c>
      <c r="D23" s="95">
        <v>27345.602820250395</v>
      </c>
      <c r="E23" s="31">
        <v>2.7427</v>
      </c>
      <c r="F23" s="45">
        <f t="shared" si="9"/>
        <v>75000.78485510076</v>
      </c>
      <c r="G23" s="25"/>
    </row>
    <row r="24" spans="1:6" ht="12.75">
      <c r="A24" s="13" t="s">
        <v>9</v>
      </c>
      <c r="B24" s="6"/>
      <c r="C24" s="7"/>
      <c r="D24" s="6"/>
      <c r="E24" s="10"/>
      <c r="F24" s="26">
        <f>SUM(F16:F23)</f>
        <v>12914428.069280308</v>
      </c>
    </row>
    <row r="26" spans="1:6" ht="12.75">
      <c r="A26" s="20" t="s">
        <v>16</v>
      </c>
      <c r="B26" s="11"/>
      <c r="C26" s="4" t="s">
        <v>12</v>
      </c>
      <c r="D26" s="18"/>
      <c r="E26" s="98">
        <f>$E$14</f>
        <v>2015</v>
      </c>
      <c r="F26" s="11"/>
    </row>
    <row r="27" spans="1:6" ht="12.75">
      <c r="A27" s="7" t="s">
        <v>4</v>
      </c>
      <c r="B27" s="3"/>
      <c r="C27" s="5" t="s">
        <v>13</v>
      </c>
      <c r="D27" s="111" t="s">
        <v>42</v>
      </c>
      <c r="E27" s="112"/>
      <c r="F27" s="113"/>
    </row>
    <row r="28" spans="1:7" ht="12.75">
      <c r="A28" s="38" t="s">
        <v>5</v>
      </c>
      <c r="B28" s="51"/>
      <c r="C28" s="52" t="s">
        <v>14</v>
      </c>
      <c r="D28" s="51">
        <f aca="true" t="shared" si="10" ref="D28:D34">D16</f>
        <v>389628986.7362188</v>
      </c>
      <c r="E28" s="31">
        <v>0.005802451253805344</v>
      </c>
      <c r="F28" s="45">
        <f aca="true" t="shared" si="11" ref="F28:F35">D28*E28</f>
        <v>2260803.2026064787</v>
      </c>
      <c r="G28" s="104"/>
    </row>
    <row r="29" spans="1:6" ht="12.75">
      <c r="A29" s="38" t="s">
        <v>8</v>
      </c>
      <c r="B29" s="51"/>
      <c r="C29" s="52" t="s">
        <v>14</v>
      </c>
      <c r="D29" s="51">
        <f t="shared" si="10"/>
        <v>153705492.99447197</v>
      </c>
      <c r="E29" s="31">
        <v>0.005145569979789645</v>
      </c>
      <c r="F29" s="45">
        <f t="shared" si="11"/>
        <v>790902.3704811226</v>
      </c>
    </row>
    <row r="30" spans="1:7" ht="12.75">
      <c r="A30" s="38" t="s">
        <v>22</v>
      </c>
      <c r="B30" s="51"/>
      <c r="C30" s="52" t="s">
        <v>15</v>
      </c>
      <c r="D30" s="51">
        <f t="shared" si="10"/>
        <v>1047057.5727930308</v>
      </c>
      <c r="E30" s="31">
        <v>2.2318</v>
      </c>
      <c r="F30" s="45">
        <f t="shared" si="11"/>
        <v>2336823.0909594856</v>
      </c>
      <c r="G30" s="96" t="s">
        <v>54</v>
      </c>
    </row>
    <row r="31" spans="1:7" ht="12.75">
      <c r="A31" s="38" t="s">
        <v>23</v>
      </c>
      <c r="B31" s="51"/>
      <c r="C31" s="52" t="s">
        <v>15</v>
      </c>
      <c r="D31" s="51">
        <f t="shared" si="10"/>
        <v>1157641.9865615563</v>
      </c>
      <c r="E31" s="31">
        <v>2.2318</v>
      </c>
      <c r="F31" s="45">
        <f t="shared" si="11"/>
        <v>2583625.3856080812</v>
      </c>
      <c r="G31" s="25"/>
    </row>
    <row r="32" spans="1:6" ht="12.75">
      <c r="A32" s="38" t="s">
        <v>24</v>
      </c>
      <c r="B32" s="51"/>
      <c r="C32" s="52" t="s">
        <v>15</v>
      </c>
      <c r="D32" s="51">
        <f t="shared" si="10"/>
        <v>506085.70205043536</v>
      </c>
      <c r="E32" s="31">
        <v>2.6949</v>
      </c>
      <c r="F32" s="45">
        <f t="shared" si="11"/>
        <v>1363850.3584557183</v>
      </c>
    </row>
    <row r="33" spans="1:6" ht="12.75">
      <c r="A33" s="38" t="s">
        <v>10</v>
      </c>
      <c r="B33" s="51"/>
      <c r="C33" s="52" t="s">
        <v>14</v>
      </c>
      <c r="D33" s="51">
        <f t="shared" si="10"/>
        <v>1834871.4796863594</v>
      </c>
      <c r="E33" s="31">
        <v>0.005145569979789645</v>
      </c>
      <c r="F33" s="45">
        <f t="shared" si="11"/>
        <v>9441.459602646337</v>
      </c>
    </row>
    <row r="34" spans="1:6" ht="12.75">
      <c r="A34" s="38" t="s">
        <v>7</v>
      </c>
      <c r="B34" s="51"/>
      <c r="C34" s="52" t="s">
        <v>15</v>
      </c>
      <c r="D34" s="51">
        <f t="shared" si="10"/>
        <v>61.10819320208371</v>
      </c>
      <c r="E34" s="31">
        <v>1.6471</v>
      </c>
      <c r="F34" s="45">
        <f t="shared" si="11"/>
        <v>100.65130502315208</v>
      </c>
    </row>
    <row r="35" spans="1:7" ht="12.75">
      <c r="A35" s="38" t="s">
        <v>6</v>
      </c>
      <c r="B35" s="51"/>
      <c r="C35" s="52" t="s">
        <v>15</v>
      </c>
      <c r="D35" s="51">
        <f>D23</f>
        <v>27345.602820250395</v>
      </c>
      <c r="E35" s="31">
        <v>1.9818</v>
      </c>
      <c r="F35" s="45">
        <f t="shared" si="11"/>
        <v>54193.51566917223</v>
      </c>
      <c r="G35" s="25"/>
    </row>
    <row r="36" spans="1:6" ht="12.75">
      <c r="A36" s="13" t="s">
        <v>9</v>
      </c>
      <c r="B36" s="6"/>
      <c r="C36" s="7"/>
      <c r="D36" s="6"/>
      <c r="E36" s="10"/>
      <c r="F36" s="26">
        <f>SUM(F28:F35)</f>
        <v>9399740.034687728</v>
      </c>
    </row>
    <row r="38" spans="1:6" ht="12.75">
      <c r="A38" s="20" t="s">
        <v>17</v>
      </c>
      <c r="B38" s="11"/>
      <c r="C38" s="4"/>
      <c r="D38" s="18"/>
      <c r="E38" s="98">
        <f>$E$14</f>
        <v>2015</v>
      </c>
      <c r="F38" s="11"/>
    </row>
    <row r="39" spans="1:6" ht="12.75">
      <c r="A39" s="7" t="s">
        <v>4</v>
      </c>
      <c r="B39" s="3"/>
      <c r="C39" s="5"/>
      <c r="D39" s="111" t="s">
        <v>42</v>
      </c>
      <c r="E39" s="112"/>
      <c r="F39" s="113"/>
    </row>
    <row r="40" spans="1:7" ht="12.75">
      <c r="A40" s="38" t="s">
        <v>5</v>
      </c>
      <c r="B40" s="51"/>
      <c r="C40" s="52" t="s">
        <v>14</v>
      </c>
      <c r="D40" s="51">
        <f aca="true" t="shared" si="12" ref="D40:D46">D4</f>
        <v>389628986.7362188</v>
      </c>
      <c r="E40" s="31">
        <v>0.0044</v>
      </c>
      <c r="F40" s="45">
        <f aca="true" t="shared" si="13" ref="F40:F47">D40*E40</f>
        <v>1714367.541639363</v>
      </c>
      <c r="G40" s="104"/>
    </row>
    <row r="41" spans="1:6" ht="12.75">
      <c r="A41" s="38" t="s">
        <v>8</v>
      </c>
      <c r="B41" s="51"/>
      <c r="C41" s="52" t="s">
        <v>14</v>
      </c>
      <c r="D41" s="51">
        <f t="shared" si="12"/>
        <v>153705492.99447197</v>
      </c>
      <c r="E41" s="31">
        <f aca="true" t="shared" si="14" ref="E41:E47">$E$40</f>
        <v>0.0044</v>
      </c>
      <c r="F41" s="45">
        <f t="shared" si="13"/>
        <v>676304.1691756767</v>
      </c>
    </row>
    <row r="42" spans="1:6" ht="12.75">
      <c r="A42" s="38" t="s">
        <v>22</v>
      </c>
      <c r="B42" s="51"/>
      <c r="C42" s="52" t="s">
        <v>14</v>
      </c>
      <c r="D42" s="94">
        <v>403585620.2287106</v>
      </c>
      <c r="E42" s="31">
        <f t="shared" si="14"/>
        <v>0.0044</v>
      </c>
      <c r="F42" s="45">
        <f t="shared" si="13"/>
        <v>1775776.7290063268</v>
      </c>
    </row>
    <row r="43" spans="1:7" ht="12.75">
      <c r="A43" s="38" t="s">
        <v>23</v>
      </c>
      <c r="B43" s="51"/>
      <c r="C43" s="52" t="s">
        <v>14</v>
      </c>
      <c r="D43" s="51">
        <f t="shared" si="12"/>
        <v>560013711.5828032</v>
      </c>
      <c r="E43" s="31">
        <f t="shared" si="14"/>
        <v>0.0044</v>
      </c>
      <c r="F43" s="45">
        <f t="shared" si="13"/>
        <v>2464060.3309643343</v>
      </c>
      <c r="G43" s="96" t="s">
        <v>53</v>
      </c>
    </row>
    <row r="44" spans="1:6" ht="12.75">
      <c r="A44" s="38" t="s">
        <v>24</v>
      </c>
      <c r="B44" s="51"/>
      <c r="C44" s="52" t="s">
        <v>14</v>
      </c>
      <c r="D44" s="51">
        <f t="shared" si="12"/>
        <v>289449772.64051145</v>
      </c>
      <c r="E44" s="31">
        <f t="shared" si="14"/>
        <v>0.0044</v>
      </c>
      <c r="F44" s="45">
        <f t="shared" si="13"/>
        <v>1273578.9996182504</v>
      </c>
    </row>
    <row r="45" spans="1:6" ht="12.75">
      <c r="A45" s="38" t="s">
        <v>10</v>
      </c>
      <c r="B45" s="51"/>
      <c r="C45" s="52" t="s">
        <v>14</v>
      </c>
      <c r="D45" s="51">
        <f t="shared" si="12"/>
        <v>1834871.4796863594</v>
      </c>
      <c r="E45" s="31">
        <f t="shared" si="14"/>
        <v>0.0044</v>
      </c>
      <c r="F45" s="45">
        <f t="shared" si="13"/>
        <v>8073.434510619982</v>
      </c>
    </row>
    <row r="46" spans="1:6" ht="12.75">
      <c r="A46" s="38" t="s">
        <v>7</v>
      </c>
      <c r="B46" s="51"/>
      <c r="C46" s="52" t="s">
        <v>14</v>
      </c>
      <c r="D46" s="51">
        <f t="shared" si="12"/>
        <v>22347.944505494946</v>
      </c>
      <c r="E46" s="31">
        <f t="shared" si="14"/>
        <v>0.0044</v>
      </c>
      <c r="F46" s="45">
        <f t="shared" si="13"/>
        <v>98.33095582417776</v>
      </c>
    </row>
    <row r="47" spans="1:6" ht="12.75">
      <c r="A47" s="38" t="s">
        <v>6</v>
      </c>
      <c r="B47" s="51"/>
      <c r="C47" s="52" t="s">
        <v>14</v>
      </c>
      <c r="D47" s="51">
        <f>D11</f>
        <v>10119920.50492561</v>
      </c>
      <c r="E47" s="31">
        <f t="shared" si="14"/>
        <v>0.0044</v>
      </c>
      <c r="F47" s="45">
        <f t="shared" si="13"/>
        <v>44527.65022167269</v>
      </c>
    </row>
    <row r="48" spans="1:6" ht="12.75">
      <c r="A48" s="13" t="s">
        <v>9</v>
      </c>
      <c r="B48" s="6"/>
      <c r="C48" s="7"/>
      <c r="D48" s="6">
        <f>SUM(D40:D47)</f>
        <v>1808360724.1118336</v>
      </c>
      <c r="E48" s="10"/>
      <c r="F48" s="26">
        <f>SUM(F40:F47)</f>
        <v>7956787.186092068</v>
      </c>
    </row>
    <row r="50" spans="1:6" ht="12.75">
      <c r="A50" s="20" t="s">
        <v>18</v>
      </c>
      <c r="B50" s="11"/>
      <c r="C50" s="4"/>
      <c r="D50" s="18"/>
      <c r="E50" s="98">
        <f>$E$14</f>
        <v>2015</v>
      </c>
      <c r="F50" s="11"/>
    </row>
    <row r="51" spans="1:6" ht="12.75">
      <c r="A51" s="7" t="s">
        <v>4</v>
      </c>
      <c r="B51" s="3"/>
      <c r="C51" s="5"/>
      <c r="D51" s="111" t="s">
        <v>42</v>
      </c>
      <c r="E51" s="112"/>
      <c r="F51" s="113"/>
    </row>
    <row r="52" spans="1:6" ht="12.75">
      <c r="A52" s="38" t="s">
        <v>5</v>
      </c>
      <c r="B52" s="51"/>
      <c r="C52" s="52" t="s">
        <v>14</v>
      </c>
      <c r="D52" s="51">
        <f aca="true" t="shared" si="15" ref="D52:D59">D4</f>
        <v>389628986.7362188</v>
      </c>
      <c r="E52" s="31">
        <v>0.0013</v>
      </c>
      <c r="F52" s="22">
        <f aca="true" t="shared" si="16" ref="F52:F59">D52*E52</f>
        <v>506517.68275708443</v>
      </c>
    </row>
    <row r="53" spans="1:6" ht="12.75">
      <c r="A53" s="38" t="s">
        <v>8</v>
      </c>
      <c r="B53" s="51"/>
      <c r="C53" s="52" t="s">
        <v>14</v>
      </c>
      <c r="D53" s="51">
        <f t="shared" si="15"/>
        <v>153705492.99447197</v>
      </c>
      <c r="E53" s="31">
        <f aca="true" t="shared" si="17" ref="E53:E59">$E$52</f>
        <v>0.0013</v>
      </c>
      <c r="F53" s="23">
        <f t="shared" si="16"/>
        <v>199817.14089281354</v>
      </c>
    </row>
    <row r="54" spans="1:7" ht="12.75">
      <c r="A54" s="38" t="s">
        <v>22</v>
      </c>
      <c r="B54" s="51"/>
      <c r="C54" s="52" t="s">
        <v>14</v>
      </c>
      <c r="D54" s="94">
        <f>+D42</f>
        <v>403585620.2287106</v>
      </c>
      <c r="E54" s="31">
        <f t="shared" si="17"/>
        <v>0.0013</v>
      </c>
      <c r="F54" s="23">
        <f t="shared" si="16"/>
        <v>524661.3062973238</v>
      </c>
      <c r="G54" s="96" t="s">
        <v>53</v>
      </c>
    </row>
    <row r="55" spans="1:6" ht="12.75">
      <c r="A55" s="38" t="s">
        <v>23</v>
      </c>
      <c r="B55" s="51"/>
      <c r="C55" s="52" t="s">
        <v>14</v>
      </c>
      <c r="D55" s="51">
        <f t="shared" si="15"/>
        <v>560013711.5828032</v>
      </c>
      <c r="E55" s="31">
        <f t="shared" si="17"/>
        <v>0.0013</v>
      </c>
      <c r="F55" s="23">
        <f t="shared" si="16"/>
        <v>728017.8250576442</v>
      </c>
    </row>
    <row r="56" spans="1:6" ht="12.75">
      <c r="A56" s="38" t="s">
        <v>24</v>
      </c>
      <c r="B56" s="51"/>
      <c r="C56" s="52" t="s">
        <v>14</v>
      </c>
      <c r="D56" s="51">
        <f t="shared" si="15"/>
        <v>289449772.64051145</v>
      </c>
      <c r="E56" s="31">
        <f t="shared" si="17"/>
        <v>0.0013</v>
      </c>
      <c r="F56" s="23">
        <f t="shared" si="16"/>
        <v>376284.70443266485</v>
      </c>
    </row>
    <row r="57" spans="1:6" ht="12.75">
      <c r="A57" s="38" t="s">
        <v>10</v>
      </c>
      <c r="B57" s="51"/>
      <c r="C57" s="52" t="s">
        <v>14</v>
      </c>
      <c r="D57" s="51">
        <f t="shared" si="15"/>
        <v>1834871.4796863594</v>
      </c>
      <c r="E57" s="31">
        <f t="shared" si="17"/>
        <v>0.0013</v>
      </c>
      <c r="F57" s="23">
        <f t="shared" si="16"/>
        <v>2385.332923592267</v>
      </c>
    </row>
    <row r="58" spans="1:6" ht="12.75">
      <c r="A58" s="38" t="s">
        <v>7</v>
      </c>
      <c r="B58" s="51"/>
      <c r="C58" s="52" t="s">
        <v>14</v>
      </c>
      <c r="D58" s="51">
        <f t="shared" si="15"/>
        <v>22347.944505494946</v>
      </c>
      <c r="E58" s="31">
        <f t="shared" si="17"/>
        <v>0.0013</v>
      </c>
      <c r="F58" s="23">
        <f t="shared" si="16"/>
        <v>29.05232785714343</v>
      </c>
    </row>
    <row r="59" spans="1:6" ht="12">
      <c r="A59" s="38" t="s">
        <v>6</v>
      </c>
      <c r="B59" s="51"/>
      <c r="C59" s="52" t="s">
        <v>14</v>
      </c>
      <c r="D59" s="51">
        <f t="shared" si="15"/>
        <v>10119920.50492561</v>
      </c>
      <c r="E59" s="31">
        <f t="shared" si="17"/>
        <v>0.0013</v>
      </c>
      <c r="F59" s="24">
        <f t="shared" si="16"/>
        <v>13155.896656403293</v>
      </c>
    </row>
    <row r="60" spans="1:6" ht="12.75">
      <c r="A60" s="13" t="s">
        <v>9</v>
      </c>
      <c r="B60" s="6"/>
      <c r="C60" s="7"/>
      <c r="D60" s="6">
        <f>SUM(D52:D59)</f>
        <v>1808360724.1118336</v>
      </c>
      <c r="E60" s="10"/>
      <c r="F60" s="26">
        <f>SUM(F52:F59)</f>
        <v>2350868.9413453834</v>
      </c>
    </row>
    <row r="62" spans="1:2" ht="12.75">
      <c r="A62" s="17">
        <v>2015</v>
      </c>
      <c r="B62" s="21" t="s">
        <v>42</v>
      </c>
    </row>
    <row r="63" spans="1:2" ht="12">
      <c r="A63" s="8"/>
      <c r="B63" s="14"/>
    </row>
    <row r="64" spans="1:2" ht="12">
      <c r="A64" s="9" t="s">
        <v>0</v>
      </c>
      <c r="B64" s="27">
        <f>L12</f>
        <v>176920666.137714</v>
      </c>
    </row>
    <row r="65" spans="1:2" ht="12">
      <c r="A65" s="9" t="s">
        <v>1</v>
      </c>
      <c r="B65" s="28">
        <f>F48</f>
        <v>7956787.186092068</v>
      </c>
    </row>
    <row r="66" spans="1:2" ht="12">
      <c r="A66" s="9" t="s">
        <v>2</v>
      </c>
      <c r="B66" s="28">
        <f>F24</f>
        <v>12914428.069280308</v>
      </c>
    </row>
    <row r="67" spans="1:2" ht="12">
      <c r="A67" s="9" t="s">
        <v>3</v>
      </c>
      <c r="B67" s="28">
        <f>F36</f>
        <v>9399740.034687728</v>
      </c>
    </row>
    <row r="68" spans="1:2" ht="12">
      <c r="A68" s="9" t="s">
        <v>19</v>
      </c>
      <c r="B68" s="28">
        <f>F60</f>
        <v>2350868.9413453834</v>
      </c>
    </row>
    <row r="69" spans="1:2" ht="12">
      <c r="A69" s="9" t="s">
        <v>21</v>
      </c>
      <c r="B69" s="29">
        <v>29300.83306</v>
      </c>
    </row>
    <row r="70" spans="1:2" ht="12">
      <c r="A70" s="100" t="s">
        <v>49</v>
      </c>
      <c r="B70" s="97">
        <v>504416.43560375454</v>
      </c>
    </row>
    <row r="71" spans="1:2" ht="12.75">
      <c r="A71" s="16" t="s">
        <v>9</v>
      </c>
      <c r="B71" s="15">
        <f>SUM(B64:B70)</f>
        <v>210076207.63778326</v>
      </c>
    </row>
    <row r="75" spans="2:4" ht="12.75">
      <c r="B75" t="s">
        <v>25</v>
      </c>
      <c r="D75" s="1">
        <v>2016</v>
      </c>
    </row>
    <row r="77" spans="2:4" ht="12.75">
      <c r="B77" s="30">
        <f>B71/12</f>
        <v>17506350.636481937</v>
      </c>
      <c r="D77" s="15">
        <v>17551818.714881334</v>
      </c>
    </row>
  </sheetData>
  <sheetProtection selectLockedCells="1" selectUnlockedCells="1"/>
  <mergeCells count="9">
    <mergeCell ref="L2:L3"/>
    <mergeCell ref="B2:B3"/>
    <mergeCell ref="C2:C3"/>
    <mergeCell ref="D51:F51"/>
    <mergeCell ref="D15:F15"/>
    <mergeCell ref="D27:F27"/>
    <mergeCell ref="D39:F39"/>
    <mergeCell ref="J2:K2"/>
    <mergeCell ref="H2:I2"/>
  </mergeCells>
  <printOptions/>
  <pageMargins left="0.5118110236220472" right="0.5118110236220472" top="0.5118110236220472" bottom="1.3779527559055118" header="0.5118110236220472" footer="0.5118110236220472"/>
  <pageSetup fitToHeight="0" horizontalDpi="600" verticalDpi="600" orientation="portrait" paperSize="3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7">
      <selection activeCell="K13" sqref="K13"/>
    </sheetView>
  </sheetViews>
  <sheetFormatPr defaultColWidth="9.140625" defaultRowHeight="12.75"/>
  <cols>
    <col min="1" max="1" width="26.00390625" style="0" customWidth="1"/>
    <col min="2" max="2" width="12.7109375" style="0" bestFit="1" customWidth="1"/>
    <col min="3" max="3" width="13.8515625" style="0" customWidth="1"/>
    <col min="4" max="4" width="9.00390625" style="0" customWidth="1"/>
    <col min="5" max="6" width="11.140625" style="0" bestFit="1" customWidth="1"/>
    <col min="8" max="8" width="13.8515625" style="0" bestFit="1" customWidth="1"/>
    <col min="9" max="9" width="12.28125" style="0" customWidth="1"/>
    <col min="10" max="11" width="11.140625" style="0" bestFit="1" customWidth="1"/>
    <col min="12" max="12" width="13.8515625" style="0" bestFit="1" customWidth="1"/>
  </cols>
  <sheetData>
    <row r="1" spans="3:11" ht="12.75">
      <c r="C1" s="33" t="s">
        <v>52</v>
      </c>
      <c r="I1" s="30"/>
      <c r="J1" s="30"/>
      <c r="K1" s="30"/>
    </row>
    <row r="2" spans="9:11" ht="12.75">
      <c r="I2" s="32"/>
      <c r="J2" s="32"/>
      <c r="K2" s="30"/>
    </row>
    <row r="3" spans="1:11" ht="25.5">
      <c r="A3" s="39" t="s">
        <v>32</v>
      </c>
      <c r="B3" s="39" t="s">
        <v>50</v>
      </c>
      <c r="C3" s="58" t="s">
        <v>33</v>
      </c>
      <c r="D3" s="58"/>
      <c r="E3" s="58" t="s">
        <v>34</v>
      </c>
      <c r="F3" s="59"/>
      <c r="G3" s="119" t="s">
        <v>52</v>
      </c>
      <c r="H3" s="120"/>
      <c r="I3" s="120"/>
      <c r="J3" s="120"/>
      <c r="K3" s="121"/>
    </row>
    <row r="4" spans="1:11" ht="36">
      <c r="A4" s="1"/>
      <c r="B4" s="34" t="s">
        <v>14</v>
      </c>
      <c r="C4" s="35" t="s">
        <v>14</v>
      </c>
      <c r="D4" s="40" t="s">
        <v>29</v>
      </c>
      <c r="E4" s="36" t="s">
        <v>14</v>
      </c>
      <c r="F4" s="83" t="s">
        <v>29</v>
      </c>
      <c r="G4" s="117" t="s">
        <v>32</v>
      </c>
      <c r="H4" s="118"/>
      <c r="I4" s="87" t="s">
        <v>55</v>
      </c>
      <c r="J4" s="87" t="s">
        <v>31</v>
      </c>
      <c r="K4" s="87" t="s">
        <v>30</v>
      </c>
    </row>
    <row r="5" spans="1:11" s="1" customFormat="1" ht="12.75">
      <c r="A5" s="42" t="s">
        <v>5</v>
      </c>
      <c r="B5" s="34">
        <f>+E5+C5</f>
        <v>368319726.29</v>
      </c>
      <c r="C5" s="35">
        <f>+I6+J6</f>
        <v>22268028.64232997</v>
      </c>
      <c r="D5" s="41">
        <v>0.06045841982624911</v>
      </c>
      <c r="E5" s="35">
        <f>K6</f>
        <v>346051697.64767003</v>
      </c>
      <c r="F5" s="84">
        <v>0.9395415801737509</v>
      </c>
      <c r="G5" s="16"/>
      <c r="H5" s="93"/>
      <c r="I5" s="91" t="s">
        <v>14</v>
      </c>
      <c r="J5" s="88" t="s">
        <v>14</v>
      </c>
      <c r="K5" s="88" t="s">
        <v>14</v>
      </c>
    </row>
    <row r="6" spans="1:11" ht="12.75">
      <c r="A6" s="42" t="s">
        <v>28</v>
      </c>
      <c r="B6" s="34">
        <f aca="true" t="shared" si="0" ref="B6:B13">+E6+C6</f>
        <v>145738547.33848152</v>
      </c>
      <c r="C6" s="35">
        <f>+I7+J7</f>
        <v>24119143.460798506</v>
      </c>
      <c r="D6" s="41">
        <v>0.16549597825193896</v>
      </c>
      <c r="E6" s="35">
        <f>K7</f>
        <v>121619403.877683</v>
      </c>
      <c r="F6" s="84">
        <v>0.834504021748061</v>
      </c>
      <c r="G6" s="92" t="s">
        <v>5</v>
      </c>
      <c r="H6" s="48"/>
      <c r="I6" s="88">
        <v>22268028.64232997</v>
      </c>
      <c r="J6" s="88"/>
      <c r="K6" s="88">
        <v>346051697.64767003</v>
      </c>
    </row>
    <row r="7" spans="1:11" s="1" customFormat="1" ht="12.75">
      <c r="A7" s="43" t="s">
        <v>26</v>
      </c>
      <c r="B7" s="34">
        <f t="shared" si="0"/>
        <v>398106072.84999996</v>
      </c>
      <c r="C7" s="35">
        <f>+I8+J8</f>
        <v>374335458.45357436</v>
      </c>
      <c r="D7" s="41">
        <v>0.9194792973216678</v>
      </c>
      <c r="E7" s="35">
        <f>K8</f>
        <v>23770614.396425605</v>
      </c>
      <c r="F7" s="84">
        <v>0.08052070267833224</v>
      </c>
      <c r="G7" s="89" t="s">
        <v>56</v>
      </c>
      <c r="H7" s="7"/>
      <c r="I7" s="88">
        <v>24119109.460798506</v>
      </c>
      <c r="J7" s="88">
        <v>34</v>
      </c>
      <c r="K7" s="88">
        <v>121619403.877683</v>
      </c>
    </row>
    <row r="8" spans="1:11" ht="12.75">
      <c r="A8" s="44" t="s">
        <v>27</v>
      </c>
      <c r="B8" s="34">
        <f t="shared" si="0"/>
        <v>527029065.96</v>
      </c>
      <c r="C8" s="35">
        <f>+I9+J9</f>
        <v>527029065.96</v>
      </c>
      <c r="D8" s="41">
        <v>1</v>
      </c>
      <c r="E8" s="35">
        <f>K9</f>
        <v>0</v>
      </c>
      <c r="F8" s="84">
        <v>0</v>
      </c>
      <c r="G8" s="89" t="s">
        <v>26</v>
      </c>
      <c r="H8" s="7"/>
      <c r="I8" s="88">
        <v>99421741.02999999</v>
      </c>
      <c r="J8" s="88">
        <v>274913717.4235744</v>
      </c>
      <c r="K8" s="88">
        <v>23770614.396425605</v>
      </c>
    </row>
    <row r="9" spans="1:11" ht="12.75">
      <c r="A9" s="42" t="s">
        <v>24</v>
      </c>
      <c r="B9" s="34">
        <f t="shared" si="0"/>
        <v>280314770.91</v>
      </c>
      <c r="C9" s="35">
        <f>+I10+J10</f>
        <v>280314770.91</v>
      </c>
      <c r="D9" s="41">
        <v>1</v>
      </c>
      <c r="E9" s="35">
        <f>K10</f>
        <v>0</v>
      </c>
      <c r="F9" s="84">
        <v>0</v>
      </c>
      <c r="G9" s="89" t="s">
        <v>57</v>
      </c>
      <c r="H9" s="7"/>
      <c r="I9" s="88">
        <v>56130602.38</v>
      </c>
      <c r="J9" s="88">
        <v>470898463.58</v>
      </c>
      <c r="K9" s="88">
        <v>0</v>
      </c>
    </row>
    <row r="10" spans="1:11" ht="12.75">
      <c r="A10" s="43" t="s">
        <v>10</v>
      </c>
      <c r="B10" s="34">
        <f>+E10+C10</f>
        <v>1880318.9715184916</v>
      </c>
      <c r="C10" s="35">
        <f>+I12+J12</f>
        <v>12645.999826820058</v>
      </c>
      <c r="D10" s="41">
        <v>0.006725454573596967</v>
      </c>
      <c r="E10" s="35">
        <f>K12</f>
        <v>1867672.9716916715</v>
      </c>
      <c r="F10" s="84">
        <v>0</v>
      </c>
      <c r="G10" s="89" t="s">
        <v>24</v>
      </c>
      <c r="H10" s="7"/>
      <c r="I10" s="88">
        <v>62619436.230000004</v>
      </c>
      <c r="J10" s="88">
        <v>217695334.68</v>
      </c>
      <c r="K10" s="88"/>
    </row>
    <row r="11" spans="1:11" s="1" customFormat="1" ht="12.75">
      <c r="A11" s="43" t="s">
        <v>7</v>
      </c>
      <c r="B11" s="34">
        <f>+E11+C11</f>
        <v>22111.390000000003</v>
      </c>
      <c r="C11" s="35">
        <f>+I13+J13</f>
        <v>2222.4887319448612</v>
      </c>
      <c r="D11" s="41">
        <v>0.10051329798555675</v>
      </c>
      <c r="E11" s="35">
        <f>K13</f>
        <v>19888.901268055142</v>
      </c>
      <c r="F11" s="84">
        <v>0.8994867020144433</v>
      </c>
      <c r="G11" s="89" t="s">
        <v>6</v>
      </c>
      <c r="H11" s="7"/>
      <c r="I11" s="88">
        <v>233761.35</v>
      </c>
      <c r="J11" s="88">
        <v>9722261.84</v>
      </c>
      <c r="K11" s="88"/>
    </row>
    <row r="12" spans="1:11" ht="13.5" thickBot="1">
      <c r="A12" s="74" t="s">
        <v>6</v>
      </c>
      <c r="B12" s="75">
        <f t="shared" si="0"/>
        <v>9956023.19</v>
      </c>
      <c r="C12" s="76">
        <f>+I11+J11</f>
        <v>9956023.19</v>
      </c>
      <c r="D12" s="77">
        <v>1</v>
      </c>
      <c r="E12" s="76">
        <f>K11</f>
        <v>0</v>
      </c>
      <c r="F12" s="85">
        <v>0.993274545426403</v>
      </c>
      <c r="G12" s="89" t="s">
        <v>10</v>
      </c>
      <c r="H12" s="7"/>
      <c r="I12" s="88">
        <v>12645.999826820058</v>
      </c>
      <c r="J12" s="38"/>
      <c r="K12" s="88">
        <v>1867672.9716916715</v>
      </c>
    </row>
    <row r="13" spans="1:11" ht="13.5" thickBot="1">
      <c r="A13" s="78" t="s">
        <v>45</v>
      </c>
      <c r="B13" s="79">
        <f t="shared" si="0"/>
        <v>1731366636.9</v>
      </c>
      <c r="C13" s="80">
        <f>SUM(C5:C12)</f>
        <v>1238037359.1052618</v>
      </c>
      <c r="D13" s="81">
        <f>C13/B13</f>
        <v>0.7150636570668585</v>
      </c>
      <c r="E13" s="80">
        <f>SUM(E5:E12)</f>
        <v>493329277.79473835</v>
      </c>
      <c r="F13" s="86">
        <f>E13/B13</f>
        <v>0.2849363429331415</v>
      </c>
      <c r="G13" s="89" t="s">
        <v>58</v>
      </c>
      <c r="H13" s="7"/>
      <c r="I13" s="88">
        <v>2222.4887319448612</v>
      </c>
      <c r="J13" s="88"/>
      <c r="K13" s="88">
        <v>19888.901268055142</v>
      </c>
    </row>
    <row r="14" spans="9:11" ht="12">
      <c r="I14" s="30"/>
      <c r="J14" s="30"/>
      <c r="K14" s="30"/>
    </row>
    <row r="15" spans="8:11" ht="12.75">
      <c r="H15" s="7" t="s">
        <v>45</v>
      </c>
      <c r="I15" s="90">
        <f>SUM(I6:I13)</f>
        <v>264807547.58168724</v>
      </c>
      <c r="J15" s="90">
        <f>SUM(J5:J13)</f>
        <v>973229811.5235745</v>
      </c>
      <c r="K15" s="88">
        <f>SUM(K5:K13)</f>
        <v>493329277.79473835</v>
      </c>
    </row>
    <row r="18" spans="8:13" ht="12">
      <c r="H18" s="33" t="s">
        <v>44</v>
      </c>
      <c r="M18" t="s">
        <v>29</v>
      </c>
    </row>
    <row r="19" spans="7:12" ht="15">
      <c r="G19" s="64"/>
      <c r="H19" s="116" t="s">
        <v>59</v>
      </c>
      <c r="I19" s="116"/>
      <c r="J19" t="s">
        <v>60</v>
      </c>
      <c r="L19" s="65">
        <v>541398104.7</v>
      </c>
    </row>
    <row r="20" spans="7:13" ht="15">
      <c r="G20" s="66" t="s">
        <v>5</v>
      </c>
      <c r="H20" s="67">
        <v>104550464.03999999</v>
      </c>
      <c r="I20" s="68">
        <v>42042</v>
      </c>
      <c r="J20" t="s">
        <v>61</v>
      </c>
      <c r="L20" s="65">
        <v>150984422.99</v>
      </c>
      <c r="M20" s="69">
        <v>0.2788787431638011</v>
      </c>
    </row>
    <row r="21" spans="7:13" ht="15">
      <c r="G21" s="66" t="s">
        <v>56</v>
      </c>
      <c r="H21" s="67">
        <v>45605248.15000002</v>
      </c>
      <c r="I21" s="68">
        <v>3418</v>
      </c>
      <c r="J21" t="s">
        <v>62</v>
      </c>
      <c r="L21" s="65">
        <v>390413681.71000004</v>
      </c>
      <c r="M21" s="69">
        <v>0.7211212568361989</v>
      </c>
    </row>
    <row r="22" spans="7:9" ht="15">
      <c r="G22" s="66" t="s">
        <v>26</v>
      </c>
      <c r="H22" s="67">
        <v>93784309.16000006</v>
      </c>
      <c r="I22" s="70">
        <v>390</v>
      </c>
    </row>
    <row r="23" spans="7:9" ht="15">
      <c r="G23" s="66" t="s">
        <v>57</v>
      </c>
      <c r="H23" s="67">
        <v>134963306.94</v>
      </c>
      <c r="I23" s="68">
        <v>38</v>
      </c>
    </row>
    <row r="24" spans="7:9" ht="15">
      <c r="G24" s="66" t="s">
        <v>24</v>
      </c>
      <c r="H24" s="67">
        <v>50473416.45999999</v>
      </c>
      <c r="I24" s="70">
        <v>3</v>
      </c>
    </row>
    <row r="25" spans="7:9" ht="15">
      <c r="G25" s="66" t="s">
        <v>6</v>
      </c>
      <c r="H25" s="71"/>
      <c r="I25" s="72"/>
    </row>
    <row r="26" spans="7:9" ht="15">
      <c r="G26" s="66" t="s">
        <v>10</v>
      </c>
      <c r="H26" s="67">
        <v>802602.09</v>
      </c>
      <c r="I26" s="68">
        <v>38</v>
      </c>
    </row>
    <row r="27" spans="7:9" ht="15">
      <c r="G27" s="66" t="s">
        <v>58</v>
      </c>
      <c r="H27" s="67">
        <v>26108.71</v>
      </c>
      <c r="I27" s="68">
        <v>25</v>
      </c>
    </row>
    <row r="28" spans="7:9" ht="15">
      <c r="G28" s="64"/>
      <c r="H28" s="73"/>
      <c r="I28" s="38"/>
    </row>
    <row r="29" spans="7:9" ht="15">
      <c r="G29" s="64"/>
      <c r="H29" s="38"/>
      <c r="I29" s="38"/>
    </row>
    <row r="30" ht="12">
      <c r="H30" s="65">
        <v>430205455.55</v>
      </c>
    </row>
  </sheetData>
  <sheetProtection/>
  <mergeCells count="3">
    <mergeCell ref="H19:I19"/>
    <mergeCell ref="G4:H4"/>
    <mergeCell ref="G3:K3"/>
  </mergeCells>
  <printOptions/>
  <pageMargins left="0.7" right="0.7" top="0.75" bottom="0.75" header="0.3" footer="0.3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jcochrane</dc:creator>
  <cp:keywords/>
  <dc:description/>
  <cp:lastModifiedBy>Cristina</cp:lastModifiedBy>
  <cp:lastPrinted>2015-03-13T14:03:47Z</cp:lastPrinted>
  <dcterms:created xsi:type="dcterms:W3CDTF">2007-11-22T16:04:55Z</dcterms:created>
  <dcterms:modified xsi:type="dcterms:W3CDTF">2015-07-30T16:20:51Z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