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20" yWindow="65426" windowWidth="6410" windowHeight="6800" activeTab="0"/>
  </bookViews>
  <sheets>
    <sheet name="COP Foreca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cab</author>
    <author>Cristina Birceanu</author>
    <author>Cristina</author>
  </authors>
  <commentList>
    <comment ref="E40" authorId="0">
      <text>
        <r>
          <rPr>
            <b/>
            <sz val="8"/>
            <rFont val="Tahoma"/>
            <family val="2"/>
          </rPr>
          <t>cab:</t>
        </r>
        <r>
          <rPr>
            <sz val="8"/>
            <rFont val="Tahoma"/>
            <family val="2"/>
          </rPr>
          <t xml:space="preserve">
to be filed with the very last approved WMS rates; see OPA submission for Rev.Req. which will affect WMS rates by ~40%??</t>
        </r>
      </text>
    </comment>
    <comment ref="E52" authorId="0">
      <text>
        <r>
          <rPr>
            <b/>
            <sz val="8"/>
            <rFont val="Tahoma"/>
            <family val="2"/>
          </rPr>
          <t>cab:</t>
        </r>
        <r>
          <rPr>
            <sz val="8"/>
            <rFont val="Tahoma"/>
            <family val="2"/>
          </rPr>
          <t xml:space="preserve">
filed with the new rate of $0.0012 effective May 1 2013</t>
        </r>
      </text>
    </comment>
    <comment ref="E4" authorId="0">
      <text>
        <r>
          <rPr>
            <b/>
            <sz val="8"/>
            <rFont val="Tahoma"/>
            <family val="2"/>
          </rPr>
          <t>Navigant RPP Forecast April 20, 2015
I should use the most recent RPP prices</t>
        </r>
      </text>
    </comment>
    <comment ref="F4" authorId="1">
      <text>
        <r>
          <rPr>
            <b/>
            <sz val="11"/>
            <rFont val="Tahoma"/>
            <family val="2"/>
          </rPr>
          <t>Cristina Birceanu:</t>
        </r>
        <r>
          <rPr>
            <sz val="11"/>
            <rFont val="Tahoma"/>
            <family val="2"/>
          </rPr>
          <t xml:space="preserve">
Navigant RPP Forecast April 20, 2015
I should use the most recent RPP prices
</t>
        </r>
      </text>
    </comment>
    <comment ref="G4" authorId="1">
      <text>
        <r>
          <rPr>
            <b/>
            <sz val="11"/>
            <rFont val="Tahoma"/>
            <family val="2"/>
          </rPr>
          <t>Cristina Birceanu:</t>
        </r>
        <r>
          <rPr>
            <sz val="11"/>
            <rFont val="Tahoma"/>
            <family val="2"/>
          </rPr>
          <t xml:space="preserve">
Navigant RPP Forecast April 20, 2015
I should use the most recent RPP prices</t>
        </r>
      </text>
    </comment>
    <comment ref="D42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  <comment ref="D54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It excludes WMP</t>
        </r>
      </text>
    </comment>
    <comment ref="E16" authorId="2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Proposed 2016 rates</t>
        </r>
      </text>
    </comment>
    <comment ref="E28" authorId="2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Proposed 2016 rates</t>
        </r>
      </text>
    </comment>
    <comment ref="B6" authorId="2">
      <text>
        <r>
          <rPr>
            <b/>
            <sz val="9"/>
            <rFont val="Tahoma"/>
            <family val="2"/>
          </rPr>
          <t>Cristina:</t>
        </r>
        <r>
          <rPr>
            <sz val="9"/>
            <rFont val="Tahoma"/>
            <family val="2"/>
          </rPr>
          <t xml:space="preserve">
Excludes WMP</t>
        </r>
      </text>
    </comment>
  </commentList>
</comments>
</file>

<file path=xl/sharedStrings.xml><?xml version="1.0" encoding="utf-8"?>
<sst xmlns="http://schemas.openxmlformats.org/spreadsheetml/2006/main" count="125" uniqueCount="47">
  <si>
    <t>4705-Power Purchased</t>
  </si>
  <si>
    <t>4708-Charges-WMS</t>
  </si>
  <si>
    <t>4714-Charges-NW</t>
  </si>
  <si>
    <t>4716-Charges-CN</t>
  </si>
  <si>
    <t>Class per Load Forecast</t>
  </si>
  <si>
    <t>Residential</t>
  </si>
  <si>
    <t>Street Lighting</t>
  </si>
  <si>
    <t>Sentinel Lighting</t>
  </si>
  <si>
    <t>GS&lt;50kW</t>
  </si>
  <si>
    <t>TOTAL</t>
  </si>
  <si>
    <t>Unmetered Scattered Load</t>
  </si>
  <si>
    <t>Transmission - Network</t>
  </si>
  <si>
    <t>Volume</t>
  </si>
  <si>
    <t>Metric</t>
  </si>
  <si>
    <t>kWh</t>
  </si>
  <si>
    <t>kW</t>
  </si>
  <si>
    <t>Transmission - Connection</t>
  </si>
  <si>
    <t>Wholesale Market Service</t>
  </si>
  <si>
    <t>Rural Rate Assistance</t>
  </si>
  <si>
    <t xml:space="preserve">4730-Rural Rate Assistance </t>
  </si>
  <si>
    <t xml:space="preserve">4750-Low Voltage </t>
  </si>
  <si>
    <t>GS 50kW to 999kW</t>
  </si>
  <si>
    <t>GS 1000kW to 4999kW</t>
  </si>
  <si>
    <t>Large Use</t>
  </si>
  <si>
    <t>monthly average</t>
  </si>
  <si>
    <t>%</t>
  </si>
  <si>
    <t>RPP and Non-RPP Cost of Power</t>
  </si>
  <si>
    <t>Total Cost Of Power</t>
  </si>
  <si>
    <t>RPP Prices</t>
  </si>
  <si>
    <t>HOEP</t>
  </si>
  <si>
    <t>RPP</t>
  </si>
  <si>
    <t>Non-RPP</t>
  </si>
  <si>
    <t>RPP $</t>
  </si>
  <si>
    <t>Non-RPP $</t>
  </si>
  <si>
    <t>Test year</t>
  </si>
  <si>
    <t>Test Year</t>
  </si>
  <si>
    <t>Global Adjustment</t>
  </si>
  <si>
    <t>Kwhs adjusted by DLF</t>
  </si>
  <si>
    <t>Billed kWh for Non-RPP Customers</t>
  </si>
  <si>
    <t>2016 Forecasted Metered kWhs</t>
  </si>
  <si>
    <t>2016  Proposed Loss Factor</t>
  </si>
  <si>
    <t>To update the rates and the RPP percentage</t>
  </si>
  <si>
    <t>To add SME</t>
  </si>
  <si>
    <t>4751 - SME</t>
  </si>
  <si>
    <t>4707 - Charge - GA</t>
  </si>
  <si>
    <t>*Excludes WMP forecast</t>
  </si>
  <si>
    <t>Table 2-20 - 2016 COST OF POWER FORECAST CALCULATION: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</si>
</sst>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0_);\(0\)"/>
    <numFmt numFmtId="174" formatCode="#,##0.00000_);\(#,##0.00000\)"/>
    <numFmt numFmtId="175" formatCode="&quot;$&quot;#,##0.00000_);\(&quot;$&quot;#,##0.00000\)"/>
    <numFmt numFmtId="176" formatCode="0.0"/>
    <numFmt numFmtId="177" formatCode="0.000"/>
    <numFmt numFmtId="178" formatCode="&quot;$&quot;#,##0.0000_);\(&quot;$&quot;#,##0.0000\)"/>
    <numFmt numFmtId="179" formatCode="&quot;$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&quot;$&quot;0,000"/>
    <numFmt numFmtId="184" formatCode="0_);\(&quot;$&quot;0,000\)"/>
    <numFmt numFmtId="185" formatCode="#,##0.000"/>
    <numFmt numFmtId="186" formatCode="&quot;$&quot;#,##0.0000"/>
    <numFmt numFmtId="187" formatCode="#,##0.0"/>
    <numFmt numFmtId="188" formatCode="&quot;$&quot;#,##0.0000;[Red]\-&quot;$&quot;#,##0.0000"/>
    <numFmt numFmtId="189" formatCode="#,##0.0000"/>
    <numFmt numFmtId="190" formatCode="&quot;$&quot;#,##0.00"/>
    <numFmt numFmtId="191" formatCode="0.000000"/>
    <numFmt numFmtId="192" formatCode="0.00000"/>
    <numFmt numFmtId="193" formatCode="[$€-2]\ #,##0.00_);[Red]\([$€-2]\ #,##0.00\)"/>
    <numFmt numFmtId="194" formatCode="&quot;$&quot;#,##0.00000;[Red]\-&quot;$&quot;#,##0.00000"/>
    <numFmt numFmtId="195" formatCode="&quot;$&quot;#,##0.0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0" fillId="0" borderId="14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172" fontId="0" fillId="0" borderId="20" xfId="0" applyNumberFormat="1" applyBorder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 horizontal="left" indent="1"/>
    </xf>
    <xf numFmtId="37" fontId="0" fillId="0" borderId="12" xfId="0" applyNumberForma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177" fontId="0" fillId="0" borderId="0" xfId="0" applyNumberFormat="1" applyAlignment="1">
      <alignment/>
    </xf>
    <xf numFmtId="178" fontId="0" fillId="33" borderId="14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0" borderId="15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7" fontId="0" fillId="0" borderId="19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8" fontId="0" fillId="33" borderId="17" xfId="0" applyNumberFormat="1" applyFill="1" applyBorder="1" applyAlignment="1">
      <alignment/>
    </xf>
    <xf numFmtId="0" fontId="1" fillId="0" borderId="17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/>
    </xf>
    <xf numFmtId="0" fontId="0" fillId="4" borderId="17" xfId="0" applyFill="1" applyBorder="1" applyAlignment="1">
      <alignment/>
    </xf>
    <xf numFmtId="10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17" xfId="0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37" fontId="0" fillId="4" borderId="15" xfId="0" applyNumberFormat="1" applyFill="1" applyBorder="1" applyAlignment="1">
      <alignment/>
    </xf>
    <xf numFmtId="172" fontId="0" fillId="4" borderId="19" xfId="0" applyNumberFormat="1" applyFill="1" applyBorder="1" applyAlignment="1">
      <alignment/>
    </xf>
    <xf numFmtId="192" fontId="0" fillId="4" borderId="17" xfId="0" applyNumberFormat="1" applyFill="1" applyBorder="1" applyAlignment="1">
      <alignment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95" fontId="0" fillId="0" borderId="0" xfId="0" applyNumberFormat="1" applyAlignment="1">
      <alignment/>
    </xf>
    <xf numFmtId="195" fontId="0" fillId="4" borderId="17" xfId="0" applyNumberForma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3" fontId="0" fillId="16" borderId="13" xfId="0" applyNumberFormat="1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37" fontId="0" fillId="34" borderId="15" xfId="0" applyNumberFormat="1" applyFill="1" applyBorder="1" applyAlignment="1">
      <alignment/>
    </xf>
    <xf numFmtId="179" fontId="0" fillId="0" borderId="0" xfId="0" applyNumberFormat="1" applyFont="1" applyAlignment="1">
      <alignment/>
    </xf>
    <xf numFmtId="179" fontId="0" fillId="0" borderId="24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37" fontId="0" fillId="33" borderId="17" xfId="0" applyNumberForma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/>
  <cols>
    <col min="1" max="1" width="25.00390625" style="0" customWidth="1"/>
    <col min="2" max="2" width="13.7109375" style="0" customWidth="1"/>
    <col min="3" max="3" width="10.28125" style="0" customWidth="1"/>
    <col min="4" max="4" width="15.8515625" style="0" customWidth="1"/>
    <col min="5" max="5" width="10.00390625" style="0" customWidth="1"/>
    <col min="6" max="6" width="12.7109375" style="0" customWidth="1"/>
    <col min="7" max="7" width="8.57421875" style="0" bestFit="1" customWidth="1"/>
    <col min="8" max="8" width="10.7109375" style="0" bestFit="1" customWidth="1"/>
    <col min="9" max="9" width="10.8515625" style="0" customWidth="1"/>
    <col min="10" max="10" width="11.140625" style="0" bestFit="1" customWidth="1"/>
    <col min="11" max="11" width="11.8515625" style="0" bestFit="1" customWidth="1"/>
    <col min="12" max="12" width="13.57421875" style="0" customWidth="1"/>
    <col min="13" max="13" width="12.7109375" style="0" customWidth="1"/>
    <col min="15" max="15" width="12.7109375" style="0" bestFit="1" customWidth="1"/>
    <col min="19" max="19" width="18.140625" style="0" bestFit="1" customWidth="1"/>
  </cols>
  <sheetData>
    <row r="1" spans="1:6" ht="15.75">
      <c r="A1" s="83" t="s">
        <v>46</v>
      </c>
      <c r="B1" s="84"/>
      <c r="C1" s="84"/>
      <c r="D1" s="84"/>
      <c r="E1" s="84"/>
      <c r="F1" s="84"/>
    </row>
    <row r="2" spans="1:12" s="1" customFormat="1" ht="25.5" customHeight="1">
      <c r="A2" s="73"/>
      <c r="B2" s="76" t="s">
        <v>39</v>
      </c>
      <c r="C2" s="78" t="s">
        <v>40</v>
      </c>
      <c r="D2" s="20"/>
      <c r="E2" s="2" t="s">
        <v>34</v>
      </c>
      <c r="F2" s="14"/>
      <c r="G2" s="9"/>
      <c r="H2" s="82" t="s">
        <v>25</v>
      </c>
      <c r="I2" s="81"/>
      <c r="J2" s="80" t="s">
        <v>26</v>
      </c>
      <c r="K2" s="81"/>
      <c r="L2" s="80" t="s">
        <v>27</v>
      </c>
    </row>
    <row r="3" spans="1:19" s="1" customFormat="1" ht="42" customHeight="1">
      <c r="A3" s="9" t="s">
        <v>4</v>
      </c>
      <c r="B3" s="77"/>
      <c r="C3" s="79"/>
      <c r="D3" s="58" t="s">
        <v>37</v>
      </c>
      <c r="E3" s="57" t="s">
        <v>28</v>
      </c>
      <c r="F3" s="44" t="s">
        <v>29</v>
      </c>
      <c r="G3" s="53" t="s">
        <v>36</v>
      </c>
      <c r="H3" s="9" t="s">
        <v>30</v>
      </c>
      <c r="I3" s="45" t="s">
        <v>31</v>
      </c>
      <c r="J3" s="9" t="s">
        <v>32</v>
      </c>
      <c r="K3" s="9" t="s">
        <v>33</v>
      </c>
      <c r="L3" s="88"/>
      <c r="O3" s="1" t="s">
        <v>38</v>
      </c>
      <c r="S3" s="1" t="s">
        <v>44</v>
      </c>
    </row>
    <row r="4" spans="1:19" ht="12.75">
      <c r="A4" s="13" t="s">
        <v>5</v>
      </c>
      <c r="B4" s="72">
        <v>381586774.87098235</v>
      </c>
      <c r="C4" s="55">
        <v>1.0259955619413874</v>
      </c>
      <c r="D4" s="41">
        <f>B4*C4</f>
        <v>391506337.5131552</v>
      </c>
      <c r="E4" s="56">
        <v>0.1021</v>
      </c>
      <c r="F4" s="46">
        <v>0.01992</v>
      </c>
      <c r="G4" s="60">
        <v>0.07488</v>
      </c>
      <c r="H4" s="47">
        <v>0.9395415801737509</v>
      </c>
      <c r="I4" s="47">
        <v>0.06045841982624911</v>
      </c>
      <c r="J4" s="48">
        <f aca="true" t="shared" si="0" ref="J4:J11">D4*H4*E4</f>
        <v>37556104.913804576</v>
      </c>
      <c r="K4" s="48">
        <f>D4*(F4+G4)*I4</f>
        <v>2243902.2083071126</v>
      </c>
      <c r="L4" s="49">
        <f aca="true" t="shared" si="1" ref="L4:L11">SUM(J4:K4)</f>
        <v>39800007.122111686</v>
      </c>
      <c r="M4" s="50">
        <f>D4*E4*H4+D4*F4*I4+D4*G4*I4</f>
        <v>39800007.12211169</v>
      </c>
      <c r="O4" s="42">
        <f>B4*(1-H4)</f>
        <v>23070133.435294256</v>
      </c>
      <c r="S4" s="68">
        <f>D4*G4*I4</f>
        <v>1772398.706308403</v>
      </c>
    </row>
    <row r="5" spans="1:19" ht="12.75">
      <c r="A5" s="13" t="s">
        <v>8</v>
      </c>
      <c r="B5" s="72">
        <v>150174015.16967967</v>
      </c>
      <c r="C5" s="55">
        <f>C4</f>
        <v>1.0259955619413874</v>
      </c>
      <c r="D5" s="39">
        <f aca="true" t="shared" si="2" ref="D5:D11">B5*C5</f>
        <v>154077873.08300993</v>
      </c>
      <c r="E5" s="56">
        <f>E4</f>
        <v>0.1021</v>
      </c>
      <c r="F5" s="46">
        <f aca="true" t="shared" si="3" ref="F5:F11">$F$4</f>
        <v>0.01992</v>
      </c>
      <c r="G5" s="60">
        <f aca="true" t="shared" si="4" ref="G5:G11">$G$4</f>
        <v>0.07488</v>
      </c>
      <c r="H5" s="47">
        <v>0.834504021748061</v>
      </c>
      <c r="I5" s="47">
        <v>0.16549597825193896</v>
      </c>
      <c r="J5" s="48">
        <f t="shared" si="0"/>
        <v>13127875.544991244</v>
      </c>
      <c r="K5" s="48">
        <f aca="true" t="shared" si="5" ref="K5:K11">D5*(F5+G5)*I5</f>
        <v>2417330.637954258</v>
      </c>
      <c r="L5" s="49">
        <f t="shared" si="1"/>
        <v>15545206.182945501</v>
      </c>
      <c r="M5" s="50">
        <f aca="true" t="shared" si="6" ref="M5:M11">D5*E5*H5+D5*F5*I5</f>
        <v>13635820.970181633</v>
      </c>
      <c r="O5" s="42">
        <f aca="true" t="shared" si="7" ref="O5:O12">B5*(1-H5)</f>
        <v>24853195.548527658</v>
      </c>
      <c r="S5" s="68">
        <f aca="true" t="shared" si="8" ref="S5:S11">D5*G5*I5</f>
        <v>1909385.2127638697</v>
      </c>
    </row>
    <row r="6" spans="1:19" ht="12.75">
      <c r="A6" s="13" t="s">
        <v>21</v>
      </c>
      <c r="B6" s="72">
        <v>397678750.1300331</v>
      </c>
      <c r="C6" s="55">
        <f>C4</f>
        <v>1.0259955619413874</v>
      </c>
      <c r="D6" s="39">
        <f t="shared" si="2"/>
        <v>408016632.7118119</v>
      </c>
      <c r="E6" s="56">
        <f aca="true" t="shared" si="9" ref="E6:E11">E5</f>
        <v>0.1021</v>
      </c>
      <c r="F6" s="46">
        <f t="shared" si="3"/>
        <v>0.01992</v>
      </c>
      <c r="G6" s="60">
        <f t="shared" si="4"/>
        <v>0.07488</v>
      </c>
      <c r="H6" s="47">
        <v>0.08052070267833224</v>
      </c>
      <c r="I6" s="47">
        <v>0.9194792973216678</v>
      </c>
      <c r="J6" s="48">
        <f t="shared" si="0"/>
        <v>3354371.5475780535</v>
      </c>
      <c r="K6" s="48">
        <f t="shared" si="5"/>
        <v>35565437.87108565</v>
      </c>
      <c r="L6" s="49">
        <f t="shared" si="1"/>
        <v>38919809.4186637</v>
      </c>
      <c r="M6" s="50">
        <f t="shared" si="6"/>
        <v>10827615.454666937</v>
      </c>
      <c r="O6" s="42">
        <f t="shared" si="7"/>
        <v>365657377.7293219</v>
      </c>
      <c r="S6" s="68">
        <f t="shared" si="8"/>
        <v>28092193.963996764</v>
      </c>
    </row>
    <row r="7" spans="1:19" ht="12.75">
      <c r="A7" s="13" t="s">
        <v>22</v>
      </c>
      <c r="B7" s="72">
        <v>563100353.9596207</v>
      </c>
      <c r="C7" s="55">
        <f>C4</f>
        <v>1.0259955619413874</v>
      </c>
      <c r="D7" s="39">
        <f t="shared" si="2"/>
        <v>577738464.0901952</v>
      </c>
      <c r="E7" s="56">
        <f t="shared" si="9"/>
        <v>0.1021</v>
      </c>
      <c r="F7" s="46">
        <f t="shared" si="3"/>
        <v>0.01992</v>
      </c>
      <c r="G7" s="60">
        <f t="shared" si="4"/>
        <v>0.07488</v>
      </c>
      <c r="H7" s="47">
        <v>0</v>
      </c>
      <c r="I7" s="47">
        <v>1</v>
      </c>
      <c r="J7" s="48">
        <f t="shared" si="0"/>
        <v>0</v>
      </c>
      <c r="K7" s="48">
        <f t="shared" si="5"/>
        <v>54769606.3957505</v>
      </c>
      <c r="L7" s="49">
        <f t="shared" si="1"/>
        <v>54769606.3957505</v>
      </c>
      <c r="M7" s="50">
        <f t="shared" si="6"/>
        <v>11508550.204676688</v>
      </c>
      <c r="O7" s="42">
        <f t="shared" si="7"/>
        <v>563100353.9596207</v>
      </c>
      <c r="S7" s="68">
        <f t="shared" si="8"/>
        <v>43261056.19107381</v>
      </c>
    </row>
    <row r="8" spans="1:19" ht="12.75">
      <c r="A8" s="13" t="s">
        <v>23</v>
      </c>
      <c r="B8" s="72">
        <v>276633108.3041221</v>
      </c>
      <c r="C8" s="55">
        <f>C4</f>
        <v>1.0259955619413874</v>
      </c>
      <c r="D8" s="39">
        <f t="shared" si="2"/>
        <v>283824341.4060804</v>
      </c>
      <c r="E8" s="56">
        <f t="shared" si="9"/>
        <v>0.1021</v>
      </c>
      <c r="F8" s="46">
        <f t="shared" si="3"/>
        <v>0.01992</v>
      </c>
      <c r="G8" s="60">
        <f t="shared" si="4"/>
        <v>0.07488</v>
      </c>
      <c r="H8" s="47">
        <v>0</v>
      </c>
      <c r="I8" s="47">
        <v>1</v>
      </c>
      <c r="J8" s="48">
        <f t="shared" si="0"/>
        <v>0</v>
      </c>
      <c r="K8" s="48">
        <f t="shared" si="5"/>
        <v>26906547.565296423</v>
      </c>
      <c r="L8" s="49">
        <f t="shared" si="1"/>
        <v>26906547.565296423</v>
      </c>
      <c r="M8" s="50">
        <f t="shared" si="6"/>
        <v>5653780.880809122</v>
      </c>
      <c r="O8" s="42">
        <f t="shared" si="7"/>
        <v>276633108.3041221</v>
      </c>
      <c r="S8" s="68">
        <f t="shared" si="8"/>
        <v>21252766.6844873</v>
      </c>
    </row>
    <row r="9" spans="1:19" ht="12.75">
      <c r="A9" s="36" t="s">
        <v>10</v>
      </c>
      <c r="B9" s="72">
        <v>1700939.2713254583</v>
      </c>
      <c r="C9" s="55">
        <f>C4</f>
        <v>1.0259955619413874</v>
      </c>
      <c r="D9" s="39">
        <f t="shared" si="2"/>
        <v>1745156.1435117377</v>
      </c>
      <c r="E9" s="56">
        <f t="shared" si="9"/>
        <v>0.1021</v>
      </c>
      <c r="F9" s="46">
        <f t="shared" si="3"/>
        <v>0.01992</v>
      </c>
      <c r="G9" s="60">
        <f t="shared" si="4"/>
        <v>0.07488</v>
      </c>
      <c r="H9" s="47">
        <v>0</v>
      </c>
      <c r="I9" s="47">
        <v>0.006725454573596967</v>
      </c>
      <c r="J9" s="48">
        <f t="shared" si="0"/>
        <v>0</v>
      </c>
      <c r="K9" s="48">
        <f t="shared" si="5"/>
        <v>1112.6646011936723</v>
      </c>
      <c r="L9" s="49">
        <f t="shared" si="1"/>
        <v>1112.6646011936723</v>
      </c>
      <c r="M9" s="50">
        <f t="shared" si="6"/>
        <v>233.80040987107552</v>
      </c>
      <c r="O9" s="42">
        <f t="shared" si="7"/>
        <v>1700939.2713254583</v>
      </c>
      <c r="S9" s="68">
        <f t="shared" si="8"/>
        <v>878.864191322597</v>
      </c>
    </row>
    <row r="10" spans="1:19" ht="12.75">
      <c r="A10" s="36" t="s">
        <v>7</v>
      </c>
      <c r="B10" s="72">
        <v>21456.95840914153</v>
      </c>
      <c r="C10" s="55">
        <f>C4</f>
        <v>1.0259955619413874</v>
      </c>
      <c r="D10" s="39">
        <f t="shared" si="2"/>
        <v>22014.74410054014</v>
      </c>
      <c r="E10" s="56">
        <f t="shared" si="9"/>
        <v>0.1021</v>
      </c>
      <c r="F10" s="46">
        <f t="shared" si="3"/>
        <v>0.01992</v>
      </c>
      <c r="G10" s="60">
        <f t="shared" si="4"/>
        <v>0.07488</v>
      </c>
      <c r="H10" s="47">
        <v>0.8994867020144433</v>
      </c>
      <c r="I10" s="47">
        <v>0.10051329798555675</v>
      </c>
      <c r="J10" s="48">
        <f t="shared" si="0"/>
        <v>2021.7810927587195</v>
      </c>
      <c r="K10" s="48">
        <f t="shared" si="5"/>
        <v>209.77102580929935</v>
      </c>
      <c r="L10" s="49">
        <f t="shared" si="1"/>
        <v>2231.552118568019</v>
      </c>
      <c r="M10" s="50">
        <f t="shared" si="6"/>
        <v>2065.8595614730784</v>
      </c>
      <c r="O10" s="42">
        <f t="shared" si="7"/>
        <v>2156.7096544417404</v>
      </c>
      <c r="S10" s="68">
        <f t="shared" si="8"/>
        <v>165.69255709494024</v>
      </c>
    </row>
    <row r="11" spans="1:19" ht="12.75">
      <c r="A11" s="38" t="s">
        <v>6</v>
      </c>
      <c r="B11" s="72">
        <v>9628070.206580993</v>
      </c>
      <c r="C11" s="55">
        <f>C4</f>
        <v>1.0259955619413874</v>
      </c>
      <c r="D11" s="40">
        <f t="shared" si="2"/>
        <v>9878357.302012196</v>
      </c>
      <c r="E11" s="56">
        <f t="shared" si="9"/>
        <v>0.1021</v>
      </c>
      <c r="F11" s="46">
        <f t="shared" si="3"/>
        <v>0.01992</v>
      </c>
      <c r="G11" s="60">
        <f t="shared" si="4"/>
        <v>0.07488</v>
      </c>
      <c r="H11" s="47">
        <v>0.993274545426403</v>
      </c>
      <c r="I11" s="47">
        <v>1</v>
      </c>
      <c r="J11" s="48">
        <f t="shared" si="0"/>
        <v>1001797.1196748783</v>
      </c>
      <c r="K11" s="48">
        <f t="shared" si="5"/>
        <v>936468.2722307561</v>
      </c>
      <c r="L11" s="49">
        <f t="shared" si="1"/>
        <v>1938265.3919056344</v>
      </c>
      <c r="M11" s="50">
        <f t="shared" si="6"/>
        <v>1198573.9971309614</v>
      </c>
      <c r="O11" s="42">
        <f t="shared" si="7"/>
        <v>64753.14880576284</v>
      </c>
      <c r="S11" s="69">
        <f t="shared" si="8"/>
        <v>739691.3947746733</v>
      </c>
    </row>
    <row r="12" spans="1:19" ht="12.75">
      <c r="A12" s="17" t="s">
        <v>9</v>
      </c>
      <c r="B12" s="8">
        <f>SUM(B4:B11)</f>
        <v>1780523468.870753</v>
      </c>
      <c r="C12" s="9"/>
      <c r="D12" s="16">
        <f>SUM(D4:D11)</f>
        <v>1826809176.9938774</v>
      </c>
      <c r="E12" s="12"/>
      <c r="F12" s="51"/>
      <c r="G12" s="51"/>
      <c r="H12" s="51"/>
      <c r="I12" s="51"/>
      <c r="J12" s="48">
        <f>SUM(J4:J11)</f>
        <v>55042170.9071415</v>
      </c>
      <c r="K12" s="48">
        <f>SUM(K4:K11)</f>
        <v>122840615.3862517</v>
      </c>
      <c r="L12" s="52">
        <f>SUM(L4:L11)</f>
        <v>177882786.2933932</v>
      </c>
      <c r="M12" s="50">
        <f>SUM(J12:K12)</f>
        <v>177882786.2933932</v>
      </c>
      <c r="O12" s="42">
        <f t="shared" si="7"/>
        <v>1780523468.870753</v>
      </c>
      <c r="S12" s="70">
        <f>SUM(S4:S11)</f>
        <v>97028536.71015324</v>
      </c>
    </row>
    <row r="14" spans="1:14" ht="12.75">
      <c r="A14" s="23" t="s">
        <v>11</v>
      </c>
      <c r="B14" s="14"/>
      <c r="C14" s="21" t="s">
        <v>12</v>
      </c>
      <c r="D14" s="22"/>
      <c r="E14" s="65">
        <v>2016</v>
      </c>
      <c r="F14" s="14"/>
      <c r="N14" s="59">
        <f>F4+G4</f>
        <v>0.0948</v>
      </c>
    </row>
    <row r="15" spans="1:16" ht="12.75">
      <c r="A15" s="9" t="s">
        <v>4</v>
      </c>
      <c r="B15" s="3"/>
      <c r="C15" s="5" t="s">
        <v>13</v>
      </c>
      <c r="D15" s="85" t="s">
        <v>35</v>
      </c>
      <c r="E15" s="86"/>
      <c r="F15" s="87"/>
      <c r="P15" s="61" t="s">
        <v>41</v>
      </c>
    </row>
    <row r="16" spans="1:16" ht="12.75">
      <c r="A16" s="13" t="s">
        <v>5</v>
      </c>
      <c r="B16" s="18"/>
      <c r="C16" s="15" t="s">
        <v>14</v>
      </c>
      <c r="D16" s="54">
        <f>D4</f>
        <v>391506337.5131552</v>
      </c>
      <c r="E16" s="43">
        <v>0.007437194400133899</v>
      </c>
      <c r="F16" s="26">
        <f aca="true" t="shared" si="10" ref="F16:F23">D16*E16</f>
        <v>2911708.7409697706</v>
      </c>
      <c r="G16" s="71"/>
      <c r="N16" s="62"/>
      <c r="O16" s="74"/>
      <c r="P16" t="s">
        <v>42</v>
      </c>
    </row>
    <row r="17" spans="1:15" ht="12.75">
      <c r="A17" s="13" t="s">
        <v>8</v>
      </c>
      <c r="B17" s="7"/>
      <c r="C17" s="15" t="s">
        <v>14</v>
      </c>
      <c r="D17" s="54">
        <f>D5</f>
        <v>154077873.08300993</v>
      </c>
      <c r="E17" s="43">
        <v>0.006817428200122742</v>
      </c>
      <c r="F17" s="26">
        <f t="shared" si="10"/>
        <v>1050414.8369710445</v>
      </c>
      <c r="G17" s="62"/>
      <c r="N17" s="62"/>
      <c r="O17" s="75"/>
    </row>
    <row r="18" spans="1:15" ht="12.75">
      <c r="A18" s="13" t="s">
        <v>21</v>
      </c>
      <c r="B18" s="7"/>
      <c r="C18" s="15" t="s">
        <v>15</v>
      </c>
      <c r="D18" s="54">
        <v>1037307.4299775597</v>
      </c>
      <c r="E18" s="43">
        <v>2.9501216028791037</v>
      </c>
      <c r="F18" s="26">
        <f t="shared" si="10"/>
        <v>3060183.0580038023</v>
      </c>
      <c r="G18" s="62"/>
      <c r="N18" s="62"/>
      <c r="O18" s="75"/>
    </row>
    <row r="19" spans="1:15" ht="12.75">
      <c r="A19" s="13" t="s">
        <v>22</v>
      </c>
      <c r="B19" s="7"/>
      <c r="C19" s="15" t="s">
        <v>15</v>
      </c>
      <c r="D19" s="54">
        <v>1194282.0139029855</v>
      </c>
      <c r="E19" s="43">
        <v>2.9501216028791033</v>
      </c>
      <c r="F19" s="26">
        <f t="shared" si="10"/>
        <v>3523277.169145159</v>
      </c>
      <c r="G19" s="63"/>
      <c r="N19" s="62"/>
      <c r="O19" s="75"/>
    </row>
    <row r="20" spans="1:15" ht="12.75">
      <c r="A20" s="13" t="s">
        <v>23</v>
      </c>
      <c r="B20" s="37"/>
      <c r="C20" s="15" t="s">
        <v>15</v>
      </c>
      <c r="D20" s="54">
        <v>496249.9703114117</v>
      </c>
      <c r="E20" s="43">
        <v>3.5625569890606306</v>
      </c>
      <c r="F20" s="26">
        <f t="shared" si="10"/>
        <v>1767918.8000540503</v>
      </c>
      <c r="G20" s="62"/>
      <c r="N20" s="62"/>
      <c r="O20" s="75"/>
    </row>
    <row r="21" spans="1:15" ht="12.75">
      <c r="A21" s="36" t="s">
        <v>10</v>
      </c>
      <c r="B21" s="7"/>
      <c r="C21" s="15" t="s">
        <v>14</v>
      </c>
      <c r="D21" s="54">
        <f>+D9</f>
        <v>1745156.1435117377</v>
      </c>
      <c r="E21" s="43">
        <v>0.006817428200122742</v>
      </c>
      <c r="F21" s="26">
        <f t="shared" si="10"/>
        <v>11897.476706394371</v>
      </c>
      <c r="G21" s="62"/>
      <c r="N21" s="62"/>
      <c r="O21" s="75"/>
    </row>
    <row r="22" spans="1:15" ht="12.75">
      <c r="A22" s="36" t="s">
        <v>7</v>
      </c>
      <c r="B22" s="7"/>
      <c r="C22" s="15" t="s">
        <v>15</v>
      </c>
      <c r="D22" s="54">
        <v>60.19709040620983</v>
      </c>
      <c r="E22" s="43">
        <v>2.177579882702842</v>
      </c>
      <c r="F22" s="26">
        <f t="shared" si="10"/>
        <v>131.0839730658068</v>
      </c>
      <c r="G22" s="62"/>
      <c r="N22" s="62"/>
      <c r="O22" s="75"/>
    </row>
    <row r="23" spans="1:7" ht="12.75">
      <c r="A23" s="38" t="s">
        <v>6</v>
      </c>
      <c r="B23" s="7"/>
      <c r="C23" s="15" t="s">
        <v>15</v>
      </c>
      <c r="D23" s="54">
        <v>26692.86138817663</v>
      </c>
      <c r="E23" s="43">
        <v>2.6200694644830373</v>
      </c>
      <c r="F23" s="27">
        <f t="shared" si="10"/>
        <v>69937.15104283989</v>
      </c>
      <c r="G23" s="28"/>
    </row>
    <row r="24" spans="1:6" ht="12.75">
      <c r="A24" s="17" t="s">
        <v>9</v>
      </c>
      <c r="B24" s="8"/>
      <c r="C24" s="9"/>
      <c r="D24" s="8"/>
      <c r="E24" s="12"/>
      <c r="F24" s="32">
        <f>SUM(F16:F23)</f>
        <v>12395468.316866128</v>
      </c>
    </row>
    <row r="26" spans="1:6" ht="12.75">
      <c r="A26" s="23" t="s">
        <v>16</v>
      </c>
      <c r="B26" s="14"/>
      <c r="C26" s="4" t="s">
        <v>12</v>
      </c>
      <c r="D26" s="22"/>
      <c r="E26" s="65">
        <f>$E$14</f>
        <v>2016</v>
      </c>
      <c r="F26" s="14"/>
    </row>
    <row r="27" spans="1:6" ht="12.75">
      <c r="A27" s="9" t="s">
        <v>4</v>
      </c>
      <c r="B27" s="3"/>
      <c r="C27" s="5" t="s">
        <v>13</v>
      </c>
      <c r="D27" s="85" t="s">
        <v>35</v>
      </c>
      <c r="E27" s="86"/>
      <c r="F27" s="87"/>
    </row>
    <row r="28" spans="1:6" ht="12.75">
      <c r="A28" s="13" t="s">
        <v>5</v>
      </c>
      <c r="B28" s="18"/>
      <c r="C28" s="15" t="s">
        <v>14</v>
      </c>
      <c r="D28" s="6">
        <f aca="true" t="shared" si="11" ref="D28:D34">D16</f>
        <v>391506337.5131552</v>
      </c>
      <c r="E28" s="43">
        <v>0.00579548861316703</v>
      </c>
      <c r="F28" s="25">
        <f aca="true" t="shared" si="12" ref="F28:F35">D28*E28</f>
        <v>2268970.521040219</v>
      </c>
    </row>
    <row r="29" spans="1:6" ht="12.75">
      <c r="A29" s="13" t="s">
        <v>8</v>
      </c>
      <c r="B29" s="7"/>
      <c r="C29" s="15" t="s">
        <v>14</v>
      </c>
      <c r="D29" s="7">
        <f t="shared" si="11"/>
        <v>154077873.08300993</v>
      </c>
      <c r="E29" s="43">
        <v>0.005139395562619819</v>
      </c>
      <c r="F29" s="26">
        <f t="shared" si="12"/>
        <v>791867.137220721</v>
      </c>
    </row>
    <row r="30" spans="1:6" ht="12.75">
      <c r="A30" s="13" t="s">
        <v>21</v>
      </c>
      <c r="B30" s="7"/>
      <c r="C30" s="15" t="s">
        <v>15</v>
      </c>
      <c r="D30" s="7">
        <f t="shared" si="11"/>
        <v>1037307.4299775597</v>
      </c>
      <c r="E30" s="43">
        <v>2.2291219557223507</v>
      </c>
      <c r="F30" s="26">
        <f t="shared" si="12"/>
        <v>2312284.7669969033</v>
      </c>
    </row>
    <row r="31" spans="1:7" ht="12.75">
      <c r="A31" s="13" t="s">
        <v>22</v>
      </c>
      <c r="B31" s="7"/>
      <c r="C31" s="15" t="s">
        <v>15</v>
      </c>
      <c r="D31" s="7">
        <f t="shared" si="11"/>
        <v>1194282.0139029855</v>
      </c>
      <c r="E31" s="43">
        <v>2.229121955722351</v>
      </c>
      <c r="F31" s="26">
        <f t="shared" si="12"/>
        <v>2662200.258515451</v>
      </c>
      <c r="G31" s="28"/>
    </row>
    <row r="32" spans="1:6" ht="12.75">
      <c r="A32" s="13" t="s">
        <v>23</v>
      </c>
      <c r="B32" s="37"/>
      <c r="C32" s="15" t="s">
        <v>15</v>
      </c>
      <c r="D32" s="7">
        <f t="shared" si="11"/>
        <v>496249.9703114117</v>
      </c>
      <c r="E32" s="43">
        <v>2.691666259734817</v>
      </c>
      <c r="F32" s="26">
        <f t="shared" si="12"/>
        <v>1335739.3014816316</v>
      </c>
    </row>
    <row r="33" spans="1:6" ht="12.75">
      <c r="A33" s="36" t="s">
        <v>10</v>
      </c>
      <c r="B33" s="7"/>
      <c r="C33" s="15" t="s">
        <v>14</v>
      </c>
      <c r="D33" s="7">
        <f t="shared" si="11"/>
        <v>1745156.1435117377</v>
      </c>
      <c r="E33" s="43">
        <v>0.00513939556261982</v>
      </c>
      <c r="F33" s="26">
        <f t="shared" si="12"/>
        <v>8969.047740042943</v>
      </c>
    </row>
    <row r="34" spans="1:6" ht="12.75">
      <c r="A34" s="36" t="s">
        <v>7</v>
      </c>
      <c r="B34" s="7"/>
      <c r="C34" s="15" t="s">
        <v>15</v>
      </c>
      <c r="D34" s="7">
        <f t="shared" si="11"/>
        <v>60.19709040620983</v>
      </c>
      <c r="E34" s="43">
        <v>1.6451235654047334</v>
      </c>
      <c r="F34" s="26">
        <f t="shared" si="12"/>
        <v>99.03165199605499</v>
      </c>
    </row>
    <row r="35" spans="1:7" ht="12.75">
      <c r="A35" s="38" t="s">
        <v>6</v>
      </c>
      <c r="B35" s="7"/>
      <c r="C35" s="15" t="s">
        <v>15</v>
      </c>
      <c r="D35" s="7">
        <f>D23</f>
        <v>26692.86138817663</v>
      </c>
      <c r="E35" s="43">
        <v>1.9794219427594566</v>
      </c>
      <c r="F35" s="27">
        <f t="shared" si="12"/>
        <v>52836.435546793466</v>
      </c>
      <c r="G35" s="28"/>
    </row>
    <row r="36" spans="1:6" ht="12.75">
      <c r="A36" s="17" t="s">
        <v>9</v>
      </c>
      <c r="B36" s="8"/>
      <c r="C36" s="9"/>
      <c r="D36" s="8"/>
      <c r="E36" s="12"/>
      <c r="F36" s="32">
        <f>SUM(F28:F35)</f>
        <v>9432966.500193756</v>
      </c>
    </row>
    <row r="38" spans="1:6" ht="12.75">
      <c r="A38" s="23" t="s">
        <v>17</v>
      </c>
      <c r="B38" s="14"/>
      <c r="C38" s="4"/>
      <c r="D38" s="22"/>
      <c r="E38" s="65">
        <f>$E$14</f>
        <v>2016</v>
      </c>
      <c r="F38" s="14"/>
    </row>
    <row r="39" spans="1:6" ht="12.75">
      <c r="A39" s="9" t="s">
        <v>4</v>
      </c>
      <c r="B39" s="3"/>
      <c r="C39" s="5"/>
      <c r="D39" s="85" t="s">
        <v>35</v>
      </c>
      <c r="E39" s="86"/>
      <c r="F39" s="87"/>
    </row>
    <row r="40" spans="1:6" ht="12.75">
      <c r="A40" s="13" t="s">
        <v>5</v>
      </c>
      <c r="B40" s="18"/>
      <c r="C40" s="15" t="s">
        <v>14</v>
      </c>
      <c r="D40" s="6">
        <f aca="true" t="shared" si="13" ref="D40:D46">D4</f>
        <v>391506337.5131552</v>
      </c>
      <c r="E40" s="29">
        <v>0.0044</v>
      </c>
      <c r="F40" s="25">
        <f aca="true" t="shared" si="14" ref="F40:F47">D40*E40</f>
        <v>1722627.885057883</v>
      </c>
    </row>
    <row r="41" spans="1:6" ht="12.75">
      <c r="A41" s="13" t="s">
        <v>8</v>
      </c>
      <c r="B41" s="7"/>
      <c r="C41" s="15" t="s">
        <v>14</v>
      </c>
      <c r="D41" s="7">
        <f t="shared" si="13"/>
        <v>154077873.08300993</v>
      </c>
      <c r="E41" s="30">
        <v>0.0044</v>
      </c>
      <c r="F41" s="26">
        <f t="shared" si="14"/>
        <v>677942.6415652437</v>
      </c>
    </row>
    <row r="42" spans="1:7" ht="12.75">
      <c r="A42" s="13" t="s">
        <v>21</v>
      </c>
      <c r="B42" s="7"/>
      <c r="C42" s="15" t="s">
        <v>14</v>
      </c>
      <c r="D42" s="67">
        <v>399827453.0201934</v>
      </c>
      <c r="E42" s="30">
        <v>0.0044</v>
      </c>
      <c r="F42" s="26">
        <f t="shared" si="14"/>
        <v>1759240.7932888512</v>
      </c>
      <c r="G42" s="61" t="s">
        <v>45</v>
      </c>
    </row>
    <row r="43" spans="1:6" ht="12.75">
      <c r="A43" s="13" t="s">
        <v>22</v>
      </c>
      <c r="B43" s="7"/>
      <c r="C43" s="15" t="s">
        <v>14</v>
      </c>
      <c r="D43" s="7">
        <f t="shared" si="13"/>
        <v>577738464.0901952</v>
      </c>
      <c r="E43" s="30">
        <v>0.0044</v>
      </c>
      <c r="F43" s="26">
        <f t="shared" si="14"/>
        <v>2542049.2419968587</v>
      </c>
    </row>
    <row r="44" spans="1:6" ht="12.75">
      <c r="A44" s="13" t="s">
        <v>23</v>
      </c>
      <c r="B44" s="37"/>
      <c r="C44" s="15" t="s">
        <v>14</v>
      </c>
      <c r="D44" s="7">
        <f t="shared" si="13"/>
        <v>283824341.4060804</v>
      </c>
      <c r="E44" s="30">
        <v>0.0044</v>
      </c>
      <c r="F44" s="26">
        <f t="shared" si="14"/>
        <v>1248827.1021867539</v>
      </c>
    </row>
    <row r="45" spans="1:6" ht="12.75">
      <c r="A45" s="36" t="s">
        <v>10</v>
      </c>
      <c r="B45" s="7"/>
      <c r="C45" s="15" t="s">
        <v>14</v>
      </c>
      <c r="D45" s="7">
        <f t="shared" si="13"/>
        <v>1745156.1435117377</v>
      </c>
      <c r="E45" s="30">
        <v>0.0044</v>
      </c>
      <c r="F45" s="26">
        <f t="shared" si="14"/>
        <v>7678.687031451646</v>
      </c>
    </row>
    <row r="46" spans="1:6" ht="12.75">
      <c r="A46" s="36" t="s">
        <v>7</v>
      </c>
      <c r="B46" s="7"/>
      <c r="C46" s="15" t="s">
        <v>14</v>
      </c>
      <c r="D46" s="7">
        <f t="shared" si="13"/>
        <v>22014.74410054014</v>
      </c>
      <c r="E46" s="30">
        <v>0.0044</v>
      </c>
      <c r="F46" s="26">
        <f t="shared" si="14"/>
        <v>96.86487404237663</v>
      </c>
    </row>
    <row r="47" spans="1:6" ht="12.75">
      <c r="A47" s="38" t="s">
        <v>6</v>
      </c>
      <c r="B47" s="7"/>
      <c r="C47" s="15" t="s">
        <v>14</v>
      </c>
      <c r="D47" s="7">
        <f>D11</f>
        <v>9878357.302012196</v>
      </c>
      <c r="E47" s="31">
        <v>0.0044</v>
      </c>
      <c r="F47" s="27">
        <f t="shared" si="14"/>
        <v>43464.77212885366</v>
      </c>
    </row>
    <row r="48" spans="1:6" ht="12.75">
      <c r="A48" s="17" t="s">
        <v>9</v>
      </c>
      <c r="B48" s="8"/>
      <c r="C48" s="9"/>
      <c r="D48" s="8">
        <f>SUM(D40:D47)</f>
        <v>1818619997.3022587</v>
      </c>
      <c r="E48" s="12"/>
      <c r="F48" s="32">
        <f>SUM(F40:F47)</f>
        <v>8001927.98812994</v>
      </c>
    </row>
    <row r="50" spans="1:6" ht="12.75">
      <c r="A50" s="23" t="s">
        <v>18</v>
      </c>
      <c r="B50" s="14"/>
      <c r="C50" s="4"/>
      <c r="D50" s="22"/>
      <c r="E50" s="65">
        <f>$E$14</f>
        <v>2016</v>
      </c>
      <c r="F50" s="14"/>
    </row>
    <row r="51" spans="1:6" ht="12.75">
      <c r="A51" s="9" t="s">
        <v>4</v>
      </c>
      <c r="B51" s="3"/>
      <c r="C51" s="5"/>
      <c r="D51" s="85" t="s">
        <v>35</v>
      </c>
      <c r="E51" s="86"/>
      <c r="F51" s="87"/>
    </row>
    <row r="52" spans="1:6" ht="12.75">
      <c r="A52" s="13" t="s">
        <v>5</v>
      </c>
      <c r="B52" s="6"/>
      <c r="C52" s="15" t="s">
        <v>14</v>
      </c>
      <c r="D52" s="7">
        <f aca="true" t="shared" si="15" ref="D52:D59">D4</f>
        <v>391506337.5131552</v>
      </c>
      <c r="E52" s="29">
        <v>0.0013</v>
      </c>
      <c r="F52" s="25">
        <f aca="true" t="shared" si="16" ref="F52:F59">D52*E52</f>
        <v>508958.2387671018</v>
      </c>
    </row>
    <row r="53" spans="1:6" ht="12.75">
      <c r="A53" s="13" t="s">
        <v>8</v>
      </c>
      <c r="B53" s="7"/>
      <c r="C53" s="15" t="s">
        <v>14</v>
      </c>
      <c r="D53" s="7">
        <f t="shared" si="15"/>
        <v>154077873.08300993</v>
      </c>
      <c r="E53" s="29">
        <v>0.0013</v>
      </c>
      <c r="F53" s="26">
        <f t="shared" si="16"/>
        <v>200301.2350079129</v>
      </c>
    </row>
    <row r="54" spans="1:7" ht="12.75">
      <c r="A54" s="13" t="s">
        <v>21</v>
      </c>
      <c r="B54" s="7"/>
      <c r="C54" s="15" t="s">
        <v>14</v>
      </c>
      <c r="D54" s="67">
        <f>+D42</f>
        <v>399827453.0201934</v>
      </c>
      <c r="E54" s="29">
        <v>0.0013</v>
      </c>
      <c r="F54" s="26">
        <f t="shared" si="16"/>
        <v>519775.6889262514</v>
      </c>
      <c r="G54" s="61" t="s">
        <v>45</v>
      </c>
    </row>
    <row r="55" spans="1:6" ht="12.75">
      <c r="A55" s="13" t="s">
        <v>22</v>
      </c>
      <c r="B55" s="7"/>
      <c r="C55" s="15" t="s">
        <v>14</v>
      </c>
      <c r="D55" s="7">
        <f t="shared" si="15"/>
        <v>577738464.0901952</v>
      </c>
      <c r="E55" s="29">
        <v>0.0013</v>
      </c>
      <c r="F55" s="26">
        <f t="shared" si="16"/>
        <v>751060.0033172537</v>
      </c>
    </row>
    <row r="56" spans="1:6" ht="12.75">
      <c r="A56" s="13" t="s">
        <v>23</v>
      </c>
      <c r="B56" s="7"/>
      <c r="C56" s="15" t="s">
        <v>14</v>
      </c>
      <c r="D56" s="7">
        <f t="shared" si="15"/>
        <v>283824341.4060804</v>
      </c>
      <c r="E56" s="29">
        <v>0.0013</v>
      </c>
      <c r="F56" s="26">
        <f t="shared" si="16"/>
        <v>368971.64382790454</v>
      </c>
    </row>
    <row r="57" spans="1:6" ht="12.75">
      <c r="A57" s="36" t="s">
        <v>10</v>
      </c>
      <c r="B57" s="7"/>
      <c r="C57" s="15" t="s">
        <v>14</v>
      </c>
      <c r="D57" s="7">
        <f t="shared" si="15"/>
        <v>1745156.1435117377</v>
      </c>
      <c r="E57" s="29">
        <v>0.0013</v>
      </c>
      <c r="F57" s="26">
        <f t="shared" si="16"/>
        <v>2268.702986565259</v>
      </c>
    </row>
    <row r="58" spans="1:6" ht="12.75">
      <c r="A58" s="36" t="s">
        <v>7</v>
      </c>
      <c r="B58" s="7"/>
      <c r="C58" s="15" t="s">
        <v>14</v>
      </c>
      <c r="D58" s="7">
        <f t="shared" si="15"/>
        <v>22014.74410054014</v>
      </c>
      <c r="E58" s="29">
        <v>0.0013</v>
      </c>
      <c r="F58" s="26">
        <f t="shared" si="16"/>
        <v>28.619167330702183</v>
      </c>
    </row>
    <row r="59" spans="1:6" ht="12">
      <c r="A59" s="38" t="s">
        <v>6</v>
      </c>
      <c r="B59" s="7"/>
      <c r="C59" s="15" t="s">
        <v>14</v>
      </c>
      <c r="D59" s="7">
        <f t="shared" si="15"/>
        <v>9878357.302012196</v>
      </c>
      <c r="E59" s="43">
        <v>0.0013</v>
      </c>
      <c r="F59" s="27">
        <f t="shared" si="16"/>
        <v>12841.864492615854</v>
      </c>
    </row>
    <row r="60" spans="1:6" ht="12.75">
      <c r="A60" s="17" t="s">
        <v>9</v>
      </c>
      <c r="B60" s="8"/>
      <c r="C60" s="9"/>
      <c r="D60" s="8">
        <f>SUM(D52:D59)</f>
        <v>1818619997.3022587</v>
      </c>
      <c r="E60" s="12"/>
      <c r="F60" s="32">
        <f>SUM(F52:F59)</f>
        <v>2364205.9964929363</v>
      </c>
    </row>
    <row r="62" spans="1:2" ht="12.75">
      <c r="A62" s="21">
        <f>$E$14</f>
        <v>2016</v>
      </c>
      <c r="B62" s="24" t="s">
        <v>35</v>
      </c>
    </row>
    <row r="63" spans="1:2" ht="12">
      <c r="A63" s="10"/>
      <c r="B63" s="18"/>
    </row>
    <row r="64" spans="1:2" ht="12">
      <c r="A64" s="11" t="s">
        <v>0</v>
      </c>
      <c r="B64" s="33">
        <f>+L12</f>
        <v>177882786.2933932</v>
      </c>
    </row>
    <row r="65" spans="1:2" ht="12">
      <c r="A65" s="11" t="s">
        <v>1</v>
      </c>
      <c r="B65" s="34">
        <f>F48</f>
        <v>8001927.98812994</v>
      </c>
    </row>
    <row r="66" spans="1:2" ht="12">
      <c r="A66" s="11" t="s">
        <v>2</v>
      </c>
      <c r="B66" s="34">
        <f>F24</f>
        <v>12395468.316866128</v>
      </c>
    </row>
    <row r="67" spans="1:2" ht="12">
      <c r="A67" s="11" t="s">
        <v>3</v>
      </c>
      <c r="B67" s="34">
        <f>F36</f>
        <v>9432966.500193756</v>
      </c>
    </row>
    <row r="68" spans="1:2" ht="12">
      <c r="A68" s="11" t="s">
        <v>19</v>
      </c>
      <c r="B68" s="34">
        <f>F60</f>
        <v>2364205.9964929363</v>
      </c>
    </row>
    <row r="69" spans="1:2" ht="12">
      <c r="A69" s="11" t="s">
        <v>20</v>
      </c>
      <c r="B69" s="35">
        <v>29300.83306</v>
      </c>
    </row>
    <row r="70" spans="1:2" ht="12">
      <c r="A70" s="66" t="s">
        <v>43</v>
      </c>
      <c r="B70" s="64">
        <v>515168.65044006414</v>
      </c>
    </row>
    <row r="71" spans="1:2" ht="12.75">
      <c r="A71" s="20" t="s">
        <v>9</v>
      </c>
      <c r="B71" s="19">
        <f>SUM(B64:B70)</f>
        <v>210621824.578576</v>
      </c>
    </row>
    <row r="74" ht="12">
      <c r="B74" t="s">
        <v>24</v>
      </c>
    </row>
    <row r="76" ht="12">
      <c r="B76" s="42">
        <f>B71/12</f>
        <v>17551818.714881334</v>
      </c>
    </row>
  </sheetData>
  <sheetProtection selectLockedCells="1" selectUnlockedCells="1"/>
  <mergeCells count="11">
    <mergeCell ref="D51:F51"/>
    <mergeCell ref="D15:F15"/>
    <mergeCell ref="D27:F27"/>
    <mergeCell ref="D39:F39"/>
    <mergeCell ref="L2:L3"/>
    <mergeCell ref="O16:O22"/>
    <mergeCell ref="B2:B3"/>
    <mergeCell ref="C2:C3"/>
    <mergeCell ref="J2:K2"/>
    <mergeCell ref="H2:I2"/>
    <mergeCell ref="A1:F1"/>
  </mergeCells>
  <printOptions/>
  <pageMargins left="0.5118110236220472" right="0.5118110236220472" top="0.5118110236220472" bottom="1.3779527559055118" header="0.5118110236220472" footer="0.5118110236220472"/>
  <pageSetup fitToHeight="0" horizontalDpi="600" verticalDpi="600" orientation="portrait" paperSize="3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jcochrane</dc:creator>
  <cp:keywords/>
  <dc:description/>
  <cp:lastModifiedBy>Cristina</cp:lastModifiedBy>
  <cp:lastPrinted>2015-03-13T14:03:29Z</cp:lastPrinted>
  <dcterms:created xsi:type="dcterms:W3CDTF">2007-11-22T16:04:55Z</dcterms:created>
  <dcterms:modified xsi:type="dcterms:W3CDTF">2015-07-30T16:20:44Z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