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5195" windowHeight="9555" tabRatio="660"/>
  </bookViews>
  <sheets>
    <sheet name="Purchased Power Model" sheetId="7" r:id="rId1"/>
  </sheets>
  <externalReferences>
    <externalReference r:id="rId2"/>
    <externalReference r:id="rId3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olderPath">[2]Menu!$C$8</definedName>
    <definedName name="NewRevReq">[2]Refs!$B$8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_xlnm.Print_Area" localSheetId="0">'Purchased Power Model'!$A$1:$P$283</definedName>
    <definedName name="_xlnm.Print_Titles" localSheetId="0">'Purchased Power Model'!$A:$P,'Purchased Power Model'!$1:$2</definedName>
    <definedName name="RevReqLookupKey">[2]Refs!$B$5</definedName>
    <definedName name="RevReqRange">[2]Refs!$B$7</definedName>
  </definedNames>
  <calcPr calcId="145621"/>
</workbook>
</file>

<file path=xl/calcChain.xml><?xml version="1.0" encoding="utf-8"?>
<calcChain xmlns="http://schemas.openxmlformats.org/spreadsheetml/2006/main">
  <c r="N287" i="7" l="1"/>
  <c r="L231" i="7" l="1"/>
  <c r="L232" i="7" s="1"/>
  <c r="L233" i="7" s="1"/>
  <c r="L234" i="7" s="1"/>
  <c r="L235" i="7" s="1"/>
  <c r="L236" i="7" s="1"/>
  <c r="L237" i="7" s="1"/>
  <c r="L238" i="7" s="1"/>
  <c r="L239" i="7" s="1"/>
  <c r="L240" i="7" s="1"/>
  <c r="L241" i="7" s="1"/>
  <c r="L242" i="7" s="1"/>
  <c r="R242" i="7" l="1"/>
  <c r="L243" i="7"/>
  <c r="L244" i="7" s="1"/>
  <c r="L245" i="7" s="1"/>
  <c r="L246" i="7" s="1"/>
  <c r="L247" i="7" s="1"/>
  <c r="L248" i="7" s="1"/>
  <c r="L249" i="7" s="1"/>
  <c r="L250" i="7" s="1"/>
  <c r="L251" i="7" s="1"/>
  <c r="L252" i="7" s="1"/>
  <c r="L253" i="7" s="1"/>
  <c r="L254" i="7" s="1"/>
  <c r="R254" i="7" s="1"/>
  <c r="N3" i="7" l="1"/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59" i="7" l="1"/>
  <c r="N258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H232" i="7"/>
  <c r="H233" i="7"/>
  <c r="H234" i="7"/>
  <c r="H235" i="7"/>
  <c r="H236" i="7"/>
  <c r="H237" i="7"/>
  <c r="H238" i="7"/>
  <c r="H239" i="7"/>
  <c r="H240" i="7"/>
  <c r="H241" i="7"/>
  <c r="H242" i="7"/>
  <c r="H231" i="7"/>
  <c r="N231" i="7" s="1"/>
  <c r="G3" i="7" l="1"/>
  <c r="G4" i="7"/>
  <c r="O4" i="7" s="1"/>
  <c r="P4" i="7" s="1"/>
  <c r="Q4" i="7" s="1"/>
  <c r="G5" i="7"/>
  <c r="O5" i="7" s="1"/>
  <c r="P5" i="7" s="1"/>
  <c r="Q5" i="7" s="1"/>
  <c r="G6" i="7"/>
  <c r="O6" i="7" s="1"/>
  <c r="P6" i="7" s="1"/>
  <c r="Q6" i="7" s="1"/>
  <c r="G7" i="7"/>
  <c r="O7" i="7" s="1"/>
  <c r="P7" i="7" s="1"/>
  <c r="Q7" i="7" s="1"/>
  <c r="G8" i="7"/>
  <c r="O8" i="7" s="1"/>
  <c r="P8" i="7" s="1"/>
  <c r="Q8" i="7" s="1"/>
  <c r="G9" i="7"/>
  <c r="O9" i="7" s="1"/>
  <c r="P9" i="7" s="1"/>
  <c r="Q9" i="7" s="1"/>
  <c r="G10" i="7"/>
  <c r="O10" i="7" s="1"/>
  <c r="P10" i="7" s="1"/>
  <c r="Q10" i="7" s="1"/>
  <c r="G11" i="7"/>
  <c r="O11" i="7" s="1"/>
  <c r="P11" i="7" s="1"/>
  <c r="Q11" i="7" s="1"/>
  <c r="G12" i="7"/>
  <c r="O12" i="7" s="1"/>
  <c r="P12" i="7" s="1"/>
  <c r="Q12" i="7" s="1"/>
  <c r="G13" i="7"/>
  <c r="O13" i="7" s="1"/>
  <c r="P13" i="7" s="1"/>
  <c r="Q13" i="7" s="1"/>
  <c r="G14" i="7"/>
  <c r="O14" i="7" s="1"/>
  <c r="P14" i="7" s="1"/>
  <c r="Q14" i="7" s="1"/>
  <c r="G15" i="7"/>
  <c r="G16" i="7"/>
  <c r="O16" i="7" s="1"/>
  <c r="P16" i="7" s="1"/>
  <c r="Q16" i="7" s="1"/>
  <c r="G17" i="7"/>
  <c r="O17" i="7" s="1"/>
  <c r="P17" i="7" s="1"/>
  <c r="Q17" i="7" s="1"/>
  <c r="G18" i="7"/>
  <c r="O18" i="7" s="1"/>
  <c r="P18" i="7" s="1"/>
  <c r="Q18" i="7" s="1"/>
  <c r="G19" i="7"/>
  <c r="O19" i="7" s="1"/>
  <c r="P19" i="7" s="1"/>
  <c r="Q19" i="7" s="1"/>
  <c r="G20" i="7"/>
  <c r="O20" i="7" s="1"/>
  <c r="P20" i="7" s="1"/>
  <c r="Q20" i="7" s="1"/>
  <c r="G21" i="7"/>
  <c r="O21" i="7" s="1"/>
  <c r="P21" i="7" s="1"/>
  <c r="Q21" i="7" s="1"/>
  <c r="G22" i="7"/>
  <c r="O22" i="7" s="1"/>
  <c r="P22" i="7" s="1"/>
  <c r="Q22" i="7" s="1"/>
  <c r="G23" i="7"/>
  <c r="O23" i="7" s="1"/>
  <c r="P23" i="7" s="1"/>
  <c r="Q23" i="7" s="1"/>
  <c r="G24" i="7"/>
  <c r="O24" i="7" s="1"/>
  <c r="P24" i="7" s="1"/>
  <c r="Q24" i="7" s="1"/>
  <c r="G25" i="7"/>
  <c r="O25" i="7" s="1"/>
  <c r="P25" i="7" s="1"/>
  <c r="Q25" i="7" s="1"/>
  <c r="G26" i="7"/>
  <c r="O26" i="7" s="1"/>
  <c r="P26" i="7" s="1"/>
  <c r="Q26" i="7" s="1"/>
  <c r="G27" i="7"/>
  <c r="O15" i="7" l="1"/>
  <c r="P15" i="7" s="1"/>
  <c r="Q15" i="7" s="1"/>
  <c r="G259" i="7"/>
  <c r="O259" i="7" s="1"/>
  <c r="P259" i="7" s="1"/>
  <c r="Q259" i="7" s="1"/>
  <c r="O3" i="7"/>
  <c r="P3" i="7" s="1"/>
  <c r="Q3" i="7" s="1"/>
  <c r="G258" i="7"/>
  <c r="O258" i="7" s="1"/>
  <c r="P258" i="7" s="1"/>
  <c r="Q258" i="7" s="1"/>
  <c r="N232" i="7"/>
  <c r="N233" i="7" l="1"/>
  <c r="N234" i="7" l="1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N235" i="7" l="1"/>
  <c r="N236" i="7" l="1"/>
  <c r="N237" i="7" l="1"/>
  <c r="N238" i="7" l="1"/>
  <c r="N239" i="7" l="1"/>
  <c r="N240" i="7" l="1"/>
  <c r="N241" i="7" l="1"/>
  <c r="O63" i="7"/>
  <c r="P63" i="7" s="1"/>
  <c r="Q63" i="7" s="1"/>
  <c r="O62" i="7"/>
  <c r="P62" i="7" s="1"/>
  <c r="Q62" i="7" s="1"/>
  <c r="O61" i="7"/>
  <c r="P61" i="7" s="1"/>
  <c r="Q61" i="7" s="1"/>
  <c r="O60" i="7"/>
  <c r="P60" i="7" s="1"/>
  <c r="Q60" i="7" s="1"/>
  <c r="O59" i="7"/>
  <c r="P59" i="7" s="1"/>
  <c r="Q59" i="7" s="1"/>
  <c r="O58" i="7"/>
  <c r="P58" i="7" s="1"/>
  <c r="Q58" i="7" s="1"/>
  <c r="O57" i="7"/>
  <c r="P57" i="7" s="1"/>
  <c r="Q57" i="7" s="1"/>
  <c r="O56" i="7"/>
  <c r="P56" i="7" s="1"/>
  <c r="Q56" i="7" s="1"/>
  <c r="O55" i="7"/>
  <c r="P55" i="7" s="1"/>
  <c r="Q55" i="7" s="1"/>
  <c r="O54" i="7"/>
  <c r="P54" i="7" s="1"/>
  <c r="Q54" i="7" s="1"/>
  <c r="O53" i="7"/>
  <c r="P53" i="7" s="1"/>
  <c r="Q53" i="7" s="1"/>
  <c r="O52" i="7"/>
  <c r="P52" i="7" s="1"/>
  <c r="Q52" i="7" s="1"/>
  <c r="O51" i="7"/>
  <c r="P51" i="7" s="1"/>
  <c r="Q51" i="7" s="1"/>
  <c r="O50" i="7"/>
  <c r="P50" i="7" s="1"/>
  <c r="Q50" i="7" s="1"/>
  <c r="O49" i="7"/>
  <c r="P49" i="7" s="1"/>
  <c r="Q49" i="7" s="1"/>
  <c r="O48" i="7"/>
  <c r="P48" i="7" s="1"/>
  <c r="Q48" i="7" s="1"/>
  <c r="O47" i="7"/>
  <c r="P47" i="7" s="1"/>
  <c r="Q47" i="7" s="1"/>
  <c r="O46" i="7"/>
  <c r="P46" i="7" s="1"/>
  <c r="Q46" i="7" s="1"/>
  <c r="O45" i="7"/>
  <c r="P45" i="7" s="1"/>
  <c r="Q45" i="7" s="1"/>
  <c r="O44" i="7"/>
  <c r="P44" i="7" s="1"/>
  <c r="Q44" i="7" s="1"/>
  <c r="O43" i="7"/>
  <c r="P43" i="7" s="1"/>
  <c r="Q43" i="7" s="1"/>
  <c r="O42" i="7"/>
  <c r="P42" i="7" s="1"/>
  <c r="Q42" i="7" s="1"/>
  <c r="O41" i="7"/>
  <c r="P41" i="7" s="1"/>
  <c r="Q41" i="7" s="1"/>
  <c r="O40" i="7"/>
  <c r="P40" i="7" s="1"/>
  <c r="Q40" i="7" s="1"/>
  <c r="O39" i="7"/>
  <c r="P39" i="7" s="1"/>
  <c r="Q39" i="7" s="1"/>
  <c r="O38" i="7"/>
  <c r="P38" i="7" s="1"/>
  <c r="Q38" i="7" s="1"/>
  <c r="O37" i="7"/>
  <c r="P37" i="7" s="1"/>
  <c r="Q37" i="7" s="1"/>
  <c r="O36" i="7"/>
  <c r="P36" i="7" s="1"/>
  <c r="Q36" i="7" s="1"/>
  <c r="O35" i="7"/>
  <c r="P35" i="7" s="1"/>
  <c r="Q35" i="7" s="1"/>
  <c r="O34" i="7"/>
  <c r="P34" i="7" s="1"/>
  <c r="Q34" i="7" s="1"/>
  <c r="O33" i="7"/>
  <c r="P33" i="7" s="1"/>
  <c r="Q33" i="7" s="1"/>
  <c r="O32" i="7"/>
  <c r="P32" i="7" s="1"/>
  <c r="Q32" i="7" s="1"/>
  <c r="O31" i="7"/>
  <c r="P31" i="7" s="1"/>
  <c r="Q31" i="7" s="1"/>
  <c r="O30" i="7"/>
  <c r="P30" i="7" s="1"/>
  <c r="Q30" i="7" s="1"/>
  <c r="O29" i="7"/>
  <c r="P29" i="7" s="1"/>
  <c r="Q29" i="7" s="1"/>
  <c r="O28" i="7"/>
  <c r="P28" i="7" s="1"/>
  <c r="Q28" i="7" s="1"/>
  <c r="O27" i="7"/>
  <c r="P27" i="7" s="1"/>
  <c r="Q27" i="7" s="1"/>
  <c r="N242" i="7" l="1"/>
  <c r="G276" i="7" l="1"/>
  <c r="O64" i="7" l="1"/>
  <c r="P64" i="7" s="1"/>
  <c r="Q64" i="7" s="1"/>
  <c r="O65" i="7"/>
  <c r="P65" i="7" s="1"/>
  <c r="Q65" i="7" s="1"/>
  <c r="O67" i="7"/>
  <c r="P67" i="7" s="1"/>
  <c r="Q67" i="7" s="1"/>
  <c r="O68" i="7"/>
  <c r="P68" i="7" s="1"/>
  <c r="Q68" i="7" s="1"/>
  <c r="O69" i="7"/>
  <c r="P69" i="7" s="1"/>
  <c r="Q69" i="7" s="1"/>
  <c r="O71" i="7"/>
  <c r="P71" i="7" s="1"/>
  <c r="Q71" i="7" s="1"/>
  <c r="O72" i="7"/>
  <c r="P72" i="7" s="1"/>
  <c r="Q72" i="7" s="1"/>
  <c r="O74" i="7"/>
  <c r="P74" i="7" s="1"/>
  <c r="Q74" i="7" s="1"/>
  <c r="O75" i="7"/>
  <c r="P75" i="7" s="1"/>
  <c r="Q75" i="7" s="1"/>
  <c r="O79" i="7"/>
  <c r="P79" i="7" s="1"/>
  <c r="Q79" i="7" s="1"/>
  <c r="O80" i="7"/>
  <c r="P80" i="7" s="1"/>
  <c r="Q80" i="7" s="1"/>
  <c r="O81" i="7"/>
  <c r="P81" i="7" s="1"/>
  <c r="Q81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2" i="7"/>
  <c r="P102" i="7" s="1"/>
  <c r="Q102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66" i="7"/>
  <c r="P66" i="7" s="1"/>
  <c r="Q66" i="7" s="1"/>
  <c r="O70" i="7"/>
  <c r="P70" i="7" s="1"/>
  <c r="Q70" i="7" s="1"/>
  <c r="O73" i="7"/>
  <c r="P73" i="7" s="1"/>
  <c r="Q73" i="7" s="1"/>
  <c r="O76" i="7"/>
  <c r="P76" i="7" s="1"/>
  <c r="Q76" i="7" s="1"/>
  <c r="O77" i="7"/>
  <c r="P77" i="7" s="1"/>
  <c r="Q77" i="7" s="1"/>
  <c r="O78" i="7"/>
  <c r="P78" i="7" s="1"/>
  <c r="Q78" i="7" s="1"/>
  <c r="O82" i="7"/>
  <c r="P82" i="7" s="1"/>
  <c r="Q82" i="7" s="1"/>
  <c r="O86" i="7"/>
  <c r="P86" i="7" s="1"/>
  <c r="Q86" i="7" s="1"/>
  <c r="O101" i="7"/>
  <c r="P101" i="7" s="1"/>
  <c r="Q101" i="7" s="1"/>
  <c r="O103" i="7"/>
  <c r="P103" i="7" s="1"/>
  <c r="Q103" i="7" s="1"/>
  <c r="O110" i="7"/>
  <c r="P110" i="7" s="1"/>
  <c r="Q110" i="7" s="1"/>
  <c r="L287" i="7" l="1"/>
  <c r="L288" i="7" l="1"/>
  <c r="L289" i="7" s="1"/>
  <c r="L290" i="7" s="1"/>
  <c r="L291" i="7" s="1"/>
  <c r="L292" i="7" s="1"/>
  <c r="L293" i="7" s="1"/>
  <c r="L294" i="7" s="1"/>
  <c r="L295" i="7" s="1"/>
  <c r="L296" i="7" s="1"/>
  <c r="L297" i="7" s="1"/>
  <c r="L298" i="7" s="1"/>
  <c r="L301" i="7"/>
  <c r="L302" i="7" s="1"/>
  <c r="L303" i="7" s="1"/>
  <c r="L304" i="7" s="1"/>
  <c r="L305" i="7" s="1"/>
  <c r="L306" i="7" s="1"/>
  <c r="L307" i="7" s="1"/>
  <c r="L308" i="7" s="1"/>
  <c r="L309" i="7" s="1"/>
  <c r="L310" i="7" s="1"/>
  <c r="L311" i="7" s="1"/>
  <c r="L312" i="7" s="1"/>
  <c r="O123" i="7" l="1"/>
  <c r="P123" i="7" s="1"/>
  <c r="Q123" i="7" s="1"/>
  <c r="I254" i="7"/>
  <c r="I246" i="7"/>
  <c r="I245" i="7"/>
  <c r="I244" i="7"/>
  <c r="G275" i="7"/>
  <c r="G274" i="7"/>
  <c r="G273" i="7"/>
  <c r="G272" i="7"/>
  <c r="G261" i="7"/>
  <c r="G262" i="7"/>
  <c r="G263" i="7"/>
  <c r="G264" i="7"/>
  <c r="G265" i="7"/>
  <c r="G266" i="7"/>
  <c r="G267" i="7"/>
  <c r="G268" i="7"/>
  <c r="G269" i="7"/>
  <c r="G270" i="7"/>
  <c r="G271" i="7"/>
  <c r="G260" i="7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N265" i="7"/>
  <c r="N261" i="7"/>
  <c r="N260" i="7"/>
  <c r="N262" i="7"/>
  <c r="N267" i="7"/>
  <c r="N266" i="7"/>
  <c r="N263" i="7"/>
  <c r="N264" i="7"/>
  <c r="I251" i="7" l="1"/>
  <c r="I248" i="7"/>
  <c r="I253" i="7"/>
  <c r="I249" i="7"/>
  <c r="I247" i="7"/>
  <c r="I252" i="7"/>
  <c r="I250" i="7"/>
  <c r="I243" i="7"/>
  <c r="O260" i="7"/>
  <c r="P260" i="7" s="1"/>
  <c r="O263" i="7"/>
  <c r="P263" i="7" s="1"/>
  <c r="O262" i="7"/>
  <c r="P262" i="7" s="1"/>
  <c r="O265" i="7"/>
  <c r="P265" i="7" s="1"/>
  <c r="O264" i="7"/>
  <c r="P264" i="7" s="1"/>
  <c r="O266" i="7"/>
  <c r="P266" i="7" s="1"/>
  <c r="O261" i="7"/>
  <c r="P261" i="7" s="1"/>
  <c r="O267" i="7"/>
  <c r="P267" i="7" s="1"/>
  <c r="G280" i="7"/>
  <c r="O124" i="7" l="1"/>
  <c r="P124" i="7" s="1"/>
  <c r="Q124" i="7" s="1"/>
  <c r="Q261" i="7"/>
  <c r="Q260" i="7"/>
  <c r="Q264" i="7"/>
  <c r="Q263" i="7"/>
  <c r="Q262" i="7"/>
  <c r="Q267" i="7"/>
  <c r="Q266" i="7"/>
  <c r="Q265" i="7"/>
  <c r="H246" i="7"/>
  <c r="N246" i="7" s="1"/>
  <c r="H249" i="7"/>
  <c r="N249" i="7" s="1"/>
  <c r="H244" i="7"/>
  <c r="N244" i="7" s="1"/>
  <c r="H247" i="7"/>
  <c r="N247" i="7" s="1"/>
  <c r="H245" i="7"/>
  <c r="N245" i="7" s="1"/>
  <c r="H243" i="7"/>
  <c r="N243" i="7" s="1"/>
  <c r="H254" i="7"/>
  <c r="H252" i="7"/>
  <c r="N252" i="7" s="1"/>
  <c r="H250" i="7"/>
  <c r="N250" i="7" s="1"/>
  <c r="H253" i="7"/>
  <c r="N253" i="7" s="1"/>
  <c r="H248" i="7"/>
  <c r="N248" i="7" s="1"/>
  <c r="H251" i="7"/>
  <c r="N251" i="7" s="1"/>
  <c r="O125" i="7"/>
  <c r="P125" i="7" s="1"/>
  <c r="Q125" i="7" s="1"/>
  <c r="N254" i="7" l="1"/>
  <c r="O126" i="7"/>
  <c r="P126" i="7" s="1"/>
  <c r="Q126" i="7" s="1"/>
  <c r="O127" i="7" l="1"/>
  <c r="P127" i="7" s="1"/>
  <c r="Q127" i="7" s="1"/>
  <c r="O128" i="7" l="1"/>
  <c r="P128" i="7" s="1"/>
  <c r="Q128" i="7" s="1"/>
  <c r="M287" i="7" l="1"/>
  <c r="O129" i="7"/>
  <c r="P129" i="7" s="1"/>
  <c r="Q129" i="7" s="1"/>
  <c r="M301" i="7" l="1"/>
  <c r="M288" i="7"/>
  <c r="O130" i="7"/>
  <c r="P130" i="7" s="1"/>
  <c r="Q130" i="7" s="1"/>
  <c r="M289" i="7" l="1"/>
  <c r="N288" i="7"/>
  <c r="M302" i="7"/>
  <c r="N301" i="7"/>
  <c r="O131" i="7"/>
  <c r="P131" i="7" s="1"/>
  <c r="Q131" i="7" s="1"/>
  <c r="M303" i="7" l="1"/>
  <c r="N302" i="7"/>
  <c r="M290" i="7"/>
  <c r="N289" i="7"/>
  <c r="O132" i="7"/>
  <c r="P132" i="7" s="1"/>
  <c r="Q132" i="7" s="1"/>
  <c r="M291" i="7" l="1"/>
  <c r="N290" i="7"/>
  <c r="M304" i="7"/>
  <c r="N303" i="7"/>
  <c r="O133" i="7"/>
  <c r="P133" i="7" s="1"/>
  <c r="Q133" i="7" s="1"/>
  <c r="M305" i="7" l="1"/>
  <c r="N304" i="7"/>
  <c r="M292" i="7"/>
  <c r="N291" i="7"/>
  <c r="M293" i="7" l="1"/>
  <c r="N292" i="7"/>
  <c r="M306" i="7"/>
  <c r="N305" i="7"/>
  <c r="O134" i="7"/>
  <c r="P134" i="7" s="1"/>
  <c r="Q134" i="7" s="1"/>
  <c r="N268" i="7"/>
  <c r="M307" i="7" l="1"/>
  <c r="N306" i="7"/>
  <c r="M294" i="7"/>
  <c r="N293" i="7"/>
  <c r="O268" i="7"/>
  <c r="P268" i="7" s="1"/>
  <c r="Q268" i="7" s="1"/>
  <c r="M295" i="7" l="1"/>
  <c r="N294" i="7"/>
  <c r="M308" i="7"/>
  <c r="N307" i="7"/>
  <c r="O135" i="7"/>
  <c r="P135" i="7" s="1"/>
  <c r="Q135" i="7" s="1"/>
  <c r="O136" i="7"/>
  <c r="P136" i="7" s="1"/>
  <c r="Q136" i="7" s="1"/>
  <c r="M296" i="7" l="1"/>
  <c r="N295" i="7"/>
  <c r="M309" i="7"/>
  <c r="N308" i="7"/>
  <c r="M297" i="7" l="1"/>
  <c r="N296" i="7"/>
  <c r="M310" i="7"/>
  <c r="N309" i="7"/>
  <c r="O138" i="7"/>
  <c r="P138" i="7" s="1"/>
  <c r="Q138" i="7" s="1"/>
  <c r="M311" i="7" l="1"/>
  <c r="N310" i="7"/>
  <c r="M298" i="7"/>
  <c r="N298" i="7" s="1"/>
  <c r="N297" i="7"/>
  <c r="O137" i="7"/>
  <c r="P137" i="7" s="1"/>
  <c r="Q137" i="7" s="1"/>
  <c r="O139" i="7"/>
  <c r="P139" i="7" s="1"/>
  <c r="Q139" i="7" s="1"/>
  <c r="M312" i="7" l="1"/>
  <c r="N312" i="7" s="1"/>
  <c r="N311" i="7"/>
  <c r="O140" i="7"/>
  <c r="P140" i="7" s="1"/>
  <c r="Q140" i="7" s="1"/>
  <c r="O141" i="7" l="1"/>
  <c r="P141" i="7" s="1"/>
  <c r="Q141" i="7" s="1"/>
  <c r="O142" i="7" l="1"/>
  <c r="P142" i="7" s="1"/>
  <c r="Q142" i="7" s="1"/>
  <c r="O143" i="7"/>
  <c r="P143" i="7" s="1"/>
  <c r="Q143" i="7" s="1"/>
  <c r="O144" i="7" l="1"/>
  <c r="P144" i="7" s="1"/>
  <c r="Q144" i="7" s="1"/>
  <c r="O145" i="7" l="1"/>
  <c r="P145" i="7" s="1"/>
  <c r="Q145" i="7" s="1"/>
  <c r="O146" i="7" l="1"/>
  <c r="P146" i="7" s="1"/>
  <c r="Q146" i="7" s="1"/>
  <c r="N269" i="7"/>
  <c r="O269" i="7" l="1"/>
  <c r="P269" i="7" s="1"/>
  <c r="Q269" i="7" s="1"/>
  <c r="O147" i="7" l="1"/>
  <c r="P147" i="7" s="1"/>
  <c r="Q147" i="7" s="1"/>
  <c r="O148" i="7"/>
  <c r="P148" i="7" s="1"/>
  <c r="Q148" i="7" s="1"/>
  <c r="O149" i="7" l="1"/>
  <c r="P149" i="7" s="1"/>
  <c r="Q149" i="7" s="1"/>
  <c r="O150" i="7" l="1"/>
  <c r="P150" i="7" s="1"/>
  <c r="Q150" i="7" s="1"/>
  <c r="O151" i="7"/>
  <c r="P151" i="7" s="1"/>
  <c r="Q151" i="7" s="1"/>
  <c r="O152" i="7" l="1"/>
  <c r="P152" i="7" s="1"/>
  <c r="Q152" i="7" s="1"/>
  <c r="O153" i="7" l="1"/>
  <c r="P153" i="7" s="1"/>
  <c r="Q153" i="7" s="1"/>
  <c r="O154" i="7" l="1"/>
  <c r="P154" i="7" s="1"/>
  <c r="Q154" i="7" s="1"/>
  <c r="O155" i="7" l="1"/>
  <c r="P155" i="7" s="1"/>
  <c r="Q155" i="7" s="1"/>
  <c r="O156" i="7" l="1"/>
  <c r="P156" i="7" s="1"/>
  <c r="Q156" i="7" s="1"/>
  <c r="O157" i="7" l="1"/>
  <c r="P157" i="7" s="1"/>
  <c r="Q157" i="7" s="1"/>
  <c r="O158" i="7" l="1"/>
  <c r="P158" i="7" s="1"/>
  <c r="Q158" i="7" s="1"/>
  <c r="N270" i="7"/>
  <c r="O270" i="7" l="1"/>
  <c r="P270" i="7" s="1"/>
  <c r="Q270" i="7" s="1"/>
  <c r="O159" i="7" l="1"/>
  <c r="P159" i="7" s="1"/>
  <c r="Q159" i="7" s="1"/>
  <c r="O161" i="7" l="1"/>
  <c r="P161" i="7" s="1"/>
  <c r="Q161" i="7" s="1"/>
  <c r="O162" i="7" l="1"/>
  <c r="P162" i="7" s="1"/>
  <c r="Q162" i="7" s="1"/>
  <c r="O160" i="7"/>
  <c r="P160" i="7" s="1"/>
  <c r="Q160" i="7" s="1"/>
  <c r="O163" i="7"/>
  <c r="P163" i="7" s="1"/>
  <c r="Q163" i="7" s="1"/>
  <c r="O164" i="7" l="1"/>
  <c r="P164" i="7" s="1"/>
  <c r="Q164" i="7" s="1"/>
  <c r="O165" i="7"/>
  <c r="P165" i="7" s="1"/>
  <c r="Q165" i="7" s="1"/>
  <c r="O166" i="7" l="1"/>
  <c r="P166" i="7" s="1"/>
  <c r="Q166" i="7" s="1"/>
  <c r="O167" i="7"/>
  <c r="P167" i="7" s="1"/>
  <c r="Q167" i="7" s="1"/>
  <c r="O168" i="7" l="1"/>
  <c r="P168" i="7" s="1"/>
  <c r="Q168" i="7" s="1"/>
  <c r="O169" i="7"/>
  <c r="P169" i="7" s="1"/>
  <c r="Q169" i="7" s="1"/>
  <c r="O170" i="7" l="1"/>
  <c r="P170" i="7" s="1"/>
  <c r="Q170" i="7" s="1"/>
  <c r="N271" i="7"/>
  <c r="O271" i="7" l="1"/>
  <c r="P271" i="7" s="1"/>
  <c r="Q271" i="7" s="1"/>
  <c r="O171" i="7" l="1"/>
  <c r="P171" i="7" s="1"/>
  <c r="Q171" i="7" s="1"/>
  <c r="O172" i="7"/>
  <c r="P172" i="7" s="1"/>
  <c r="Q172" i="7" s="1"/>
  <c r="O173" i="7" l="1"/>
  <c r="P173" i="7" s="1"/>
  <c r="Q173" i="7" s="1"/>
  <c r="O174" i="7" l="1"/>
  <c r="P174" i="7" s="1"/>
  <c r="Q174" i="7" s="1"/>
  <c r="O175" i="7"/>
  <c r="P175" i="7" s="1"/>
  <c r="Q175" i="7" s="1"/>
  <c r="O176" i="7" l="1"/>
  <c r="P176" i="7" s="1"/>
  <c r="Q176" i="7" s="1"/>
  <c r="O177" i="7" l="1"/>
  <c r="P177" i="7" s="1"/>
  <c r="Q177" i="7" s="1"/>
  <c r="O178" i="7" l="1"/>
  <c r="P178" i="7" s="1"/>
  <c r="Q178" i="7" s="1"/>
  <c r="O179" i="7" l="1"/>
  <c r="P179" i="7" s="1"/>
  <c r="Q179" i="7" s="1"/>
  <c r="O180" i="7" l="1"/>
  <c r="P180" i="7" s="1"/>
  <c r="Q180" i="7" s="1"/>
  <c r="O181" i="7" l="1"/>
  <c r="P181" i="7" s="1"/>
  <c r="Q181" i="7" s="1"/>
  <c r="O182" i="7" l="1"/>
  <c r="P182" i="7" s="1"/>
  <c r="Q182" i="7" s="1"/>
  <c r="N272" i="7"/>
  <c r="O272" i="7" l="1"/>
  <c r="P272" i="7" s="1"/>
  <c r="Q272" i="7" s="1"/>
  <c r="O183" i="7" l="1"/>
  <c r="P183" i="7" s="1"/>
  <c r="Q183" i="7" s="1"/>
  <c r="O185" i="7" l="1"/>
  <c r="P185" i="7" s="1"/>
  <c r="Q185" i="7" s="1"/>
  <c r="O186" i="7" l="1"/>
  <c r="P186" i="7" s="1"/>
  <c r="Q186" i="7" s="1"/>
  <c r="O184" i="7"/>
  <c r="P184" i="7" s="1"/>
  <c r="Q184" i="7" s="1"/>
  <c r="O187" i="7" l="1"/>
  <c r="P187" i="7" s="1"/>
  <c r="Q187" i="7" s="1"/>
  <c r="O188" i="7" l="1"/>
  <c r="P188" i="7" s="1"/>
  <c r="Q188" i="7" s="1"/>
  <c r="O189" i="7" l="1"/>
  <c r="P189" i="7" s="1"/>
  <c r="Q189" i="7" s="1"/>
  <c r="O190" i="7" l="1"/>
  <c r="P190" i="7" s="1"/>
  <c r="Q190" i="7" s="1"/>
  <c r="O191" i="7" l="1"/>
  <c r="P191" i="7" s="1"/>
  <c r="Q191" i="7" s="1"/>
  <c r="O192" i="7" l="1"/>
  <c r="P192" i="7" s="1"/>
  <c r="Q192" i="7" s="1"/>
  <c r="O193" i="7" l="1"/>
  <c r="P193" i="7" s="1"/>
  <c r="Q193" i="7" s="1"/>
  <c r="O194" i="7" l="1"/>
  <c r="P194" i="7" s="1"/>
  <c r="Q194" i="7" s="1"/>
  <c r="N273" i="7" l="1"/>
  <c r="O273" i="7" l="1"/>
  <c r="P273" i="7" s="1"/>
  <c r="Q273" i="7" s="1"/>
  <c r="O195" i="7"/>
  <c r="P195" i="7" s="1"/>
  <c r="Q195" i="7" s="1"/>
  <c r="O196" i="7"/>
  <c r="P196" i="7" s="1"/>
  <c r="Q196" i="7" s="1"/>
  <c r="O197" i="7" l="1"/>
  <c r="P197" i="7" s="1"/>
  <c r="Q197" i="7" s="1"/>
  <c r="O198" i="7" l="1"/>
  <c r="P198" i="7" s="1"/>
  <c r="Q198" i="7" s="1"/>
  <c r="O199" i="7" l="1"/>
  <c r="P199" i="7" s="1"/>
  <c r="Q199" i="7" s="1"/>
  <c r="O200" i="7"/>
  <c r="P200" i="7" s="1"/>
  <c r="Q200" i="7" s="1"/>
  <c r="O201" i="7" l="1"/>
  <c r="P201" i="7" s="1"/>
  <c r="Q201" i="7" s="1"/>
  <c r="O202" i="7" l="1"/>
  <c r="P202" i="7" s="1"/>
  <c r="Q202" i="7" s="1"/>
  <c r="O203" i="7" l="1"/>
  <c r="P203" i="7" s="1"/>
  <c r="Q203" i="7" s="1"/>
  <c r="O204" i="7" l="1"/>
  <c r="P204" i="7" s="1"/>
  <c r="Q204" i="7" s="1"/>
  <c r="O205" i="7" l="1"/>
  <c r="P205" i="7" s="1"/>
  <c r="Q205" i="7" s="1"/>
  <c r="O206" i="7" l="1"/>
  <c r="P206" i="7" s="1"/>
  <c r="Q206" i="7" s="1"/>
  <c r="N274" i="7"/>
  <c r="O274" i="7" l="1"/>
  <c r="P274" i="7" s="1"/>
  <c r="Q274" i="7" s="1"/>
  <c r="O207" i="7" l="1"/>
  <c r="P207" i="7" s="1"/>
  <c r="Q207" i="7" s="1"/>
  <c r="O208" i="7"/>
  <c r="P208" i="7" s="1"/>
  <c r="Q208" i="7" s="1"/>
  <c r="O209" i="7" l="1"/>
  <c r="P209" i="7" s="1"/>
  <c r="Q209" i="7" s="1"/>
  <c r="O210" i="7" l="1"/>
  <c r="P210" i="7" s="1"/>
  <c r="Q210" i="7" s="1"/>
  <c r="O211" i="7" l="1"/>
  <c r="P211" i="7" s="1"/>
  <c r="Q211" i="7" s="1"/>
  <c r="O212" i="7" l="1"/>
  <c r="P212" i="7" s="1"/>
  <c r="Q212" i="7" s="1"/>
  <c r="O213" i="7" l="1"/>
  <c r="P213" i="7" s="1"/>
  <c r="Q213" i="7" s="1"/>
  <c r="O214" i="7" l="1"/>
  <c r="P214" i="7" s="1"/>
  <c r="Q214" i="7" s="1"/>
  <c r="O215" i="7" l="1"/>
  <c r="P215" i="7" s="1"/>
  <c r="Q215" i="7" s="1"/>
  <c r="O216" i="7" l="1"/>
  <c r="P216" i="7" s="1"/>
  <c r="Q216" i="7" s="1"/>
  <c r="O217" i="7" l="1"/>
  <c r="P217" i="7" s="1"/>
  <c r="Q217" i="7" s="1"/>
  <c r="O218" i="7" l="1"/>
  <c r="P218" i="7" s="1"/>
  <c r="Q218" i="7" s="1"/>
  <c r="N275" i="7"/>
  <c r="O275" i="7" l="1"/>
  <c r="P275" i="7" s="1"/>
  <c r="Q275" i="7" s="1"/>
  <c r="O219" i="7"/>
  <c r="P219" i="7" s="1"/>
  <c r="Q219" i="7" s="1"/>
  <c r="O220" i="7"/>
  <c r="P220" i="7" s="1"/>
  <c r="Q220" i="7" s="1"/>
  <c r="O221" i="7" l="1"/>
  <c r="P221" i="7" s="1"/>
  <c r="Q221" i="7" s="1"/>
  <c r="O222" i="7"/>
  <c r="P222" i="7" s="1"/>
  <c r="Q222" i="7" s="1"/>
  <c r="O223" i="7" l="1"/>
  <c r="P223" i="7" s="1"/>
  <c r="Q223" i="7" s="1"/>
  <c r="O224" i="7"/>
  <c r="P224" i="7" s="1"/>
  <c r="Q224" i="7" s="1"/>
  <c r="O225" i="7" l="1"/>
  <c r="P225" i="7" s="1"/>
  <c r="Q225" i="7" s="1"/>
  <c r="O226" i="7"/>
  <c r="P226" i="7" s="1"/>
  <c r="Q226" i="7" s="1"/>
  <c r="O227" i="7" l="1"/>
  <c r="P227" i="7" s="1"/>
  <c r="Q227" i="7" s="1"/>
  <c r="O228" i="7"/>
  <c r="P228" i="7" s="1"/>
  <c r="Q228" i="7" s="1"/>
  <c r="O229" i="7" l="1"/>
  <c r="P229" i="7" s="1"/>
  <c r="Q229" i="7" s="1"/>
  <c r="O230" i="7" l="1"/>
  <c r="P230" i="7" s="1"/>
  <c r="Q230" i="7" s="1"/>
  <c r="Q231" i="7" s="1"/>
  <c r="N276" i="7"/>
  <c r="O276" i="7" l="1"/>
  <c r="P276" i="7" s="1"/>
  <c r="Q276" i="7" s="1"/>
  <c r="Q277" i="7" s="1"/>
  <c r="N280" i="7"/>
  <c r="O280" i="7" s="1"/>
  <c r="N277" i="7" l="1"/>
  <c r="O298" i="7" l="1"/>
  <c r="N256" i="7"/>
  <c r="N278" i="7"/>
  <c r="O312" i="7" l="1"/>
  <c r="N282" i="7"/>
  <c r="O282" i="7" s="1"/>
</calcChain>
</file>

<file path=xl/sharedStrings.xml><?xml version="1.0" encoding="utf-8"?>
<sst xmlns="http://schemas.openxmlformats.org/spreadsheetml/2006/main" count="53" uniqueCount="46">
  <si>
    <t>Heating Degree Days</t>
  </si>
  <si>
    <t>Cooling Degree Days</t>
  </si>
  <si>
    <t>Number of Days in Month</t>
  </si>
  <si>
    <t>Total</t>
  </si>
  <si>
    <t xml:space="preserve">Predicted Purchases </t>
  </si>
  <si>
    <t>Variances (kWh)</t>
  </si>
  <si>
    <t>% Variance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</si>
  <si>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</si>
  <si>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</si>
  <si>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</si>
  <si>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</si>
  <si>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</si>
  <si>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</si>
  <si>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</si>
  <si>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</si>
  <si>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</si>
  <si>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</si>
  <si>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</si>
  <si>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</si>
  <si>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</si>
  <si>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</si>
  <si>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</si>
  <si>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</si>
  <si>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</si>
  <si>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</si>
  <si>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</si>
  <si>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</si>
  <si>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</si>
  <si>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</si>
  <si>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Weather Normal</t>
  </si>
  <si>
    <t>% Variance (Abs)</t>
  </si>
  <si>
    <t>Mean Average Percent Error</t>
  </si>
  <si>
    <t>20 Year Trend</t>
  </si>
  <si>
    <t>10 Year Average</t>
  </si>
  <si>
    <t>Total to 2014</t>
  </si>
  <si>
    <t>Lower 95.0%</t>
  </si>
  <si>
    <t>Upper 95.0%</t>
  </si>
  <si>
    <t>Purchased kWh - IESO</t>
  </si>
  <si>
    <t>Embedded Generation</t>
  </si>
  <si>
    <t>Less Wallenstein Adjmt</t>
  </si>
  <si>
    <t>Per 282-0109</t>
  </si>
  <si>
    <t>Less LTLT</t>
  </si>
  <si>
    <t>Employment Kitchener-Waterloo-Cambridge (000's)</t>
  </si>
  <si>
    <t>Add MP</t>
  </si>
  <si>
    <t>Number of Peak Hours</t>
  </si>
  <si>
    <t>Purchased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</si>
</sst>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_(* #,##0_);_(* \(#,##0\);_(* &quot;-&quot;??_);_(@_)"/>
    <numFmt numFmtId="168" formatCode="_(* #,##0.0_);_(* \(#,##0.0\);_(* &quot;-&quot;??_);_(@_)"/>
    <numFmt numFmtId="169" formatCode="_-* #,##0_-;\-* #,##0_-;_-* &quot;-&quot;??_-;_-@_-"/>
    <numFmt numFmtId="170" formatCode="_(* #,##0.000_);_(* \(#,##0.0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2" borderId="1" applyNumberFormat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37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0" xfId="0" applyBorder="1"/>
    <xf numFmtId="164" fontId="0" fillId="0" borderId="0" xfId="2" applyNumberFormat="1" applyFont="1" applyAlignment="1">
      <alignment horizontal="center"/>
    </xf>
    <xf numFmtId="0" fontId="1" fillId="0" borderId="0" xfId="0" applyFont="1" applyAlignment="1">
      <alignment horizontal="left"/>
    </xf>
    <xf numFmtId="37" fontId="0" fillId="0" borderId="0" xfId="0" applyNumberFormat="1" applyFill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0" fillId="0" borderId="0" xfId="1" applyNumberFormat="1" applyFont="1" applyAlignment="1">
      <alignment horizontal="left"/>
    </xf>
    <xf numFmtId="167" fontId="0" fillId="0" borderId="0" xfId="1" applyNumberFormat="1" applyFont="1" applyFill="1" applyAlignment="1">
      <alignment horizontal="left"/>
    </xf>
    <xf numFmtId="168" fontId="2" fillId="0" borderId="0" xfId="1" applyNumberFormat="1" applyFont="1" applyFill="1" applyAlignment="1">
      <alignment horizontal="center"/>
    </xf>
    <xf numFmtId="168" fontId="0" fillId="0" borderId="0" xfId="1" applyNumberFormat="1" applyFont="1" applyFill="1" applyAlignment="1">
      <alignment horizontal="center"/>
    </xf>
    <xf numFmtId="167" fontId="1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167" fontId="3" fillId="0" borderId="0" xfId="1" applyNumberFormat="1" applyFont="1" applyFill="1" applyBorder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/>
    </xf>
    <xf numFmtId="167" fontId="4" fillId="0" borderId="1" xfId="1" applyNumberFormat="1" applyFont="1" applyFill="1" applyBorder="1" applyAlignment="1">
      <alignment horizontal="center" vertical="center" wrapText="1"/>
    </xf>
    <xf numFmtId="167" fontId="4" fillId="0" borderId="5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9" fontId="1" fillId="0" borderId="0" xfId="1" applyNumberFormat="1" applyFont="1"/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70" fontId="0" fillId="3" borderId="0" xfId="1" applyNumberFormat="1" applyFont="1" applyFill="1" applyAlignment="1">
      <alignment horizontal="center"/>
    </xf>
    <xf numFmtId="0" fontId="0" fillId="3" borderId="0" xfId="0" applyFill="1"/>
    <xf numFmtId="168" fontId="7" fillId="0" borderId="0" xfId="1" applyNumberFormat="1" applyFont="1" applyFill="1" applyAlignment="1">
      <alignment horizontal="center"/>
    </xf>
    <xf numFmtId="164" fontId="0" fillId="3" borderId="0" xfId="2" applyNumberFormat="1" applyFont="1" applyFill="1"/>
    <xf numFmtId="164" fontId="0" fillId="0" borderId="0" xfId="0" applyNumberFormat="1" applyFill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1">
    <cellStyle name="Comma" xfId="1" builtinId="3"/>
    <cellStyle name="Comma 2" xfId="5"/>
    <cellStyle name="Comma 3" xfId="6"/>
    <cellStyle name="Comma0" xfId="7"/>
    <cellStyle name="Currency0" xfId="8"/>
    <cellStyle name="Date" xfId="9"/>
    <cellStyle name="Fixed" xfId="10"/>
    <cellStyle name="Normal" xfId="0" builtinId="0"/>
    <cellStyle name="Normal 2" xfId="4"/>
    <cellStyle name="Percent" xfId="2" builtinId="5"/>
    <cellStyle name="Style 23" xfId="3"/>
  </cellStyles>
  <dxfs count="0"/>
  <tableStyles count="0" defaultTableStyle="TableStyleMedium2" defaultPivotStyle="PivotStyleLight16"/>
  <colors>
    <mruColors>
      <color rgb="FFFF00FF"/>
      <color rgb="FFFF0000"/>
      <color rgb="FFCCFFCC"/>
      <color rgb="FFFF99CC"/>
      <color rgb="FF00FF00"/>
      <color rgb="FF808000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2"/>
  <sheetViews>
    <sheetView tabSelected="1" zoomScale="90" zoomScaleNormal="90" workbookViewId="0">
      <pane xSplit="1" ySplit="2" topLeftCell="D285" activePane="bottomRight" state="frozen"/>
      <selection activeCell="M35" sqref="M35"/>
      <selection pane="topRight" activeCell="M35" sqref="M35"/>
      <selection pane="bottomLeft" activeCell="M35" sqref="M35"/>
      <selection pane="bottomRight" activeCell="H301" sqref="H301:I312"/>
    </sheetView>
  </sheetViews>
  <sheetFormatPr defaultRowHeight="12.75" x14ac:dyDescent="0.2"/>
  <cols>
    <col min="1" max="1" width="11.85546875" style="15" customWidth="1"/>
    <col min="2" max="2" width="14.140625" style="30" customWidth="1"/>
    <col min="3" max="3" width="14.140625" style="34" customWidth="1"/>
    <col min="4" max="6" width="11.85546875" style="30" customWidth="1"/>
    <col min="7" max="7" width="18" style="3" customWidth="1"/>
    <col min="8" max="8" width="11.7109375" style="1" customWidth="1"/>
    <col min="9" max="9" width="13.42578125" style="1" customWidth="1"/>
    <col min="10" max="10" width="10.140625" style="1" customWidth="1"/>
    <col min="11" max="11" width="12.42578125" style="1" customWidth="1"/>
    <col min="12" max="13" width="14.85546875" style="8" customWidth="1"/>
    <col min="14" max="14" width="15.5703125" style="52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9.140625" customWidth="1"/>
    <col min="21" max="21" width="15.5703125" bestFit="1" customWidth="1"/>
    <col min="22" max="22" width="48.7109375" bestFit="1" customWidth="1"/>
    <col min="23" max="23" width="12.7109375" bestFit="1" customWidth="1"/>
    <col min="24" max="24" width="17.140625" customWidth="1"/>
    <col min="25" max="25" width="16.85546875" bestFit="1" customWidth="1"/>
    <col min="26" max="26" width="15.7109375" bestFit="1" customWidth="1"/>
    <col min="27" max="27" width="15.140625" customWidth="1"/>
    <col min="28" max="28" width="14" bestFit="1" customWidth="1"/>
    <col min="29" max="29" width="23.7109375" customWidth="1"/>
    <col min="30" max="30" width="15.5703125" bestFit="1" customWidth="1"/>
    <col min="31" max="31" width="26.140625" bestFit="1" customWidth="1"/>
    <col min="32" max="32" width="23" bestFit="1" customWidth="1"/>
    <col min="35" max="35" width="40.7109375" bestFit="1" customWidth="1"/>
    <col min="36" max="36" width="42.85546875" bestFit="1" customWidth="1"/>
  </cols>
  <sheetData>
    <row r="1" spans="1:30" x14ac:dyDescent="0.2">
      <c r="L1" s="55" t="s">
        <v>40</v>
      </c>
      <c r="M1" s="35"/>
    </row>
    <row r="2" spans="1:30" s="44" customFormat="1" ht="63.75" x14ac:dyDescent="0.2">
      <c r="A2" s="39"/>
      <c r="B2" s="40" t="s">
        <v>37</v>
      </c>
      <c r="C2" s="41" t="s">
        <v>39</v>
      </c>
      <c r="D2" s="41" t="s">
        <v>38</v>
      </c>
      <c r="E2" s="41" t="s">
        <v>43</v>
      </c>
      <c r="F2" s="41" t="s">
        <v>41</v>
      </c>
      <c r="G2" s="51" t="s">
        <v>45</v>
      </c>
      <c r="H2" s="42" t="s">
        <v>0</v>
      </c>
      <c r="I2" s="43" t="s">
        <v>1</v>
      </c>
      <c r="J2" s="43" t="s">
        <v>2</v>
      </c>
      <c r="K2" s="42" t="s">
        <v>7</v>
      </c>
      <c r="L2" s="42" t="s">
        <v>42</v>
      </c>
      <c r="M2" s="42" t="s">
        <v>44</v>
      </c>
      <c r="N2" s="42" t="s">
        <v>4</v>
      </c>
      <c r="O2" s="43" t="s">
        <v>5</v>
      </c>
      <c r="P2" s="42" t="s">
        <v>6</v>
      </c>
      <c r="Q2" s="42" t="s">
        <v>30</v>
      </c>
      <c r="U2" s="45"/>
      <c r="V2" t="s">
        <v>8</v>
      </c>
      <c r="W2"/>
      <c r="X2"/>
      <c r="Y2"/>
      <c r="Z2"/>
      <c r="AA2"/>
      <c r="AB2"/>
      <c r="AC2"/>
      <c r="AD2"/>
    </row>
    <row r="3" spans="1:30" s="9" customFormat="1" ht="13.5" thickBot="1" x14ac:dyDescent="0.25">
      <c r="A3" s="17">
        <v>35095</v>
      </c>
      <c r="B3" s="37">
        <v>104439190</v>
      </c>
      <c r="C3" s="36"/>
      <c r="D3" s="36"/>
      <c r="E3" s="36"/>
      <c r="F3" s="37">
        <v>484330.66087686166</v>
      </c>
      <c r="G3" s="4">
        <f t="shared" ref="G3:G26" si="0">+B3-C3+D3-F3</f>
        <v>103954859.33912314</v>
      </c>
      <c r="H3" s="38">
        <v>789.4</v>
      </c>
      <c r="I3" s="38">
        <v>0</v>
      </c>
      <c r="J3" s="38">
        <v>31</v>
      </c>
      <c r="K3" s="38">
        <v>0</v>
      </c>
      <c r="L3" s="32">
        <v>196.7</v>
      </c>
      <c r="M3" s="46">
        <v>352</v>
      </c>
      <c r="N3" s="53">
        <f t="shared" ref="N3:N66" si="1">$W$18+$W$19*H3+$W$20*I3+$W$21*J3+$W$22*K3+$W$23*L3+$W$24*M3</f>
        <v>101600261.89699776</v>
      </c>
      <c r="O3" s="16">
        <f t="shared" ref="O3:O66" si="2">N3-G3</f>
        <v>-2354597.44212538</v>
      </c>
      <c r="P3" s="23">
        <f t="shared" ref="P3:P66" si="3">O3/G3</f>
        <v>-2.2650191218518953E-2</v>
      </c>
      <c r="Q3" s="5">
        <f t="shared" ref="Q3:Q26" si="4">ABS(P3)</f>
        <v>2.2650191218518953E-2</v>
      </c>
      <c r="T3"/>
      <c r="U3"/>
      <c r="V3"/>
      <c r="W3"/>
      <c r="X3"/>
      <c r="Y3"/>
      <c r="Z3"/>
      <c r="AA3"/>
      <c r="AB3"/>
      <c r="AC3"/>
      <c r="AD3"/>
    </row>
    <row r="4" spans="1:30" s="9" customFormat="1" x14ac:dyDescent="0.2">
      <c r="A4" s="17">
        <v>35124</v>
      </c>
      <c r="B4" s="37">
        <v>97116320</v>
      </c>
      <c r="C4" s="36"/>
      <c r="D4" s="36"/>
      <c r="E4" s="36"/>
      <c r="F4" s="37">
        <v>450371.27775051468</v>
      </c>
      <c r="G4" s="4">
        <f t="shared" si="0"/>
        <v>96665948.722249478</v>
      </c>
      <c r="H4" s="38">
        <v>712.6</v>
      </c>
      <c r="I4" s="38">
        <v>0</v>
      </c>
      <c r="J4" s="38">
        <v>29</v>
      </c>
      <c r="K4" s="38">
        <v>0</v>
      </c>
      <c r="L4" s="32">
        <v>196.7</v>
      </c>
      <c r="M4" s="46">
        <v>336</v>
      </c>
      <c r="N4" s="53">
        <f t="shared" si="1"/>
        <v>94589894.582358167</v>
      </c>
      <c r="O4" s="16">
        <f t="shared" si="2"/>
        <v>-2076054.1398913115</v>
      </c>
      <c r="P4" s="23">
        <f t="shared" si="3"/>
        <v>-2.147658164361934E-2</v>
      </c>
      <c r="Q4" s="5">
        <f t="shared" si="4"/>
        <v>2.147658164361934E-2</v>
      </c>
      <c r="T4"/>
      <c r="U4"/>
      <c r="V4" s="13" t="s">
        <v>9</v>
      </c>
      <c r="W4" s="13"/>
      <c r="X4"/>
      <c r="Y4">
        <v>2.7477324596783138E-2</v>
      </c>
      <c r="Z4"/>
      <c r="AA4"/>
      <c r="AB4"/>
      <c r="AC4"/>
      <c r="AD4"/>
    </row>
    <row r="5" spans="1:30" s="9" customFormat="1" x14ac:dyDescent="0.2">
      <c r="A5" s="17">
        <v>35155</v>
      </c>
      <c r="B5" s="37">
        <v>93206737</v>
      </c>
      <c r="C5" s="36"/>
      <c r="D5" s="36"/>
      <c r="E5" s="36"/>
      <c r="F5" s="37">
        <v>432240.814289979</v>
      </c>
      <c r="G5" s="4">
        <f t="shared" si="0"/>
        <v>92774496.185710028</v>
      </c>
      <c r="H5" s="38">
        <v>670.4</v>
      </c>
      <c r="I5" s="38">
        <v>0</v>
      </c>
      <c r="J5" s="38">
        <v>31</v>
      </c>
      <c r="K5" s="38">
        <v>1</v>
      </c>
      <c r="L5" s="32">
        <v>197</v>
      </c>
      <c r="M5" s="46">
        <v>336</v>
      </c>
      <c r="N5" s="53">
        <f t="shared" si="1"/>
        <v>95475763.502728641</v>
      </c>
      <c r="O5" s="16">
        <f t="shared" si="2"/>
        <v>2701267.3170186132</v>
      </c>
      <c r="P5" s="23">
        <f t="shared" si="3"/>
        <v>2.9116485974888938E-2</v>
      </c>
      <c r="Q5" s="5">
        <f t="shared" si="4"/>
        <v>2.9116485974888938E-2</v>
      </c>
      <c r="T5"/>
      <c r="U5"/>
      <c r="V5" s="10" t="s">
        <v>10</v>
      </c>
      <c r="W5" s="10">
        <v>0.96200211204183428</v>
      </c>
      <c r="X5"/>
      <c r="Y5"/>
      <c r="Z5"/>
      <c r="AA5"/>
      <c r="AB5"/>
      <c r="AC5"/>
      <c r="AD5"/>
    </row>
    <row r="6" spans="1:30" s="9" customFormat="1" x14ac:dyDescent="0.2">
      <c r="A6" s="17">
        <v>35185</v>
      </c>
      <c r="B6" s="37">
        <v>84435799</v>
      </c>
      <c r="C6" s="36"/>
      <c r="D6" s="36"/>
      <c r="E6" s="36"/>
      <c r="F6" s="37">
        <v>391566.10015202011</v>
      </c>
      <c r="G6" s="4">
        <f t="shared" si="0"/>
        <v>84044232.899847984</v>
      </c>
      <c r="H6" s="38">
        <v>421.9</v>
      </c>
      <c r="I6" s="38">
        <v>0</v>
      </c>
      <c r="J6" s="38">
        <v>30</v>
      </c>
      <c r="K6" s="38">
        <v>1</v>
      </c>
      <c r="L6" s="32">
        <v>198.9</v>
      </c>
      <c r="M6" s="46">
        <v>336</v>
      </c>
      <c r="N6" s="53">
        <f t="shared" si="1"/>
        <v>87491677.751123339</v>
      </c>
      <c r="O6" s="16">
        <f t="shared" si="2"/>
        <v>3447444.8512753546</v>
      </c>
      <c r="P6" s="23">
        <f t="shared" si="3"/>
        <v>4.1019410045464166E-2</v>
      </c>
      <c r="Q6" s="5">
        <f t="shared" si="4"/>
        <v>4.1019410045464166E-2</v>
      </c>
      <c r="T6"/>
      <c r="U6"/>
      <c r="V6" s="10" t="s">
        <v>11</v>
      </c>
      <c r="W6" s="10">
        <v>0.92544806357294995</v>
      </c>
      <c r="AB6"/>
      <c r="AC6"/>
      <c r="AD6"/>
    </row>
    <row r="7" spans="1:30" s="9" customFormat="1" x14ac:dyDescent="0.2">
      <c r="A7" s="17">
        <v>35216</v>
      </c>
      <c r="B7" s="37">
        <v>79585420</v>
      </c>
      <c r="C7" s="36"/>
      <c r="D7" s="36"/>
      <c r="E7" s="36"/>
      <c r="F7" s="37">
        <v>369072.75003533257</v>
      </c>
      <c r="G7" s="4">
        <f t="shared" si="0"/>
        <v>79216347.249964669</v>
      </c>
      <c r="H7" s="38">
        <v>216.1</v>
      </c>
      <c r="I7" s="38">
        <v>10</v>
      </c>
      <c r="J7" s="38">
        <v>31</v>
      </c>
      <c r="K7" s="38">
        <v>1</v>
      </c>
      <c r="L7" s="32">
        <v>200.8</v>
      </c>
      <c r="M7" s="46">
        <v>352</v>
      </c>
      <c r="N7" s="53">
        <f t="shared" si="1"/>
        <v>87373881.08286345</v>
      </c>
      <c r="O7" s="16">
        <f t="shared" si="2"/>
        <v>8157533.8328987807</v>
      </c>
      <c r="P7" s="23">
        <f t="shared" si="3"/>
        <v>0.10297790943525761</v>
      </c>
      <c r="Q7" s="5">
        <f t="shared" si="4"/>
        <v>0.10297790943525761</v>
      </c>
      <c r="T7"/>
      <c r="U7"/>
      <c r="V7" s="10" t="s">
        <v>12</v>
      </c>
      <c r="W7" s="10">
        <v>0.92342402909981736</v>
      </c>
      <c r="AB7"/>
      <c r="AC7"/>
      <c r="AD7"/>
    </row>
    <row r="8" spans="1:30" s="9" customFormat="1" x14ac:dyDescent="0.2">
      <c r="A8" s="17">
        <v>35246</v>
      </c>
      <c r="B8" s="37">
        <v>80505911</v>
      </c>
      <c r="C8" s="36"/>
      <c r="D8" s="36"/>
      <c r="E8" s="36"/>
      <c r="F8" s="37">
        <v>373341.47343658836</v>
      </c>
      <c r="G8" s="4">
        <f t="shared" si="0"/>
        <v>80132569.526563406</v>
      </c>
      <c r="H8" s="38">
        <v>29.4</v>
      </c>
      <c r="I8" s="38">
        <v>38.6</v>
      </c>
      <c r="J8" s="38">
        <v>30</v>
      </c>
      <c r="K8" s="38">
        <v>0</v>
      </c>
      <c r="L8" s="32">
        <v>202.6</v>
      </c>
      <c r="M8" s="46">
        <v>320</v>
      </c>
      <c r="N8" s="53">
        <f t="shared" si="1"/>
        <v>86025331.180576086</v>
      </c>
      <c r="O8" s="16">
        <f t="shared" si="2"/>
        <v>5892761.6540126801</v>
      </c>
      <c r="P8" s="23">
        <f t="shared" si="3"/>
        <v>7.3537660015498066E-2</v>
      </c>
      <c r="Q8" s="5">
        <f t="shared" si="4"/>
        <v>7.3537660015498066E-2</v>
      </c>
      <c r="T8"/>
      <c r="U8"/>
      <c r="V8" s="10" t="s">
        <v>13</v>
      </c>
      <c r="W8" s="10">
        <v>3976702.5940884487</v>
      </c>
      <c r="AB8"/>
      <c r="AC8"/>
      <c r="AD8"/>
    </row>
    <row r="9" spans="1:30" s="9" customFormat="1" ht="13.5" thickBot="1" x14ac:dyDescent="0.25">
      <c r="A9" s="17">
        <v>35277</v>
      </c>
      <c r="B9" s="37">
        <v>82378016</v>
      </c>
      <c r="C9" s="36"/>
      <c r="D9" s="36"/>
      <c r="E9" s="36"/>
      <c r="F9" s="37">
        <v>382023.251338934</v>
      </c>
      <c r="G9" s="4">
        <f t="shared" si="0"/>
        <v>81995992.748661071</v>
      </c>
      <c r="H9" s="38">
        <v>18.899999999999999</v>
      </c>
      <c r="I9" s="38">
        <v>41.9</v>
      </c>
      <c r="J9" s="38">
        <v>31</v>
      </c>
      <c r="K9" s="38">
        <v>0</v>
      </c>
      <c r="L9" s="32">
        <v>203.7</v>
      </c>
      <c r="M9" s="46">
        <v>352</v>
      </c>
      <c r="N9" s="53">
        <f t="shared" si="1"/>
        <v>90824297.489326552</v>
      </c>
      <c r="O9" s="16">
        <f t="shared" si="2"/>
        <v>8828304.7406654805</v>
      </c>
      <c r="P9" s="23">
        <f t="shared" si="3"/>
        <v>0.10766751452996634</v>
      </c>
      <c r="Q9" s="5">
        <f t="shared" si="4"/>
        <v>0.10766751452996634</v>
      </c>
      <c r="T9"/>
      <c r="U9"/>
      <c r="V9" s="11" t="s">
        <v>14</v>
      </c>
      <c r="W9" s="11">
        <v>228</v>
      </c>
      <c r="AB9"/>
      <c r="AC9"/>
      <c r="AD9"/>
    </row>
    <row r="10" spans="1:30" s="9" customFormat="1" x14ac:dyDescent="0.2">
      <c r="A10" s="17">
        <v>35308</v>
      </c>
      <c r="B10" s="37">
        <v>86219874</v>
      </c>
      <c r="C10" s="36"/>
      <c r="D10" s="36"/>
      <c r="E10" s="36"/>
      <c r="F10" s="37">
        <v>399839.64405640966</v>
      </c>
      <c r="G10" s="4">
        <f t="shared" si="0"/>
        <v>85820034.35594359</v>
      </c>
      <c r="H10" s="38">
        <v>6.2</v>
      </c>
      <c r="I10" s="38">
        <v>55.2</v>
      </c>
      <c r="J10" s="38">
        <v>31</v>
      </c>
      <c r="K10" s="38">
        <v>0</v>
      </c>
      <c r="L10" s="32">
        <v>202.1</v>
      </c>
      <c r="M10" s="46">
        <v>336</v>
      </c>
      <c r="N10" s="53">
        <f t="shared" si="1"/>
        <v>91116476.707083777</v>
      </c>
      <c r="O10" s="16">
        <f t="shared" si="2"/>
        <v>5296442.3511401862</v>
      </c>
      <c r="P10" s="23">
        <f t="shared" si="3"/>
        <v>6.1715686679556465E-2</v>
      </c>
      <c r="Q10" s="5">
        <f t="shared" si="4"/>
        <v>6.1715686679556465E-2</v>
      </c>
      <c r="T10"/>
      <c r="U10"/>
      <c r="V10"/>
      <c r="AB10"/>
      <c r="AC10"/>
      <c r="AD10"/>
    </row>
    <row r="11" spans="1:30" s="9" customFormat="1" ht="13.5" thickBot="1" x14ac:dyDescent="0.25">
      <c r="A11" s="17">
        <v>35338</v>
      </c>
      <c r="B11" s="37">
        <v>81006662</v>
      </c>
      <c r="C11" s="36"/>
      <c r="D11" s="36"/>
      <c r="E11" s="36"/>
      <c r="F11" s="37">
        <v>375663.67703434464</v>
      </c>
      <c r="G11" s="4">
        <f t="shared" si="0"/>
        <v>80630998.322965652</v>
      </c>
      <c r="H11" s="38">
        <v>102.2</v>
      </c>
      <c r="I11" s="38">
        <v>12.6</v>
      </c>
      <c r="J11" s="38">
        <v>30</v>
      </c>
      <c r="K11" s="38">
        <v>1</v>
      </c>
      <c r="L11" s="32">
        <v>199.2</v>
      </c>
      <c r="M11" s="46">
        <v>320</v>
      </c>
      <c r="N11" s="53">
        <f t="shared" si="1"/>
        <v>79960536.681481078</v>
      </c>
      <c r="O11" s="16">
        <f t="shared" si="2"/>
        <v>-670461.64148457348</v>
      </c>
      <c r="P11" s="23">
        <f t="shared" si="3"/>
        <v>-8.3151846737535666E-3</v>
      </c>
      <c r="Q11" s="5">
        <f t="shared" si="4"/>
        <v>8.3151846737535666E-3</v>
      </c>
      <c r="T11"/>
      <c r="U11"/>
      <c r="V11" t="s">
        <v>15</v>
      </c>
      <c r="AB11"/>
      <c r="AC11"/>
      <c r="AD11"/>
    </row>
    <row r="12" spans="1:30" s="9" customFormat="1" x14ac:dyDescent="0.2">
      <c r="A12" s="17">
        <v>35369</v>
      </c>
      <c r="B12" s="37">
        <v>84736264</v>
      </c>
      <c r="C12" s="36"/>
      <c r="D12" s="36"/>
      <c r="E12" s="36"/>
      <c r="F12" s="37">
        <v>392959.48908983514</v>
      </c>
      <c r="G12" s="4">
        <f t="shared" si="0"/>
        <v>84343304.510910168</v>
      </c>
      <c r="H12" s="38">
        <v>301.39999999999998</v>
      </c>
      <c r="I12" s="38">
        <v>0</v>
      </c>
      <c r="J12" s="38">
        <v>31</v>
      </c>
      <c r="K12" s="38">
        <v>1</v>
      </c>
      <c r="L12" s="32">
        <v>195.6</v>
      </c>
      <c r="M12" s="46">
        <v>352</v>
      </c>
      <c r="N12" s="53">
        <f t="shared" si="1"/>
        <v>85649277.244199425</v>
      </c>
      <c r="O12" s="16">
        <f t="shared" si="2"/>
        <v>1305972.7332892567</v>
      </c>
      <c r="P12" s="23">
        <f t="shared" si="3"/>
        <v>1.5484011930316573E-2</v>
      </c>
      <c r="Q12" s="5">
        <f t="shared" si="4"/>
        <v>1.5484011930316573E-2</v>
      </c>
      <c r="T12"/>
      <c r="U12"/>
      <c r="V12" s="12"/>
      <c r="W12" s="12" t="s">
        <v>19</v>
      </c>
      <c r="X12" s="12" t="s">
        <v>20</v>
      </c>
      <c r="Y12" s="12" t="s">
        <v>21</v>
      </c>
      <c r="Z12" s="12" t="s">
        <v>22</v>
      </c>
      <c r="AA12" s="12" t="s">
        <v>23</v>
      </c>
      <c r="AB12"/>
      <c r="AC12"/>
      <c r="AD12"/>
    </row>
    <row r="13" spans="1:30" s="9" customFormat="1" x14ac:dyDescent="0.2">
      <c r="A13" s="17">
        <v>35399</v>
      </c>
      <c r="B13" s="37">
        <v>91599265</v>
      </c>
      <c r="C13" s="36"/>
      <c r="D13" s="36"/>
      <c r="E13" s="36"/>
      <c r="F13" s="37">
        <v>424786.25651237607</v>
      </c>
      <c r="G13" s="4">
        <f t="shared" si="0"/>
        <v>91174478.743487626</v>
      </c>
      <c r="H13" s="38">
        <v>548.1</v>
      </c>
      <c r="I13" s="38">
        <v>0</v>
      </c>
      <c r="J13" s="38">
        <v>30</v>
      </c>
      <c r="K13" s="38">
        <v>1</v>
      </c>
      <c r="L13" s="32">
        <v>192.9</v>
      </c>
      <c r="M13" s="46">
        <v>320</v>
      </c>
      <c r="N13" s="53">
        <f t="shared" si="1"/>
        <v>87306654.284833744</v>
      </c>
      <c r="O13" s="16">
        <f t="shared" si="2"/>
        <v>-3867824.4586538821</v>
      </c>
      <c r="P13" s="23">
        <f t="shared" si="3"/>
        <v>-4.2422227271906962E-2</v>
      </c>
      <c r="Q13" s="5">
        <f t="shared" si="4"/>
        <v>4.2422227271906962E-2</v>
      </c>
      <c r="T13"/>
      <c r="U13"/>
      <c r="V13" s="10" t="s">
        <v>16</v>
      </c>
      <c r="W13" s="10">
        <v>6</v>
      </c>
      <c r="X13" s="10">
        <v>4.3384202796662688E+16</v>
      </c>
      <c r="Y13" s="10">
        <v>7230700466110448</v>
      </c>
      <c r="Z13" s="10">
        <v>457.22939794629184</v>
      </c>
      <c r="AA13" s="10">
        <v>1.3722733395143364E-121</v>
      </c>
      <c r="AB13"/>
      <c r="AC13"/>
      <c r="AD13"/>
    </row>
    <row r="14" spans="1:30" s="9" customFormat="1" x14ac:dyDescent="0.2">
      <c r="A14" s="17">
        <v>35430</v>
      </c>
      <c r="B14" s="37">
        <v>94268053</v>
      </c>
      <c r="C14" s="36"/>
      <c r="D14" s="36"/>
      <c r="E14" s="36"/>
      <c r="F14" s="37">
        <v>437162.60542680405</v>
      </c>
      <c r="G14" s="4">
        <f t="shared" si="0"/>
        <v>93830890.394573197</v>
      </c>
      <c r="H14" s="38">
        <v>596.5</v>
      </c>
      <c r="I14" s="38">
        <v>0</v>
      </c>
      <c r="J14" s="38">
        <v>31</v>
      </c>
      <c r="K14" s="38">
        <v>0</v>
      </c>
      <c r="L14" s="32">
        <v>191.9</v>
      </c>
      <c r="M14" s="46">
        <v>320</v>
      </c>
      <c r="N14" s="53">
        <f t="shared" si="1"/>
        <v>92024569.472985119</v>
      </c>
      <c r="O14" s="16">
        <f t="shared" si="2"/>
        <v>-1806320.9215880781</v>
      </c>
      <c r="P14" s="23">
        <f t="shared" si="3"/>
        <v>-1.9250812967800086E-2</v>
      </c>
      <c r="Q14" s="5">
        <f t="shared" si="4"/>
        <v>1.9250812967800086E-2</v>
      </c>
      <c r="T14"/>
      <c r="U14"/>
      <c r="V14" s="10" t="s">
        <v>17</v>
      </c>
      <c r="W14" s="10">
        <v>221</v>
      </c>
      <c r="X14" s="10">
        <v>3494930138324385</v>
      </c>
      <c r="Y14" s="10">
        <v>15814163521829.797</v>
      </c>
      <c r="Z14" s="10"/>
      <c r="AA14" s="10"/>
      <c r="AB14"/>
      <c r="AC14"/>
      <c r="AD14"/>
    </row>
    <row r="15" spans="1:30" s="9" customFormat="1" ht="13.5" thickBot="1" x14ac:dyDescent="0.25">
      <c r="A15" s="17">
        <v>35461</v>
      </c>
      <c r="B15" s="37">
        <v>105017710.30000001</v>
      </c>
      <c r="C15" s="36"/>
      <c r="D15" s="36"/>
      <c r="E15" s="36"/>
      <c r="F15" s="37">
        <v>453612.74805196561</v>
      </c>
      <c r="G15" s="4">
        <f t="shared" si="0"/>
        <v>104564097.55194804</v>
      </c>
      <c r="H15" s="38">
        <v>777.9</v>
      </c>
      <c r="I15" s="38">
        <v>0</v>
      </c>
      <c r="J15" s="38">
        <v>31</v>
      </c>
      <c r="K15" s="38">
        <v>0</v>
      </c>
      <c r="L15" s="32">
        <v>192.6</v>
      </c>
      <c r="M15" s="46">
        <v>352</v>
      </c>
      <c r="N15" s="53">
        <f t="shared" si="1"/>
        <v>99473388.428685382</v>
      </c>
      <c r="O15" s="16">
        <f t="shared" si="2"/>
        <v>-5090709.1232626587</v>
      </c>
      <c r="P15" s="23">
        <f t="shared" si="3"/>
        <v>-4.8685057705715531E-2</v>
      </c>
      <c r="Q15" s="5">
        <f t="shared" si="4"/>
        <v>4.8685057705715531E-2</v>
      </c>
      <c r="T15"/>
      <c r="U15"/>
      <c r="V15" s="11" t="s">
        <v>3</v>
      </c>
      <c r="W15" s="11">
        <v>227</v>
      </c>
      <c r="X15" s="11">
        <v>4.6879132934987072E+16</v>
      </c>
      <c r="Y15" s="11"/>
      <c r="Z15" s="11"/>
      <c r="AA15" s="11"/>
      <c r="AB15"/>
      <c r="AC15"/>
      <c r="AD15"/>
    </row>
    <row r="16" spans="1:30" s="9" customFormat="1" ht="13.5" thickBot="1" x14ac:dyDescent="0.25">
      <c r="A16" s="17">
        <v>35489</v>
      </c>
      <c r="B16" s="37">
        <v>91033887.199999988</v>
      </c>
      <c r="C16" s="36"/>
      <c r="D16" s="36"/>
      <c r="E16" s="36"/>
      <c r="F16" s="37">
        <v>393211.12239717768</v>
      </c>
      <c r="G16" s="4">
        <f t="shared" si="0"/>
        <v>90640676.077602804</v>
      </c>
      <c r="H16" s="38">
        <v>615</v>
      </c>
      <c r="I16" s="38">
        <v>0</v>
      </c>
      <c r="J16" s="38">
        <v>28</v>
      </c>
      <c r="K16" s="38">
        <v>0</v>
      </c>
      <c r="L16" s="32">
        <v>193.4</v>
      </c>
      <c r="M16" s="46">
        <v>320</v>
      </c>
      <c r="N16" s="53">
        <f t="shared" si="1"/>
        <v>87460058.712198198</v>
      </c>
      <c r="O16" s="16">
        <f t="shared" si="2"/>
        <v>-3180617.3654046059</v>
      </c>
      <c r="P16" s="23">
        <f t="shared" si="3"/>
        <v>-3.5090397634297131E-2</v>
      </c>
      <c r="Q16" s="5">
        <f t="shared" si="4"/>
        <v>3.5090397634297131E-2</v>
      </c>
      <c r="T16"/>
      <c r="U16"/>
      <c r="V16"/>
      <c r="AB16"/>
      <c r="AC16"/>
      <c r="AD16"/>
    </row>
    <row r="17" spans="1:30" s="9" customFormat="1" x14ac:dyDescent="0.2">
      <c r="A17" s="17">
        <v>35520</v>
      </c>
      <c r="B17" s="37">
        <v>95075285.900000006</v>
      </c>
      <c r="C17" s="36"/>
      <c r="D17" s="36"/>
      <c r="E17" s="36"/>
      <c r="F17" s="37">
        <v>410667.51108670188</v>
      </c>
      <c r="G17" s="4">
        <f t="shared" si="0"/>
        <v>94664618.388913304</v>
      </c>
      <c r="H17" s="38">
        <v>619.1</v>
      </c>
      <c r="I17" s="38">
        <v>0</v>
      </c>
      <c r="J17" s="38">
        <v>31</v>
      </c>
      <c r="K17" s="38">
        <v>1</v>
      </c>
      <c r="L17" s="32">
        <v>193.6</v>
      </c>
      <c r="M17" s="46">
        <v>304</v>
      </c>
      <c r="N17" s="53">
        <f t="shared" si="1"/>
        <v>90453598.741432145</v>
      </c>
      <c r="O17" s="16">
        <f t="shared" si="2"/>
        <v>-4211019.6474811584</v>
      </c>
      <c r="P17" s="23">
        <f t="shared" si="3"/>
        <v>-4.448356438918824E-2</v>
      </c>
      <c r="Q17" s="5">
        <f t="shared" si="4"/>
        <v>4.448356438918824E-2</v>
      </c>
      <c r="T17"/>
      <c r="U17"/>
      <c r="V17" s="12"/>
      <c r="W17" s="12" t="s">
        <v>24</v>
      </c>
      <c r="X17" s="12" t="s">
        <v>13</v>
      </c>
      <c r="Y17" s="12" t="s">
        <v>25</v>
      </c>
      <c r="Z17" s="12" t="s">
        <v>26</v>
      </c>
      <c r="AA17" s="12" t="s">
        <v>27</v>
      </c>
      <c r="AB17" s="12" t="s">
        <v>28</v>
      </c>
      <c r="AC17" s="12" t="s">
        <v>35</v>
      </c>
      <c r="AD17" s="12" t="s">
        <v>36</v>
      </c>
    </row>
    <row r="18" spans="1:30" s="9" customFormat="1" x14ac:dyDescent="0.2">
      <c r="A18" s="17">
        <v>35550</v>
      </c>
      <c r="B18" s="37">
        <v>85363046.900000006</v>
      </c>
      <c r="C18" s="36"/>
      <c r="D18" s="36"/>
      <c r="E18" s="36"/>
      <c r="F18" s="37">
        <v>368716.53529469325</v>
      </c>
      <c r="G18" s="4">
        <f t="shared" si="0"/>
        <v>84994330.364705309</v>
      </c>
      <c r="H18" s="38">
        <v>391.9</v>
      </c>
      <c r="I18" s="38">
        <v>0</v>
      </c>
      <c r="J18" s="38">
        <v>30</v>
      </c>
      <c r="K18" s="38">
        <v>1</v>
      </c>
      <c r="L18" s="32">
        <v>194.9</v>
      </c>
      <c r="M18" s="46">
        <v>352</v>
      </c>
      <c r="N18" s="53">
        <f t="shared" si="1"/>
        <v>85943288.596674934</v>
      </c>
      <c r="O18" s="16">
        <f t="shared" si="2"/>
        <v>948958.23196962476</v>
      </c>
      <c r="P18" s="23">
        <f t="shared" si="3"/>
        <v>1.1164959214311177E-2</v>
      </c>
      <c r="Q18" s="5">
        <f t="shared" si="4"/>
        <v>1.1164959214311177E-2</v>
      </c>
      <c r="T18"/>
      <c r="U18"/>
      <c r="V18" s="10" t="s">
        <v>18</v>
      </c>
      <c r="W18" s="10">
        <v>-89429692.453633219</v>
      </c>
      <c r="X18" s="10">
        <v>10881326.133636246</v>
      </c>
      <c r="Y18" s="10">
        <v>-8.2186391029296555</v>
      </c>
      <c r="Z18" s="10">
        <v>1.7377295119116348E-14</v>
      </c>
      <c r="AA18" s="10">
        <v>-110874134.16273783</v>
      </c>
      <c r="AB18" s="10">
        <v>-67985250.744528607</v>
      </c>
      <c r="AC18" s="10">
        <v>-110874134.16273783</v>
      </c>
      <c r="AD18" s="10">
        <v>-67985250.744528607</v>
      </c>
    </row>
    <row r="19" spans="1:30" s="9" customFormat="1" x14ac:dyDescent="0.2">
      <c r="A19" s="17">
        <v>35581</v>
      </c>
      <c r="B19" s="37">
        <v>81823269.700000003</v>
      </c>
      <c r="C19" s="36"/>
      <c r="D19" s="36"/>
      <c r="E19" s="36"/>
      <c r="F19" s="37">
        <v>353426.84693073272</v>
      </c>
      <c r="G19" s="4">
        <f t="shared" si="0"/>
        <v>81469842.853069276</v>
      </c>
      <c r="H19" s="38">
        <v>289</v>
      </c>
      <c r="I19" s="38">
        <v>0</v>
      </c>
      <c r="J19" s="38">
        <v>31</v>
      </c>
      <c r="K19" s="38">
        <v>1</v>
      </c>
      <c r="L19" s="32">
        <v>197.9</v>
      </c>
      <c r="M19" s="46">
        <v>336</v>
      </c>
      <c r="N19" s="53">
        <f t="shared" si="1"/>
        <v>85269640.399828404</v>
      </c>
      <c r="O19" s="16">
        <f t="shared" si="2"/>
        <v>3799797.5467591286</v>
      </c>
      <c r="P19" s="23">
        <f t="shared" si="3"/>
        <v>4.664054101113288E-2</v>
      </c>
      <c r="Q19" s="5">
        <f t="shared" si="4"/>
        <v>4.664054101113288E-2</v>
      </c>
      <c r="T19"/>
      <c r="U19"/>
      <c r="V19" s="48" t="s">
        <v>0</v>
      </c>
      <c r="W19" s="10">
        <v>27799.738797255657</v>
      </c>
      <c r="X19" s="10">
        <v>1569.6296701820922</v>
      </c>
      <c r="Y19" s="10">
        <v>17.711017652992389</v>
      </c>
      <c r="Z19" s="10">
        <v>2.7838602529897722E-44</v>
      </c>
      <c r="AA19" s="10">
        <v>24706.381282397975</v>
      </c>
      <c r="AB19" s="10">
        <v>30893.096312113339</v>
      </c>
      <c r="AC19" s="10">
        <v>24706.381282397975</v>
      </c>
      <c r="AD19" s="10">
        <v>30893.096312113339</v>
      </c>
    </row>
    <row r="20" spans="1:30" s="9" customFormat="1" x14ac:dyDescent="0.2">
      <c r="A20" s="17">
        <v>35611</v>
      </c>
      <c r="B20" s="37">
        <v>85276288.799999997</v>
      </c>
      <c r="C20" s="36"/>
      <c r="D20" s="36"/>
      <c r="E20" s="36"/>
      <c r="F20" s="37">
        <v>368341.79297699896</v>
      </c>
      <c r="G20" s="4">
        <f t="shared" si="0"/>
        <v>84907947.007022992</v>
      </c>
      <c r="H20" s="38">
        <v>30.4</v>
      </c>
      <c r="I20" s="38">
        <v>50.4</v>
      </c>
      <c r="J20" s="38">
        <v>30</v>
      </c>
      <c r="K20" s="38">
        <v>0</v>
      </c>
      <c r="L20" s="32">
        <v>202.7</v>
      </c>
      <c r="M20" s="46">
        <v>336</v>
      </c>
      <c r="N20" s="53">
        <f t="shared" si="1"/>
        <v>89274503.977783397</v>
      </c>
      <c r="O20" s="16">
        <f t="shared" si="2"/>
        <v>4366556.9707604051</v>
      </c>
      <c r="P20" s="23">
        <f t="shared" si="3"/>
        <v>5.142695265496449E-2</v>
      </c>
      <c r="Q20" s="5">
        <f t="shared" si="4"/>
        <v>5.142695265496449E-2</v>
      </c>
      <c r="T20"/>
      <c r="U20"/>
      <c r="V20" s="49" t="s">
        <v>1</v>
      </c>
      <c r="W20" s="10">
        <v>180389.2861692243</v>
      </c>
      <c r="X20" s="10">
        <v>15809.555475499752</v>
      </c>
      <c r="Y20" s="10">
        <v>11.410142837271778</v>
      </c>
      <c r="Z20" s="10">
        <v>5.1789475408344809E-24</v>
      </c>
      <c r="AA20" s="10">
        <v>149232.50558223197</v>
      </c>
      <c r="AB20" s="10">
        <v>211546.06675621663</v>
      </c>
      <c r="AC20" s="10">
        <v>149232.50558223197</v>
      </c>
      <c r="AD20" s="10">
        <v>211546.06675621663</v>
      </c>
    </row>
    <row r="21" spans="1:30" s="9" customFormat="1" x14ac:dyDescent="0.2">
      <c r="A21" s="17">
        <v>35642</v>
      </c>
      <c r="B21" s="37">
        <v>88667230.400000006</v>
      </c>
      <c r="C21" s="36"/>
      <c r="D21" s="36"/>
      <c r="E21" s="36"/>
      <c r="F21" s="37">
        <v>382988.60191299353</v>
      </c>
      <c r="G21" s="4">
        <f t="shared" si="0"/>
        <v>88284241.798087016</v>
      </c>
      <c r="H21" s="38">
        <v>22.1</v>
      </c>
      <c r="I21" s="38">
        <v>59.8</v>
      </c>
      <c r="J21" s="38">
        <v>31</v>
      </c>
      <c r="K21" s="38">
        <v>0</v>
      </c>
      <c r="L21" s="32">
        <v>204.3</v>
      </c>
      <c r="M21" s="46">
        <v>352</v>
      </c>
      <c r="N21" s="53">
        <f t="shared" si="1"/>
        <v>94406689.725488946</v>
      </c>
      <c r="O21" s="16">
        <f t="shared" si="2"/>
        <v>6122447.9274019301</v>
      </c>
      <c r="P21" s="23">
        <f t="shared" si="3"/>
        <v>6.9349272335650219E-2</v>
      </c>
      <c r="Q21" s="5">
        <f t="shared" si="4"/>
        <v>6.9349272335650219E-2</v>
      </c>
      <c r="T21"/>
      <c r="U21"/>
      <c r="V21" s="49" t="s">
        <v>2</v>
      </c>
      <c r="W21" s="10">
        <v>1913322.6841637418</v>
      </c>
      <c r="X21" s="10">
        <v>362153.4351009028</v>
      </c>
      <c r="Y21" s="10">
        <v>5.2831824821174314</v>
      </c>
      <c r="Z21" s="10">
        <v>3.0367149387136464E-7</v>
      </c>
      <c r="AA21" s="10">
        <v>1199606.531059335</v>
      </c>
      <c r="AB21" s="10">
        <v>2627038.8372681485</v>
      </c>
      <c r="AC21" s="10">
        <v>1199606.531059335</v>
      </c>
      <c r="AD21" s="10">
        <v>2627038.8372681485</v>
      </c>
    </row>
    <row r="22" spans="1:30" s="9" customFormat="1" x14ac:dyDescent="0.2">
      <c r="A22" s="17">
        <v>35673</v>
      </c>
      <c r="B22" s="37">
        <v>82986439.5</v>
      </c>
      <c r="C22" s="36"/>
      <c r="D22" s="36"/>
      <c r="E22" s="36"/>
      <c r="F22" s="37">
        <v>358451.03425991553</v>
      </c>
      <c r="G22" s="4">
        <f t="shared" si="0"/>
        <v>82627988.465740085</v>
      </c>
      <c r="H22" s="38">
        <v>49.4</v>
      </c>
      <c r="I22" s="38">
        <v>21.9</v>
      </c>
      <c r="J22" s="38">
        <v>31</v>
      </c>
      <c r="K22" s="38">
        <v>0</v>
      </c>
      <c r="L22" s="32">
        <v>204.5</v>
      </c>
      <c r="M22" s="46">
        <v>320</v>
      </c>
      <c r="N22" s="53">
        <f t="shared" si="1"/>
        <v>86319619.585335344</v>
      </c>
      <c r="O22" s="16">
        <f t="shared" si="2"/>
        <v>3691631.1195952594</v>
      </c>
      <c r="P22" s="23">
        <f t="shared" si="3"/>
        <v>4.4677731942196736E-2</v>
      </c>
      <c r="Q22" s="5">
        <f t="shared" si="4"/>
        <v>4.4677731942196736E-2</v>
      </c>
      <c r="T22"/>
      <c r="U22"/>
      <c r="V22" s="48" t="s">
        <v>7</v>
      </c>
      <c r="W22" s="10">
        <v>-1899859.8955038425</v>
      </c>
      <c r="X22" s="10">
        <v>690303.77483298804</v>
      </c>
      <c r="Y22" s="10">
        <v>-2.7522084693271367</v>
      </c>
      <c r="Z22" s="10">
        <v>6.4111444645144041E-3</v>
      </c>
      <c r="AA22" s="10">
        <v>-3260280.3882985073</v>
      </c>
      <c r="AB22" s="10">
        <v>-539439.4027091777</v>
      </c>
      <c r="AC22" s="10">
        <v>-3260280.3882985073</v>
      </c>
      <c r="AD22" s="10">
        <v>-539439.4027091777</v>
      </c>
    </row>
    <row r="23" spans="1:30" s="9" customFormat="1" x14ac:dyDescent="0.2">
      <c r="A23" s="17">
        <v>35703</v>
      </c>
      <c r="B23" s="37">
        <v>82339214.099999994</v>
      </c>
      <c r="C23" s="36"/>
      <c r="D23" s="36"/>
      <c r="E23" s="36"/>
      <c r="F23" s="37">
        <v>355655.4134882919</v>
      </c>
      <c r="G23" s="4">
        <f t="shared" si="0"/>
        <v>81983558.686511695</v>
      </c>
      <c r="H23" s="38">
        <v>115.2</v>
      </c>
      <c r="I23" s="38">
        <v>5.4</v>
      </c>
      <c r="J23" s="38">
        <v>30</v>
      </c>
      <c r="K23" s="38">
        <v>1</v>
      </c>
      <c r="L23" s="32">
        <v>203.2</v>
      </c>
      <c r="M23" s="46">
        <v>336</v>
      </c>
      <c r="N23" s="53">
        <f t="shared" si="1"/>
        <v>81834931.429323435</v>
      </c>
      <c r="O23" s="16">
        <f t="shared" si="2"/>
        <v>-148627.25718826056</v>
      </c>
      <c r="P23" s="23">
        <f t="shared" si="3"/>
        <v>-1.8128910182659999E-3</v>
      </c>
      <c r="Q23" s="5">
        <f t="shared" si="4"/>
        <v>1.8128910182659999E-3</v>
      </c>
      <c r="T23"/>
      <c r="U23"/>
      <c r="V23" s="48" t="s">
        <v>42</v>
      </c>
      <c r="W23" s="10">
        <v>440774.74930339743</v>
      </c>
      <c r="X23" s="10">
        <v>9482.8201201921311</v>
      </c>
      <c r="Y23" s="10">
        <v>46.48139938506678</v>
      </c>
      <c r="Z23" s="10">
        <v>4.6041054579424805E-116</v>
      </c>
      <c r="AA23" s="10">
        <v>422086.42208960507</v>
      </c>
      <c r="AB23" s="10">
        <v>459463.07651718979</v>
      </c>
      <c r="AC23" s="10">
        <v>422086.42208960507</v>
      </c>
      <c r="AD23" s="10">
        <v>459463.07651718979</v>
      </c>
    </row>
    <row r="24" spans="1:30" s="9" customFormat="1" ht="13.5" thickBot="1" x14ac:dyDescent="0.25">
      <c r="A24" s="17">
        <v>35734</v>
      </c>
      <c r="B24" s="37">
        <v>87421435.5</v>
      </c>
      <c r="C24" s="36"/>
      <c r="D24" s="36"/>
      <c r="E24" s="36"/>
      <c r="F24" s="37">
        <v>377607.52431680716</v>
      </c>
      <c r="G24" s="4">
        <f t="shared" si="0"/>
        <v>87043827.975683197</v>
      </c>
      <c r="H24" s="38">
        <v>288.89999999999998</v>
      </c>
      <c r="I24" s="38">
        <v>1.6</v>
      </c>
      <c r="J24" s="38">
        <v>31</v>
      </c>
      <c r="K24" s="38">
        <v>1</v>
      </c>
      <c r="L24" s="32">
        <v>203.3</v>
      </c>
      <c r="M24" s="46">
        <v>352</v>
      </c>
      <c r="N24" s="53">
        <f t="shared" si="1"/>
        <v>88984368.936740652</v>
      </c>
      <c r="O24" s="16">
        <f t="shared" si="2"/>
        <v>1940540.9610574543</v>
      </c>
      <c r="P24" s="23">
        <f t="shared" si="3"/>
        <v>2.2293837555025373E-2</v>
      </c>
      <c r="Q24" s="5">
        <f t="shared" si="4"/>
        <v>2.2293837555025373E-2</v>
      </c>
      <c r="T24"/>
      <c r="U24"/>
      <c r="V24" s="48" t="s">
        <v>44</v>
      </c>
      <c r="W24" s="11">
        <v>65543.875417679243</v>
      </c>
      <c r="X24" s="11">
        <v>17165.705218822492</v>
      </c>
      <c r="Y24" s="11">
        <v>3.8183036806323143</v>
      </c>
      <c r="Z24" s="11">
        <v>1.7454994655493326E-4</v>
      </c>
      <c r="AA24" s="11">
        <v>31714.454220310938</v>
      </c>
      <c r="AB24" s="11">
        <v>99373.296615047555</v>
      </c>
      <c r="AC24" s="11">
        <v>31714.454220310938</v>
      </c>
      <c r="AD24" s="11">
        <v>99373.296615047555</v>
      </c>
    </row>
    <row r="25" spans="1:30" s="9" customFormat="1" x14ac:dyDescent="0.2">
      <c r="A25" s="17">
        <v>35764</v>
      </c>
      <c r="B25" s="37">
        <v>91084451</v>
      </c>
      <c r="C25" s="36"/>
      <c r="D25" s="36"/>
      <c r="E25" s="36"/>
      <c r="F25" s="37">
        <v>393429.52731387632</v>
      </c>
      <c r="G25" s="4">
        <f t="shared" si="0"/>
        <v>90691021.472686127</v>
      </c>
      <c r="H25" s="38">
        <v>471.4</v>
      </c>
      <c r="I25" s="38">
        <v>0</v>
      </c>
      <c r="J25" s="38">
        <v>30</v>
      </c>
      <c r="K25" s="38">
        <v>1</v>
      </c>
      <c r="L25" s="32">
        <v>201.9</v>
      </c>
      <c r="M25" s="46">
        <v>304</v>
      </c>
      <c r="N25" s="53">
        <f t="shared" si="1"/>
        <v>88092685.056131959</v>
      </c>
      <c r="O25" s="16">
        <f t="shared" si="2"/>
        <v>-2598336.4165541679</v>
      </c>
      <c r="P25" s="23">
        <f t="shared" si="3"/>
        <v>-2.8650426187301483E-2</v>
      </c>
      <c r="Q25" s="5">
        <f t="shared" si="4"/>
        <v>2.8650426187301483E-2</v>
      </c>
      <c r="T25"/>
      <c r="U25"/>
      <c r="V25"/>
      <c r="AB25"/>
      <c r="AC25"/>
      <c r="AD25"/>
    </row>
    <row r="26" spans="1:30" s="9" customFormat="1" x14ac:dyDescent="0.2">
      <c r="A26" s="17">
        <v>35795</v>
      </c>
      <c r="B26" s="37">
        <v>95971206</v>
      </c>
      <c r="C26" s="36"/>
      <c r="D26" s="36"/>
      <c r="E26" s="36"/>
      <c r="F26" s="37">
        <v>414537.3419698457</v>
      </c>
      <c r="G26" s="4">
        <f t="shared" si="0"/>
        <v>95556668.658030152</v>
      </c>
      <c r="H26" s="38">
        <v>630.70000000000005</v>
      </c>
      <c r="I26" s="38">
        <v>0</v>
      </c>
      <c r="J26" s="38">
        <v>31</v>
      </c>
      <c r="K26" s="38">
        <v>0</v>
      </c>
      <c r="L26" s="32">
        <v>200</v>
      </c>
      <c r="M26" s="46">
        <v>336</v>
      </c>
      <c r="N26" s="53">
        <f t="shared" si="1"/>
        <v>97594298.015891626</v>
      </c>
      <c r="O26" s="16">
        <f t="shared" si="2"/>
        <v>2037629.3578614742</v>
      </c>
      <c r="P26" s="23">
        <f t="shared" si="3"/>
        <v>2.1323779768354669E-2</v>
      </c>
      <c r="Q26" s="5">
        <f t="shared" si="4"/>
        <v>2.1323779768354669E-2</v>
      </c>
      <c r="V26"/>
      <c r="AB26"/>
      <c r="AC26"/>
      <c r="AD26"/>
    </row>
    <row r="27" spans="1:30" x14ac:dyDescent="0.2">
      <c r="A27" s="17">
        <v>35826</v>
      </c>
      <c r="B27" s="30">
        <v>99755427.200000003</v>
      </c>
      <c r="F27" s="30">
        <v>369728.33435103059</v>
      </c>
      <c r="G27" s="4">
        <f>+B27-C27+D27-F27</f>
        <v>99385698.86564897</v>
      </c>
      <c r="H27" s="1">
        <v>652.79999999999995</v>
      </c>
      <c r="I27" s="1">
        <v>0</v>
      </c>
      <c r="J27" s="4">
        <v>31</v>
      </c>
      <c r="K27" s="4">
        <v>0</v>
      </c>
      <c r="L27" s="32">
        <v>199.4</v>
      </c>
      <c r="M27" s="46">
        <v>336.28800000000001</v>
      </c>
      <c r="N27" s="53">
        <f t="shared" si="1"/>
        <v>97963084.029849216</v>
      </c>
      <c r="O27" s="16">
        <f t="shared" si="2"/>
        <v>-1422614.8357997537</v>
      </c>
      <c r="P27" s="23">
        <f t="shared" si="3"/>
        <v>-1.4314079913276708E-2</v>
      </c>
      <c r="Q27" s="5">
        <f>ABS(P27)</f>
        <v>1.4314079913276708E-2</v>
      </c>
      <c r="R27" s="5"/>
      <c r="S27" s="5"/>
    </row>
    <row r="28" spans="1:30" x14ac:dyDescent="0.2">
      <c r="A28" s="17">
        <f>EOMONTH(A27,1)</f>
        <v>35854</v>
      </c>
      <c r="B28" s="30">
        <v>88298732.200000003</v>
      </c>
      <c r="F28" s="30">
        <v>327265.83503231901</v>
      </c>
      <c r="G28" s="4">
        <f t="shared" ref="G28:G91" si="5">+B28-C28+D28-F28</f>
        <v>87971466.364967689</v>
      </c>
      <c r="H28" s="1">
        <v>547.1</v>
      </c>
      <c r="I28" s="1">
        <v>0</v>
      </c>
      <c r="J28" s="4">
        <v>29</v>
      </c>
      <c r="K28" s="4">
        <v>0</v>
      </c>
      <c r="L28" s="32">
        <v>200</v>
      </c>
      <c r="M28" s="46">
        <v>319.87200000000001</v>
      </c>
      <c r="N28" s="53">
        <f t="shared" si="1"/>
        <v>90386502.861377269</v>
      </c>
      <c r="O28" s="16">
        <f t="shared" si="2"/>
        <v>2415036.4964095801</v>
      </c>
      <c r="P28" s="23">
        <f t="shared" si="3"/>
        <v>2.7452497908700368E-2</v>
      </c>
      <c r="Q28" s="5">
        <f t="shared" ref="Q28:Q91" si="6">ABS(P28)</f>
        <v>2.7452497908700368E-2</v>
      </c>
      <c r="R28" s="5"/>
      <c r="S28" s="5"/>
    </row>
    <row r="29" spans="1:30" x14ac:dyDescent="0.2">
      <c r="A29" s="17">
        <f>EOMONTH(A28,1)</f>
        <v>35885</v>
      </c>
      <c r="B29" s="30">
        <v>96142108.799999997</v>
      </c>
      <c r="F29" s="30">
        <v>356336.1186991093</v>
      </c>
      <c r="G29" s="4">
        <f t="shared" si="5"/>
        <v>95785772.681300893</v>
      </c>
      <c r="H29" s="1">
        <v>505.1</v>
      </c>
      <c r="I29" s="1">
        <v>0</v>
      </c>
      <c r="J29" s="4">
        <v>31</v>
      </c>
      <c r="K29" s="4">
        <v>1</v>
      </c>
      <c r="L29" s="32">
        <v>200</v>
      </c>
      <c r="M29" s="46">
        <v>351.91199999999998</v>
      </c>
      <c r="N29" s="53">
        <f t="shared" si="1"/>
        <v>93245725.0730986</v>
      </c>
      <c r="O29" s="16">
        <f t="shared" si="2"/>
        <v>-2540047.6082022935</v>
      </c>
      <c r="P29" s="23">
        <f t="shared" si="3"/>
        <v>-2.6518005097203298E-2</v>
      </c>
      <c r="Q29" s="5">
        <f t="shared" si="6"/>
        <v>2.6518005097203298E-2</v>
      </c>
      <c r="R29" s="5"/>
      <c r="S29" s="5"/>
    </row>
    <row r="30" spans="1:30" x14ac:dyDescent="0.2">
      <c r="A30" s="17">
        <f>EOMONTH(A29,1)</f>
        <v>35915</v>
      </c>
      <c r="B30" s="30">
        <v>82977188</v>
      </c>
      <c r="F30" s="30">
        <v>307542.33999583655</v>
      </c>
      <c r="G30" s="4">
        <f t="shared" si="5"/>
        <v>82669645.660004169</v>
      </c>
      <c r="H30" s="1">
        <v>312</v>
      </c>
      <c r="I30" s="1">
        <v>0</v>
      </c>
      <c r="J30" s="4">
        <v>30</v>
      </c>
      <c r="K30" s="4">
        <v>1</v>
      </c>
      <c r="L30" s="32">
        <v>200.8</v>
      </c>
      <c r="M30" s="46">
        <v>336.24</v>
      </c>
      <c r="N30" s="53">
        <f t="shared" si="1"/>
        <v>85289689.011081651</v>
      </c>
      <c r="O30" s="16">
        <f t="shared" si="2"/>
        <v>2620043.3510774821</v>
      </c>
      <c r="P30" s="23">
        <f t="shared" si="3"/>
        <v>3.169293070219445E-2</v>
      </c>
      <c r="Q30" s="5">
        <f t="shared" si="6"/>
        <v>3.169293070219445E-2</v>
      </c>
      <c r="R30" s="5"/>
      <c r="S30" s="5"/>
    </row>
    <row r="31" spans="1:30" x14ac:dyDescent="0.2">
      <c r="A31" s="17">
        <f>EOMONTH(A30,1)</f>
        <v>35946</v>
      </c>
      <c r="B31" s="30">
        <v>85056522.800000012</v>
      </c>
      <c r="F31" s="30">
        <v>315249.07850361511</v>
      </c>
      <c r="G31" s="4">
        <f t="shared" si="5"/>
        <v>84741273.721496403</v>
      </c>
      <c r="H31" s="1">
        <v>77.099999999999994</v>
      </c>
      <c r="I31" s="1">
        <v>16.8</v>
      </c>
      <c r="J31" s="4">
        <v>31</v>
      </c>
      <c r="K31" s="4">
        <v>1</v>
      </c>
      <c r="L31" s="32">
        <v>202</v>
      </c>
      <c r="M31" s="46">
        <v>319.92</v>
      </c>
      <c r="N31" s="53">
        <f t="shared" si="1"/>
        <v>83162646.711760551</v>
      </c>
      <c r="O31" s="16">
        <f t="shared" si="2"/>
        <v>-1578627.0097358525</v>
      </c>
      <c r="P31" s="23">
        <f t="shared" si="3"/>
        <v>-1.8628785483258564E-2</v>
      </c>
      <c r="Q31" s="5">
        <f t="shared" si="6"/>
        <v>1.8628785483258564E-2</v>
      </c>
      <c r="R31" s="5"/>
      <c r="S31" s="5"/>
    </row>
    <row r="32" spans="1:30" x14ac:dyDescent="0.2">
      <c r="A32" s="17">
        <f t="shared" ref="A32:A95" si="7">EOMONTH(A31,1)</f>
        <v>35976</v>
      </c>
      <c r="B32" s="30">
        <v>90611662</v>
      </c>
      <c r="F32" s="30">
        <v>335838.35791581444</v>
      </c>
      <c r="G32" s="4">
        <f t="shared" si="5"/>
        <v>90275823.642084181</v>
      </c>
      <c r="H32" s="1">
        <v>66.7</v>
      </c>
      <c r="I32" s="1">
        <v>63.7</v>
      </c>
      <c r="J32" s="4">
        <v>30</v>
      </c>
      <c r="K32" s="4">
        <v>0</v>
      </c>
      <c r="L32" s="32">
        <v>205.5</v>
      </c>
      <c r="M32" s="46">
        <v>352.08</v>
      </c>
      <c r="N32" s="53">
        <f t="shared" si="1"/>
        <v>94970926.816940248</v>
      </c>
      <c r="O32" s="16">
        <f t="shared" si="2"/>
        <v>4695103.1748560667</v>
      </c>
      <c r="P32" s="23">
        <f t="shared" si="3"/>
        <v>5.2008422470568687E-2</v>
      </c>
      <c r="Q32" s="5">
        <f t="shared" si="6"/>
        <v>5.2008422470568687E-2</v>
      </c>
      <c r="R32" s="5"/>
      <c r="S32" s="5"/>
    </row>
    <row r="33" spans="1:19" x14ac:dyDescent="0.2">
      <c r="A33" s="17">
        <f t="shared" si="7"/>
        <v>36007</v>
      </c>
      <c r="B33" s="30">
        <v>93536613.900000006</v>
      </c>
      <c r="F33" s="30">
        <v>346679.24772400211</v>
      </c>
      <c r="G33" s="4">
        <f t="shared" si="5"/>
        <v>93189934.652276009</v>
      </c>
      <c r="H33" s="1">
        <v>6.9</v>
      </c>
      <c r="I33" s="1">
        <v>64.8</v>
      </c>
      <c r="J33" s="4">
        <v>31</v>
      </c>
      <c r="K33" s="4">
        <v>0</v>
      </c>
      <c r="L33" s="32">
        <v>206.6</v>
      </c>
      <c r="M33" s="46">
        <v>351.91199999999998</v>
      </c>
      <c r="N33" s="53">
        <f t="shared" si="1"/>
        <v>95894094.188977838</v>
      </c>
      <c r="O33" s="16">
        <f t="shared" si="2"/>
        <v>2704159.5367018282</v>
      </c>
      <c r="P33" s="23">
        <f t="shared" si="3"/>
        <v>2.9017721139004828E-2</v>
      </c>
      <c r="Q33" s="5">
        <f t="shared" si="6"/>
        <v>2.9017721139004828E-2</v>
      </c>
      <c r="R33" s="5"/>
      <c r="S33" s="5"/>
    </row>
    <row r="34" spans="1:19" x14ac:dyDescent="0.2">
      <c r="A34" s="17">
        <f t="shared" si="7"/>
        <v>36038</v>
      </c>
      <c r="B34" s="30">
        <v>94443253.400000006</v>
      </c>
      <c r="F34" s="30">
        <v>350039.56927843532</v>
      </c>
      <c r="G34" s="4">
        <f t="shared" si="5"/>
        <v>94093213.830721572</v>
      </c>
      <c r="H34" s="1">
        <v>12.1</v>
      </c>
      <c r="I34" s="1">
        <v>83.1</v>
      </c>
      <c r="J34" s="4">
        <v>31</v>
      </c>
      <c r="K34" s="4">
        <v>0</v>
      </c>
      <c r="L34" s="32">
        <v>207.4</v>
      </c>
      <c r="M34" s="46">
        <v>319.92</v>
      </c>
      <c r="N34" s="53">
        <f t="shared" si="1"/>
        <v>97595516.904700696</v>
      </c>
      <c r="O34" s="16">
        <f t="shared" si="2"/>
        <v>3502303.0739791244</v>
      </c>
      <c r="P34" s="23">
        <f t="shared" si="3"/>
        <v>3.7221633010430952E-2</v>
      </c>
      <c r="Q34" s="5">
        <f t="shared" si="6"/>
        <v>3.7221633010430952E-2</v>
      </c>
      <c r="R34" s="5"/>
      <c r="S34" s="5"/>
    </row>
    <row r="35" spans="1:19" x14ac:dyDescent="0.2">
      <c r="A35" s="17">
        <f t="shared" si="7"/>
        <v>36068</v>
      </c>
      <c r="B35" s="30">
        <v>87162868.599999994</v>
      </c>
      <c r="F35" s="30">
        <v>323055.92917891633</v>
      </c>
      <c r="G35" s="4">
        <f t="shared" si="5"/>
        <v>86839812.670821071</v>
      </c>
      <c r="H35" s="1">
        <v>63</v>
      </c>
      <c r="I35" s="1">
        <v>26</v>
      </c>
      <c r="J35" s="4">
        <v>30</v>
      </c>
      <c r="K35" s="4">
        <v>1</v>
      </c>
      <c r="L35" s="32">
        <v>205.7</v>
      </c>
      <c r="M35" s="46">
        <v>336.24</v>
      </c>
      <c r="N35" s="53">
        <f t="shared" si="1"/>
        <v>85217471.762551442</v>
      </c>
      <c r="O35" s="16">
        <f t="shared" si="2"/>
        <v>-1622340.9082696289</v>
      </c>
      <c r="P35" s="23">
        <f t="shared" si="3"/>
        <v>-1.8681994564167796E-2</v>
      </c>
      <c r="Q35" s="5">
        <f t="shared" si="6"/>
        <v>1.8681994564167796E-2</v>
      </c>
      <c r="R35" s="5"/>
      <c r="S35" s="5"/>
    </row>
    <row r="36" spans="1:19" x14ac:dyDescent="0.2">
      <c r="A36" s="17">
        <f t="shared" si="7"/>
        <v>36099</v>
      </c>
      <c r="B36" s="30">
        <v>87958219</v>
      </c>
      <c r="F36" s="30">
        <v>326003.77459315991</v>
      </c>
      <c r="G36" s="4">
        <f t="shared" si="5"/>
        <v>87632215.22540684</v>
      </c>
      <c r="H36" s="1">
        <v>257.60000000000002</v>
      </c>
      <c r="I36" s="1">
        <v>0</v>
      </c>
      <c r="J36" s="4">
        <v>31</v>
      </c>
      <c r="K36" s="4">
        <v>1</v>
      </c>
      <c r="L36" s="32">
        <v>207</v>
      </c>
      <c r="M36" s="46">
        <v>336.28800000000001</v>
      </c>
      <c r="N36" s="53">
        <f t="shared" si="1"/>
        <v>88426655.456375778</v>
      </c>
      <c r="O36" s="16">
        <f t="shared" si="2"/>
        <v>794440.23096893728</v>
      </c>
      <c r="P36" s="23">
        <f t="shared" si="3"/>
        <v>9.065618493444276E-3</v>
      </c>
      <c r="Q36" s="5">
        <f t="shared" si="6"/>
        <v>9.065618493444276E-3</v>
      </c>
      <c r="R36" s="5"/>
      <c r="S36" s="5"/>
    </row>
    <row r="37" spans="1:19" x14ac:dyDescent="0.2">
      <c r="A37" s="17">
        <f t="shared" si="7"/>
        <v>36129</v>
      </c>
      <c r="B37" s="30">
        <v>91550898.200000003</v>
      </c>
      <c r="F37" s="30">
        <v>339319.49418614455</v>
      </c>
      <c r="G37" s="4">
        <f t="shared" si="5"/>
        <v>91211578.705813855</v>
      </c>
      <c r="H37" s="1">
        <v>440.1</v>
      </c>
      <c r="I37" s="1">
        <v>0</v>
      </c>
      <c r="J37" s="4">
        <v>30</v>
      </c>
      <c r="K37" s="4">
        <v>1</v>
      </c>
      <c r="L37" s="32">
        <v>209.3</v>
      </c>
      <c r="M37" s="46">
        <v>336.24</v>
      </c>
      <c r="N37" s="53">
        <f t="shared" si="1"/>
        <v>92597420.920088977</v>
      </c>
      <c r="O37" s="16">
        <f t="shared" si="2"/>
        <v>1385842.2142751217</v>
      </c>
      <c r="P37" s="23">
        <f t="shared" si="3"/>
        <v>1.5193709328778317E-2</v>
      </c>
      <c r="Q37" s="5">
        <f t="shared" si="6"/>
        <v>1.5193709328778317E-2</v>
      </c>
      <c r="R37" s="5"/>
      <c r="S37" s="5"/>
    </row>
    <row r="38" spans="1:19" x14ac:dyDescent="0.2">
      <c r="A38" s="17">
        <f t="shared" si="7"/>
        <v>36160</v>
      </c>
      <c r="B38" s="30">
        <v>96499819.900000006</v>
      </c>
      <c r="F38" s="30">
        <v>357661.9205416168</v>
      </c>
      <c r="G38" s="4">
        <f t="shared" si="5"/>
        <v>96142157.979458392</v>
      </c>
      <c r="H38" s="1">
        <v>572.1</v>
      </c>
      <c r="I38" s="1">
        <v>0</v>
      </c>
      <c r="J38" s="4">
        <v>31</v>
      </c>
      <c r="K38" s="4">
        <v>0</v>
      </c>
      <c r="L38" s="32">
        <v>214</v>
      </c>
      <c r="M38" s="46">
        <v>336.28800000000001</v>
      </c>
      <c r="N38" s="53">
        <f t="shared" si="1"/>
        <v>102154956.44874032</v>
      </c>
      <c r="O38" s="16">
        <f t="shared" si="2"/>
        <v>6012798.4692819268</v>
      </c>
      <c r="P38" s="23">
        <f t="shared" si="3"/>
        <v>6.2540706342025451E-2</v>
      </c>
      <c r="Q38" s="5">
        <f t="shared" si="6"/>
        <v>6.2540706342025451E-2</v>
      </c>
      <c r="R38" s="5"/>
      <c r="S38" s="5"/>
    </row>
    <row r="39" spans="1:19" x14ac:dyDescent="0.2">
      <c r="A39" s="17">
        <f t="shared" si="7"/>
        <v>36191</v>
      </c>
      <c r="B39" s="30">
        <v>106347680.30000001</v>
      </c>
      <c r="F39" s="30">
        <v>391585.84111321339</v>
      </c>
      <c r="G39" s="4">
        <f t="shared" si="5"/>
        <v>105956094.4588868</v>
      </c>
      <c r="H39" s="1">
        <v>789.6</v>
      </c>
      <c r="I39" s="1">
        <v>0</v>
      </c>
      <c r="J39" s="4">
        <v>31</v>
      </c>
      <c r="K39" s="4">
        <v>0</v>
      </c>
      <c r="L39" s="32">
        <v>215</v>
      </c>
      <c r="M39" s="46">
        <v>319.92</v>
      </c>
      <c r="N39" s="53">
        <f t="shared" si="1"/>
        <v>107569352.23361021</v>
      </c>
      <c r="O39" s="16">
        <f t="shared" si="2"/>
        <v>1613257.7747234106</v>
      </c>
      <c r="P39" s="23">
        <f t="shared" si="3"/>
        <v>1.5225719511107391E-2</v>
      </c>
      <c r="Q39" s="5">
        <f t="shared" si="6"/>
        <v>1.5225719511107391E-2</v>
      </c>
      <c r="R39" s="5"/>
      <c r="S39" s="5"/>
    </row>
    <row r="40" spans="1:19" x14ac:dyDescent="0.2">
      <c r="A40" s="17">
        <f t="shared" si="7"/>
        <v>36219</v>
      </c>
      <c r="B40" s="30">
        <v>92242601.200000003</v>
      </c>
      <c r="F40" s="30">
        <v>339649.12516641611</v>
      </c>
      <c r="G40" s="4">
        <f t="shared" si="5"/>
        <v>91902952.074833587</v>
      </c>
      <c r="H40" s="1">
        <v>578.4</v>
      </c>
      <c r="I40" s="1">
        <v>0</v>
      </c>
      <c r="J40" s="4">
        <v>29</v>
      </c>
      <c r="K40" s="4">
        <v>0</v>
      </c>
      <c r="L40" s="32">
        <v>213.6</v>
      </c>
      <c r="M40" s="46">
        <v>319.87200000000001</v>
      </c>
      <c r="N40" s="53">
        <f t="shared" si="1"/>
        <v>97251171.276257545</v>
      </c>
      <c r="O40" s="16">
        <f t="shared" si="2"/>
        <v>5348219.2014239579</v>
      </c>
      <c r="P40" s="23">
        <f t="shared" si="3"/>
        <v>5.819420465480888E-2</v>
      </c>
      <c r="Q40" s="5">
        <f t="shared" si="6"/>
        <v>5.819420465480888E-2</v>
      </c>
      <c r="R40" s="5"/>
      <c r="S40" s="5"/>
    </row>
    <row r="41" spans="1:19" x14ac:dyDescent="0.2">
      <c r="A41" s="17">
        <f t="shared" si="7"/>
        <v>36250</v>
      </c>
      <c r="B41" s="30">
        <v>99528298.800000012</v>
      </c>
      <c r="F41" s="30">
        <v>366476.00107705622</v>
      </c>
      <c r="G41" s="4">
        <f t="shared" si="5"/>
        <v>99161822.798922956</v>
      </c>
      <c r="H41" s="1">
        <v>592.5</v>
      </c>
      <c r="I41" s="1">
        <v>0</v>
      </c>
      <c r="J41" s="4">
        <v>31</v>
      </c>
      <c r="K41" s="4">
        <v>1</v>
      </c>
      <c r="L41" s="32">
        <v>211.4</v>
      </c>
      <c r="M41" s="46">
        <v>368.28</v>
      </c>
      <c r="N41" s="53">
        <f t="shared" si="1"/>
        <v>101773076.53887405</v>
      </c>
      <c r="O41" s="16">
        <f t="shared" si="2"/>
        <v>2611253.739951089</v>
      </c>
      <c r="P41" s="23">
        <f t="shared" si="3"/>
        <v>2.6333256753923357E-2</v>
      </c>
      <c r="Q41" s="5">
        <f t="shared" si="6"/>
        <v>2.6333256753923357E-2</v>
      </c>
      <c r="R41" s="5"/>
      <c r="S41" s="5"/>
    </row>
    <row r="42" spans="1:19" x14ac:dyDescent="0.2">
      <c r="A42" s="17">
        <f t="shared" si="7"/>
        <v>36280</v>
      </c>
      <c r="B42" s="30">
        <v>85709380.400000006</v>
      </c>
      <c r="F42" s="30">
        <v>315592.96564390004</v>
      </c>
      <c r="G42" s="4">
        <f t="shared" si="5"/>
        <v>85393787.434356108</v>
      </c>
      <c r="H42" s="1">
        <v>332.6</v>
      </c>
      <c r="I42" s="1">
        <v>0</v>
      </c>
      <c r="J42" s="4">
        <v>30</v>
      </c>
      <c r="K42" s="4">
        <v>1</v>
      </c>
      <c r="L42" s="32">
        <v>211.2</v>
      </c>
      <c r="M42" s="46">
        <v>336.24</v>
      </c>
      <c r="N42" s="53">
        <f t="shared" si="1"/>
        <v>90446421.023060411</v>
      </c>
      <c r="O42" s="16">
        <f t="shared" si="2"/>
        <v>5052633.5887043029</v>
      </c>
      <c r="P42" s="23">
        <f t="shared" si="3"/>
        <v>5.9168632057552926E-2</v>
      </c>
      <c r="Q42" s="5">
        <f t="shared" si="6"/>
        <v>5.9168632057552926E-2</v>
      </c>
      <c r="R42" s="5"/>
      <c r="S42" s="5"/>
    </row>
    <row r="43" spans="1:19" x14ac:dyDescent="0.2">
      <c r="A43" s="17">
        <f t="shared" si="7"/>
        <v>36311</v>
      </c>
      <c r="B43" s="30">
        <v>85001059.299999997</v>
      </c>
      <c r="F43" s="30">
        <v>312984.83622406406</v>
      </c>
      <c r="G43" s="4">
        <f t="shared" si="5"/>
        <v>84688074.463775933</v>
      </c>
      <c r="H43" s="1">
        <v>126.7</v>
      </c>
      <c r="I43" s="1">
        <v>10.5</v>
      </c>
      <c r="J43" s="4">
        <v>31</v>
      </c>
      <c r="K43" s="4">
        <v>1</v>
      </c>
      <c r="L43" s="32">
        <v>212</v>
      </c>
      <c r="M43" s="46">
        <v>319.92</v>
      </c>
      <c r="N43" s="53">
        <f t="shared" si="1"/>
        <v>87812808.746272266</v>
      </c>
      <c r="O43" s="16">
        <f t="shared" si="2"/>
        <v>3124734.2824963331</v>
      </c>
      <c r="P43" s="23">
        <f t="shared" si="3"/>
        <v>3.6896981095406671E-2</v>
      </c>
      <c r="Q43" s="5">
        <f t="shared" si="6"/>
        <v>3.6896981095406671E-2</v>
      </c>
      <c r="R43" s="5"/>
      <c r="S43" s="5"/>
    </row>
    <row r="44" spans="1:19" x14ac:dyDescent="0.2">
      <c r="A44" s="17">
        <f t="shared" si="7"/>
        <v>36341</v>
      </c>
      <c r="B44" s="30">
        <v>96876658</v>
      </c>
      <c r="F44" s="30">
        <v>356712.31850241974</v>
      </c>
      <c r="G44" s="4">
        <f t="shared" si="5"/>
        <v>96519945.681497574</v>
      </c>
      <c r="H44" s="1">
        <v>44.4</v>
      </c>
      <c r="I44" s="1">
        <v>76.5</v>
      </c>
      <c r="J44" s="4">
        <v>30</v>
      </c>
      <c r="K44" s="4">
        <v>0</v>
      </c>
      <c r="L44" s="32">
        <v>215.3</v>
      </c>
      <c r="M44" s="46">
        <v>352.08</v>
      </c>
      <c r="N44" s="53">
        <f t="shared" si="1"/>
        <v>100979568.04790084</v>
      </c>
      <c r="O44" s="16">
        <f t="shared" si="2"/>
        <v>4459622.3664032668</v>
      </c>
      <c r="P44" s="23">
        <f t="shared" si="3"/>
        <v>4.620415329614256E-2</v>
      </c>
      <c r="Q44" s="5">
        <f t="shared" si="6"/>
        <v>4.620415329614256E-2</v>
      </c>
      <c r="R44" s="5"/>
      <c r="S44" s="5"/>
    </row>
    <row r="45" spans="1:19" x14ac:dyDescent="0.2">
      <c r="A45" s="17">
        <f t="shared" si="7"/>
        <v>36372</v>
      </c>
      <c r="B45" s="30">
        <v>102363581.69999999</v>
      </c>
      <c r="F45" s="30">
        <v>376915.8774905185</v>
      </c>
      <c r="G45" s="4">
        <f t="shared" si="5"/>
        <v>101986665.82250947</v>
      </c>
      <c r="H45" s="1">
        <v>3.2</v>
      </c>
      <c r="I45" s="1">
        <v>138.9</v>
      </c>
      <c r="J45" s="4">
        <v>31</v>
      </c>
      <c r="K45" s="4">
        <v>0</v>
      </c>
      <c r="L45" s="32">
        <v>219.1</v>
      </c>
      <c r="M45" s="46">
        <v>336.28800000000001</v>
      </c>
      <c r="N45" s="53">
        <f t="shared" si="1"/>
        <v>113643708.11733414</v>
      </c>
      <c r="O45" s="16">
        <f t="shared" si="2"/>
        <v>11657042.294824675</v>
      </c>
      <c r="P45" s="23">
        <f t="shared" si="3"/>
        <v>0.11429967045997742</v>
      </c>
      <c r="Q45" s="5">
        <f t="shared" si="6"/>
        <v>0.11429967045997742</v>
      </c>
      <c r="R45" s="5"/>
      <c r="S45" s="5"/>
    </row>
    <row r="46" spans="1:19" x14ac:dyDescent="0.2">
      <c r="A46" s="17">
        <f t="shared" si="7"/>
        <v>36403</v>
      </c>
      <c r="B46" s="30">
        <v>92128741.799999997</v>
      </c>
      <c r="F46" s="30">
        <v>339229.88020694099</v>
      </c>
      <c r="G46" s="4">
        <f t="shared" si="5"/>
        <v>91789511.919793054</v>
      </c>
      <c r="H46" s="1">
        <v>28.8</v>
      </c>
      <c r="I46" s="1">
        <v>30.9</v>
      </c>
      <c r="J46" s="4">
        <v>31</v>
      </c>
      <c r="K46" s="4">
        <v>0</v>
      </c>
      <c r="L46" s="32">
        <v>222.9</v>
      </c>
      <c r="M46" s="46">
        <v>336.28800000000001</v>
      </c>
      <c r="N46" s="53">
        <f t="shared" si="1"/>
        <v>96548282.571620569</v>
      </c>
      <c r="O46" s="16">
        <f t="shared" si="2"/>
        <v>4758770.6518275142</v>
      </c>
      <c r="P46" s="23">
        <f t="shared" si="3"/>
        <v>5.1844383440951228E-2</v>
      </c>
      <c r="Q46" s="5">
        <f t="shared" si="6"/>
        <v>5.1844383440951228E-2</v>
      </c>
      <c r="R46" s="5"/>
      <c r="S46" s="5"/>
    </row>
    <row r="47" spans="1:19" ht="12.75" customHeight="1" x14ac:dyDescent="0.2">
      <c r="A47" s="17">
        <f t="shared" si="7"/>
        <v>36433</v>
      </c>
      <c r="B47" s="30">
        <v>90659575.300000012</v>
      </c>
      <c r="F47" s="30">
        <v>333820.22013711196</v>
      </c>
      <c r="G47" s="4">
        <f t="shared" si="5"/>
        <v>90325755.079862893</v>
      </c>
      <c r="H47" s="1">
        <v>88.9</v>
      </c>
      <c r="I47" s="1">
        <v>27.7</v>
      </c>
      <c r="J47" s="4">
        <v>30</v>
      </c>
      <c r="K47" s="4">
        <v>1</v>
      </c>
      <c r="L47" s="32">
        <v>222.6</v>
      </c>
      <c r="M47" s="46">
        <v>336.24</v>
      </c>
      <c r="N47" s="53">
        <f t="shared" si="1"/>
        <v>93693240.047115445</v>
      </c>
      <c r="O47" s="16">
        <f t="shared" si="2"/>
        <v>3367484.9672525525</v>
      </c>
      <c r="P47" s="23">
        <f t="shared" si="3"/>
        <v>3.7281559000255676E-2</v>
      </c>
      <c r="Q47" s="5">
        <f t="shared" si="6"/>
        <v>3.7281559000255676E-2</v>
      </c>
      <c r="R47" s="5"/>
      <c r="S47" s="5"/>
    </row>
    <row r="48" spans="1:19" ht="12.75" customHeight="1" x14ac:dyDescent="0.2">
      <c r="A48" s="17">
        <f t="shared" si="7"/>
        <v>36464</v>
      </c>
      <c r="B48" s="30">
        <v>91210638</v>
      </c>
      <c r="F48" s="30">
        <v>335849.30389593856</v>
      </c>
      <c r="G48" s="4">
        <f t="shared" si="5"/>
        <v>90874788.696104065</v>
      </c>
      <c r="H48" s="1">
        <v>319</v>
      </c>
      <c r="I48" s="1">
        <v>0</v>
      </c>
      <c r="J48" s="4">
        <v>31</v>
      </c>
      <c r="K48" s="4">
        <v>1</v>
      </c>
      <c r="L48" s="32">
        <v>220.1</v>
      </c>
      <c r="M48" s="46">
        <v>319.92</v>
      </c>
      <c r="N48" s="53">
        <f t="shared" si="1"/>
        <v>94834886.481565207</v>
      </c>
      <c r="O48" s="16">
        <f t="shared" si="2"/>
        <v>3960097.7854611427</v>
      </c>
      <c r="P48" s="23">
        <f t="shared" si="3"/>
        <v>4.3577518498603321E-2</v>
      </c>
      <c r="Q48" s="5">
        <f t="shared" si="6"/>
        <v>4.3577518498603321E-2</v>
      </c>
      <c r="R48" s="5"/>
      <c r="S48" s="5"/>
    </row>
    <row r="49" spans="1:19" ht="12.75" customHeight="1" x14ac:dyDescent="0.2">
      <c r="A49" s="17">
        <f t="shared" si="7"/>
        <v>36494</v>
      </c>
      <c r="B49" s="30">
        <v>95821859.299999997</v>
      </c>
      <c r="F49" s="30">
        <v>352828.4139830221</v>
      </c>
      <c r="G49" s="4">
        <f t="shared" si="5"/>
        <v>95469030.88601698</v>
      </c>
      <c r="H49" s="1">
        <v>405.1</v>
      </c>
      <c r="I49" s="1">
        <v>0</v>
      </c>
      <c r="J49" s="4">
        <v>30</v>
      </c>
      <c r="K49" s="4">
        <v>1</v>
      </c>
      <c r="L49" s="32">
        <v>216.5</v>
      </c>
      <c r="M49" s="46">
        <v>352.08</v>
      </c>
      <c r="N49" s="53">
        <f t="shared" si="1"/>
        <v>95836223.243785501</v>
      </c>
      <c r="O49" s="16">
        <f t="shared" si="2"/>
        <v>367192.35776852071</v>
      </c>
      <c r="P49" s="23">
        <f t="shared" si="3"/>
        <v>3.8461934133061583E-3</v>
      </c>
      <c r="Q49" s="5">
        <f t="shared" si="6"/>
        <v>3.8461934133061583E-3</v>
      </c>
      <c r="R49" s="5"/>
      <c r="S49" s="5"/>
    </row>
    <row r="50" spans="1:19" x14ac:dyDescent="0.2">
      <c r="A50" s="17">
        <f t="shared" si="7"/>
        <v>36525</v>
      </c>
      <c r="B50" s="30">
        <v>102947032</v>
      </c>
      <c r="F50" s="30">
        <v>379064.21655939863</v>
      </c>
      <c r="G50" s="4">
        <f t="shared" si="5"/>
        <v>102567967.7834406</v>
      </c>
      <c r="H50" s="1">
        <v>623.70000000000005</v>
      </c>
      <c r="I50" s="1">
        <v>0</v>
      </c>
      <c r="J50" s="4">
        <v>31</v>
      </c>
      <c r="K50" s="4">
        <v>0</v>
      </c>
      <c r="L50" s="32">
        <v>214.5</v>
      </c>
      <c r="M50" s="46">
        <v>336.28800000000001</v>
      </c>
      <c r="N50" s="53">
        <f t="shared" si="1"/>
        <v>103809810.3453304</v>
      </c>
      <c r="O50" s="16">
        <f t="shared" si="2"/>
        <v>1241842.5618897974</v>
      </c>
      <c r="P50" s="23">
        <f t="shared" si="3"/>
        <v>1.2107508696202231E-2</v>
      </c>
      <c r="Q50" s="5">
        <f t="shared" si="6"/>
        <v>1.2107508696202231E-2</v>
      </c>
      <c r="R50" s="5"/>
      <c r="S50" s="5"/>
    </row>
    <row r="51" spans="1:19" x14ac:dyDescent="0.2">
      <c r="A51" s="17">
        <f t="shared" si="7"/>
        <v>36556</v>
      </c>
      <c r="B51" s="30">
        <v>108597914.09999999</v>
      </c>
      <c r="F51" s="30">
        <v>359435.44718494586</v>
      </c>
      <c r="G51" s="4">
        <f t="shared" si="5"/>
        <v>108238478.65281504</v>
      </c>
      <c r="H51" s="1">
        <v>773</v>
      </c>
      <c r="I51" s="1">
        <v>0</v>
      </c>
      <c r="J51" s="4">
        <v>31</v>
      </c>
      <c r="K51" s="4">
        <v>0</v>
      </c>
      <c r="L51" s="32">
        <v>212.9</v>
      </c>
      <c r="M51" s="46">
        <v>319.92</v>
      </c>
      <c r="N51" s="53">
        <f t="shared" si="1"/>
        <v>106182249.59603864</v>
      </c>
      <c r="O51" s="16">
        <f t="shared" si="2"/>
        <v>-2056229.0567764044</v>
      </c>
      <c r="P51" s="23">
        <f t="shared" si="3"/>
        <v>-1.8997209517069708E-2</v>
      </c>
      <c r="Q51" s="5">
        <f t="shared" si="6"/>
        <v>1.8997209517069708E-2</v>
      </c>
      <c r="R51" s="5"/>
      <c r="S51" s="5"/>
    </row>
    <row r="52" spans="1:19" x14ac:dyDescent="0.2">
      <c r="A52" s="17">
        <f t="shared" si="7"/>
        <v>36585</v>
      </c>
      <c r="B52" s="30">
        <v>99596964</v>
      </c>
      <c r="F52" s="30">
        <v>329644.26241777104</v>
      </c>
      <c r="G52" s="4">
        <f t="shared" si="5"/>
        <v>99267319.737582222</v>
      </c>
      <c r="H52" s="1">
        <v>643.79999999999995</v>
      </c>
      <c r="I52" s="1">
        <v>0</v>
      </c>
      <c r="J52" s="4">
        <v>28</v>
      </c>
      <c r="K52" s="4">
        <v>0</v>
      </c>
      <c r="L52" s="32">
        <v>212.8</v>
      </c>
      <c r="M52" s="46">
        <v>336.16799999999995</v>
      </c>
      <c r="N52" s="53">
        <f t="shared" si="1"/>
        <v>97871434.703798115</v>
      </c>
      <c r="O52" s="16">
        <f t="shared" si="2"/>
        <v>-1395885.0337841064</v>
      </c>
      <c r="P52" s="23">
        <f t="shared" si="3"/>
        <v>-1.4061878949428607E-2</v>
      </c>
      <c r="Q52" s="5">
        <f t="shared" si="6"/>
        <v>1.4061878949428607E-2</v>
      </c>
      <c r="R52" s="5"/>
      <c r="S52" s="5"/>
    </row>
    <row r="53" spans="1:19" x14ac:dyDescent="0.2">
      <c r="A53" s="17">
        <f t="shared" si="7"/>
        <v>36616</v>
      </c>
      <c r="B53" s="30">
        <v>99214146.400000006</v>
      </c>
      <c r="F53" s="30">
        <v>328377.21952485177</v>
      </c>
      <c r="G53" s="4">
        <f t="shared" si="5"/>
        <v>98885769.18047516</v>
      </c>
      <c r="H53" s="1">
        <v>446.9</v>
      </c>
      <c r="I53" s="1">
        <v>0</v>
      </c>
      <c r="J53" s="4">
        <v>31</v>
      </c>
      <c r="K53" s="4">
        <v>1</v>
      </c>
      <c r="L53" s="32">
        <v>214</v>
      </c>
      <c r="M53" s="46">
        <v>368.28</v>
      </c>
      <c r="N53" s="53">
        <f t="shared" si="1"/>
        <v>98871448.918182448</v>
      </c>
      <c r="O53" s="16">
        <f t="shared" si="2"/>
        <v>-14320.262292712927</v>
      </c>
      <c r="P53" s="23">
        <f t="shared" si="3"/>
        <v>-1.4481620976803243E-4</v>
      </c>
      <c r="Q53" s="5">
        <f t="shared" si="6"/>
        <v>1.4481620976803243E-4</v>
      </c>
      <c r="R53" s="5"/>
      <c r="S53" s="5"/>
    </row>
    <row r="54" spans="1:19" x14ac:dyDescent="0.2">
      <c r="A54" s="17">
        <f t="shared" si="7"/>
        <v>36646</v>
      </c>
      <c r="B54" s="30">
        <v>89981304.599999994</v>
      </c>
      <c r="F54" s="30">
        <v>297818.52372784965</v>
      </c>
      <c r="G54" s="4">
        <f t="shared" si="5"/>
        <v>89683486.076272145</v>
      </c>
      <c r="H54" s="1">
        <v>358.3</v>
      </c>
      <c r="I54" s="1">
        <v>0</v>
      </c>
      <c r="J54" s="4">
        <v>30</v>
      </c>
      <c r="K54" s="4">
        <v>1</v>
      </c>
      <c r="L54" s="32">
        <v>215.6</v>
      </c>
      <c r="M54" s="46">
        <v>303.83999999999997</v>
      </c>
      <c r="N54" s="53">
        <f t="shared" si="1"/>
        <v>90976661.643552035</v>
      </c>
      <c r="O54" s="16">
        <f t="shared" si="2"/>
        <v>1293175.5672798902</v>
      </c>
      <c r="P54" s="23">
        <f t="shared" si="3"/>
        <v>1.4419327613782732E-2</v>
      </c>
      <c r="Q54" s="5">
        <f t="shared" si="6"/>
        <v>1.4419327613782732E-2</v>
      </c>
      <c r="R54" s="5"/>
      <c r="S54" s="5"/>
    </row>
    <row r="55" spans="1:19" x14ac:dyDescent="0.2">
      <c r="A55" s="17">
        <f t="shared" si="7"/>
        <v>36677</v>
      </c>
      <c r="B55" s="30">
        <v>91415320.599999994</v>
      </c>
      <c r="F55" s="30">
        <v>302564.80441382807</v>
      </c>
      <c r="G55" s="4">
        <f t="shared" si="5"/>
        <v>91112755.795586169</v>
      </c>
      <c r="H55" s="1">
        <v>152.4</v>
      </c>
      <c r="I55" s="1">
        <v>18.7</v>
      </c>
      <c r="J55" s="4">
        <v>31</v>
      </c>
      <c r="K55" s="4">
        <v>1</v>
      </c>
      <c r="L55" s="32">
        <v>220.6</v>
      </c>
      <c r="M55" s="46">
        <v>351.91199999999998</v>
      </c>
      <c r="N55" s="53">
        <f t="shared" si="1"/>
        <v>95893996.68632099</v>
      </c>
      <c r="O55" s="16">
        <f t="shared" si="2"/>
        <v>4781240.8907348216</v>
      </c>
      <c r="P55" s="23">
        <f t="shared" si="3"/>
        <v>5.2476086898981075E-2</v>
      </c>
      <c r="Q55" s="5">
        <f t="shared" si="6"/>
        <v>5.2476086898981075E-2</v>
      </c>
      <c r="R55" s="5"/>
      <c r="S55" s="5"/>
    </row>
    <row r="56" spans="1:19" x14ac:dyDescent="0.2">
      <c r="A56" s="17">
        <f t="shared" si="7"/>
        <v>36707</v>
      </c>
      <c r="B56" s="30">
        <v>95569834.700000003</v>
      </c>
      <c r="F56" s="30">
        <v>316315.34139002272</v>
      </c>
      <c r="G56" s="4">
        <f t="shared" si="5"/>
        <v>95253519.358609974</v>
      </c>
      <c r="H56" s="1">
        <v>41.1</v>
      </c>
      <c r="I56" s="1">
        <v>35.4</v>
      </c>
      <c r="J56" s="4">
        <v>30</v>
      </c>
      <c r="K56" s="4">
        <v>0</v>
      </c>
      <c r="L56" s="32">
        <v>223</v>
      </c>
      <c r="M56" s="46">
        <v>352.08</v>
      </c>
      <c r="N56" s="53">
        <f t="shared" si="1"/>
        <v>96867794.817950919</v>
      </c>
      <c r="O56" s="16">
        <f t="shared" si="2"/>
        <v>1614275.4593409449</v>
      </c>
      <c r="P56" s="23">
        <f t="shared" si="3"/>
        <v>1.6947147677174305E-2</v>
      </c>
      <c r="Q56" s="5">
        <f t="shared" si="6"/>
        <v>1.6947147677174305E-2</v>
      </c>
      <c r="R56" s="5"/>
      <c r="S56" s="5"/>
    </row>
    <row r="57" spans="1:19" x14ac:dyDescent="0.2">
      <c r="A57" s="17">
        <f t="shared" si="7"/>
        <v>36738</v>
      </c>
      <c r="B57" s="30">
        <v>95254772.599999994</v>
      </c>
      <c r="F57" s="30">
        <v>315272.55444753828</v>
      </c>
      <c r="G57" s="4">
        <f t="shared" si="5"/>
        <v>94939500.045552462</v>
      </c>
      <c r="H57" s="1">
        <v>18.600000000000001</v>
      </c>
      <c r="I57" s="1">
        <v>44.8</v>
      </c>
      <c r="J57" s="4">
        <v>31</v>
      </c>
      <c r="K57" s="4">
        <v>0</v>
      </c>
      <c r="L57" s="32">
        <v>224.4</v>
      </c>
      <c r="M57" s="46">
        <v>319.92</v>
      </c>
      <c r="N57" s="53">
        <f t="shared" si="1"/>
        <v>98360476.284759283</v>
      </c>
      <c r="O57" s="16">
        <f t="shared" si="2"/>
        <v>3420976.2392068207</v>
      </c>
      <c r="P57" s="23">
        <f t="shared" si="3"/>
        <v>3.6033223658913503E-2</v>
      </c>
      <c r="Q57" s="5">
        <f t="shared" si="6"/>
        <v>3.6033223658913503E-2</v>
      </c>
      <c r="R57" s="5"/>
      <c r="S57" s="5"/>
    </row>
    <row r="58" spans="1:19" x14ac:dyDescent="0.2">
      <c r="A58" s="17">
        <f t="shared" si="7"/>
        <v>36769</v>
      </c>
      <c r="B58" s="30">
        <v>97935080.400000006</v>
      </c>
      <c r="F58" s="30">
        <v>324143.7895966699</v>
      </c>
      <c r="G58" s="4">
        <f t="shared" si="5"/>
        <v>97610936.610403329</v>
      </c>
      <c r="H58" s="1">
        <v>29.7</v>
      </c>
      <c r="I58" s="1">
        <v>46.3</v>
      </c>
      <c r="J58" s="4">
        <v>31</v>
      </c>
      <c r="K58" s="4">
        <v>0</v>
      </c>
      <c r="L58" s="32">
        <v>223.6</v>
      </c>
      <c r="M58" s="46">
        <v>351.91199999999998</v>
      </c>
      <c r="N58" s="53">
        <f t="shared" si="1"/>
        <v>100683897.17758235</v>
      </c>
      <c r="O58" s="16">
        <f t="shared" si="2"/>
        <v>3072960.5671790242</v>
      </c>
      <c r="P58" s="23">
        <f t="shared" si="3"/>
        <v>3.1481724014637814E-2</v>
      </c>
      <c r="Q58" s="5">
        <f t="shared" si="6"/>
        <v>3.1481724014637814E-2</v>
      </c>
      <c r="R58" s="5"/>
      <c r="S58" s="5"/>
    </row>
    <row r="59" spans="1:19" x14ac:dyDescent="0.2">
      <c r="A59" s="17">
        <f t="shared" si="7"/>
        <v>36799</v>
      </c>
      <c r="B59" s="30">
        <v>93176991.199999988</v>
      </c>
      <c r="F59" s="30">
        <v>308395.55047512433</v>
      </c>
      <c r="G59" s="4">
        <f t="shared" si="5"/>
        <v>92868595.649524868</v>
      </c>
      <c r="H59" s="1">
        <v>134</v>
      </c>
      <c r="I59" s="1">
        <v>23.8</v>
      </c>
      <c r="J59" s="4">
        <v>30</v>
      </c>
      <c r="K59" s="4">
        <v>1</v>
      </c>
      <c r="L59" s="32">
        <v>222.4</v>
      </c>
      <c r="M59" s="46">
        <v>319.68</v>
      </c>
      <c r="N59" s="53">
        <f t="shared" si="1"/>
        <v>93069928.524034277</v>
      </c>
      <c r="O59" s="16">
        <f t="shared" si="2"/>
        <v>201332.87450940907</v>
      </c>
      <c r="P59" s="23">
        <f t="shared" si="3"/>
        <v>2.1679327990402225E-3</v>
      </c>
      <c r="Q59" s="5">
        <f t="shared" si="6"/>
        <v>2.1679327990402225E-3</v>
      </c>
      <c r="R59" s="5"/>
      <c r="S59" s="5"/>
    </row>
    <row r="60" spans="1:19" x14ac:dyDescent="0.2">
      <c r="A60" s="17">
        <f t="shared" si="7"/>
        <v>36830</v>
      </c>
      <c r="B60" s="30">
        <v>94348312.700000003</v>
      </c>
      <c r="F60" s="30">
        <v>312272.36957095115</v>
      </c>
      <c r="G60" s="4">
        <f t="shared" si="5"/>
        <v>94036040.330429047</v>
      </c>
      <c r="H60" s="1">
        <v>251.6</v>
      </c>
      <c r="I60" s="1">
        <v>0</v>
      </c>
      <c r="J60" s="4">
        <v>31</v>
      </c>
      <c r="K60" s="4">
        <v>1</v>
      </c>
      <c r="L60" s="32">
        <v>222.1</v>
      </c>
      <c r="M60" s="46">
        <v>336.28800000000001</v>
      </c>
      <c r="N60" s="53">
        <f t="shared" si="1"/>
        <v>94915555.738073528</v>
      </c>
      <c r="O60" s="16">
        <f t="shared" si="2"/>
        <v>879515.40764448047</v>
      </c>
      <c r="P60" s="23">
        <f t="shared" si="3"/>
        <v>9.3529608919515374E-3</v>
      </c>
      <c r="Q60" s="5">
        <f t="shared" si="6"/>
        <v>9.3529608919515374E-3</v>
      </c>
      <c r="R60" s="5"/>
      <c r="S60" s="5"/>
    </row>
    <row r="61" spans="1:19" x14ac:dyDescent="0.2">
      <c r="A61" s="17">
        <f t="shared" si="7"/>
        <v>36860</v>
      </c>
      <c r="B61" s="30">
        <v>100873405</v>
      </c>
      <c r="F61" s="30">
        <v>333869.00416757778</v>
      </c>
      <c r="G61" s="4">
        <f t="shared" si="5"/>
        <v>100539535.99583243</v>
      </c>
      <c r="H61" s="1">
        <v>470.9</v>
      </c>
      <c r="I61" s="1">
        <v>0</v>
      </c>
      <c r="J61" s="4">
        <v>30</v>
      </c>
      <c r="K61" s="4">
        <v>1</v>
      </c>
      <c r="L61" s="32">
        <v>221.7</v>
      </c>
      <c r="M61" s="46">
        <v>352.08</v>
      </c>
      <c r="N61" s="53">
        <f t="shared" si="1"/>
        <v>99957474.753022611</v>
      </c>
      <c r="O61" s="16">
        <f t="shared" si="2"/>
        <v>-582061.24280981719</v>
      </c>
      <c r="P61" s="23">
        <f t="shared" si="3"/>
        <v>-5.7893766570988039E-3</v>
      </c>
      <c r="Q61" s="5">
        <f t="shared" si="6"/>
        <v>5.7893766570988039E-3</v>
      </c>
      <c r="R61" s="5"/>
      <c r="S61" s="5"/>
    </row>
    <row r="62" spans="1:19" x14ac:dyDescent="0.2">
      <c r="A62" s="17">
        <f t="shared" si="7"/>
        <v>36891</v>
      </c>
      <c r="B62" s="30">
        <v>111445740.7</v>
      </c>
      <c r="F62" s="30">
        <v>368861.13308286859</v>
      </c>
      <c r="G62" s="4">
        <f t="shared" si="5"/>
        <v>111076879.56691714</v>
      </c>
      <c r="H62" s="1">
        <v>826.5</v>
      </c>
      <c r="I62" s="1">
        <v>0</v>
      </c>
      <c r="J62" s="4">
        <v>31</v>
      </c>
      <c r="K62" s="4">
        <v>0</v>
      </c>
      <c r="L62" s="32">
        <v>222.5</v>
      </c>
      <c r="M62" s="46">
        <v>304.29599999999999</v>
      </c>
      <c r="N62" s="53">
        <f t="shared" si="1"/>
        <v>110876915.70547862</v>
      </c>
      <c r="O62" s="16">
        <f t="shared" si="2"/>
        <v>-199963.8614385128</v>
      </c>
      <c r="P62" s="23">
        <f t="shared" si="3"/>
        <v>-1.8002293746291875E-3</v>
      </c>
      <c r="Q62" s="5">
        <f t="shared" si="6"/>
        <v>1.8002293746291875E-3</v>
      </c>
      <c r="R62" s="5"/>
      <c r="S62" s="5"/>
    </row>
    <row r="63" spans="1:19" x14ac:dyDescent="0.2">
      <c r="A63" s="17">
        <f t="shared" si="7"/>
        <v>36922</v>
      </c>
      <c r="B63" s="30">
        <v>112581869.30000001</v>
      </c>
      <c r="F63" s="30">
        <v>441336.55231777485</v>
      </c>
      <c r="G63" s="4">
        <f t="shared" si="5"/>
        <v>112140532.74768224</v>
      </c>
      <c r="H63" s="1">
        <v>715</v>
      </c>
      <c r="I63" s="1">
        <v>0</v>
      </c>
      <c r="J63" s="4">
        <v>31</v>
      </c>
      <c r="K63" s="4">
        <v>0</v>
      </c>
      <c r="L63" s="32">
        <v>222.4</v>
      </c>
      <c r="M63" s="46">
        <v>351.91199999999998</v>
      </c>
      <c r="N63" s="53">
        <f t="shared" si="1"/>
        <v>110854104.52654251</v>
      </c>
      <c r="O63" s="16">
        <f t="shared" si="2"/>
        <v>-1286428.221139729</v>
      </c>
      <c r="P63" s="23">
        <f t="shared" si="3"/>
        <v>-1.1471572228341472E-2</v>
      </c>
      <c r="Q63" s="5">
        <f t="shared" si="6"/>
        <v>1.1471572228341472E-2</v>
      </c>
      <c r="R63" s="5"/>
      <c r="S63" s="5"/>
    </row>
    <row r="64" spans="1:19" x14ac:dyDescent="0.2">
      <c r="A64" s="17">
        <f t="shared" si="7"/>
        <v>36950</v>
      </c>
      <c r="B64" s="30">
        <v>99788048.099999994</v>
      </c>
      <c r="C64" s="34">
        <v>104864.3489570705</v>
      </c>
      <c r="F64" s="30">
        <v>390771.91482327355</v>
      </c>
      <c r="G64" s="4">
        <f t="shared" si="5"/>
        <v>99292411.836219639</v>
      </c>
      <c r="H64" s="1">
        <v>620.20000000000005</v>
      </c>
      <c r="I64" s="1">
        <v>0</v>
      </c>
      <c r="J64" s="4">
        <v>28</v>
      </c>
      <c r="K64" s="4">
        <v>0</v>
      </c>
      <c r="L64" s="32">
        <v>222.1</v>
      </c>
      <c r="M64" s="46">
        <v>319.87200000000001</v>
      </c>
      <c r="N64" s="53">
        <f t="shared" si="1"/>
        <v>100246463.04289797</v>
      </c>
      <c r="O64" s="16">
        <f t="shared" si="2"/>
        <v>954051.2066783309</v>
      </c>
      <c r="P64" s="23">
        <f t="shared" si="3"/>
        <v>9.6085006803139656E-3</v>
      </c>
      <c r="Q64" s="5">
        <f t="shared" si="6"/>
        <v>9.6085006803139656E-3</v>
      </c>
      <c r="R64" s="5"/>
      <c r="S64" s="5"/>
    </row>
    <row r="65" spans="1:19" x14ac:dyDescent="0.2">
      <c r="A65" s="17">
        <f t="shared" si="7"/>
        <v>36981</v>
      </c>
      <c r="B65" s="30">
        <v>106623824</v>
      </c>
      <c r="C65" s="34">
        <v>36279.649847321947</v>
      </c>
      <c r="F65" s="30">
        <v>417837.9665926749</v>
      </c>
      <c r="G65" s="4">
        <f t="shared" si="5"/>
        <v>106169706.38356</v>
      </c>
      <c r="H65" s="1">
        <v>618.70000000000005</v>
      </c>
      <c r="I65" s="1">
        <v>0</v>
      </c>
      <c r="J65" s="4">
        <v>31</v>
      </c>
      <c r="K65" s="4">
        <v>1</v>
      </c>
      <c r="L65" s="32">
        <v>221.5</v>
      </c>
      <c r="M65" s="46">
        <v>351.91199999999998</v>
      </c>
      <c r="N65" s="53">
        <f t="shared" si="1"/>
        <v>105880432.51048987</v>
      </c>
      <c r="O65" s="16">
        <f t="shared" si="2"/>
        <v>-289273.87307013571</v>
      </c>
      <c r="P65" s="23">
        <f t="shared" si="3"/>
        <v>-2.7246366494136668E-3</v>
      </c>
      <c r="Q65" s="5">
        <f t="shared" si="6"/>
        <v>2.7246366494136668E-3</v>
      </c>
      <c r="R65" s="5"/>
      <c r="S65" s="5"/>
    </row>
    <row r="66" spans="1:19" x14ac:dyDescent="0.2">
      <c r="A66" s="17">
        <f t="shared" si="7"/>
        <v>37011</v>
      </c>
      <c r="B66" s="30">
        <v>91412386.099999994</v>
      </c>
      <c r="C66" s="34">
        <v>30915.954855495511</v>
      </c>
      <c r="F66" s="30">
        <v>358228.04533578426</v>
      </c>
      <c r="G66" s="4">
        <f t="shared" si="5"/>
        <v>91023242.099808708</v>
      </c>
      <c r="H66" s="1">
        <v>324.60000000000002</v>
      </c>
      <c r="I66" s="1">
        <v>0</v>
      </c>
      <c r="J66" s="4">
        <v>30</v>
      </c>
      <c r="K66" s="4">
        <v>1</v>
      </c>
      <c r="L66" s="32">
        <v>223.7</v>
      </c>
      <c r="M66" s="46">
        <v>319.68</v>
      </c>
      <c r="N66" s="53">
        <f t="shared" si="1"/>
        <v>94648300.90205808</v>
      </c>
      <c r="O66" s="16">
        <f t="shared" si="2"/>
        <v>3625058.802249372</v>
      </c>
      <c r="P66" s="23">
        <f t="shared" si="3"/>
        <v>3.9825639239200315E-2</v>
      </c>
      <c r="Q66" s="5">
        <f t="shared" si="6"/>
        <v>3.9825639239200315E-2</v>
      </c>
      <c r="R66" s="5"/>
      <c r="S66" s="5"/>
    </row>
    <row r="67" spans="1:19" x14ac:dyDescent="0.2">
      <c r="A67" s="17">
        <f t="shared" si="7"/>
        <v>37042</v>
      </c>
      <c r="B67" s="30">
        <v>91851847.599999994</v>
      </c>
      <c r="C67" s="34">
        <v>77019.720066886686</v>
      </c>
      <c r="F67" s="30">
        <v>359770.06224826357</v>
      </c>
      <c r="G67" s="4">
        <f t="shared" si="5"/>
        <v>91415057.817684844</v>
      </c>
      <c r="H67" s="1">
        <v>140.30000000000001</v>
      </c>
      <c r="I67" s="1">
        <v>7.7</v>
      </c>
      <c r="J67" s="4">
        <v>31</v>
      </c>
      <c r="K67" s="4">
        <v>1</v>
      </c>
      <c r="L67" s="32">
        <v>223.9</v>
      </c>
      <c r="M67" s="46">
        <v>351.91199999999998</v>
      </c>
      <c r="N67" s="53">
        <f t="shared" ref="N67:N130" si="8">$W$18+$W$19*H67+$W$20*I67+$W$21*J67+$W$22*K67+$W$23*L67+$W$24*M67</f>
        <v>95027894.371713951</v>
      </c>
      <c r="O67" s="16">
        <f t="shared" ref="O67:O130" si="9">N67-G67</f>
        <v>3612836.5540291071</v>
      </c>
      <c r="P67" s="23">
        <f t="shared" ref="P67:P130" si="10">O67/G67</f>
        <v>3.9521241251462405E-2</v>
      </c>
      <c r="Q67" s="5">
        <f t="shared" si="6"/>
        <v>3.9521241251462405E-2</v>
      </c>
      <c r="R67" s="5"/>
      <c r="S67" s="5"/>
    </row>
    <row r="68" spans="1:19" x14ac:dyDescent="0.2">
      <c r="A68" s="17">
        <f t="shared" si="7"/>
        <v>37072</v>
      </c>
      <c r="B68" s="30">
        <v>100764701.3</v>
      </c>
      <c r="C68" s="34">
        <v>366213.8910607103</v>
      </c>
      <c r="F68" s="30">
        <v>393576.00443556311</v>
      </c>
      <c r="G68" s="4">
        <f t="shared" si="5"/>
        <v>100004911.40450372</v>
      </c>
      <c r="H68" s="1">
        <v>47</v>
      </c>
      <c r="I68" s="1">
        <v>62.4</v>
      </c>
      <c r="J68" s="4">
        <v>30</v>
      </c>
      <c r="K68" s="4">
        <v>0</v>
      </c>
      <c r="L68" s="32">
        <v>224.4</v>
      </c>
      <c r="M68" s="46">
        <v>336.24</v>
      </c>
      <c r="N68" s="53">
        <f t="shared" si="8"/>
        <v>101481193.66583249</v>
      </c>
      <c r="O68" s="16">
        <f t="shared" si="9"/>
        <v>1476282.2613287717</v>
      </c>
      <c r="P68" s="23">
        <f t="shared" si="10"/>
        <v>1.4762097586961988E-2</v>
      </c>
      <c r="Q68" s="5">
        <f t="shared" si="6"/>
        <v>1.4762097586961988E-2</v>
      </c>
      <c r="R68" s="5"/>
      <c r="S68" s="5"/>
    </row>
    <row r="69" spans="1:19" x14ac:dyDescent="0.2">
      <c r="A69" s="17">
        <f t="shared" si="7"/>
        <v>37103</v>
      </c>
      <c r="B69" s="30">
        <v>101480959.69999999</v>
      </c>
      <c r="C69" s="34">
        <v>460997.94065508654</v>
      </c>
      <c r="F69" s="30">
        <v>396012.27014039934</v>
      </c>
      <c r="G69" s="4">
        <f t="shared" si="5"/>
        <v>100623949.48920451</v>
      </c>
      <c r="H69" s="1">
        <v>22.3</v>
      </c>
      <c r="I69" s="1">
        <v>65.7</v>
      </c>
      <c r="J69" s="4">
        <v>31</v>
      </c>
      <c r="K69" s="4">
        <v>0</v>
      </c>
      <c r="L69" s="32">
        <v>223.9</v>
      </c>
      <c r="M69" s="46">
        <v>336.28800000000001</v>
      </c>
      <c r="N69" s="53">
        <f t="shared" si="8"/>
        <v>103085906.17743079</v>
      </c>
      <c r="O69" s="16">
        <f t="shared" si="9"/>
        <v>2461956.6882262826</v>
      </c>
      <c r="P69" s="23">
        <f t="shared" si="10"/>
        <v>2.4466905748818921E-2</v>
      </c>
      <c r="Q69" s="5">
        <f t="shared" si="6"/>
        <v>2.4466905748818921E-2</v>
      </c>
      <c r="R69" s="5"/>
      <c r="S69" s="5"/>
    </row>
    <row r="70" spans="1:19" x14ac:dyDescent="0.2">
      <c r="A70" s="17">
        <f t="shared" si="7"/>
        <v>37134</v>
      </c>
      <c r="B70" s="30">
        <v>108715738.19999999</v>
      </c>
      <c r="C70" s="34">
        <v>470718.80106965598</v>
      </c>
      <c r="F70" s="30">
        <v>424335.49881636724</v>
      </c>
      <c r="G70" s="4">
        <f t="shared" si="5"/>
        <v>107820683.90011396</v>
      </c>
      <c r="H70" s="1">
        <v>2.2999999999999998</v>
      </c>
      <c r="I70" s="1">
        <v>94.2</v>
      </c>
      <c r="J70" s="4">
        <v>31</v>
      </c>
      <c r="K70" s="4">
        <v>0</v>
      </c>
      <c r="L70" s="32">
        <v>222</v>
      </c>
      <c r="M70" s="46">
        <v>351.91199999999998</v>
      </c>
      <c r="N70" s="53">
        <f t="shared" si="8"/>
        <v>107857591.54315796</v>
      </c>
      <c r="O70" s="16">
        <f t="shared" si="9"/>
        <v>36907.643044009805</v>
      </c>
      <c r="P70" s="23">
        <f t="shared" si="10"/>
        <v>3.4230577760201722E-4</v>
      </c>
      <c r="Q70" s="5">
        <f t="shared" si="6"/>
        <v>3.4230577760201722E-4</v>
      </c>
      <c r="R70" s="5"/>
      <c r="S70" s="5"/>
    </row>
    <row r="71" spans="1:19" x14ac:dyDescent="0.2">
      <c r="A71" s="17">
        <f t="shared" si="7"/>
        <v>37164</v>
      </c>
      <c r="B71" s="30">
        <v>94386425.599999994</v>
      </c>
      <c r="C71" s="34">
        <v>432815.5334787161</v>
      </c>
      <c r="F71" s="30">
        <v>368311.19080172421</v>
      </c>
      <c r="G71" s="4">
        <f t="shared" si="5"/>
        <v>93585298.875719547</v>
      </c>
      <c r="H71" s="1">
        <v>118.8</v>
      </c>
      <c r="I71" s="1">
        <v>19.2</v>
      </c>
      <c r="J71" s="4">
        <v>30</v>
      </c>
      <c r="K71" s="4">
        <v>1</v>
      </c>
      <c r="L71" s="32">
        <v>221.7</v>
      </c>
      <c r="M71" s="46">
        <v>303.83999999999997</v>
      </c>
      <c r="N71" s="53">
        <f t="shared" si="8"/>
        <v>90470824.466809154</v>
      </c>
      <c r="O71" s="16">
        <f t="shared" si="9"/>
        <v>-3114474.4089103937</v>
      </c>
      <c r="P71" s="23">
        <f t="shared" si="10"/>
        <v>-3.3279526232494999E-2</v>
      </c>
      <c r="Q71" s="5">
        <f t="shared" si="6"/>
        <v>3.3279526232494999E-2</v>
      </c>
      <c r="R71" s="5"/>
      <c r="S71" s="5"/>
    </row>
    <row r="72" spans="1:19" x14ac:dyDescent="0.2">
      <c r="A72" s="17">
        <f t="shared" si="7"/>
        <v>37195</v>
      </c>
      <c r="B72" s="30">
        <v>99648192.5</v>
      </c>
      <c r="C72" s="34">
        <v>450486.39914999891</v>
      </c>
      <c r="F72" s="30">
        <v>388868.77505755745</v>
      </c>
      <c r="G72" s="4">
        <f t="shared" si="5"/>
        <v>98808837.325792447</v>
      </c>
      <c r="H72" s="1">
        <v>276.7</v>
      </c>
      <c r="I72" s="1">
        <v>0</v>
      </c>
      <c r="J72" s="4">
        <v>31</v>
      </c>
      <c r="K72" s="4">
        <v>1</v>
      </c>
      <c r="L72" s="32">
        <v>221</v>
      </c>
      <c r="M72" s="46">
        <v>351.91199999999998</v>
      </c>
      <c r="N72" s="53">
        <f t="shared" si="8"/>
        <v>96152534.467176735</v>
      </c>
      <c r="O72" s="16">
        <f t="shared" si="9"/>
        <v>-2656302.8586157113</v>
      </c>
      <c r="P72" s="23">
        <f t="shared" si="10"/>
        <v>-2.6883251847781096E-2</v>
      </c>
      <c r="Q72" s="5">
        <f t="shared" si="6"/>
        <v>2.6883251847781096E-2</v>
      </c>
      <c r="R72" s="5"/>
      <c r="S72" s="5"/>
    </row>
    <row r="73" spans="1:19" x14ac:dyDescent="0.2">
      <c r="A73" s="17">
        <f t="shared" si="7"/>
        <v>37225</v>
      </c>
      <c r="B73" s="30">
        <v>101041155.90000001</v>
      </c>
      <c r="C73" s="34">
        <v>461530.32930000062</v>
      </c>
      <c r="F73" s="30">
        <v>394286.09116890404</v>
      </c>
      <c r="G73" s="4">
        <f t="shared" si="5"/>
        <v>100185339.47953109</v>
      </c>
      <c r="H73" s="1">
        <v>370.8</v>
      </c>
      <c r="I73" s="1">
        <v>0</v>
      </c>
      <c r="J73" s="4">
        <v>30</v>
      </c>
      <c r="K73" s="4">
        <v>1</v>
      </c>
      <c r="L73" s="32">
        <v>222.7</v>
      </c>
      <c r="M73" s="46">
        <v>352.08</v>
      </c>
      <c r="N73" s="53">
        <f t="shared" si="8"/>
        <v>97615495.648720711</v>
      </c>
      <c r="O73" s="16">
        <f t="shared" si="9"/>
        <v>-2569843.830810383</v>
      </c>
      <c r="P73" s="23">
        <f t="shared" si="10"/>
        <v>-2.5650897068981122E-2</v>
      </c>
      <c r="Q73" s="5">
        <f t="shared" si="6"/>
        <v>2.5650897068981122E-2</v>
      </c>
      <c r="R73" s="5"/>
      <c r="S73" s="5"/>
    </row>
    <row r="74" spans="1:19" x14ac:dyDescent="0.2">
      <c r="A74" s="17">
        <f t="shared" si="7"/>
        <v>37256</v>
      </c>
      <c r="B74" s="30">
        <v>105627131.59999999</v>
      </c>
      <c r="C74" s="34">
        <v>437328.15435000218</v>
      </c>
      <c r="F74" s="30">
        <v>412358.62826171383</v>
      </c>
      <c r="G74" s="4">
        <f t="shared" si="5"/>
        <v>104777444.81738828</v>
      </c>
      <c r="H74" s="1">
        <v>563.29999999999995</v>
      </c>
      <c r="I74" s="1">
        <v>0</v>
      </c>
      <c r="J74" s="4">
        <v>31</v>
      </c>
      <c r="K74" s="4">
        <v>0</v>
      </c>
      <c r="L74" s="32">
        <v>222.6</v>
      </c>
      <c r="M74" s="46">
        <v>304.29599999999999</v>
      </c>
      <c r="N74" s="53">
        <f t="shared" si="8"/>
        <v>103604101.92897128</v>
      </c>
      <c r="O74" s="16">
        <f t="shared" si="9"/>
        <v>-1173342.8884170055</v>
      </c>
      <c r="P74" s="23">
        <f t="shared" si="10"/>
        <v>-1.1198430067291392E-2</v>
      </c>
      <c r="Q74" s="5">
        <f t="shared" si="6"/>
        <v>1.1198430067291392E-2</v>
      </c>
      <c r="R74" s="5"/>
      <c r="S74" s="5"/>
    </row>
    <row r="75" spans="1:19" x14ac:dyDescent="0.2">
      <c r="A75" s="17">
        <f>EOMONTH(A74,1)</f>
        <v>37287</v>
      </c>
      <c r="B75" s="30">
        <v>113024587.8</v>
      </c>
      <c r="C75" s="34">
        <v>462984.09705000161</v>
      </c>
      <c r="F75" s="30">
        <v>105964.02553559632</v>
      </c>
      <c r="G75" s="4">
        <f t="shared" si="5"/>
        <v>112455639.6774144</v>
      </c>
      <c r="H75" s="1">
        <v>625.70000000000005</v>
      </c>
      <c r="I75" s="1">
        <v>0</v>
      </c>
      <c r="J75" s="4">
        <v>31</v>
      </c>
      <c r="K75" s="4">
        <v>0</v>
      </c>
      <c r="L75" s="32">
        <v>220.8</v>
      </c>
      <c r="M75" s="46">
        <v>351.91199999999998</v>
      </c>
      <c r="N75" s="53">
        <f t="shared" si="8"/>
        <v>107666348.25306213</v>
      </c>
      <c r="O75" s="16">
        <f t="shared" si="9"/>
        <v>-4789291.4243522733</v>
      </c>
      <c r="P75" s="23">
        <f t="shared" si="10"/>
        <v>-4.2588272478735943E-2</v>
      </c>
      <c r="Q75" s="5">
        <f t="shared" si="6"/>
        <v>4.2588272478735943E-2</v>
      </c>
      <c r="R75" s="5"/>
      <c r="S75" s="5"/>
    </row>
    <row r="76" spans="1:19" x14ac:dyDescent="0.2">
      <c r="A76" s="17">
        <f t="shared" si="7"/>
        <v>37315</v>
      </c>
      <c r="B76" s="30">
        <v>102515394.69999999</v>
      </c>
      <c r="C76" s="34">
        <v>411477.43500000006</v>
      </c>
      <c r="F76" s="30">
        <v>96119.295927100597</v>
      </c>
      <c r="G76" s="4">
        <f t="shared" si="5"/>
        <v>102007797.96907288</v>
      </c>
      <c r="H76" s="1">
        <v>592</v>
      </c>
      <c r="I76" s="1">
        <v>0</v>
      </c>
      <c r="J76" s="4">
        <v>28</v>
      </c>
      <c r="K76" s="4">
        <v>0</v>
      </c>
      <c r="L76" s="32">
        <v>219.2</v>
      </c>
      <c r="M76" s="46">
        <v>319.87200000000001</v>
      </c>
      <c r="N76" s="53">
        <f t="shared" si="8"/>
        <v>98184263.635835499</v>
      </c>
      <c r="O76" s="16">
        <f t="shared" si="9"/>
        <v>-3823534.3332373798</v>
      </c>
      <c r="P76" s="23">
        <f t="shared" si="10"/>
        <v>-3.7482765135236171E-2</v>
      </c>
      <c r="Q76" s="5">
        <f t="shared" si="6"/>
        <v>3.7482765135236171E-2</v>
      </c>
      <c r="R76" s="5"/>
      <c r="S76" s="5"/>
    </row>
    <row r="77" spans="1:19" x14ac:dyDescent="0.2">
      <c r="A77" s="17">
        <f t="shared" si="7"/>
        <v>37346</v>
      </c>
      <c r="B77" s="30">
        <v>109462736.8</v>
      </c>
      <c r="C77" s="34">
        <v>484062.31799999811</v>
      </c>
      <c r="F77" s="30">
        <v>102591.10270071111</v>
      </c>
      <c r="G77" s="4">
        <f t="shared" si="5"/>
        <v>108876083.37929928</v>
      </c>
      <c r="H77" s="1">
        <v>581.20000000000005</v>
      </c>
      <c r="I77" s="1">
        <v>0</v>
      </c>
      <c r="J77" s="4">
        <v>31</v>
      </c>
      <c r="K77" s="4">
        <v>1</v>
      </c>
      <c r="L77" s="32">
        <v>218</v>
      </c>
      <c r="M77" s="46">
        <v>319.92</v>
      </c>
      <c r="N77" s="53">
        <f t="shared" si="8"/>
        <v>101198351.02066851</v>
      </c>
      <c r="O77" s="16">
        <f t="shared" si="9"/>
        <v>-7677732.3586307764</v>
      </c>
      <c r="P77" s="23">
        <f t="shared" si="10"/>
        <v>-7.0518080007372405E-2</v>
      </c>
      <c r="Q77" s="5">
        <f t="shared" si="6"/>
        <v>7.0518080007372405E-2</v>
      </c>
      <c r="R77" s="5"/>
      <c r="S77" s="5"/>
    </row>
    <row r="78" spans="1:19" x14ac:dyDescent="0.2">
      <c r="A78" s="17">
        <f t="shared" si="7"/>
        <v>37376</v>
      </c>
      <c r="B78" s="30">
        <v>101175171.19999999</v>
      </c>
      <c r="C78" s="34">
        <v>484651.35269999848</v>
      </c>
      <c r="F78" s="30">
        <v>94788.74203364017</v>
      </c>
      <c r="G78" s="4">
        <f t="shared" si="5"/>
        <v>100595731.10526635</v>
      </c>
      <c r="H78" s="1">
        <v>356.2</v>
      </c>
      <c r="I78" s="1">
        <v>6.6</v>
      </c>
      <c r="J78" s="4">
        <v>30</v>
      </c>
      <c r="K78" s="4">
        <v>1</v>
      </c>
      <c r="L78" s="32">
        <v>219.4</v>
      </c>
      <c r="M78" s="46">
        <v>352.08</v>
      </c>
      <c r="N78" s="53">
        <f t="shared" si="8"/>
        <v>96945632.078296453</v>
      </c>
      <c r="O78" s="16">
        <f t="shared" si="9"/>
        <v>-3650099.0269698948</v>
      </c>
      <c r="P78" s="23">
        <f t="shared" si="10"/>
        <v>-3.6284830249410122E-2</v>
      </c>
      <c r="Q78" s="5">
        <f t="shared" si="6"/>
        <v>3.6284830249410122E-2</v>
      </c>
      <c r="R78" s="5"/>
      <c r="S78" s="5"/>
    </row>
    <row r="79" spans="1:19" x14ac:dyDescent="0.2">
      <c r="A79" s="17">
        <f t="shared" si="7"/>
        <v>37407</v>
      </c>
      <c r="B79" s="30">
        <v>99710889</v>
      </c>
      <c r="C79" s="34">
        <v>473869.00665000005</v>
      </c>
      <c r="F79" s="30">
        <v>93420.436229767685</v>
      </c>
      <c r="G79" s="4">
        <f t="shared" si="5"/>
        <v>99143599.557120234</v>
      </c>
      <c r="H79" s="1">
        <v>266.8</v>
      </c>
      <c r="I79" s="1">
        <v>5.3</v>
      </c>
      <c r="J79" s="4">
        <v>31</v>
      </c>
      <c r="K79" s="4">
        <v>1</v>
      </c>
      <c r="L79" s="32">
        <v>222.7</v>
      </c>
      <c r="M79" s="46">
        <v>351.91199999999998</v>
      </c>
      <c r="N79" s="53">
        <f t="shared" si="8"/>
        <v>97582697.343596578</v>
      </c>
      <c r="O79" s="16">
        <f t="shared" si="9"/>
        <v>-1560902.2135236561</v>
      </c>
      <c r="P79" s="23">
        <f t="shared" si="10"/>
        <v>-1.5743852558271938E-2</v>
      </c>
      <c r="Q79" s="5">
        <f t="shared" si="6"/>
        <v>1.5743852558271938E-2</v>
      </c>
      <c r="R79" s="5"/>
      <c r="S79" s="5"/>
    </row>
    <row r="80" spans="1:19" x14ac:dyDescent="0.2">
      <c r="A80" s="17">
        <f t="shared" si="7"/>
        <v>37437</v>
      </c>
      <c r="B80" s="30">
        <v>104229282</v>
      </c>
      <c r="C80" s="34">
        <v>414659.7279</v>
      </c>
      <c r="F80" s="30">
        <v>97729.731307308903</v>
      </c>
      <c r="G80" s="4">
        <f t="shared" si="5"/>
        <v>103716892.54079269</v>
      </c>
      <c r="H80" s="1">
        <v>53.1</v>
      </c>
      <c r="I80" s="1">
        <v>54.5</v>
      </c>
      <c r="J80" s="4">
        <v>30</v>
      </c>
      <c r="K80" s="4">
        <v>0</v>
      </c>
      <c r="L80" s="32">
        <v>226.3</v>
      </c>
      <c r="M80" s="46">
        <v>319.68</v>
      </c>
      <c r="N80" s="53">
        <f t="shared" si="8"/>
        <v>99977762.158518568</v>
      </c>
      <c r="O80" s="16">
        <f t="shared" si="9"/>
        <v>-3739130.382274121</v>
      </c>
      <c r="P80" s="23">
        <f t="shared" si="10"/>
        <v>-3.6051315178031305E-2</v>
      </c>
      <c r="Q80" s="5">
        <f t="shared" si="6"/>
        <v>3.6051315178031305E-2</v>
      </c>
      <c r="R80" s="5"/>
      <c r="S80" s="5"/>
    </row>
    <row r="81" spans="1:26" x14ac:dyDescent="0.2">
      <c r="A81" s="17">
        <f t="shared" si="7"/>
        <v>37468</v>
      </c>
      <c r="B81" s="30">
        <v>118623870</v>
      </c>
      <c r="C81" s="34">
        <v>434816.75880000001</v>
      </c>
      <c r="F81" s="30">
        <v>111261.63312961263</v>
      </c>
      <c r="G81" s="4">
        <f t="shared" si="5"/>
        <v>118077791.60807039</v>
      </c>
      <c r="H81" s="1">
        <v>4.7</v>
      </c>
      <c r="I81" s="1">
        <v>129</v>
      </c>
      <c r="J81" s="4">
        <v>31</v>
      </c>
      <c r="K81" s="4">
        <v>0</v>
      </c>
      <c r="L81" s="32">
        <v>228.4</v>
      </c>
      <c r="M81" s="46">
        <v>351.91199999999998</v>
      </c>
      <c r="N81" s="53">
        <f t="shared" si="8"/>
        <v>117022816.47050212</v>
      </c>
      <c r="O81" s="16">
        <f t="shared" si="9"/>
        <v>-1054975.1375682652</v>
      </c>
      <c r="P81" s="23">
        <f t="shared" si="10"/>
        <v>-8.9345771393658045E-3</v>
      </c>
      <c r="Q81" s="5">
        <f t="shared" si="6"/>
        <v>8.9345771393658045E-3</v>
      </c>
      <c r="R81" s="5"/>
      <c r="S81" s="5"/>
    </row>
    <row r="82" spans="1:26" x14ac:dyDescent="0.2">
      <c r="A82" s="17">
        <f t="shared" si="7"/>
        <v>37499</v>
      </c>
      <c r="B82" s="30">
        <v>111583120</v>
      </c>
      <c r="C82" s="34">
        <v>449451.35415000003</v>
      </c>
      <c r="F82" s="30">
        <v>104619.78609802556</v>
      </c>
      <c r="G82" s="4">
        <f t="shared" si="5"/>
        <v>111029048.85975198</v>
      </c>
      <c r="H82" s="1">
        <v>11</v>
      </c>
      <c r="I82" s="1">
        <v>72.3</v>
      </c>
      <c r="J82" s="4">
        <v>31</v>
      </c>
      <c r="K82" s="4">
        <v>0</v>
      </c>
      <c r="L82" s="32">
        <v>229.5</v>
      </c>
      <c r="M82" s="46">
        <v>336.28800000000001</v>
      </c>
      <c r="N82" s="53">
        <f t="shared" si="8"/>
        <v>106430677.01383771</v>
      </c>
      <c r="O82" s="16">
        <f t="shared" si="9"/>
        <v>-4598371.8459142745</v>
      </c>
      <c r="P82" s="23">
        <f t="shared" si="10"/>
        <v>-4.1415934776877869E-2</v>
      </c>
      <c r="Q82" s="5">
        <f t="shared" si="6"/>
        <v>4.1415934776877869E-2</v>
      </c>
      <c r="R82" s="5"/>
      <c r="S82" s="5"/>
    </row>
    <row r="83" spans="1:26" x14ac:dyDescent="0.2">
      <c r="A83" s="17">
        <f t="shared" si="7"/>
        <v>37529</v>
      </c>
      <c r="B83" s="30">
        <v>105982565.17205401</v>
      </c>
      <c r="C83" s="34">
        <v>448585.68015000003</v>
      </c>
      <c r="F83" s="30">
        <v>99348.311767702166</v>
      </c>
      <c r="G83" s="4">
        <f t="shared" si="5"/>
        <v>105434631.18013631</v>
      </c>
      <c r="H83" s="1">
        <v>50.2</v>
      </c>
      <c r="I83" s="1">
        <v>47</v>
      </c>
      <c r="J83" s="4">
        <v>30</v>
      </c>
      <c r="K83" s="4">
        <v>1</v>
      </c>
      <c r="L83" s="32">
        <v>227.9</v>
      </c>
      <c r="M83" s="46">
        <v>319.68</v>
      </c>
      <c r="N83" s="53">
        <f t="shared" si="8"/>
        <v>97349602.973118946</v>
      </c>
      <c r="O83" s="16">
        <f t="shared" si="9"/>
        <v>-8085028.2070173621</v>
      </c>
      <c r="P83" s="23">
        <f t="shared" si="10"/>
        <v>-7.6682851891462456E-2</v>
      </c>
      <c r="Q83" s="5">
        <f t="shared" si="6"/>
        <v>7.6682851891462456E-2</v>
      </c>
      <c r="R83" s="5"/>
      <c r="S83" s="5"/>
      <c r="T83" s="22"/>
      <c r="U83" s="22"/>
      <c r="V83" s="22"/>
      <c r="W83" s="22"/>
      <c r="X83" s="22"/>
      <c r="Y83" s="22"/>
      <c r="Z83" s="22"/>
    </row>
    <row r="84" spans="1:26" x14ac:dyDescent="0.2">
      <c r="A84" s="17">
        <f t="shared" si="7"/>
        <v>37560</v>
      </c>
      <c r="B84" s="30">
        <v>105094244.00417101</v>
      </c>
      <c r="C84" s="34">
        <v>468666.49410000007</v>
      </c>
      <c r="F84" s="30">
        <v>98493.15399069</v>
      </c>
      <c r="G84" s="4">
        <f t="shared" si="5"/>
        <v>104527084.35608032</v>
      </c>
      <c r="H84" s="1">
        <v>349.3</v>
      </c>
      <c r="I84" s="1">
        <v>1</v>
      </c>
      <c r="J84" s="4">
        <v>31</v>
      </c>
      <c r="K84" s="4">
        <v>1</v>
      </c>
      <c r="L84" s="32">
        <v>228.5</v>
      </c>
      <c r="M84" s="46">
        <v>351.91199999999998</v>
      </c>
      <c r="N84" s="53">
        <f t="shared" si="8"/>
        <v>101656995.40980221</v>
      </c>
      <c r="O84" s="16">
        <f t="shared" si="9"/>
        <v>-2870088.9462781101</v>
      </c>
      <c r="P84" s="23">
        <f t="shared" si="10"/>
        <v>-2.7457849455562258E-2</v>
      </c>
      <c r="Q84" s="5">
        <f t="shared" si="6"/>
        <v>2.7457849455562258E-2</v>
      </c>
      <c r="R84" s="5"/>
      <c r="S84" s="5"/>
      <c r="T84" s="22"/>
      <c r="U84" s="22"/>
      <c r="V84" s="22"/>
      <c r="W84" s="22"/>
      <c r="X84" s="22"/>
      <c r="Y84" s="22"/>
      <c r="Z84" s="22"/>
    </row>
    <row r="85" spans="1:26" x14ac:dyDescent="0.2">
      <c r="A85" s="17">
        <f t="shared" si="7"/>
        <v>37590</v>
      </c>
      <c r="B85" s="30">
        <v>107844017</v>
      </c>
      <c r="C85" s="34">
        <v>482076.91350000002</v>
      </c>
      <c r="F85" s="30">
        <v>101069.13002856316</v>
      </c>
      <c r="G85" s="4">
        <f t="shared" si="5"/>
        <v>107260870.95647144</v>
      </c>
      <c r="H85" s="1">
        <v>486.4</v>
      </c>
      <c r="I85" s="1">
        <v>0</v>
      </c>
      <c r="J85" s="4">
        <v>30</v>
      </c>
      <c r="K85" s="4">
        <v>1</v>
      </c>
      <c r="L85" s="32">
        <v>228.4</v>
      </c>
      <c r="M85" s="46">
        <v>336.24</v>
      </c>
      <c r="N85" s="53">
        <f t="shared" si="8"/>
        <v>102303346.53809679</v>
      </c>
      <c r="O85" s="16">
        <f t="shared" si="9"/>
        <v>-4957524.4183746576</v>
      </c>
      <c r="P85" s="23">
        <f t="shared" si="10"/>
        <v>-4.621931906917405E-2</v>
      </c>
      <c r="Q85" s="5">
        <f t="shared" si="6"/>
        <v>4.621931906917405E-2</v>
      </c>
      <c r="R85" s="5"/>
      <c r="S85" s="5"/>
      <c r="T85" s="26"/>
      <c r="U85" s="26"/>
      <c r="V85" s="22"/>
      <c r="W85" s="22"/>
      <c r="X85" s="22"/>
      <c r="Y85" s="22"/>
      <c r="Z85" s="22"/>
    </row>
    <row r="86" spans="1:26" x14ac:dyDescent="0.2">
      <c r="A86" s="17">
        <f t="shared" si="7"/>
        <v>37621</v>
      </c>
      <c r="B86" s="30">
        <v>113855250</v>
      </c>
      <c r="C86" s="34">
        <v>475039.54845000006</v>
      </c>
      <c r="F86" s="30">
        <v>106734.65125128154</v>
      </c>
      <c r="G86" s="4">
        <f t="shared" si="5"/>
        <v>113273475.80029872</v>
      </c>
      <c r="H86" s="1">
        <v>675.6</v>
      </c>
      <c r="I86" s="1">
        <v>0</v>
      </c>
      <c r="J86" s="4">
        <v>31</v>
      </c>
      <c r="K86" s="4">
        <v>0</v>
      </c>
      <c r="L86" s="32">
        <v>232.4</v>
      </c>
      <c r="M86" s="46">
        <v>319.92</v>
      </c>
      <c r="N86" s="53">
        <f t="shared" si="8"/>
        <v>112069662.64860219</v>
      </c>
      <c r="O86" s="16">
        <f t="shared" si="9"/>
        <v>-1203813.151696533</v>
      </c>
      <c r="P86" s="23">
        <f t="shared" si="10"/>
        <v>-1.0627493711050741E-2</v>
      </c>
      <c r="Q86" s="5">
        <f t="shared" si="6"/>
        <v>1.0627493711050741E-2</v>
      </c>
      <c r="R86" s="5"/>
      <c r="S86" s="5"/>
      <c r="T86" s="10"/>
      <c r="U86" s="10"/>
      <c r="V86" s="22"/>
      <c r="W86" s="22"/>
      <c r="X86" s="22"/>
      <c r="Y86" s="22"/>
      <c r="Z86" s="22"/>
    </row>
    <row r="87" spans="1:26" x14ac:dyDescent="0.2">
      <c r="A87" s="17">
        <f t="shared" si="7"/>
        <v>37652</v>
      </c>
      <c r="B87" s="30">
        <v>122281722</v>
      </c>
      <c r="C87" s="34">
        <v>568885.19670000009</v>
      </c>
      <c r="F87" s="30">
        <v>197927.65919655657</v>
      </c>
      <c r="G87" s="4">
        <f t="shared" si="5"/>
        <v>121514909.14410344</v>
      </c>
      <c r="H87" s="1">
        <v>868.4</v>
      </c>
      <c r="I87" s="1">
        <v>0</v>
      </c>
      <c r="J87" s="4">
        <v>31</v>
      </c>
      <c r="K87" s="4">
        <v>0</v>
      </c>
      <c r="L87" s="32">
        <v>233.3</v>
      </c>
      <c r="M87" s="46">
        <v>351.91199999999998</v>
      </c>
      <c r="N87" s="53">
        <f t="shared" si="8"/>
        <v>119923029.22544855</v>
      </c>
      <c r="O87" s="16">
        <f t="shared" si="9"/>
        <v>-1591879.9186548889</v>
      </c>
      <c r="P87" s="23">
        <f t="shared" si="10"/>
        <v>-1.3100284811694117E-2</v>
      </c>
      <c r="Q87" s="5">
        <f t="shared" si="6"/>
        <v>1.3100284811694117E-2</v>
      </c>
      <c r="R87" s="5"/>
      <c r="S87" s="5"/>
      <c r="T87" s="10"/>
      <c r="U87" s="10"/>
      <c r="V87" s="22"/>
      <c r="W87" s="22"/>
      <c r="X87" s="22"/>
      <c r="Y87" s="22"/>
      <c r="Z87" s="22"/>
    </row>
    <row r="88" spans="1:26" x14ac:dyDescent="0.2">
      <c r="A88" s="17">
        <f t="shared" si="7"/>
        <v>37680</v>
      </c>
      <c r="B88" s="30">
        <v>110139892</v>
      </c>
      <c r="C88" s="34">
        <v>488139.45435000007</v>
      </c>
      <c r="F88" s="30">
        <v>178314.09798816007</v>
      </c>
      <c r="G88" s="4">
        <f t="shared" si="5"/>
        <v>109473438.44766185</v>
      </c>
      <c r="H88" s="1">
        <v>755.9</v>
      </c>
      <c r="I88" s="1">
        <v>0</v>
      </c>
      <c r="J88" s="4">
        <v>29</v>
      </c>
      <c r="K88" s="4">
        <v>0</v>
      </c>
      <c r="L88" s="32">
        <v>232.4</v>
      </c>
      <c r="M88" s="46">
        <v>319.87200000000001</v>
      </c>
      <c r="N88" s="53">
        <f t="shared" si="8"/>
        <v>110472190.19967431</v>
      </c>
      <c r="O88" s="16">
        <f t="shared" si="9"/>
        <v>998751.75201246142</v>
      </c>
      <c r="P88" s="23">
        <f t="shared" si="10"/>
        <v>9.1232336005409621E-3</v>
      </c>
      <c r="Q88" s="5">
        <f t="shared" si="6"/>
        <v>9.1232336005409621E-3</v>
      </c>
      <c r="R88" s="5"/>
      <c r="S88" s="5"/>
      <c r="T88" s="10"/>
      <c r="U88" s="10"/>
      <c r="V88" s="22"/>
      <c r="W88" s="22"/>
      <c r="X88" s="22"/>
      <c r="Y88" s="22"/>
      <c r="Z88" s="22"/>
    </row>
    <row r="89" spans="1:26" x14ac:dyDescent="0.2">
      <c r="A89" s="17">
        <f t="shared" si="7"/>
        <v>37711</v>
      </c>
      <c r="B89" s="30">
        <v>112160711</v>
      </c>
      <c r="C89" s="34">
        <v>521552.58885000006</v>
      </c>
      <c r="F89" s="30">
        <v>181545.98873332143</v>
      </c>
      <c r="G89" s="4">
        <f t="shared" si="5"/>
        <v>111457612.42241667</v>
      </c>
      <c r="H89" s="1">
        <v>638.70000000000005</v>
      </c>
      <c r="I89" s="1">
        <v>0</v>
      </c>
      <c r="J89" s="4">
        <v>31</v>
      </c>
      <c r="K89" s="4">
        <v>1</v>
      </c>
      <c r="L89" s="32">
        <v>230.3</v>
      </c>
      <c r="M89" s="46">
        <v>336.28800000000001</v>
      </c>
      <c r="N89" s="53">
        <f t="shared" si="8"/>
        <v>109291187.57077907</v>
      </c>
      <c r="O89" s="16">
        <f t="shared" si="9"/>
        <v>-2166424.8516376019</v>
      </c>
      <c r="P89" s="23">
        <f t="shared" si="10"/>
        <v>-1.9437208500636106E-2</v>
      </c>
      <c r="Q89" s="5">
        <f t="shared" si="6"/>
        <v>1.9437208500636106E-2</v>
      </c>
      <c r="R89" s="5"/>
      <c r="S89" s="5"/>
      <c r="T89" s="10"/>
      <c r="U89" s="10"/>
      <c r="V89" s="22"/>
      <c r="W89" s="22"/>
      <c r="X89" s="22"/>
      <c r="Y89" s="22"/>
      <c r="Z89" s="22"/>
    </row>
    <row r="90" spans="1:26" x14ac:dyDescent="0.2">
      <c r="A90" s="17">
        <f t="shared" si="7"/>
        <v>37741</v>
      </c>
      <c r="B90" s="30">
        <v>101765882</v>
      </c>
      <c r="C90" s="34">
        <v>504137.48625000007</v>
      </c>
      <c r="F90" s="30">
        <v>164670.38797359524</v>
      </c>
      <c r="G90" s="4">
        <f t="shared" si="5"/>
        <v>101097074.12577641</v>
      </c>
      <c r="H90" s="1">
        <v>397.4</v>
      </c>
      <c r="I90" s="1">
        <v>0.7</v>
      </c>
      <c r="J90" s="4">
        <v>30</v>
      </c>
      <c r="K90" s="4">
        <v>1</v>
      </c>
      <c r="L90" s="32">
        <v>230.3</v>
      </c>
      <c r="M90" s="46">
        <v>336.24</v>
      </c>
      <c r="N90" s="53">
        <f t="shared" si="8"/>
        <v>100792914.30913594</v>
      </c>
      <c r="O90" s="16">
        <f t="shared" si="9"/>
        <v>-304159.81664046645</v>
      </c>
      <c r="P90" s="23">
        <f t="shared" si="10"/>
        <v>-3.008591685473079E-3</v>
      </c>
      <c r="Q90" s="5">
        <f t="shared" si="6"/>
        <v>3.008591685473079E-3</v>
      </c>
      <c r="R90" s="5"/>
      <c r="S90" s="5"/>
      <c r="T90" s="10"/>
      <c r="U90" s="10"/>
      <c r="V90" s="22"/>
      <c r="W90" s="22"/>
      <c r="X90" s="22"/>
      <c r="Y90" s="22"/>
      <c r="Z90" s="22"/>
    </row>
    <row r="91" spans="1:26" x14ac:dyDescent="0.2">
      <c r="A91" s="17">
        <f t="shared" si="7"/>
        <v>37772</v>
      </c>
      <c r="B91" s="30">
        <v>96091846</v>
      </c>
      <c r="C91" s="34">
        <v>517449.10590000002</v>
      </c>
      <c r="F91" s="30">
        <v>155421.70532877569</v>
      </c>
      <c r="G91" s="4">
        <f t="shared" si="5"/>
        <v>95418975.188771218</v>
      </c>
      <c r="H91" s="1">
        <v>217</v>
      </c>
      <c r="I91" s="1">
        <v>0</v>
      </c>
      <c r="J91" s="4">
        <v>31</v>
      </c>
      <c r="K91" s="4">
        <v>1</v>
      </c>
      <c r="L91" s="32">
        <v>232.8</v>
      </c>
      <c r="M91" s="46">
        <v>336.28800000000001</v>
      </c>
      <c r="N91" s="53">
        <f t="shared" si="8"/>
        <v>98669974.593234852</v>
      </c>
      <c r="O91" s="16">
        <f t="shared" si="9"/>
        <v>3250999.4044636339</v>
      </c>
      <c r="P91" s="23">
        <f t="shared" si="10"/>
        <v>3.407078516649388E-2</v>
      </c>
      <c r="Q91" s="5">
        <f t="shared" si="6"/>
        <v>3.407078516649388E-2</v>
      </c>
      <c r="R91" s="5"/>
      <c r="S91" s="5"/>
      <c r="T91" s="22"/>
      <c r="U91" s="22"/>
      <c r="V91" s="22"/>
      <c r="W91" s="22"/>
      <c r="X91" s="22"/>
      <c r="Y91" s="22"/>
      <c r="Z91" s="22"/>
    </row>
    <row r="92" spans="1:26" x14ac:dyDescent="0.2">
      <c r="A92" s="17">
        <f t="shared" si="7"/>
        <v>37802</v>
      </c>
      <c r="B92" s="30">
        <v>100440873</v>
      </c>
      <c r="C92" s="34">
        <v>476663.62815</v>
      </c>
      <c r="F92" s="30">
        <v>162560.3550460366</v>
      </c>
      <c r="G92" s="4">
        <f t="shared" ref="G92:G155" si="11">+B92-C92+D92-F92</f>
        <v>99801649.016803965</v>
      </c>
      <c r="H92" s="1">
        <v>65.3</v>
      </c>
      <c r="I92" s="1">
        <v>25.5</v>
      </c>
      <c r="J92" s="4">
        <v>30</v>
      </c>
      <c r="K92" s="4">
        <v>0</v>
      </c>
      <c r="L92" s="32">
        <v>234.5</v>
      </c>
      <c r="M92" s="46">
        <v>336.24</v>
      </c>
      <c r="N92" s="53">
        <f t="shared" si="8"/>
        <v>99785389.194142208</v>
      </c>
      <c r="O92" s="16">
        <f t="shared" si="9"/>
        <v>-16259.822661757469</v>
      </c>
      <c r="P92" s="23">
        <f t="shared" si="10"/>
        <v>-1.6292138278215968E-4</v>
      </c>
      <c r="Q92" s="5">
        <f t="shared" ref="Q92:Q155" si="12">ABS(P92)</f>
        <v>1.6292138278215968E-4</v>
      </c>
      <c r="R92" s="5"/>
      <c r="S92" s="5"/>
      <c r="T92" s="22"/>
      <c r="U92" s="22"/>
      <c r="V92" s="22"/>
      <c r="W92" s="22"/>
      <c r="X92" s="22"/>
      <c r="Y92" s="22"/>
      <c r="Z92" s="22"/>
    </row>
    <row r="93" spans="1:26" x14ac:dyDescent="0.2">
      <c r="A93" s="17">
        <f t="shared" si="7"/>
        <v>37833</v>
      </c>
      <c r="B93" s="30">
        <v>109723172</v>
      </c>
      <c r="C93" s="34">
        <v>519354.52965000004</v>
      </c>
      <c r="F93" s="30">
        <v>177585.67243129425</v>
      </c>
      <c r="G93" s="4">
        <f t="shared" si="11"/>
        <v>109026231.79791871</v>
      </c>
      <c r="H93" s="1">
        <v>12.5</v>
      </c>
      <c r="I93" s="1">
        <v>50.1</v>
      </c>
      <c r="J93" s="4">
        <v>31</v>
      </c>
      <c r="K93" s="4">
        <v>0</v>
      </c>
      <c r="L93" s="32">
        <v>234.8</v>
      </c>
      <c r="M93" s="46">
        <v>351.91199999999998</v>
      </c>
      <c r="N93" s="53">
        <f t="shared" si="8"/>
        <v>105827898.14991069</v>
      </c>
      <c r="O93" s="16">
        <f t="shared" si="9"/>
        <v>-3198333.6480080187</v>
      </c>
      <c r="P93" s="23">
        <f t="shared" si="10"/>
        <v>-2.9335450700856695E-2</v>
      </c>
      <c r="Q93" s="5">
        <f t="shared" si="12"/>
        <v>2.9335450700856695E-2</v>
      </c>
      <c r="R93" s="5"/>
      <c r="S93" s="5"/>
      <c r="T93" s="27"/>
      <c r="U93" s="27"/>
      <c r="V93" s="27"/>
      <c r="W93" s="27"/>
      <c r="X93" s="27"/>
      <c r="Y93" s="27"/>
      <c r="Z93" s="22"/>
    </row>
    <row r="94" spans="1:26" x14ac:dyDescent="0.2">
      <c r="A94" s="17">
        <f t="shared" si="7"/>
        <v>37864</v>
      </c>
      <c r="B94" s="30">
        <v>104089100</v>
      </c>
      <c r="C94" s="34">
        <v>498723.25995000009</v>
      </c>
      <c r="F94" s="30">
        <v>168457.1761036434</v>
      </c>
      <c r="G94" s="4">
        <f t="shared" si="11"/>
        <v>103421919.56394637</v>
      </c>
      <c r="H94" s="1">
        <v>18.899999999999999</v>
      </c>
      <c r="I94" s="1">
        <v>72.400000000000006</v>
      </c>
      <c r="J94" s="4">
        <v>31</v>
      </c>
      <c r="K94" s="4">
        <v>0</v>
      </c>
      <c r="L94" s="32">
        <v>235</v>
      </c>
      <c r="M94" s="46">
        <v>319.92</v>
      </c>
      <c r="N94" s="53">
        <f t="shared" si="8"/>
        <v>108019772.84728506</v>
      </c>
      <c r="O94" s="16">
        <f t="shared" si="9"/>
        <v>4597853.2833386958</v>
      </c>
      <c r="P94" s="23">
        <f t="shared" si="10"/>
        <v>4.4457241779348497E-2</v>
      </c>
      <c r="Q94" s="5">
        <f t="shared" si="12"/>
        <v>4.4457241779348497E-2</v>
      </c>
      <c r="R94" s="5"/>
      <c r="S94" s="5"/>
      <c r="T94" s="10"/>
      <c r="U94" s="10"/>
      <c r="V94" s="10"/>
      <c r="W94" s="10"/>
      <c r="X94" s="10"/>
      <c r="Y94" s="10"/>
      <c r="Z94" s="22"/>
    </row>
    <row r="95" spans="1:26" x14ac:dyDescent="0.2">
      <c r="A95" s="17">
        <f t="shared" si="7"/>
        <v>37894</v>
      </c>
      <c r="B95" s="30">
        <v>98681486</v>
      </c>
      <c r="C95" s="34">
        <v>477820.99665000004</v>
      </c>
      <c r="F95" s="30">
        <v>159697.38319425046</v>
      </c>
      <c r="G95" s="4">
        <f t="shared" si="11"/>
        <v>98043967.620155752</v>
      </c>
      <c r="H95" s="1">
        <v>104.1</v>
      </c>
      <c r="I95" s="1">
        <v>6</v>
      </c>
      <c r="J95" s="4">
        <v>30</v>
      </c>
      <c r="K95" s="4">
        <v>1</v>
      </c>
      <c r="L95" s="32">
        <v>235.6</v>
      </c>
      <c r="M95" s="46">
        <v>336.24</v>
      </c>
      <c r="N95" s="53">
        <f t="shared" si="8"/>
        <v>95931420.307905763</v>
      </c>
      <c r="O95" s="16">
        <f t="shared" si="9"/>
        <v>-2112547.3122499883</v>
      </c>
      <c r="P95" s="23">
        <f t="shared" si="10"/>
        <v>-2.154693821076753E-2</v>
      </c>
      <c r="Q95" s="5">
        <f t="shared" si="12"/>
        <v>2.154693821076753E-2</v>
      </c>
      <c r="R95" s="5"/>
      <c r="S95" s="5"/>
      <c r="T95" s="10"/>
      <c r="U95" s="10"/>
      <c r="V95" s="10"/>
      <c r="W95" s="10"/>
      <c r="X95" s="10"/>
      <c r="Y95" s="10"/>
      <c r="Z95" s="22"/>
    </row>
    <row r="96" spans="1:26" x14ac:dyDescent="0.2">
      <c r="A96" s="17">
        <f t="shared" ref="A96:A159" si="13">EOMONTH(A95,1)</f>
        <v>37925</v>
      </c>
      <c r="B96" s="30">
        <v>104199872</v>
      </c>
      <c r="C96" s="34">
        <v>511790.23260000005</v>
      </c>
      <c r="F96" s="30">
        <v>168616.06260947988</v>
      </c>
      <c r="G96" s="4">
        <f t="shared" si="11"/>
        <v>103519465.70479052</v>
      </c>
      <c r="H96" s="1">
        <v>331.9</v>
      </c>
      <c r="I96" s="1">
        <v>0</v>
      </c>
      <c r="J96" s="4">
        <v>31</v>
      </c>
      <c r="K96" s="4">
        <v>1</v>
      </c>
      <c r="L96" s="32">
        <v>238.2</v>
      </c>
      <c r="M96" s="46">
        <v>351.91199999999998</v>
      </c>
      <c r="N96" s="53">
        <f t="shared" si="8"/>
        <v>105268405.7368037</v>
      </c>
      <c r="O96" s="16">
        <f t="shared" si="9"/>
        <v>1748940.0320131779</v>
      </c>
      <c r="P96" s="23">
        <f t="shared" si="10"/>
        <v>1.6894793844866637E-2</v>
      </c>
      <c r="Q96" s="5">
        <f t="shared" si="12"/>
        <v>1.6894793844866637E-2</v>
      </c>
      <c r="R96" s="5"/>
      <c r="S96" s="5"/>
      <c r="T96" s="10"/>
      <c r="U96" s="10"/>
      <c r="V96" s="10"/>
      <c r="W96" s="10"/>
      <c r="X96" s="10"/>
      <c r="Y96" s="10"/>
      <c r="Z96" s="22"/>
    </row>
    <row r="97" spans="1:55" x14ac:dyDescent="0.2">
      <c r="A97" s="17">
        <f t="shared" si="13"/>
        <v>37955</v>
      </c>
      <c r="B97" s="30">
        <v>105671242</v>
      </c>
      <c r="C97" s="34">
        <v>481979.99565000006</v>
      </c>
      <c r="F97" s="30">
        <v>171057.26025251756</v>
      </c>
      <c r="G97" s="4">
        <f t="shared" si="11"/>
        <v>105018204.74409749</v>
      </c>
      <c r="H97" s="1">
        <v>434.4</v>
      </c>
      <c r="I97" s="1">
        <v>0</v>
      </c>
      <c r="J97" s="4">
        <v>30</v>
      </c>
      <c r="K97" s="4">
        <v>1</v>
      </c>
      <c r="L97" s="32">
        <v>240.7</v>
      </c>
      <c r="M97" s="46">
        <v>319.68</v>
      </c>
      <c r="N97" s="53">
        <f t="shared" si="8"/>
        <v>105193882.96015449</v>
      </c>
      <c r="O97" s="16">
        <f t="shared" si="9"/>
        <v>175678.21605700254</v>
      </c>
      <c r="P97" s="23">
        <f t="shared" si="10"/>
        <v>1.6728358334165533E-3</v>
      </c>
      <c r="Q97" s="5">
        <f t="shared" si="12"/>
        <v>1.6728358334165533E-3</v>
      </c>
      <c r="R97" s="5"/>
      <c r="S97" s="5"/>
      <c r="T97" s="22"/>
      <c r="U97" s="22"/>
      <c r="V97" s="22"/>
      <c r="W97" s="22"/>
      <c r="X97" s="22"/>
      <c r="Y97" s="22"/>
      <c r="Z97" s="22"/>
    </row>
    <row r="98" spans="1:55" x14ac:dyDescent="0.2">
      <c r="A98" s="17">
        <f t="shared" si="13"/>
        <v>37986</v>
      </c>
      <c r="B98" s="30">
        <v>112870231</v>
      </c>
      <c r="C98" s="34">
        <v>507131.58915000001</v>
      </c>
      <c r="F98" s="30">
        <v>182723.25114236874</v>
      </c>
      <c r="G98" s="4">
        <f t="shared" si="11"/>
        <v>112180376.15970764</v>
      </c>
      <c r="H98" s="1">
        <v>610</v>
      </c>
      <c r="I98" s="1">
        <v>0</v>
      </c>
      <c r="J98" s="4">
        <v>31</v>
      </c>
      <c r="K98" s="4">
        <v>0</v>
      </c>
      <c r="L98" s="32">
        <v>240.4</v>
      </c>
      <c r="M98" s="46">
        <v>336.28800000000001</v>
      </c>
      <c r="N98" s="53">
        <f t="shared" si="8"/>
        <v>114845019.930766</v>
      </c>
      <c r="O98" s="16">
        <f t="shared" si="9"/>
        <v>2664643.7710583657</v>
      </c>
      <c r="P98" s="23">
        <f t="shared" si="10"/>
        <v>2.3753207666774061E-2</v>
      </c>
      <c r="Q98" s="5">
        <f t="shared" si="12"/>
        <v>2.3753207666774061E-2</v>
      </c>
      <c r="R98" s="5"/>
      <c r="S98" s="5"/>
      <c r="T98" s="27"/>
      <c r="U98" s="27"/>
      <c r="V98" s="27"/>
      <c r="W98" s="27"/>
      <c r="X98" s="27"/>
      <c r="Y98" s="27"/>
      <c r="Z98" s="27"/>
    </row>
    <row r="99" spans="1:55" s="6" customFormat="1" x14ac:dyDescent="0.2">
      <c r="A99" s="17">
        <f t="shared" si="13"/>
        <v>38017</v>
      </c>
      <c r="B99" s="30">
        <v>123356627</v>
      </c>
      <c r="C99" s="34">
        <v>491162.72670000006</v>
      </c>
      <c r="D99" s="30"/>
      <c r="E99" s="30"/>
      <c r="F99" s="30">
        <v>216043.56339785349</v>
      </c>
      <c r="G99" s="4">
        <f t="shared" si="11"/>
        <v>122649420.70990215</v>
      </c>
      <c r="H99" s="1">
        <v>879.2</v>
      </c>
      <c r="I99" s="1">
        <v>0</v>
      </c>
      <c r="J99" s="4">
        <v>31</v>
      </c>
      <c r="K99" s="4">
        <v>0</v>
      </c>
      <c r="L99" s="32">
        <v>238.2</v>
      </c>
      <c r="M99" s="46">
        <v>336.28800000000001</v>
      </c>
      <c r="N99" s="53">
        <f t="shared" si="8"/>
        <v>121359005.16651975</v>
      </c>
      <c r="O99" s="16">
        <f t="shared" si="9"/>
        <v>-1290415.5433824062</v>
      </c>
      <c r="P99" s="23">
        <f t="shared" si="10"/>
        <v>-1.0521171122647006E-2</v>
      </c>
      <c r="Q99" s="5">
        <f t="shared" si="12"/>
        <v>1.0521171122647006E-2</v>
      </c>
      <c r="R99" s="5"/>
      <c r="S99" s="5"/>
      <c r="T99" s="10"/>
      <c r="U99" s="10"/>
      <c r="V99" s="10"/>
      <c r="W99" s="10"/>
      <c r="X99" s="10"/>
      <c r="Y99" s="10"/>
      <c r="Z99" s="10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 x14ac:dyDescent="0.2">
      <c r="A100" s="17">
        <f t="shared" si="13"/>
        <v>38046</v>
      </c>
      <c r="B100" s="30">
        <v>110886761</v>
      </c>
      <c r="C100" s="34">
        <v>454979.43540000002</v>
      </c>
      <c r="F100" s="30">
        <v>194180.48629613317</v>
      </c>
      <c r="G100" s="4">
        <f t="shared" si="11"/>
        <v>110237601.07830387</v>
      </c>
      <c r="H100" s="1">
        <v>699.2</v>
      </c>
      <c r="I100" s="1">
        <v>0</v>
      </c>
      <c r="J100" s="4">
        <v>28</v>
      </c>
      <c r="K100" s="4">
        <v>0</v>
      </c>
      <c r="L100" s="32">
        <v>235.3</v>
      </c>
      <c r="M100" s="46">
        <v>320.16000000000003</v>
      </c>
      <c r="N100" s="53">
        <f t="shared" si="8"/>
        <v>108279745.7348063</v>
      </c>
      <c r="O100" s="16">
        <f t="shared" si="9"/>
        <v>-1957855.3434975743</v>
      </c>
      <c r="P100" s="23">
        <f t="shared" si="10"/>
        <v>-1.7760322470251073E-2</v>
      </c>
      <c r="Q100" s="5">
        <f t="shared" si="12"/>
        <v>1.7760322470251073E-2</v>
      </c>
      <c r="R100" s="5"/>
      <c r="S100" s="5"/>
      <c r="T100" s="10"/>
      <c r="U100" s="10"/>
      <c r="V100" s="10"/>
      <c r="W100" s="10"/>
      <c r="X100" s="10"/>
      <c r="Y100" s="10"/>
      <c r="Z100" s="10"/>
    </row>
    <row r="101" spans="1:55" x14ac:dyDescent="0.2">
      <c r="A101" s="17">
        <f t="shared" si="13"/>
        <v>38077</v>
      </c>
      <c r="B101" s="30">
        <v>114371810</v>
      </c>
      <c r="C101" s="34">
        <v>479036.70405</v>
      </c>
      <c r="F101" s="30">
        <v>200266.2077065706</v>
      </c>
      <c r="G101" s="4">
        <f t="shared" si="11"/>
        <v>113692507.08824342</v>
      </c>
      <c r="H101" s="1">
        <v>540.9</v>
      </c>
      <c r="I101" s="1">
        <v>0</v>
      </c>
      <c r="J101" s="4">
        <v>31</v>
      </c>
      <c r="K101" s="4">
        <v>1</v>
      </c>
      <c r="L101" s="32">
        <v>233.9</v>
      </c>
      <c r="M101" s="46">
        <v>368.28</v>
      </c>
      <c r="N101" s="53">
        <f t="shared" si="8"/>
        <v>110256041.87626208</v>
      </c>
      <c r="O101" s="16">
        <f t="shared" si="9"/>
        <v>-3436465.2119813412</v>
      </c>
      <c r="P101" s="23">
        <f t="shared" si="10"/>
        <v>-3.0225960355629231E-2</v>
      </c>
      <c r="Q101" s="5">
        <f t="shared" si="12"/>
        <v>3.0225960355629231E-2</v>
      </c>
      <c r="R101" s="5"/>
      <c r="S101" s="5"/>
      <c r="T101" s="10"/>
      <c r="U101" s="10"/>
      <c r="V101" s="10"/>
      <c r="W101" s="10"/>
      <c r="X101" s="10"/>
      <c r="Y101" s="10"/>
      <c r="Z101" s="10"/>
    </row>
    <row r="102" spans="1:55" x14ac:dyDescent="0.2">
      <c r="A102" s="17">
        <f t="shared" si="13"/>
        <v>38107</v>
      </c>
      <c r="B102" s="30">
        <v>100778720</v>
      </c>
      <c r="C102" s="34">
        <v>497337.24060000008</v>
      </c>
      <c r="F102" s="30">
        <v>176332.27857759307</v>
      </c>
      <c r="G102" s="4">
        <f t="shared" si="11"/>
        <v>100105050.4808224</v>
      </c>
      <c r="H102" s="1">
        <v>354.1</v>
      </c>
      <c r="I102" s="1">
        <v>0</v>
      </c>
      <c r="J102" s="4">
        <v>30</v>
      </c>
      <c r="K102" s="4">
        <v>1</v>
      </c>
      <c r="L102" s="32">
        <v>234.4</v>
      </c>
      <c r="M102" s="46">
        <v>336.24</v>
      </c>
      <c r="N102" s="53">
        <f t="shared" si="8"/>
        <v>101270089.59104025</v>
      </c>
      <c r="O102" s="16">
        <f t="shared" si="9"/>
        <v>1165039.1102178544</v>
      </c>
      <c r="P102" s="23">
        <f t="shared" si="10"/>
        <v>1.1638165153725651E-2</v>
      </c>
      <c r="Q102" s="5">
        <f t="shared" si="12"/>
        <v>1.1638165153725651E-2</v>
      </c>
      <c r="R102" s="5"/>
      <c r="S102" s="5"/>
      <c r="T102" s="10"/>
      <c r="U102" s="10"/>
      <c r="V102" s="10"/>
      <c r="W102" s="10"/>
      <c r="X102" s="10"/>
      <c r="Y102" s="10"/>
      <c r="Z102" s="10"/>
    </row>
    <row r="103" spans="1:55" x14ac:dyDescent="0.2">
      <c r="A103" s="17">
        <f t="shared" si="13"/>
        <v>38138</v>
      </c>
      <c r="B103" s="30">
        <v>99917690</v>
      </c>
      <c r="C103" s="34">
        <v>502450.36290000001</v>
      </c>
      <c r="F103" s="30">
        <v>174809.27414619323</v>
      </c>
      <c r="G103" s="4">
        <f t="shared" si="11"/>
        <v>99240430.362953797</v>
      </c>
      <c r="H103" s="1">
        <v>196.2</v>
      </c>
      <c r="I103" s="1">
        <v>6.7</v>
      </c>
      <c r="J103" s="4">
        <v>31</v>
      </c>
      <c r="K103" s="4">
        <v>1</v>
      </c>
      <c r="L103" s="32">
        <v>235.2</v>
      </c>
      <c r="M103" s="46">
        <v>319.92</v>
      </c>
      <c r="N103" s="53">
        <f t="shared" si="8"/>
        <v>99285385.48907733</v>
      </c>
      <c r="O103" s="16">
        <f t="shared" si="9"/>
        <v>44955.126123532653</v>
      </c>
      <c r="P103" s="23">
        <f t="shared" si="10"/>
        <v>4.5299205131535067E-4</v>
      </c>
      <c r="Q103" s="5">
        <f t="shared" si="12"/>
        <v>4.5299205131535067E-4</v>
      </c>
      <c r="R103" s="5"/>
      <c r="S103" s="5"/>
      <c r="T103" s="10"/>
      <c r="U103" s="10"/>
      <c r="V103" s="10"/>
      <c r="W103" s="10"/>
      <c r="X103" s="10"/>
      <c r="Y103" s="10"/>
      <c r="Z103" s="10"/>
    </row>
    <row r="104" spans="1:55" x14ac:dyDescent="0.2">
      <c r="A104" s="17">
        <f t="shared" si="13"/>
        <v>38168</v>
      </c>
      <c r="B104" s="30">
        <v>101500696</v>
      </c>
      <c r="C104" s="34">
        <v>522270.53370000009</v>
      </c>
      <c r="F104" s="30">
        <v>177557.94106240806</v>
      </c>
      <c r="G104" s="4">
        <f t="shared" si="11"/>
        <v>100800867.52523759</v>
      </c>
      <c r="H104" s="1">
        <v>92.5</v>
      </c>
      <c r="I104" s="1">
        <v>16.3</v>
      </c>
      <c r="J104" s="4">
        <v>30</v>
      </c>
      <c r="K104" s="4">
        <v>0</v>
      </c>
      <c r="L104" s="32">
        <v>239.4</v>
      </c>
      <c r="M104" s="46">
        <v>352.08</v>
      </c>
      <c r="N104" s="53">
        <f t="shared" si="8"/>
        <v>102079971.91487339</v>
      </c>
      <c r="O104" s="16">
        <f t="shared" si="9"/>
        <v>1279104.3896358013</v>
      </c>
      <c r="P104" s="23">
        <f t="shared" si="10"/>
        <v>1.2689418464732469E-2</v>
      </c>
      <c r="Q104" s="5">
        <f t="shared" si="12"/>
        <v>1.2689418464732469E-2</v>
      </c>
      <c r="R104" s="5"/>
      <c r="S104" s="5"/>
      <c r="T104" s="10"/>
      <c r="U104" s="10"/>
      <c r="V104" s="10"/>
      <c r="W104" s="10"/>
      <c r="X104" s="10"/>
      <c r="Y104" s="10"/>
      <c r="Z104" s="10"/>
    </row>
    <row r="105" spans="1:55" x14ac:dyDescent="0.2">
      <c r="A105" s="17">
        <f t="shared" si="13"/>
        <v>38199</v>
      </c>
      <c r="B105" s="30">
        <v>106988465</v>
      </c>
      <c r="C105" s="34">
        <v>546336.2709</v>
      </c>
      <c r="F105" s="30">
        <v>187165.18040525657</v>
      </c>
      <c r="G105" s="4">
        <f t="shared" si="11"/>
        <v>106254963.54869474</v>
      </c>
      <c r="H105" s="1">
        <v>21.3</v>
      </c>
      <c r="I105" s="1">
        <v>49.3</v>
      </c>
      <c r="J105" s="4">
        <v>31</v>
      </c>
      <c r="K105" s="4">
        <v>0</v>
      </c>
      <c r="L105" s="32">
        <v>242.5</v>
      </c>
      <c r="M105" s="46">
        <v>336.28800000000001</v>
      </c>
      <c r="N105" s="53">
        <f t="shared" si="8"/>
        <v>108298132.48250146</v>
      </c>
      <c r="O105" s="16">
        <f t="shared" si="9"/>
        <v>2043168.9338067174</v>
      </c>
      <c r="P105" s="23">
        <f t="shared" si="10"/>
        <v>1.9228926965565891E-2</v>
      </c>
      <c r="Q105" s="5">
        <f t="shared" si="12"/>
        <v>1.9228926965565891E-2</v>
      </c>
      <c r="R105" s="5"/>
      <c r="S105" s="5"/>
      <c r="T105" s="10"/>
      <c r="U105" s="10"/>
      <c r="V105" s="10"/>
      <c r="W105" s="10"/>
      <c r="X105" s="10"/>
      <c r="Y105" s="10"/>
      <c r="Z105" s="10"/>
    </row>
    <row r="106" spans="1:55" x14ac:dyDescent="0.2">
      <c r="A106" s="17">
        <f t="shared" si="13"/>
        <v>38230</v>
      </c>
      <c r="B106" s="30">
        <v>105697735</v>
      </c>
      <c r="C106" s="34">
        <v>523277.35020000004</v>
      </c>
      <c r="F106" s="30">
        <v>184936.13924378599</v>
      </c>
      <c r="G106" s="4">
        <f t="shared" si="11"/>
        <v>104989521.51055622</v>
      </c>
      <c r="H106" s="1">
        <v>55</v>
      </c>
      <c r="I106" s="1">
        <v>30.6</v>
      </c>
      <c r="J106" s="4">
        <v>31</v>
      </c>
      <c r="K106" s="4">
        <v>0</v>
      </c>
      <c r="L106" s="32">
        <v>243.7</v>
      </c>
      <c r="M106" s="46">
        <v>336.28800000000001</v>
      </c>
      <c r="N106" s="53">
        <f t="shared" si="8"/>
        <v>106390633.72776856</v>
      </c>
      <c r="O106" s="16">
        <f t="shared" si="9"/>
        <v>1401112.2172123343</v>
      </c>
      <c r="P106" s="23">
        <f t="shared" si="10"/>
        <v>1.334525767003766E-2</v>
      </c>
      <c r="Q106" s="5">
        <f t="shared" si="12"/>
        <v>1.334525767003766E-2</v>
      </c>
      <c r="R106" s="5"/>
      <c r="S106" s="5"/>
      <c r="T106" s="10"/>
      <c r="U106" s="10"/>
      <c r="V106" s="10"/>
      <c r="W106" s="10"/>
      <c r="X106" s="10"/>
      <c r="Y106" s="10"/>
      <c r="Z106" s="10"/>
    </row>
    <row r="107" spans="1:55" x14ac:dyDescent="0.2">
      <c r="A107" s="17">
        <f t="shared" si="13"/>
        <v>38260</v>
      </c>
      <c r="B107" s="30">
        <v>105959836</v>
      </c>
      <c r="C107" s="34">
        <v>531322.47270000004</v>
      </c>
      <c r="F107" s="30">
        <v>185382.86475287762</v>
      </c>
      <c r="G107" s="4">
        <f t="shared" si="11"/>
        <v>105243130.66254713</v>
      </c>
      <c r="H107" s="1">
        <v>71.3</v>
      </c>
      <c r="I107" s="1">
        <v>13.7</v>
      </c>
      <c r="J107" s="4">
        <v>30</v>
      </c>
      <c r="K107" s="4">
        <v>1</v>
      </c>
      <c r="L107" s="32">
        <v>241.4</v>
      </c>
      <c r="M107" s="46">
        <v>336.24</v>
      </c>
      <c r="N107" s="53">
        <f t="shared" si="8"/>
        <v>98965079.924818486</v>
      </c>
      <c r="O107" s="16">
        <f t="shared" si="9"/>
        <v>-6278050.7377286404</v>
      </c>
      <c r="P107" s="23">
        <f t="shared" si="10"/>
        <v>-5.9652831478936706E-2</v>
      </c>
      <c r="Q107" s="5">
        <f t="shared" si="12"/>
        <v>5.9652831478936706E-2</v>
      </c>
      <c r="R107" s="5"/>
      <c r="S107" s="5"/>
      <c r="T107" s="10"/>
      <c r="U107" s="10"/>
      <c r="V107" s="10"/>
      <c r="W107" s="10"/>
      <c r="X107" s="10"/>
      <c r="Y107" s="10"/>
      <c r="Z107" s="10"/>
    </row>
    <row r="108" spans="1:55" x14ac:dyDescent="0.2">
      <c r="A108" s="17">
        <f t="shared" si="13"/>
        <v>38291</v>
      </c>
      <c r="B108" s="30">
        <v>104738230</v>
      </c>
      <c r="C108" s="34">
        <v>546993.99495000008</v>
      </c>
      <c r="F108" s="30">
        <v>183207.26686294196</v>
      </c>
      <c r="G108" s="4">
        <f t="shared" si="11"/>
        <v>104008028.73818706</v>
      </c>
      <c r="H108" s="1">
        <v>287.5</v>
      </c>
      <c r="I108" s="1">
        <v>0</v>
      </c>
      <c r="J108" s="4">
        <v>31</v>
      </c>
      <c r="K108" s="4">
        <v>1</v>
      </c>
      <c r="L108" s="32">
        <v>240.7</v>
      </c>
      <c r="M108" s="46">
        <v>319.92</v>
      </c>
      <c r="N108" s="53">
        <f t="shared" si="8"/>
        <v>103039154.54510164</v>
      </c>
      <c r="O108" s="16">
        <f t="shared" si="9"/>
        <v>-968874.19308541715</v>
      </c>
      <c r="P108" s="23">
        <f t="shared" si="10"/>
        <v>-9.3153788687246816E-3</v>
      </c>
      <c r="Q108" s="5">
        <f t="shared" si="12"/>
        <v>9.3153788687246816E-3</v>
      </c>
      <c r="R108" s="5"/>
      <c r="S108" s="5"/>
    </row>
    <row r="109" spans="1:55" x14ac:dyDescent="0.2">
      <c r="A109" s="17">
        <f t="shared" si="13"/>
        <v>38321</v>
      </c>
      <c r="B109" s="30">
        <v>109633798</v>
      </c>
      <c r="C109" s="34">
        <v>550187.57925000007</v>
      </c>
      <c r="F109" s="30">
        <v>191809.89583191913</v>
      </c>
      <c r="G109" s="4">
        <f t="shared" si="11"/>
        <v>108891800.52491809</v>
      </c>
      <c r="H109" s="1">
        <v>432.9</v>
      </c>
      <c r="I109" s="1">
        <v>0</v>
      </c>
      <c r="J109" s="4">
        <v>30</v>
      </c>
      <c r="K109" s="4">
        <v>1</v>
      </c>
      <c r="L109" s="32">
        <v>241.4</v>
      </c>
      <c r="M109" s="46">
        <v>352.08</v>
      </c>
      <c r="N109" s="53">
        <f t="shared" si="8"/>
        <v>107584347.24000382</v>
      </c>
      <c r="O109" s="16">
        <f t="shared" si="9"/>
        <v>-1307453.28491427</v>
      </c>
      <c r="P109" s="23">
        <f t="shared" si="10"/>
        <v>-1.2006902986373899E-2</v>
      </c>
      <c r="Q109" s="5">
        <f t="shared" si="12"/>
        <v>1.2006902986373899E-2</v>
      </c>
      <c r="R109" s="5"/>
      <c r="S109" s="5"/>
    </row>
    <row r="110" spans="1:55" s="9" customFormat="1" x14ac:dyDescent="0.2">
      <c r="A110" s="17">
        <f t="shared" si="13"/>
        <v>38352</v>
      </c>
      <c r="B110" s="30">
        <v>118965070</v>
      </c>
      <c r="C110" s="34">
        <v>559781.50545000006</v>
      </c>
      <c r="D110" s="30"/>
      <c r="E110" s="30"/>
      <c r="F110" s="30">
        <v>208200.9017164672</v>
      </c>
      <c r="G110" s="4">
        <f t="shared" si="11"/>
        <v>118197087.59283353</v>
      </c>
      <c r="H110" s="1">
        <v>700.1</v>
      </c>
      <c r="I110" s="1">
        <v>0</v>
      </c>
      <c r="J110" s="4">
        <v>31</v>
      </c>
      <c r="K110" s="4">
        <v>0</v>
      </c>
      <c r="L110" s="32">
        <v>244.7</v>
      </c>
      <c r="M110" s="46">
        <v>336.28800000000001</v>
      </c>
      <c r="N110" s="53">
        <f t="shared" si="8"/>
        <v>119245107.81840332</v>
      </c>
      <c r="O110" s="16">
        <f t="shared" si="9"/>
        <v>1048020.2255697846</v>
      </c>
      <c r="P110" s="23">
        <f t="shared" si="10"/>
        <v>8.8667178431672943E-3</v>
      </c>
      <c r="Q110" s="5">
        <f t="shared" si="12"/>
        <v>8.8667178431672943E-3</v>
      </c>
      <c r="R110" s="5"/>
      <c r="S110" s="5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55" x14ac:dyDescent="0.2">
      <c r="A111" s="17">
        <f t="shared" si="13"/>
        <v>38383</v>
      </c>
      <c r="B111" s="30">
        <v>125529169</v>
      </c>
      <c r="C111" s="34">
        <v>560016.7429500001</v>
      </c>
      <c r="F111" s="30">
        <v>169526.82851870151</v>
      </c>
      <c r="G111" s="4">
        <f t="shared" si="11"/>
        <v>124799625.42853129</v>
      </c>
      <c r="H111" s="1">
        <v>814.7</v>
      </c>
      <c r="I111" s="1">
        <v>0</v>
      </c>
      <c r="J111" s="4">
        <v>31</v>
      </c>
      <c r="K111" s="4">
        <v>0</v>
      </c>
      <c r="L111" s="32">
        <v>246.4</v>
      </c>
      <c r="M111" s="46">
        <v>319.92</v>
      </c>
      <c r="N111" s="53">
        <f t="shared" si="8"/>
        <v>122107452.80554804</v>
      </c>
      <c r="O111" s="16">
        <f t="shared" si="9"/>
        <v>-2692172.622983247</v>
      </c>
      <c r="P111" s="23">
        <f t="shared" si="10"/>
        <v>-2.1571960763015006E-2</v>
      </c>
      <c r="Q111" s="5">
        <f t="shared" si="12"/>
        <v>2.1571960763015006E-2</v>
      </c>
      <c r="R111" s="5"/>
      <c r="S111" s="5"/>
    </row>
    <row r="112" spans="1:55" x14ac:dyDescent="0.2">
      <c r="A112" s="17">
        <f t="shared" si="13"/>
        <v>38411</v>
      </c>
      <c r="B112" s="30">
        <v>110018389</v>
      </c>
      <c r="C112" s="34">
        <v>494481.45735000004</v>
      </c>
      <c r="D112" s="30">
        <v>1891</v>
      </c>
      <c r="F112" s="30">
        <v>148574.59106780085</v>
      </c>
      <c r="G112" s="4">
        <f t="shared" si="11"/>
        <v>109377223.95158219</v>
      </c>
      <c r="H112" s="1">
        <v>683.5</v>
      </c>
      <c r="I112" s="1">
        <v>0</v>
      </c>
      <c r="J112" s="4">
        <v>28</v>
      </c>
      <c r="K112" s="4">
        <v>0</v>
      </c>
      <c r="L112" s="32">
        <v>248</v>
      </c>
      <c r="M112" s="46">
        <v>319.87200000000001</v>
      </c>
      <c r="N112" s="53">
        <f t="shared" si="8"/>
        <v>113422252.51572224</v>
      </c>
      <c r="O112" s="16">
        <f t="shared" si="9"/>
        <v>4045028.5641400516</v>
      </c>
      <c r="P112" s="23">
        <f t="shared" si="10"/>
        <v>3.6982366328209761E-2</v>
      </c>
      <c r="Q112" s="5">
        <f t="shared" si="12"/>
        <v>3.6982366328209761E-2</v>
      </c>
      <c r="R112" s="5"/>
      <c r="S112" s="5"/>
    </row>
    <row r="113" spans="1:20" x14ac:dyDescent="0.2">
      <c r="A113" s="17">
        <f t="shared" si="13"/>
        <v>38442</v>
      </c>
      <c r="B113" s="30">
        <v>117480987</v>
      </c>
      <c r="C113" s="34">
        <v>561214.5723</v>
      </c>
      <c r="D113" s="30">
        <v>993</v>
      </c>
      <c r="F113" s="30">
        <v>158607.44714044521</v>
      </c>
      <c r="G113" s="4">
        <f t="shared" si="11"/>
        <v>116762157.98055956</v>
      </c>
      <c r="H113" s="1">
        <v>680.5</v>
      </c>
      <c r="I113" s="1">
        <v>0</v>
      </c>
      <c r="J113" s="4">
        <v>31</v>
      </c>
      <c r="K113" s="4">
        <v>1</v>
      </c>
      <c r="L113" s="32">
        <v>249.3</v>
      </c>
      <c r="M113" s="46">
        <v>351.91199999999998</v>
      </c>
      <c r="N113" s="53">
        <f t="shared" si="8"/>
        <v>119851994.39879474</v>
      </c>
      <c r="O113" s="16">
        <f t="shared" si="9"/>
        <v>3089836.4182351828</v>
      </c>
      <c r="P113" s="23">
        <f t="shared" si="10"/>
        <v>2.6462652555202245E-2</v>
      </c>
      <c r="Q113" s="5">
        <f t="shared" si="12"/>
        <v>2.6462652555202245E-2</v>
      </c>
      <c r="R113" s="5"/>
      <c r="S113" s="5"/>
    </row>
    <row r="114" spans="1:20" x14ac:dyDescent="0.2">
      <c r="A114" s="17">
        <f t="shared" si="13"/>
        <v>38472</v>
      </c>
      <c r="B114" s="30">
        <v>102655932</v>
      </c>
      <c r="C114" s="34">
        <v>533776.47030000004</v>
      </c>
      <c r="D114" s="30">
        <v>611</v>
      </c>
      <c r="F114" s="30">
        <v>138533.7488153358</v>
      </c>
      <c r="G114" s="4">
        <f t="shared" si="11"/>
        <v>101984232.78088465</v>
      </c>
      <c r="H114" s="1">
        <v>354.6</v>
      </c>
      <c r="I114" s="1">
        <v>0</v>
      </c>
      <c r="J114" s="4">
        <v>30</v>
      </c>
      <c r="K114" s="4">
        <v>1</v>
      </c>
      <c r="L114" s="32">
        <v>251.4</v>
      </c>
      <c r="M114" s="46">
        <v>336.24</v>
      </c>
      <c r="N114" s="53">
        <f t="shared" si="8"/>
        <v>108777160.19859663</v>
      </c>
      <c r="O114" s="16">
        <f t="shared" si="9"/>
        <v>6792927.4177119732</v>
      </c>
      <c r="P114" s="23">
        <f t="shared" si="10"/>
        <v>6.6607623869728239E-2</v>
      </c>
      <c r="Q114" s="5">
        <f t="shared" si="12"/>
        <v>6.6607623869728239E-2</v>
      </c>
      <c r="R114" s="5"/>
      <c r="S114" s="5"/>
    </row>
    <row r="115" spans="1:20" x14ac:dyDescent="0.2">
      <c r="A115" s="17">
        <f t="shared" si="13"/>
        <v>38503</v>
      </c>
      <c r="B115" s="30">
        <v>101003739</v>
      </c>
      <c r="C115" s="34">
        <v>540498.61710000003</v>
      </c>
      <c r="D115" s="30">
        <v>1260</v>
      </c>
      <c r="F115" s="30">
        <v>136283.34846821512</v>
      </c>
      <c r="G115" s="4">
        <f t="shared" si="11"/>
        <v>100328217.03443179</v>
      </c>
      <c r="H115" s="1">
        <v>244.9</v>
      </c>
      <c r="I115" s="1">
        <v>0</v>
      </c>
      <c r="J115" s="4">
        <v>31</v>
      </c>
      <c r="K115" s="4">
        <v>1</v>
      </c>
      <c r="L115" s="32">
        <v>255.4</v>
      </c>
      <c r="M115" s="46">
        <v>336.28800000000001</v>
      </c>
      <c r="N115" s="53">
        <f t="shared" si="8"/>
        <v>109407096.63993508</v>
      </c>
      <c r="O115" s="16">
        <f t="shared" si="9"/>
        <v>9078879.6055032909</v>
      </c>
      <c r="P115" s="23">
        <f t="shared" si="10"/>
        <v>9.0491786596661003E-2</v>
      </c>
      <c r="Q115" s="5">
        <f t="shared" si="12"/>
        <v>9.0491786596661003E-2</v>
      </c>
      <c r="R115" s="5"/>
      <c r="S115" s="5"/>
    </row>
    <row r="116" spans="1:20" x14ac:dyDescent="0.2">
      <c r="A116" s="17">
        <f t="shared" si="13"/>
        <v>38533</v>
      </c>
      <c r="B116" s="30">
        <v>120806868</v>
      </c>
      <c r="C116" s="34">
        <v>529090.53930000006</v>
      </c>
      <c r="D116" s="30">
        <v>1538</v>
      </c>
      <c r="F116" s="30">
        <v>163162.74685331664</v>
      </c>
      <c r="G116" s="4">
        <f t="shared" si="11"/>
        <v>120116152.71384668</v>
      </c>
      <c r="H116" s="1">
        <v>27.3</v>
      </c>
      <c r="I116" s="1">
        <v>104.8</v>
      </c>
      <c r="J116" s="4">
        <v>30</v>
      </c>
      <c r="K116" s="4">
        <v>0</v>
      </c>
      <c r="L116" s="32">
        <v>258.8</v>
      </c>
      <c r="M116" s="46">
        <v>352.08</v>
      </c>
      <c r="N116" s="53">
        <f t="shared" si="8"/>
        <v>124782910.9077546</v>
      </c>
      <c r="O116" s="16">
        <f t="shared" si="9"/>
        <v>4666758.1939079165</v>
      </c>
      <c r="P116" s="23">
        <f t="shared" si="10"/>
        <v>3.8852045195166697E-2</v>
      </c>
      <c r="Q116" s="5">
        <f t="shared" si="12"/>
        <v>3.8852045195166697E-2</v>
      </c>
      <c r="R116" s="5"/>
      <c r="S116" s="5"/>
    </row>
    <row r="117" spans="1:20" x14ac:dyDescent="0.2">
      <c r="A117" s="17">
        <f t="shared" si="13"/>
        <v>38564</v>
      </c>
      <c r="B117" s="30">
        <v>121659153</v>
      </c>
      <c r="C117" s="34">
        <v>513321.15825000004</v>
      </c>
      <c r="D117" s="30">
        <v>846</v>
      </c>
      <c r="F117" s="30">
        <v>164340.30550313831</v>
      </c>
      <c r="G117" s="4">
        <f t="shared" si="11"/>
        <v>120982337.53624685</v>
      </c>
      <c r="H117" s="1">
        <v>6.8</v>
      </c>
      <c r="I117" s="1">
        <v>105.4</v>
      </c>
      <c r="J117" s="4">
        <v>31</v>
      </c>
      <c r="K117" s="4">
        <v>0</v>
      </c>
      <c r="L117" s="32">
        <v>257.89999999999998</v>
      </c>
      <c r="M117" s="46">
        <v>319.92</v>
      </c>
      <c r="N117" s="53">
        <f t="shared" si="8"/>
        <v>123729984.21047047</v>
      </c>
      <c r="O117" s="16">
        <f t="shared" si="9"/>
        <v>2747646.6742236167</v>
      </c>
      <c r="P117" s="23">
        <f t="shared" si="10"/>
        <v>2.2711138916458855E-2</v>
      </c>
      <c r="Q117" s="5">
        <f t="shared" si="12"/>
        <v>2.2711138916458855E-2</v>
      </c>
      <c r="R117" s="5"/>
      <c r="S117" s="5"/>
    </row>
    <row r="118" spans="1:20" x14ac:dyDescent="0.2">
      <c r="A118" s="17">
        <f t="shared" si="13"/>
        <v>38595</v>
      </c>
      <c r="B118" s="30">
        <v>118714206</v>
      </c>
      <c r="C118" s="34">
        <v>531068.41620000009</v>
      </c>
      <c r="D118" s="30">
        <v>976</v>
      </c>
      <c r="F118" s="30">
        <v>160321.26438499312</v>
      </c>
      <c r="G118" s="4">
        <f t="shared" si="11"/>
        <v>118023792.319415</v>
      </c>
      <c r="H118" s="1">
        <v>11.9</v>
      </c>
      <c r="I118" s="1">
        <v>67.900000000000006</v>
      </c>
      <c r="J118" s="4">
        <v>31</v>
      </c>
      <c r="K118" s="4">
        <v>0</v>
      </c>
      <c r="L118" s="32">
        <v>256.5</v>
      </c>
      <c r="M118" s="46">
        <v>351.91199999999998</v>
      </c>
      <c r="N118" s="53">
        <f t="shared" si="8"/>
        <v>118586959.66032824</v>
      </c>
      <c r="O118" s="16">
        <f t="shared" si="9"/>
        <v>563167.34091323614</v>
      </c>
      <c r="P118" s="23">
        <f t="shared" si="10"/>
        <v>4.7716424785699306E-3</v>
      </c>
      <c r="Q118" s="5">
        <f t="shared" si="12"/>
        <v>4.7716424785699306E-3</v>
      </c>
      <c r="R118" s="5"/>
      <c r="S118" s="5"/>
    </row>
    <row r="119" spans="1:20" x14ac:dyDescent="0.2">
      <c r="A119" s="17">
        <f t="shared" si="13"/>
        <v>38625</v>
      </c>
      <c r="B119" s="30">
        <v>107398525</v>
      </c>
      <c r="C119" s="34">
        <v>513110.38545000006</v>
      </c>
      <c r="D119" s="30">
        <v>1756</v>
      </c>
      <c r="F119" s="30">
        <v>144995.34506915818</v>
      </c>
      <c r="G119" s="4">
        <f t="shared" si="11"/>
        <v>106742175.26948084</v>
      </c>
      <c r="H119" s="1">
        <v>63.4</v>
      </c>
      <c r="I119" s="1">
        <v>13.7</v>
      </c>
      <c r="J119" s="4">
        <v>30</v>
      </c>
      <c r="K119" s="4">
        <v>1</v>
      </c>
      <c r="L119" s="32">
        <v>253.6</v>
      </c>
      <c r="M119" s="46">
        <v>336.24</v>
      </c>
      <c r="N119" s="53">
        <f t="shared" si="8"/>
        <v>104122913.92982161</v>
      </c>
      <c r="O119" s="16">
        <f t="shared" si="9"/>
        <v>-2619261.3396592289</v>
      </c>
      <c r="P119" s="23">
        <f t="shared" si="10"/>
        <v>-2.4538204632298836E-2</v>
      </c>
      <c r="Q119" s="5">
        <f t="shared" si="12"/>
        <v>2.4538204632298836E-2</v>
      </c>
      <c r="R119" s="5"/>
      <c r="S119" s="5"/>
    </row>
    <row r="120" spans="1:20" x14ac:dyDescent="0.2">
      <c r="A120" s="17">
        <f t="shared" si="13"/>
        <v>38656</v>
      </c>
      <c r="B120" s="30">
        <v>108114071</v>
      </c>
      <c r="C120" s="34">
        <v>569068.68195000011</v>
      </c>
      <c r="D120" s="30">
        <v>2427</v>
      </c>
      <c r="F120" s="30">
        <v>145890.10837261958</v>
      </c>
      <c r="G120" s="4">
        <f t="shared" si="11"/>
        <v>107401539.20967738</v>
      </c>
      <c r="H120" s="1">
        <v>259.89999999999998</v>
      </c>
      <c r="I120" s="1">
        <v>2.6</v>
      </c>
      <c r="J120" s="4">
        <v>31</v>
      </c>
      <c r="K120" s="4">
        <v>1</v>
      </c>
      <c r="L120" s="32">
        <v>253.8</v>
      </c>
      <c r="M120" s="46">
        <v>319.92</v>
      </c>
      <c r="N120" s="53">
        <f t="shared" si="8"/>
        <v>108515043.11421189</v>
      </c>
      <c r="O120" s="16">
        <f t="shared" si="9"/>
        <v>1113503.9045345038</v>
      </c>
      <c r="P120" s="23">
        <f t="shared" si="10"/>
        <v>1.0367671755249592E-2</v>
      </c>
      <c r="Q120" s="5">
        <f t="shared" si="12"/>
        <v>1.0367671755249592E-2</v>
      </c>
      <c r="R120" s="5"/>
      <c r="S120" s="5"/>
    </row>
    <row r="121" spans="1:20" x14ac:dyDescent="0.2">
      <c r="A121" s="17">
        <f t="shared" si="13"/>
        <v>38686</v>
      </c>
      <c r="B121" s="30">
        <v>112273619</v>
      </c>
      <c r="C121" s="34">
        <v>544497.65460000001</v>
      </c>
      <c r="D121" s="30">
        <v>536</v>
      </c>
      <c r="F121" s="30">
        <v>151566.07252889709</v>
      </c>
      <c r="G121" s="4">
        <f t="shared" si="11"/>
        <v>111578091.27287111</v>
      </c>
      <c r="H121" s="1">
        <v>433.1</v>
      </c>
      <c r="I121" s="1">
        <v>0</v>
      </c>
      <c r="J121" s="4">
        <v>30</v>
      </c>
      <c r="K121" s="4">
        <v>1</v>
      </c>
      <c r="L121" s="32">
        <v>251.9</v>
      </c>
      <c r="M121" s="46">
        <v>352.08</v>
      </c>
      <c r="N121" s="53">
        <f t="shared" si="8"/>
        <v>112218042.05544895</v>
      </c>
      <c r="O121" s="16">
        <f t="shared" si="9"/>
        <v>639950.78257784247</v>
      </c>
      <c r="P121" s="23">
        <f t="shared" si="10"/>
        <v>5.7354519626330886E-3</v>
      </c>
      <c r="Q121" s="5">
        <f t="shared" si="12"/>
        <v>5.7354519626330886E-3</v>
      </c>
      <c r="R121" s="5"/>
      <c r="S121" s="5"/>
    </row>
    <row r="122" spans="1:20" x14ac:dyDescent="0.2">
      <c r="A122" s="17">
        <f t="shared" si="13"/>
        <v>38717</v>
      </c>
      <c r="B122" s="30">
        <v>121150930</v>
      </c>
      <c r="C122" s="34">
        <v>531516.30839999998</v>
      </c>
      <c r="D122" s="30">
        <v>5480</v>
      </c>
      <c r="F122" s="30">
        <v>163626.19327737839</v>
      </c>
      <c r="G122" s="4">
        <f t="shared" si="11"/>
        <v>120461267.49832262</v>
      </c>
      <c r="H122" s="1">
        <v>721.6</v>
      </c>
      <c r="I122" s="1">
        <v>0</v>
      </c>
      <c r="J122" s="7">
        <v>31</v>
      </c>
      <c r="K122" s="7">
        <v>0</v>
      </c>
      <c r="L122" s="32">
        <v>253</v>
      </c>
      <c r="M122" s="46">
        <v>319.92</v>
      </c>
      <c r="N122" s="53">
        <f t="shared" si="8"/>
        <v>122428410.46892595</v>
      </c>
      <c r="O122" s="16">
        <f t="shared" si="9"/>
        <v>1967142.9706033319</v>
      </c>
      <c r="P122" s="23">
        <f t="shared" si="10"/>
        <v>1.6330086935460179E-2</v>
      </c>
      <c r="Q122" s="5">
        <f t="shared" si="12"/>
        <v>1.6330086935460179E-2</v>
      </c>
      <c r="R122" s="5"/>
      <c r="S122" s="5"/>
      <c r="T122" s="19"/>
    </row>
    <row r="123" spans="1:20" x14ac:dyDescent="0.2">
      <c r="A123" s="17">
        <f>EOMONTH(A122,1)</f>
        <v>38748</v>
      </c>
      <c r="B123" s="30">
        <v>120719775</v>
      </c>
      <c r="C123" s="34">
        <v>495201.28410000005</v>
      </c>
      <c r="D123" s="30">
        <v>3630</v>
      </c>
      <c r="F123" s="30">
        <v>196929.25153642692</v>
      </c>
      <c r="G123" s="4">
        <f t="shared" si="11"/>
        <v>120031274.46436357</v>
      </c>
      <c r="H123" s="1">
        <v>590.6</v>
      </c>
      <c r="I123" s="1">
        <v>0</v>
      </c>
      <c r="J123" s="4">
        <v>31</v>
      </c>
      <c r="K123" s="4">
        <v>0</v>
      </c>
      <c r="L123" s="32">
        <v>254.1</v>
      </c>
      <c r="M123" s="46">
        <v>336.28800000000001</v>
      </c>
      <c r="N123" s="53">
        <f t="shared" si="8"/>
        <v>120344319.06355576</v>
      </c>
      <c r="O123" s="16">
        <f t="shared" si="9"/>
        <v>313044.59919218719</v>
      </c>
      <c r="P123" s="23">
        <f t="shared" si="10"/>
        <v>2.6080252883187364E-3</v>
      </c>
      <c r="Q123" s="5">
        <f t="shared" si="12"/>
        <v>2.6080252883187364E-3</v>
      </c>
      <c r="R123" s="5"/>
      <c r="S123" s="5"/>
      <c r="T123" s="19"/>
    </row>
    <row r="124" spans="1:20" x14ac:dyDescent="0.2">
      <c r="A124" s="17">
        <f t="shared" si="13"/>
        <v>38776</v>
      </c>
      <c r="B124" s="30">
        <v>111241852</v>
      </c>
      <c r="C124" s="34">
        <v>462157.00200000004</v>
      </c>
      <c r="D124" s="30">
        <v>4968</v>
      </c>
      <c r="F124" s="30">
        <v>181458.43022859978</v>
      </c>
      <c r="G124" s="4">
        <f t="shared" si="11"/>
        <v>110603204.56777139</v>
      </c>
      <c r="H124" s="1">
        <v>651.20000000000005</v>
      </c>
      <c r="I124" s="1">
        <v>0</v>
      </c>
      <c r="J124" s="4">
        <v>28</v>
      </c>
      <c r="K124" s="4">
        <v>0</v>
      </c>
      <c r="L124" s="32">
        <v>254.6</v>
      </c>
      <c r="M124" s="46">
        <v>319.87200000000001</v>
      </c>
      <c r="N124" s="53">
        <f t="shared" si="8"/>
        <v>115433434.2979733</v>
      </c>
      <c r="O124" s="16">
        <f t="shared" si="9"/>
        <v>4830229.7302019149</v>
      </c>
      <c r="P124" s="23">
        <f t="shared" si="10"/>
        <v>4.3671697841649995E-2</v>
      </c>
      <c r="Q124" s="5">
        <f t="shared" si="12"/>
        <v>4.3671697841649995E-2</v>
      </c>
      <c r="R124" s="5"/>
      <c r="S124" s="5"/>
      <c r="T124" s="19"/>
    </row>
    <row r="125" spans="1:20" x14ac:dyDescent="0.2">
      <c r="A125" s="17">
        <f t="shared" si="13"/>
        <v>38807</v>
      </c>
      <c r="B125" s="30">
        <v>118804708</v>
      </c>
      <c r="C125" s="34">
        <v>502980.11775000003</v>
      </c>
      <c r="D125" s="30">
        <v>3065</v>
      </c>
      <c r="F125" s="30">
        <v>193779.60767297313</v>
      </c>
      <c r="G125" s="4">
        <f t="shared" si="11"/>
        <v>118111013.27457702</v>
      </c>
      <c r="H125" s="1">
        <v>562.4</v>
      </c>
      <c r="I125" s="1">
        <v>0</v>
      </c>
      <c r="J125" s="4">
        <v>31</v>
      </c>
      <c r="K125" s="4">
        <v>1</v>
      </c>
      <c r="L125" s="32">
        <v>252.2</v>
      </c>
      <c r="M125" s="46">
        <v>368.28</v>
      </c>
      <c r="N125" s="53">
        <f t="shared" si="8"/>
        <v>118919914.17265525</v>
      </c>
      <c r="O125" s="16">
        <f t="shared" si="9"/>
        <v>808900.898078233</v>
      </c>
      <c r="P125" s="23">
        <f t="shared" si="10"/>
        <v>6.8486492127347283E-3</v>
      </c>
      <c r="Q125" s="5">
        <f t="shared" si="12"/>
        <v>6.8486492127347283E-3</v>
      </c>
      <c r="R125" s="5"/>
      <c r="S125" s="5"/>
    </row>
    <row r="126" spans="1:20" x14ac:dyDescent="0.2">
      <c r="A126" s="17">
        <f t="shared" si="13"/>
        <v>38837</v>
      </c>
      <c r="B126" s="30">
        <v>101928394</v>
      </c>
      <c r="C126" s="34">
        <v>459428.24700000085</v>
      </c>
      <c r="D126" s="30">
        <v>2611</v>
      </c>
      <c r="F126" s="30">
        <v>166207.34731930206</v>
      </c>
      <c r="G126" s="4">
        <f t="shared" si="11"/>
        <v>101305369.4056807</v>
      </c>
      <c r="H126" s="1">
        <v>322.5</v>
      </c>
      <c r="I126" s="1">
        <v>0</v>
      </c>
      <c r="J126" s="4">
        <v>30</v>
      </c>
      <c r="K126" s="4">
        <v>1</v>
      </c>
      <c r="L126" s="32">
        <v>250.1</v>
      </c>
      <c r="M126" s="46">
        <v>303.83999999999997</v>
      </c>
      <c r="N126" s="53">
        <f t="shared" si="8"/>
        <v>105188159.84557751</v>
      </c>
      <c r="O126" s="16">
        <f t="shared" si="9"/>
        <v>3882790.4398968071</v>
      </c>
      <c r="P126" s="23">
        <f t="shared" si="10"/>
        <v>3.8327587793970171E-2</v>
      </c>
      <c r="Q126" s="5">
        <f t="shared" si="12"/>
        <v>3.8327587793970171E-2</v>
      </c>
      <c r="R126" s="5"/>
      <c r="S126" s="5"/>
    </row>
    <row r="127" spans="1:20" x14ac:dyDescent="0.2">
      <c r="A127" s="17">
        <f t="shared" si="13"/>
        <v>38868</v>
      </c>
      <c r="B127" s="30">
        <v>109352162</v>
      </c>
      <c r="D127" s="30">
        <v>2275</v>
      </c>
      <c r="F127" s="30">
        <v>179120.11455693017</v>
      </c>
      <c r="G127" s="4">
        <f t="shared" si="11"/>
        <v>109175316.88544308</v>
      </c>
      <c r="H127" s="1">
        <v>177.8</v>
      </c>
      <c r="I127" s="1">
        <v>17.7</v>
      </c>
      <c r="J127" s="4">
        <v>31</v>
      </c>
      <c r="K127" s="4">
        <v>1</v>
      </c>
      <c r="L127" s="32">
        <v>250.7</v>
      </c>
      <c r="M127" s="46">
        <v>351.91199999999998</v>
      </c>
      <c r="N127" s="53">
        <f t="shared" si="8"/>
        <v>109687040.71963432</v>
      </c>
      <c r="O127" s="16">
        <f t="shared" si="9"/>
        <v>511723.83419124782</v>
      </c>
      <c r="P127" s="23">
        <f t="shared" si="10"/>
        <v>4.6871751673338048E-3</v>
      </c>
      <c r="Q127" s="5">
        <f t="shared" si="12"/>
        <v>4.6871751673338048E-3</v>
      </c>
      <c r="R127" s="5"/>
      <c r="S127" s="5"/>
    </row>
    <row r="128" spans="1:20" x14ac:dyDescent="0.2">
      <c r="A128" s="17">
        <f t="shared" si="13"/>
        <v>38898</v>
      </c>
      <c r="B128" s="30">
        <v>114158685</v>
      </c>
      <c r="D128" s="30">
        <v>1302</v>
      </c>
      <c r="F128" s="30">
        <v>186993.25519388</v>
      </c>
      <c r="G128" s="4">
        <f t="shared" si="11"/>
        <v>113972993.74480613</v>
      </c>
      <c r="H128" s="1">
        <v>44.1</v>
      </c>
      <c r="I128" s="1">
        <v>32.200000000000003</v>
      </c>
      <c r="J128" s="4">
        <v>30</v>
      </c>
      <c r="K128" s="4">
        <v>0</v>
      </c>
      <c r="L128" s="32">
        <v>251.7</v>
      </c>
      <c r="M128" s="46">
        <v>352.08</v>
      </c>
      <c r="N128" s="53">
        <f t="shared" si="8"/>
        <v>109024183.62360866</v>
      </c>
      <c r="O128" s="16">
        <f t="shared" si="9"/>
        <v>-4948810.1211974621</v>
      </c>
      <c r="P128" s="23">
        <f t="shared" si="10"/>
        <v>-4.3420901378428384E-2</v>
      </c>
      <c r="Q128" s="5">
        <f t="shared" si="12"/>
        <v>4.3420901378428384E-2</v>
      </c>
      <c r="R128" s="5"/>
      <c r="S128" s="5"/>
    </row>
    <row r="129" spans="1:19" x14ac:dyDescent="0.2">
      <c r="A129" s="17">
        <f t="shared" si="13"/>
        <v>38929</v>
      </c>
      <c r="B129" s="30">
        <v>126395645</v>
      </c>
      <c r="D129" s="30">
        <v>1987</v>
      </c>
      <c r="F129" s="30">
        <v>207037.53815033924</v>
      </c>
      <c r="G129" s="4">
        <f t="shared" si="11"/>
        <v>126190594.46184966</v>
      </c>
      <c r="H129" s="1">
        <v>6.5</v>
      </c>
      <c r="I129" s="1">
        <v>117.2</v>
      </c>
      <c r="J129" s="4">
        <v>31</v>
      </c>
      <c r="K129" s="4">
        <v>0</v>
      </c>
      <c r="L129" s="32">
        <v>253.5</v>
      </c>
      <c r="M129" s="46">
        <v>319.92</v>
      </c>
      <c r="N129" s="53">
        <f t="shared" si="8"/>
        <v>123910828.96869323</v>
      </c>
      <c r="O129" s="16">
        <f t="shared" si="9"/>
        <v>-2279765.4931564331</v>
      </c>
      <c r="P129" s="23">
        <f t="shared" si="10"/>
        <v>-1.8066049239871512E-2</v>
      </c>
      <c r="Q129" s="5">
        <f t="shared" si="12"/>
        <v>1.8066049239871512E-2</v>
      </c>
      <c r="R129" s="5"/>
      <c r="S129" s="5"/>
    </row>
    <row r="130" spans="1:19" x14ac:dyDescent="0.2">
      <c r="A130" s="17">
        <f t="shared" si="13"/>
        <v>38960</v>
      </c>
      <c r="B130" s="30">
        <v>119390829</v>
      </c>
      <c r="D130" s="30">
        <v>1149</v>
      </c>
      <c r="F130" s="30">
        <v>195563.56798438847</v>
      </c>
      <c r="G130" s="4">
        <f t="shared" si="11"/>
        <v>119196414.43201561</v>
      </c>
      <c r="H130" s="1">
        <v>27.5</v>
      </c>
      <c r="I130" s="1">
        <v>45.5</v>
      </c>
      <c r="J130" s="4">
        <v>31</v>
      </c>
      <c r="K130" s="4">
        <v>0</v>
      </c>
      <c r="L130" s="32">
        <v>253.7</v>
      </c>
      <c r="M130" s="46">
        <v>351.91199999999998</v>
      </c>
      <c r="N130" s="53">
        <f t="shared" si="8"/>
        <v>113745746.27732527</v>
      </c>
      <c r="O130" s="16">
        <f t="shared" si="9"/>
        <v>-5450668.1546903402</v>
      </c>
      <c r="P130" s="23">
        <f t="shared" si="10"/>
        <v>-4.5728457358917965E-2</v>
      </c>
      <c r="Q130" s="5">
        <f t="shared" si="12"/>
        <v>4.5728457358917965E-2</v>
      </c>
      <c r="R130" s="5"/>
      <c r="S130" s="5"/>
    </row>
    <row r="131" spans="1:19" x14ac:dyDescent="0.2">
      <c r="A131" s="17">
        <f t="shared" si="13"/>
        <v>38990</v>
      </c>
      <c r="B131" s="30">
        <v>106375052</v>
      </c>
      <c r="D131" s="30">
        <v>2095</v>
      </c>
      <c r="F131" s="30">
        <v>174243.57371406522</v>
      </c>
      <c r="G131" s="4">
        <f t="shared" si="11"/>
        <v>106202903.42628594</v>
      </c>
      <c r="H131" s="1">
        <v>130.30000000000001</v>
      </c>
      <c r="I131" s="1">
        <v>2.2999999999999998</v>
      </c>
      <c r="J131" s="4">
        <v>30</v>
      </c>
      <c r="K131" s="4">
        <v>1</v>
      </c>
      <c r="L131" s="32">
        <v>252.4</v>
      </c>
      <c r="M131" s="46">
        <v>319.68</v>
      </c>
      <c r="N131" s="53">
        <f t="shared" ref="N131:N194" si="14">$W$18+$W$19*H131+$W$20*I131+$W$21*J131+$W$22*K131+$W$23*L131+$W$24*M131</f>
        <v>102311942.31694801</v>
      </c>
      <c r="O131" s="16">
        <f t="shared" ref="O131:O194" si="15">N131-G131</f>
        <v>-3890961.1093379259</v>
      </c>
      <c r="P131" s="23">
        <f t="shared" ref="P131:P194" si="16">O131/G131</f>
        <v>-3.6637050248241015E-2</v>
      </c>
      <c r="Q131" s="5">
        <f t="shared" si="12"/>
        <v>3.6637050248241015E-2</v>
      </c>
      <c r="R131" s="5"/>
      <c r="S131" s="5"/>
    </row>
    <row r="132" spans="1:19" x14ac:dyDescent="0.2">
      <c r="A132" s="17">
        <f t="shared" si="13"/>
        <v>39021</v>
      </c>
      <c r="B132" s="30">
        <v>113289697</v>
      </c>
      <c r="D132" s="30">
        <v>4051</v>
      </c>
      <c r="F132" s="30">
        <v>185569.84273214376</v>
      </c>
      <c r="G132" s="4">
        <f t="shared" si="11"/>
        <v>113108178.15726785</v>
      </c>
      <c r="H132" s="1">
        <v>335.1</v>
      </c>
      <c r="I132" s="1">
        <v>0</v>
      </c>
      <c r="J132" s="4">
        <v>31</v>
      </c>
      <c r="K132" s="4">
        <v>1</v>
      </c>
      <c r="L132" s="32">
        <v>254.7</v>
      </c>
      <c r="M132" s="46">
        <v>336.28800000000001</v>
      </c>
      <c r="N132" s="53">
        <f t="shared" si="14"/>
        <v>111606090.75493515</v>
      </c>
      <c r="O132" s="16">
        <f t="shared" si="15"/>
        <v>-1502087.4023327082</v>
      </c>
      <c r="P132" s="23">
        <f t="shared" si="16"/>
        <v>-1.3280095452020951E-2</v>
      </c>
      <c r="Q132" s="5">
        <f t="shared" si="12"/>
        <v>1.3280095452020951E-2</v>
      </c>
      <c r="R132" s="5"/>
      <c r="S132" s="5"/>
    </row>
    <row r="133" spans="1:19" x14ac:dyDescent="0.2">
      <c r="A133" s="17">
        <f t="shared" si="13"/>
        <v>39051</v>
      </c>
      <c r="B133" s="30">
        <v>115282364</v>
      </c>
      <c r="D133" s="30">
        <v>2083</v>
      </c>
      <c r="F133" s="30">
        <v>188833.85447901546</v>
      </c>
      <c r="G133" s="4">
        <f t="shared" si="11"/>
        <v>115095613.14552099</v>
      </c>
      <c r="H133" s="1">
        <v>415.9</v>
      </c>
      <c r="I133" s="1">
        <v>0</v>
      </c>
      <c r="J133" s="4">
        <v>30</v>
      </c>
      <c r="K133" s="4">
        <v>1</v>
      </c>
      <c r="L133" s="32">
        <v>257.39999999999998</v>
      </c>
      <c r="M133" s="46">
        <v>352.08</v>
      </c>
      <c r="N133" s="53">
        <f t="shared" si="14"/>
        <v>114164147.66930482</v>
      </c>
      <c r="O133" s="16">
        <f t="shared" si="15"/>
        <v>-931465.47621616721</v>
      </c>
      <c r="P133" s="23">
        <f t="shared" si="16"/>
        <v>-8.0929711459851224E-3</v>
      </c>
      <c r="Q133" s="5">
        <f t="shared" si="12"/>
        <v>8.0929711459851224E-3</v>
      </c>
      <c r="R133" s="5"/>
      <c r="S133" s="5"/>
    </row>
    <row r="134" spans="1:19" x14ac:dyDescent="0.2">
      <c r="A134" s="17">
        <f t="shared" si="13"/>
        <v>39082</v>
      </c>
      <c r="B134" s="30">
        <v>119730905</v>
      </c>
      <c r="D134" s="30">
        <v>5460</v>
      </c>
      <c r="F134" s="30">
        <v>196120.61643193595</v>
      </c>
      <c r="G134" s="4">
        <f t="shared" si="11"/>
        <v>119540244.38356806</v>
      </c>
      <c r="H134" s="1">
        <v>545.20000000000005</v>
      </c>
      <c r="I134" s="1">
        <v>0</v>
      </c>
      <c r="J134" s="4">
        <v>31</v>
      </c>
      <c r="K134" s="4">
        <v>0</v>
      </c>
      <c r="L134" s="32">
        <v>260.60000000000002</v>
      </c>
      <c r="M134" s="46">
        <v>304.29599999999999</v>
      </c>
      <c r="N134" s="53">
        <f t="shared" si="14"/>
        <v>119850367.13027005</v>
      </c>
      <c r="O134" s="16">
        <f t="shared" si="15"/>
        <v>310122.7467019856</v>
      </c>
      <c r="P134" s="23">
        <f t="shared" si="16"/>
        <v>2.5942957394908496E-3</v>
      </c>
      <c r="Q134" s="5">
        <f t="shared" si="12"/>
        <v>2.5942957394908496E-3</v>
      </c>
      <c r="R134" s="5"/>
      <c r="S134" s="5"/>
    </row>
    <row r="135" spans="1:19" x14ac:dyDescent="0.2">
      <c r="A135" s="17">
        <f t="shared" si="13"/>
        <v>39113</v>
      </c>
      <c r="B135" s="30">
        <v>127521206</v>
      </c>
      <c r="D135" s="30">
        <v>3907</v>
      </c>
      <c r="F135" s="30">
        <v>220175.70785256205</v>
      </c>
      <c r="G135" s="4">
        <f t="shared" si="11"/>
        <v>127304937.29214744</v>
      </c>
      <c r="H135" s="1">
        <v>698.3</v>
      </c>
      <c r="I135" s="1">
        <v>0</v>
      </c>
      <c r="J135" s="4">
        <v>31</v>
      </c>
      <c r="K135" s="4">
        <v>0</v>
      </c>
      <c r="L135" s="32">
        <v>257.89999999999998</v>
      </c>
      <c r="M135" s="46">
        <v>351.91199999999998</v>
      </c>
      <c r="N135" s="53">
        <f t="shared" si="14"/>
        <v>126037352.4888989</v>
      </c>
      <c r="O135" s="16">
        <f t="shared" si="15"/>
        <v>-1267584.8032485396</v>
      </c>
      <c r="P135" s="23">
        <f t="shared" si="16"/>
        <v>-9.9570749588415858E-3</v>
      </c>
      <c r="Q135" s="5">
        <f t="shared" si="12"/>
        <v>9.9570749588415858E-3</v>
      </c>
      <c r="R135" s="5"/>
      <c r="S135" s="5"/>
    </row>
    <row r="136" spans="1:19" x14ac:dyDescent="0.2">
      <c r="A136" s="17">
        <f t="shared" si="13"/>
        <v>39141</v>
      </c>
      <c r="B136" s="30">
        <v>121012861</v>
      </c>
      <c r="D136" s="30">
        <v>4243</v>
      </c>
      <c r="F136" s="30">
        <v>208938.52219323194</v>
      </c>
      <c r="G136" s="4">
        <f t="shared" si="11"/>
        <v>120808165.47780676</v>
      </c>
      <c r="H136" s="1">
        <v>785.1</v>
      </c>
      <c r="I136" s="1">
        <v>0</v>
      </c>
      <c r="J136" s="4">
        <v>29</v>
      </c>
      <c r="K136" s="4">
        <v>0</v>
      </c>
      <c r="L136" s="32">
        <v>254.3</v>
      </c>
      <c r="M136" s="46">
        <v>319.87200000000001</v>
      </c>
      <c r="N136" s="53">
        <f t="shared" si="14"/>
        <v>120936909.58229858</v>
      </c>
      <c r="O136" s="16">
        <f t="shared" si="15"/>
        <v>128744.10449181497</v>
      </c>
      <c r="P136" s="23">
        <f t="shared" si="16"/>
        <v>1.0656904190426274E-3</v>
      </c>
      <c r="Q136" s="5">
        <f t="shared" si="12"/>
        <v>1.0656904190426274E-3</v>
      </c>
      <c r="R136" s="5"/>
      <c r="S136" s="5"/>
    </row>
    <row r="137" spans="1:19" x14ac:dyDescent="0.2">
      <c r="A137" s="17">
        <f t="shared" si="13"/>
        <v>39172</v>
      </c>
      <c r="B137" s="30">
        <v>122882865</v>
      </c>
      <c r="D137" s="30">
        <v>0</v>
      </c>
      <c r="F137" s="30">
        <v>212167.23581116245</v>
      </c>
      <c r="G137" s="4">
        <f t="shared" si="11"/>
        <v>122670697.76418884</v>
      </c>
      <c r="H137" s="1">
        <v>582</v>
      </c>
      <c r="I137" s="1">
        <v>0</v>
      </c>
      <c r="J137" s="4">
        <v>31</v>
      </c>
      <c r="K137" s="4">
        <v>1</v>
      </c>
      <c r="L137" s="32">
        <v>252.7</v>
      </c>
      <c r="M137" s="46">
        <v>351.91199999999998</v>
      </c>
      <c r="N137" s="53">
        <f t="shared" si="14"/>
        <v>118612354.27489659</v>
      </c>
      <c r="O137" s="16">
        <f t="shared" si="15"/>
        <v>-4058343.4892922491</v>
      </c>
      <c r="P137" s="23">
        <f t="shared" si="16"/>
        <v>-3.3083234735434904E-2</v>
      </c>
      <c r="Q137" s="5">
        <f t="shared" si="12"/>
        <v>3.3083234735434904E-2</v>
      </c>
      <c r="R137" s="5"/>
      <c r="S137" s="5"/>
    </row>
    <row r="138" spans="1:19" x14ac:dyDescent="0.2">
      <c r="A138" s="17">
        <f t="shared" si="13"/>
        <v>39202</v>
      </c>
      <c r="B138" s="30">
        <v>110585850</v>
      </c>
      <c r="D138" s="30">
        <v>0</v>
      </c>
      <c r="F138" s="30">
        <v>190935.44176665996</v>
      </c>
      <c r="G138" s="4">
        <f t="shared" si="11"/>
        <v>110394914.55823334</v>
      </c>
      <c r="H138" s="1">
        <v>403</v>
      </c>
      <c r="I138" s="1">
        <v>0</v>
      </c>
      <c r="J138" s="4">
        <v>30</v>
      </c>
      <c r="K138" s="4">
        <v>1</v>
      </c>
      <c r="L138" s="32">
        <v>250.2</v>
      </c>
      <c r="M138" s="46">
        <v>319.68</v>
      </c>
      <c r="N138" s="53">
        <f t="shared" si="14"/>
        <v>108508331.28030296</v>
      </c>
      <c r="O138" s="16">
        <f t="shared" si="15"/>
        <v>-1886583.2779303789</v>
      </c>
      <c r="P138" s="23">
        <f t="shared" si="16"/>
        <v>-1.7089403850529782E-2</v>
      </c>
      <c r="Q138" s="5">
        <f t="shared" si="12"/>
        <v>1.7089403850529782E-2</v>
      </c>
      <c r="R138" s="5"/>
      <c r="S138" s="5"/>
    </row>
    <row r="139" spans="1:19" x14ac:dyDescent="0.2">
      <c r="A139" s="17">
        <f t="shared" si="13"/>
        <v>39233</v>
      </c>
      <c r="B139" s="30">
        <v>110694689</v>
      </c>
      <c r="D139" s="30">
        <v>437</v>
      </c>
      <c r="F139" s="30">
        <v>191123.36113018112</v>
      </c>
      <c r="G139" s="4">
        <f t="shared" si="11"/>
        <v>110504002.63886982</v>
      </c>
      <c r="H139" s="1">
        <v>166.4</v>
      </c>
      <c r="I139" s="1">
        <v>11.2</v>
      </c>
      <c r="J139" s="4">
        <v>31</v>
      </c>
      <c r="K139" s="4">
        <v>1</v>
      </c>
      <c r="L139" s="32">
        <v>249.3</v>
      </c>
      <c r="M139" s="46">
        <v>351.91199999999998</v>
      </c>
      <c r="N139" s="53">
        <f t="shared" si="14"/>
        <v>107580508.68822092</v>
      </c>
      <c r="O139" s="16">
        <f t="shared" si="15"/>
        <v>-2923493.9506489038</v>
      </c>
      <c r="P139" s="23">
        <f t="shared" si="16"/>
        <v>-2.6456000514324934E-2</v>
      </c>
      <c r="Q139" s="5">
        <f t="shared" si="12"/>
        <v>2.6456000514324934E-2</v>
      </c>
      <c r="R139" s="5"/>
      <c r="S139" s="5"/>
    </row>
    <row r="140" spans="1:19" x14ac:dyDescent="0.2">
      <c r="A140" s="17">
        <f t="shared" si="13"/>
        <v>39263</v>
      </c>
      <c r="B140" s="30">
        <v>119622506</v>
      </c>
      <c r="D140" s="30">
        <v>2419</v>
      </c>
      <c r="F140" s="30">
        <v>206537.96148734158</v>
      </c>
      <c r="G140" s="4">
        <f t="shared" si="11"/>
        <v>119418387.03851266</v>
      </c>
      <c r="H140" s="1">
        <v>35.5</v>
      </c>
      <c r="I140" s="1">
        <v>51.2</v>
      </c>
      <c r="J140" s="4">
        <v>30</v>
      </c>
      <c r="K140" s="4">
        <v>0</v>
      </c>
      <c r="L140" s="32">
        <v>248.7</v>
      </c>
      <c r="M140" s="46">
        <v>336.24</v>
      </c>
      <c r="N140" s="53">
        <f t="shared" si="14"/>
        <v>109851963.0726413</v>
      </c>
      <c r="O140" s="16">
        <f t="shared" si="15"/>
        <v>-9566423.9658713639</v>
      </c>
      <c r="P140" s="23">
        <f t="shared" si="16"/>
        <v>-8.0108467407001352E-2</v>
      </c>
      <c r="Q140" s="5">
        <f t="shared" si="12"/>
        <v>8.0108467407001352E-2</v>
      </c>
      <c r="R140" s="5"/>
      <c r="S140" s="5"/>
    </row>
    <row r="141" spans="1:19" x14ac:dyDescent="0.2">
      <c r="A141" s="17">
        <f t="shared" si="13"/>
        <v>39294</v>
      </c>
      <c r="B141" s="30">
        <v>118464242</v>
      </c>
      <c r="D141" s="30">
        <v>1419</v>
      </c>
      <c r="F141" s="30">
        <v>204538.12472230865</v>
      </c>
      <c r="G141" s="4">
        <f t="shared" si="11"/>
        <v>118261122.8752777</v>
      </c>
      <c r="H141" s="1">
        <v>28</v>
      </c>
      <c r="I141" s="1">
        <v>53.8</v>
      </c>
      <c r="J141" s="4">
        <v>31</v>
      </c>
      <c r="K141" s="4">
        <v>0</v>
      </c>
      <c r="L141" s="32">
        <v>251.1</v>
      </c>
      <c r="M141" s="46">
        <v>336.28800000000001</v>
      </c>
      <c r="N141" s="53">
        <f t="shared" si="14"/>
        <v>113086805.36421381</v>
      </c>
      <c r="O141" s="16">
        <f t="shared" si="15"/>
        <v>-5174317.5110638887</v>
      </c>
      <c r="P141" s="23">
        <f t="shared" si="16"/>
        <v>-4.3753326412441597E-2</v>
      </c>
      <c r="Q141" s="5">
        <f t="shared" si="12"/>
        <v>4.3753326412441597E-2</v>
      </c>
      <c r="R141" s="5"/>
      <c r="S141" s="5"/>
    </row>
    <row r="142" spans="1:19" x14ac:dyDescent="0.2">
      <c r="A142" s="17">
        <f t="shared" si="13"/>
        <v>39325</v>
      </c>
      <c r="B142" s="30">
        <v>122840707</v>
      </c>
      <c r="D142" s="30">
        <v>1451</v>
      </c>
      <c r="F142" s="30">
        <v>212094.44660391757</v>
      </c>
      <c r="G142" s="4">
        <f t="shared" si="11"/>
        <v>122630063.55339608</v>
      </c>
      <c r="H142" s="1">
        <v>19.7</v>
      </c>
      <c r="I142" s="1">
        <v>65.099999999999994</v>
      </c>
      <c r="J142" s="4">
        <v>31</v>
      </c>
      <c r="K142" s="4">
        <v>0</v>
      </c>
      <c r="L142" s="32">
        <v>252.4</v>
      </c>
      <c r="M142" s="46">
        <v>351.91199999999998</v>
      </c>
      <c r="N142" s="53">
        <f t="shared" si="14"/>
        <v>116491531.14952907</v>
      </c>
      <c r="O142" s="16">
        <f t="shared" si="15"/>
        <v>-6138532.4038670063</v>
      </c>
      <c r="P142" s="23">
        <f t="shared" si="16"/>
        <v>-5.0057320578604625E-2</v>
      </c>
      <c r="Q142" s="5">
        <f t="shared" si="12"/>
        <v>5.0057320578604625E-2</v>
      </c>
      <c r="R142" s="5"/>
      <c r="S142" s="5"/>
    </row>
    <row r="143" spans="1:19" x14ac:dyDescent="0.2">
      <c r="A143" s="17">
        <f t="shared" si="13"/>
        <v>39355</v>
      </c>
      <c r="B143" s="30">
        <v>112981597</v>
      </c>
      <c r="D143" s="30">
        <v>5240</v>
      </c>
      <c r="F143" s="30">
        <v>195071.89332720003</v>
      </c>
      <c r="G143" s="4">
        <f t="shared" si="11"/>
        <v>112791765.10667279</v>
      </c>
      <c r="H143" s="1">
        <v>74.7</v>
      </c>
      <c r="I143" s="1">
        <v>28</v>
      </c>
      <c r="J143" s="4">
        <v>30</v>
      </c>
      <c r="K143" s="4">
        <v>1</v>
      </c>
      <c r="L143" s="32">
        <v>251.5</v>
      </c>
      <c r="M143" s="46">
        <v>303.83999999999997</v>
      </c>
      <c r="N143" s="53">
        <f t="shared" si="14"/>
        <v>103967369.23338059</v>
      </c>
      <c r="O143" s="16">
        <f t="shared" si="15"/>
        <v>-8824395.8732922077</v>
      </c>
      <c r="P143" s="23">
        <f t="shared" si="16"/>
        <v>-7.8236171452291198E-2</v>
      </c>
      <c r="Q143" s="5">
        <f t="shared" si="12"/>
        <v>7.8236171452291198E-2</v>
      </c>
      <c r="R143" s="5"/>
      <c r="S143" s="5"/>
    </row>
    <row r="144" spans="1:19" x14ac:dyDescent="0.2">
      <c r="A144" s="17">
        <f t="shared" si="13"/>
        <v>39386</v>
      </c>
      <c r="B144" s="30">
        <v>115330216</v>
      </c>
      <c r="D144" s="30">
        <v>8370</v>
      </c>
      <c r="F144" s="30">
        <v>199126.97457228313</v>
      </c>
      <c r="G144" s="4">
        <f t="shared" si="11"/>
        <v>115139459.02542771</v>
      </c>
      <c r="H144" s="1">
        <v>184.7</v>
      </c>
      <c r="I144" s="1">
        <v>10.9</v>
      </c>
      <c r="J144" s="4">
        <v>31</v>
      </c>
      <c r="K144" s="4">
        <v>1</v>
      </c>
      <c r="L144" s="32">
        <v>252.7</v>
      </c>
      <c r="M144" s="46">
        <v>351.91199999999998</v>
      </c>
      <c r="N144" s="53">
        <f t="shared" si="14"/>
        <v>109533761.26999146</v>
      </c>
      <c r="O144" s="16">
        <f t="shared" si="15"/>
        <v>-5605697.7554362565</v>
      </c>
      <c r="P144" s="23">
        <f t="shared" si="16"/>
        <v>-4.8686156795284916E-2</v>
      </c>
      <c r="Q144" s="5">
        <f t="shared" si="12"/>
        <v>4.8686156795284916E-2</v>
      </c>
      <c r="R144" s="5"/>
      <c r="S144" s="5"/>
    </row>
    <row r="145" spans="1:19" x14ac:dyDescent="0.2">
      <c r="A145" s="17">
        <f t="shared" si="13"/>
        <v>39416</v>
      </c>
      <c r="B145" s="30">
        <v>118785032</v>
      </c>
      <c r="D145" s="30">
        <v>9857</v>
      </c>
      <c r="F145" s="30">
        <v>205091.99468274505</v>
      </c>
      <c r="G145" s="4">
        <f t="shared" si="11"/>
        <v>118589797.00531726</v>
      </c>
      <c r="H145" s="1">
        <v>511.8</v>
      </c>
      <c r="I145" s="1">
        <v>0</v>
      </c>
      <c r="J145" s="4">
        <v>30</v>
      </c>
      <c r="K145" s="4">
        <v>1</v>
      </c>
      <c r="L145" s="32">
        <v>256.3</v>
      </c>
      <c r="M145" s="46">
        <v>352.08</v>
      </c>
      <c r="N145" s="53">
        <f t="shared" si="14"/>
        <v>116345290.3957279</v>
      </c>
      <c r="O145" s="16">
        <f t="shared" si="15"/>
        <v>-2244506.6095893532</v>
      </c>
      <c r="P145" s="23">
        <f t="shared" si="16"/>
        <v>-1.8926641804511358E-2</v>
      </c>
      <c r="Q145" s="5">
        <f t="shared" si="12"/>
        <v>1.8926641804511358E-2</v>
      </c>
      <c r="R145" s="5"/>
      <c r="S145" s="5"/>
    </row>
    <row r="146" spans="1:19" x14ac:dyDescent="0.2">
      <c r="A146" s="17">
        <f t="shared" si="13"/>
        <v>39447</v>
      </c>
      <c r="B146" s="30">
        <v>125267404</v>
      </c>
      <c r="D146" s="30">
        <v>4607</v>
      </c>
      <c r="F146" s="30">
        <v>216284.33585040644</v>
      </c>
      <c r="G146" s="4">
        <f t="shared" si="11"/>
        <v>125055726.6641496</v>
      </c>
      <c r="H146" s="1">
        <v>686.6</v>
      </c>
      <c r="I146" s="1">
        <v>0</v>
      </c>
      <c r="J146" s="4">
        <v>31</v>
      </c>
      <c r="K146" s="4">
        <v>0</v>
      </c>
      <c r="L146" s="32">
        <v>261.10000000000002</v>
      </c>
      <c r="M146" s="46">
        <v>304.29599999999999</v>
      </c>
      <c r="N146" s="53">
        <f t="shared" si="14"/>
        <v>124001637.5708537</v>
      </c>
      <c r="O146" s="16">
        <f t="shared" si="15"/>
        <v>-1054089.093295902</v>
      </c>
      <c r="P146" s="23">
        <f t="shared" si="16"/>
        <v>-8.4289550060092002E-3</v>
      </c>
      <c r="Q146" s="5">
        <f t="shared" si="12"/>
        <v>8.4289550060092002E-3</v>
      </c>
      <c r="R146" s="5"/>
      <c r="S146" s="5"/>
    </row>
    <row r="147" spans="1:19" x14ac:dyDescent="0.2">
      <c r="A147" s="17">
        <f t="shared" si="13"/>
        <v>39478</v>
      </c>
      <c r="B147" s="30">
        <v>129540752</v>
      </c>
      <c r="D147" s="30">
        <v>22682</v>
      </c>
      <c r="F147" s="30">
        <v>180694.08408251102</v>
      </c>
      <c r="G147" s="4">
        <f t="shared" si="11"/>
        <v>129382739.91591749</v>
      </c>
      <c r="H147" s="1">
        <v>676.8</v>
      </c>
      <c r="I147" s="1">
        <v>0</v>
      </c>
      <c r="J147" s="4">
        <v>31</v>
      </c>
      <c r="K147" s="4">
        <v>0</v>
      </c>
      <c r="L147" s="32">
        <v>261.60000000000002</v>
      </c>
      <c r="M147" s="8">
        <v>352</v>
      </c>
      <c r="N147" s="53">
        <f t="shared" si="14"/>
        <v>127076292.53821726</v>
      </c>
      <c r="O147" s="16">
        <f t="shared" si="15"/>
        <v>-2306447.3777002245</v>
      </c>
      <c r="P147" s="23">
        <f t="shared" si="16"/>
        <v>-1.7826546100346348E-2</v>
      </c>
      <c r="Q147" s="5">
        <f t="shared" si="12"/>
        <v>1.7826546100346348E-2</v>
      </c>
      <c r="R147" s="5"/>
      <c r="S147" s="5"/>
    </row>
    <row r="148" spans="1:19" x14ac:dyDescent="0.2">
      <c r="A148" s="17">
        <f t="shared" si="13"/>
        <v>39507</v>
      </c>
      <c r="B148" s="30">
        <v>121546289</v>
      </c>
      <c r="D148" s="30">
        <v>12657</v>
      </c>
      <c r="F148" s="30">
        <v>169542.75025733357</v>
      </c>
      <c r="G148" s="4">
        <f t="shared" si="11"/>
        <v>121389403.24974267</v>
      </c>
      <c r="H148" s="1">
        <v>651.20000000000005</v>
      </c>
      <c r="I148" s="1">
        <v>0</v>
      </c>
      <c r="J148" s="4">
        <v>28</v>
      </c>
      <c r="K148" s="4">
        <v>0</v>
      </c>
      <c r="L148" s="32">
        <v>258.3</v>
      </c>
      <c r="M148" s="8">
        <v>320</v>
      </c>
      <c r="N148" s="53">
        <f t="shared" si="14"/>
        <v>117072690.48644936</v>
      </c>
      <c r="O148" s="16">
        <f t="shared" si="15"/>
        <v>-4316712.763293311</v>
      </c>
      <c r="P148" s="23">
        <f t="shared" si="16"/>
        <v>-3.5560869793652784E-2</v>
      </c>
      <c r="Q148" s="5">
        <f t="shared" si="12"/>
        <v>3.5560869793652784E-2</v>
      </c>
      <c r="R148" s="5"/>
      <c r="S148" s="5"/>
    </row>
    <row r="149" spans="1:19" x14ac:dyDescent="0.2">
      <c r="A149" s="17">
        <f t="shared" si="13"/>
        <v>39538</v>
      </c>
      <c r="B149" s="30">
        <v>123025577</v>
      </c>
      <c r="D149" s="30">
        <v>11617</v>
      </c>
      <c r="F149" s="30">
        <v>171606.18269945995</v>
      </c>
      <c r="G149" s="4">
        <f t="shared" si="11"/>
        <v>122865587.81730054</v>
      </c>
      <c r="H149" s="1">
        <v>686.1</v>
      </c>
      <c r="I149" s="1">
        <v>0</v>
      </c>
      <c r="J149" s="4">
        <v>31</v>
      </c>
      <c r="K149" s="4">
        <v>1</v>
      </c>
      <c r="L149" s="32">
        <v>254.6</v>
      </c>
      <c r="M149" s="8">
        <v>304</v>
      </c>
      <c r="N149" s="53">
        <f t="shared" si="14"/>
        <v>119203440.94835553</v>
      </c>
      <c r="O149" s="16">
        <f t="shared" si="15"/>
        <v>-3662146.8689450175</v>
      </c>
      <c r="P149" s="23">
        <f t="shared" si="16"/>
        <v>-2.9806123374354256E-2</v>
      </c>
      <c r="Q149" s="5">
        <f t="shared" si="12"/>
        <v>2.9806123374354256E-2</v>
      </c>
      <c r="R149" s="5"/>
      <c r="S149" s="5"/>
    </row>
    <row r="150" spans="1:19" x14ac:dyDescent="0.2">
      <c r="A150" s="17">
        <f t="shared" si="13"/>
        <v>39568</v>
      </c>
      <c r="B150" s="30">
        <v>110354711</v>
      </c>
      <c r="D150" s="30">
        <v>8264</v>
      </c>
      <c r="F150" s="30">
        <v>153931.81775210943</v>
      </c>
      <c r="G150" s="4">
        <f t="shared" si="11"/>
        <v>110209043.18224789</v>
      </c>
      <c r="H150" s="1">
        <v>297.89999999999998</v>
      </c>
      <c r="I150" s="1">
        <v>0</v>
      </c>
      <c r="J150" s="4">
        <v>30</v>
      </c>
      <c r="K150" s="4">
        <v>1</v>
      </c>
      <c r="L150" s="32">
        <v>253.9</v>
      </c>
      <c r="M150" s="8">
        <v>352</v>
      </c>
      <c r="N150" s="53">
        <f t="shared" si="14"/>
        <v>109335823.35863335</v>
      </c>
      <c r="O150" s="16">
        <f t="shared" si="15"/>
        <v>-873219.82361453772</v>
      </c>
      <c r="P150" s="23">
        <f t="shared" si="16"/>
        <v>-7.9233046436174223E-3</v>
      </c>
      <c r="Q150" s="5">
        <f t="shared" si="12"/>
        <v>7.9233046436174223E-3</v>
      </c>
      <c r="R150" s="5"/>
      <c r="S150" s="5"/>
    </row>
    <row r="151" spans="1:19" x14ac:dyDescent="0.2">
      <c r="A151" s="17">
        <f t="shared" si="13"/>
        <v>39599</v>
      </c>
      <c r="B151" s="30">
        <v>107757169</v>
      </c>
      <c r="D151" s="30">
        <v>8874</v>
      </c>
      <c r="F151" s="30">
        <v>150308.55275395769</v>
      </c>
      <c r="G151" s="4">
        <f t="shared" si="11"/>
        <v>107615734.44724604</v>
      </c>
      <c r="H151" s="1">
        <v>243.1</v>
      </c>
      <c r="I151" s="1">
        <v>0.7</v>
      </c>
      <c r="J151" s="4">
        <v>31</v>
      </c>
      <c r="K151" s="4">
        <v>1</v>
      </c>
      <c r="L151" s="32">
        <v>253.2</v>
      </c>
      <c r="M151" s="8">
        <v>336</v>
      </c>
      <c r="N151" s="53">
        <f t="shared" si="14"/>
        <v>108494748.52583069</v>
      </c>
      <c r="O151" s="16">
        <f t="shared" si="15"/>
        <v>879014.07858464122</v>
      </c>
      <c r="P151" s="23">
        <f t="shared" si="16"/>
        <v>8.1680813972007018E-3</v>
      </c>
      <c r="Q151" s="5">
        <f t="shared" si="12"/>
        <v>8.1680813972007018E-3</v>
      </c>
      <c r="R151" s="5"/>
      <c r="S151" s="5"/>
    </row>
    <row r="152" spans="1:19" x14ac:dyDescent="0.2">
      <c r="A152" s="17">
        <f t="shared" si="13"/>
        <v>39629</v>
      </c>
      <c r="B152" s="30">
        <v>115141214</v>
      </c>
      <c r="D152" s="30">
        <v>6366</v>
      </c>
      <c r="F152" s="30">
        <v>160608.42540020452</v>
      </c>
      <c r="G152" s="4">
        <f t="shared" si="11"/>
        <v>114986971.5745998</v>
      </c>
      <c r="H152" s="1">
        <v>40.6</v>
      </c>
      <c r="I152" s="1">
        <v>53</v>
      </c>
      <c r="J152" s="4">
        <v>30</v>
      </c>
      <c r="K152" s="4">
        <v>0</v>
      </c>
      <c r="L152" s="32">
        <v>255.7</v>
      </c>
      <c r="M152" s="8">
        <v>336</v>
      </c>
      <c r="N152" s="53">
        <f t="shared" si="14"/>
        <v>113388135.17063543</v>
      </c>
      <c r="O152" s="16">
        <f t="shared" si="15"/>
        <v>-1598836.4039643705</v>
      </c>
      <c r="P152" s="23">
        <f t="shared" si="16"/>
        <v>-1.3904500501842484E-2</v>
      </c>
      <c r="Q152" s="5">
        <f t="shared" si="12"/>
        <v>1.3904500501842484E-2</v>
      </c>
      <c r="R152" s="5"/>
      <c r="S152" s="5"/>
    </row>
    <row r="153" spans="1:19" x14ac:dyDescent="0.2">
      <c r="A153" s="17">
        <f t="shared" si="13"/>
        <v>39660</v>
      </c>
      <c r="B153" s="30">
        <v>125482805</v>
      </c>
      <c r="D153" s="30">
        <v>4505</v>
      </c>
      <c r="F153" s="30">
        <v>175033.72620207837</v>
      </c>
      <c r="G153" s="4">
        <f t="shared" si="11"/>
        <v>125312276.27379791</v>
      </c>
      <c r="H153" s="1">
        <v>7.6</v>
      </c>
      <c r="I153" s="1">
        <v>75.8</v>
      </c>
      <c r="J153" s="4">
        <v>31</v>
      </c>
      <c r="K153" s="4">
        <v>0</v>
      </c>
      <c r="L153" s="32">
        <v>256.39999999999998</v>
      </c>
      <c r="M153" s="8">
        <v>352</v>
      </c>
      <c r="N153" s="53">
        <f t="shared" si="14"/>
        <v>119854186.53034331</v>
      </c>
      <c r="O153" s="16">
        <f t="shared" si="15"/>
        <v>-5458089.7434546053</v>
      </c>
      <c r="P153" s="23">
        <f t="shared" si="16"/>
        <v>-4.3555906139068845E-2</v>
      </c>
      <c r="Q153" s="5">
        <f t="shared" si="12"/>
        <v>4.3555906139068845E-2</v>
      </c>
      <c r="R153" s="5"/>
      <c r="S153" s="5"/>
    </row>
    <row r="154" spans="1:19" x14ac:dyDescent="0.2">
      <c r="A154" s="17">
        <f t="shared" si="13"/>
        <v>39691</v>
      </c>
      <c r="B154" s="30">
        <v>116642720</v>
      </c>
      <c r="D154" s="30">
        <v>3345</v>
      </c>
      <c r="F154" s="30">
        <v>162702.84933418318</v>
      </c>
      <c r="G154" s="4">
        <f t="shared" si="11"/>
        <v>116483362.15066582</v>
      </c>
      <c r="H154" s="1">
        <v>36.200000000000003</v>
      </c>
      <c r="I154" s="1">
        <v>29.5</v>
      </c>
      <c r="J154" s="4">
        <v>31</v>
      </c>
      <c r="K154" s="4">
        <v>0</v>
      </c>
      <c r="L154" s="32">
        <v>260</v>
      </c>
      <c r="M154" s="8">
        <v>320</v>
      </c>
      <c r="N154" s="53">
        <f t="shared" si="14"/>
        <v>111786620.19443625</v>
      </c>
      <c r="O154" s="16">
        <f t="shared" si="15"/>
        <v>-4696741.9562295675</v>
      </c>
      <c r="P154" s="23">
        <f t="shared" si="16"/>
        <v>-4.0321140028174579E-2</v>
      </c>
      <c r="Q154" s="5">
        <f t="shared" si="12"/>
        <v>4.0321140028174579E-2</v>
      </c>
      <c r="R154" s="5"/>
      <c r="S154" s="5"/>
    </row>
    <row r="155" spans="1:19" x14ac:dyDescent="0.2">
      <c r="A155" s="17">
        <f t="shared" si="13"/>
        <v>39721</v>
      </c>
      <c r="B155" s="30">
        <v>113785450</v>
      </c>
      <c r="D155" s="30">
        <v>3183</v>
      </c>
      <c r="F155" s="30">
        <v>158717.29438212889</v>
      </c>
      <c r="G155" s="4">
        <f t="shared" si="11"/>
        <v>113629915.70561787</v>
      </c>
      <c r="H155" s="1">
        <v>93.2</v>
      </c>
      <c r="I155" s="1">
        <v>12</v>
      </c>
      <c r="J155" s="4">
        <v>30</v>
      </c>
      <c r="K155" s="4">
        <v>1</v>
      </c>
      <c r="L155" s="32">
        <v>261.89999999999998</v>
      </c>
      <c r="M155" s="8">
        <v>336</v>
      </c>
      <c r="N155" s="53">
        <f t="shared" si="14"/>
        <v>108287384.24861012</v>
      </c>
      <c r="O155" s="16">
        <f t="shared" si="15"/>
        <v>-5342531.4570077509</v>
      </c>
      <c r="P155" s="23">
        <f t="shared" si="16"/>
        <v>-4.7016944647294286E-2</v>
      </c>
      <c r="Q155" s="5">
        <f t="shared" si="12"/>
        <v>4.7016944647294286E-2</v>
      </c>
      <c r="R155" s="5"/>
      <c r="S155" s="5"/>
    </row>
    <row r="156" spans="1:19" x14ac:dyDescent="0.2">
      <c r="A156" s="17">
        <f t="shared" si="13"/>
        <v>39752</v>
      </c>
      <c r="B156" s="30">
        <v>114890260</v>
      </c>
      <c r="D156" s="30">
        <v>8696</v>
      </c>
      <c r="F156" s="30">
        <v>160258.37414238226</v>
      </c>
      <c r="G156" s="4">
        <f t="shared" ref="G156:G219" si="17">+B156-C156+D156-F156</f>
        <v>114738697.62585762</v>
      </c>
      <c r="H156" s="1">
        <v>325.7</v>
      </c>
      <c r="I156" s="1">
        <v>0</v>
      </c>
      <c r="J156" s="4">
        <v>31</v>
      </c>
      <c r="K156" s="4">
        <v>1</v>
      </c>
      <c r="L156" s="32">
        <v>266.10000000000002</v>
      </c>
      <c r="M156" s="8">
        <v>352</v>
      </c>
      <c r="N156" s="53">
        <f t="shared" si="14"/>
        <v>117399430.72286226</v>
      </c>
      <c r="O156" s="16">
        <f t="shared" si="15"/>
        <v>2660733.0970046371</v>
      </c>
      <c r="P156" s="23">
        <f t="shared" si="16"/>
        <v>2.3189500596222663E-2</v>
      </c>
      <c r="Q156" s="5">
        <f t="shared" ref="Q156:Q219" si="18">ABS(P156)</f>
        <v>2.3189500596222663E-2</v>
      </c>
      <c r="R156" s="5"/>
      <c r="S156" s="5"/>
    </row>
    <row r="157" spans="1:19" x14ac:dyDescent="0.2">
      <c r="A157" s="17">
        <f t="shared" si="13"/>
        <v>39782</v>
      </c>
      <c r="B157" s="30">
        <v>117556400</v>
      </c>
      <c r="D157" s="30">
        <v>7348</v>
      </c>
      <c r="F157" s="30">
        <v>163977.32526701174</v>
      </c>
      <c r="G157" s="4">
        <f t="shared" si="17"/>
        <v>117399770.67473298</v>
      </c>
      <c r="H157" s="1">
        <v>499.7</v>
      </c>
      <c r="I157" s="1">
        <v>0</v>
      </c>
      <c r="J157" s="4">
        <v>30</v>
      </c>
      <c r="K157" s="4">
        <v>1</v>
      </c>
      <c r="L157" s="32">
        <v>269.10000000000002</v>
      </c>
      <c r="M157" s="8">
        <v>304</v>
      </c>
      <c r="N157" s="53">
        <f t="shared" si="14"/>
        <v>118499480.81728259</v>
      </c>
      <c r="O157" s="16">
        <f t="shared" si="15"/>
        <v>1099710.1425496042</v>
      </c>
      <c r="P157" s="23">
        <f t="shared" si="16"/>
        <v>9.3672256447285031E-3</v>
      </c>
      <c r="Q157" s="5">
        <f t="shared" si="18"/>
        <v>9.3672256447285031E-3</v>
      </c>
      <c r="R157" s="5"/>
      <c r="S157" s="5"/>
    </row>
    <row r="158" spans="1:19" x14ac:dyDescent="0.2">
      <c r="A158" s="17">
        <f t="shared" si="13"/>
        <v>39813</v>
      </c>
      <c r="B158" s="30">
        <v>127583980</v>
      </c>
      <c r="D158" s="30">
        <v>10165</v>
      </c>
      <c r="F158" s="30">
        <v>177964.61772663947</v>
      </c>
      <c r="G158" s="4">
        <f t="shared" si="17"/>
        <v>127416180.38227336</v>
      </c>
      <c r="H158" s="1">
        <v>694</v>
      </c>
      <c r="I158" s="1">
        <v>0</v>
      </c>
      <c r="J158" s="4">
        <v>31</v>
      </c>
      <c r="K158" s="4">
        <v>0</v>
      </c>
      <c r="L158" s="32">
        <v>267.5</v>
      </c>
      <c r="M158" s="8">
        <v>336</v>
      </c>
      <c r="N158" s="53">
        <f t="shared" si="14"/>
        <v>129106317.05973725</v>
      </c>
      <c r="O158" s="16">
        <f t="shared" si="15"/>
        <v>1690136.6774638891</v>
      </c>
      <c r="P158" s="23">
        <f t="shared" si="16"/>
        <v>1.3264694267189221E-2</v>
      </c>
      <c r="Q158" s="5">
        <f t="shared" si="18"/>
        <v>1.3264694267189221E-2</v>
      </c>
      <c r="R158" s="5"/>
      <c r="S158" s="5"/>
    </row>
    <row r="159" spans="1:19" x14ac:dyDescent="0.2">
      <c r="A159" s="17">
        <f t="shared" si="13"/>
        <v>39844</v>
      </c>
      <c r="B159" s="30">
        <v>133644440</v>
      </c>
      <c r="D159" s="30">
        <v>5405</v>
      </c>
      <c r="F159" s="30">
        <v>201793.81042380023</v>
      </c>
      <c r="G159" s="4">
        <f t="shared" si="17"/>
        <v>133448051.18957619</v>
      </c>
      <c r="H159" s="1">
        <v>891.8</v>
      </c>
      <c r="I159" s="1">
        <v>0</v>
      </c>
      <c r="J159" s="4">
        <v>31</v>
      </c>
      <c r="K159" s="4">
        <v>0</v>
      </c>
      <c r="L159" s="32">
        <v>264</v>
      </c>
      <c r="M159" s="8">
        <v>336</v>
      </c>
      <c r="N159" s="53">
        <f t="shared" si="14"/>
        <v>133062393.77127251</v>
      </c>
      <c r="O159" s="16">
        <f t="shared" si="15"/>
        <v>-385657.4183036834</v>
      </c>
      <c r="P159" s="23">
        <f t="shared" si="16"/>
        <v>-2.889944175773828E-3</v>
      </c>
      <c r="Q159" s="5">
        <f t="shared" si="18"/>
        <v>2.889944175773828E-3</v>
      </c>
      <c r="R159" s="5"/>
      <c r="S159" s="5"/>
    </row>
    <row r="160" spans="1:19" x14ac:dyDescent="0.2">
      <c r="A160" s="17">
        <f t="shared" ref="A160:A216" si="19">EOMONTH(A159,1)</f>
        <v>39872</v>
      </c>
      <c r="B160" s="30">
        <v>116396740</v>
      </c>
      <c r="D160" s="30">
        <v>7542</v>
      </c>
      <c r="F160" s="30">
        <v>175750.98287297523</v>
      </c>
      <c r="G160" s="4">
        <f t="shared" si="17"/>
        <v>116228531.01712702</v>
      </c>
      <c r="H160" s="1">
        <v>649.6</v>
      </c>
      <c r="I160" s="1">
        <v>0</v>
      </c>
      <c r="J160" s="4">
        <v>28</v>
      </c>
      <c r="K160" s="4">
        <v>0</v>
      </c>
      <c r="L160" s="32">
        <v>258.60000000000002</v>
      </c>
      <c r="M160" s="8">
        <v>304</v>
      </c>
      <c r="N160" s="53">
        <f t="shared" si="14"/>
        <v>116111741.32248192</v>
      </c>
      <c r="O160" s="16">
        <f t="shared" si="15"/>
        <v>-116789.69464510679</v>
      </c>
      <c r="P160" s="23">
        <f t="shared" si="16"/>
        <v>-1.0048281056558917E-3</v>
      </c>
      <c r="Q160" s="5">
        <f t="shared" si="18"/>
        <v>1.0048281056558917E-3</v>
      </c>
      <c r="R160" s="5"/>
      <c r="S160" s="5"/>
    </row>
    <row r="161" spans="1:19" x14ac:dyDescent="0.2">
      <c r="A161" s="17">
        <f t="shared" si="19"/>
        <v>39903</v>
      </c>
      <c r="B161" s="30">
        <v>122514006</v>
      </c>
      <c r="D161" s="30">
        <v>7052</v>
      </c>
      <c r="F161" s="30">
        <v>184987.62912265057</v>
      </c>
      <c r="G161" s="4">
        <f t="shared" si="17"/>
        <v>122336070.37087736</v>
      </c>
      <c r="H161" s="1">
        <v>562.6</v>
      </c>
      <c r="I161" s="1">
        <v>0</v>
      </c>
      <c r="J161" s="4">
        <v>31</v>
      </c>
      <c r="K161" s="4">
        <v>1</v>
      </c>
      <c r="L161" s="32">
        <v>254.4</v>
      </c>
      <c r="M161" s="8">
        <v>352</v>
      </c>
      <c r="N161" s="53">
        <f t="shared" si="14"/>
        <v>118828124.27708237</v>
      </c>
      <c r="O161" s="16">
        <f t="shared" si="15"/>
        <v>-3507946.0937949866</v>
      </c>
      <c r="P161" s="23">
        <f t="shared" si="16"/>
        <v>-2.8674667112979859E-2</v>
      </c>
      <c r="Q161" s="5">
        <f t="shared" si="18"/>
        <v>2.8674667112979859E-2</v>
      </c>
      <c r="R161" s="5"/>
      <c r="S161" s="5"/>
    </row>
    <row r="162" spans="1:19" x14ac:dyDescent="0.2">
      <c r="A162" s="17">
        <f t="shared" si="19"/>
        <v>39933</v>
      </c>
      <c r="B162" s="30">
        <v>109450364</v>
      </c>
      <c r="D162" s="30">
        <v>9944</v>
      </c>
      <c r="F162" s="30">
        <v>165262.43818173005</v>
      </c>
      <c r="G162" s="4">
        <f t="shared" si="17"/>
        <v>109295045.56181827</v>
      </c>
      <c r="H162" s="1">
        <v>341.5</v>
      </c>
      <c r="I162" s="1">
        <v>3.2</v>
      </c>
      <c r="J162" s="4">
        <v>30</v>
      </c>
      <c r="K162" s="4">
        <v>1</v>
      </c>
      <c r="L162" s="32">
        <v>251.4</v>
      </c>
      <c r="M162" s="8">
        <v>320</v>
      </c>
      <c r="N162" s="53">
        <f t="shared" si="14"/>
        <v>107925796.79931101</v>
      </c>
      <c r="O162" s="16">
        <f t="shared" si="15"/>
        <v>-1369248.7625072598</v>
      </c>
      <c r="P162" s="23">
        <f t="shared" si="16"/>
        <v>-1.2528003949939344E-2</v>
      </c>
      <c r="Q162" s="5">
        <f t="shared" si="18"/>
        <v>1.2528003949939344E-2</v>
      </c>
      <c r="R162" s="5"/>
      <c r="S162" s="5"/>
    </row>
    <row r="163" spans="1:19" x14ac:dyDescent="0.2">
      <c r="A163" s="17">
        <f t="shared" si="19"/>
        <v>39964</v>
      </c>
      <c r="B163" s="30">
        <v>106688597.40000001</v>
      </c>
      <c r="D163" s="30">
        <v>7866</v>
      </c>
      <c r="F163" s="30">
        <v>161092.36267604359</v>
      </c>
      <c r="G163" s="4">
        <f t="shared" si="17"/>
        <v>106535371.03732397</v>
      </c>
      <c r="H163" s="1">
        <v>192.8</v>
      </c>
      <c r="I163" s="1">
        <v>2.2999999999999998</v>
      </c>
      <c r="J163" s="4">
        <v>31</v>
      </c>
      <c r="K163" s="4">
        <v>1</v>
      </c>
      <c r="L163" s="32">
        <v>249.4</v>
      </c>
      <c r="M163" s="8">
        <v>320</v>
      </c>
      <c r="N163" s="53">
        <f t="shared" si="14"/>
        <v>104661398.46816373</v>
      </c>
      <c r="O163" s="16">
        <f t="shared" si="15"/>
        <v>-1873972.5691602379</v>
      </c>
      <c r="P163" s="23">
        <f t="shared" si="16"/>
        <v>-1.7590144483597882E-2</v>
      </c>
      <c r="Q163" s="5">
        <f t="shared" si="18"/>
        <v>1.7590144483597882E-2</v>
      </c>
      <c r="R163" s="5"/>
      <c r="S163" s="5"/>
    </row>
    <row r="164" spans="1:19" x14ac:dyDescent="0.2">
      <c r="A164" s="17">
        <f t="shared" si="19"/>
        <v>39994</v>
      </c>
      <c r="B164" s="30">
        <v>112029483.90000001</v>
      </c>
      <c r="D164" s="30">
        <v>3162</v>
      </c>
      <c r="F164" s="30">
        <v>169156.72987213518</v>
      </c>
      <c r="G164" s="4">
        <f t="shared" si="17"/>
        <v>111863489.17012787</v>
      </c>
      <c r="H164" s="1">
        <v>75.7</v>
      </c>
      <c r="I164" s="1">
        <v>26.2</v>
      </c>
      <c r="J164" s="4">
        <v>30</v>
      </c>
      <c r="K164" s="4">
        <v>0</v>
      </c>
      <c r="L164" s="32">
        <v>251.4</v>
      </c>
      <c r="M164" s="8">
        <v>352</v>
      </c>
      <c r="N164" s="53">
        <f t="shared" si="14"/>
        <v>108682843.71776219</v>
      </c>
      <c r="O164" s="16">
        <f t="shared" si="15"/>
        <v>-3180645.4523656815</v>
      </c>
      <c r="P164" s="23">
        <f t="shared" si="16"/>
        <v>-2.8433275914792795E-2</v>
      </c>
      <c r="Q164" s="5">
        <f t="shared" si="18"/>
        <v>2.8433275914792795E-2</v>
      </c>
      <c r="R164" s="5"/>
      <c r="S164" s="5"/>
    </row>
    <row r="165" spans="1:19" x14ac:dyDescent="0.2">
      <c r="A165" s="17">
        <f t="shared" si="19"/>
        <v>40025</v>
      </c>
      <c r="B165" s="30">
        <v>113742744.5</v>
      </c>
      <c r="D165" s="30">
        <v>3355</v>
      </c>
      <c r="F165" s="30">
        <v>171743.63423361082</v>
      </c>
      <c r="G165" s="4">
        <f t="shared" si="17"/>
        <v>113574355.86576639</v>
      </c>
      <c r="H165" s="1">
        <v>37.6</v>
      </c>
      <c r="I165" s="1">
        <v>14.5</v>
      </c>
      <c r="J165" s="4">
        <v>31</v>
      </c>
      <c r="K165" s="4">
        <v>0</v>
      </c>
      <c r="L165" s="32">
        <v>253.4</v>
      </c>
      <c r="M165" s="8">
        <v>352</v>
      </c>
      <c r="N165" s="53">
        <f t="shared" si="14"/>
        <v>108307991.20417736</v>
      </c>
      <c r="O165" s="16">
        <f t="shared" si="15"/>
        <v>-5266364.6615890265</v>
      </c>
      <c r="P165" s="23">
        <f t="shared" si="16"/>
        <v>-4.6369311289014455E-2</v>
      </c>
      <c r="Q165" s="5">
        <f t="shared" si="18"/>
        <v>4.6369311289014455E-2</v>
      </c>
      <c r="R165" s="5"/>
      <c r="S165" s="5"/>
    </row>
    <row r="166" spans="1:19" x14ac:dyDescent="0.2">
      <c r="A166" s="17">
        <f t="shared" si="19"/>
        <v>40056</v>
      </c>
      <c r="B166" s="30">
        <v>121976828.7</v>
      </c>
      <c r="D166" s="30">
        <v>3504</v>
      </c>
      <c r="F166" s="30">
        <v>184176.52875633401</v>
      </c>
      <c r="G166" s="4">
        <f t="shared" si="17"/>
        <v>121796156.17124367</v>
      </c>
      <c r="H166" s="1">
        <v>18.2</v>
      </c>
      <c r="I166" s="1">
        <v>57.3</v>
      </c>
      <c r="J166" s="4">
        <v>31</v>
      </c>
      <c r="K166" s="4">
        <v>0</v>
      </c>
      <c r="L166" s="32">
        <v>256.7</v>
      </c>
      <c r="M166" s="8">
        <v>320</v>
      </c>
      <c r="N166" s="53">
        <f t="shared" si="14"/>
        <v>114846490.37888888</v>
      </c>
      <c r="O166" s="16">
        <f t="shared" si="15"/>
        <v>-6949665.7923547924</v>
      </c>
      <c r="P166" s="23">
        <f t="shared" si="16"/>
        <v>-5.7059812155185428E-2</v>
      </c>
      <c r="Q166" s="5">
        <f t="shared" si="18"/>
        <v>5.7059812155185428E-2</v>
      </c>
      <c r="R166" s="5"/>
      <c r="S166" s="5"/>
    </row>
    <row r="167" spans="1:19" x14ac:dyDescent="0.2">
      <c r="A167" s="17">
        <f t="shared" si="19"/>
        <v>40086</v>
      </c>
      <c r="B167" s="30">
        <v>113325953.3</v>
      </c>
      <c r="D167" s="30">
        <v>3212</v>
      </c>
      <c r="F167" s="30">
        <v>171114.30850633694</v>
      </c>
      <c r="G167" s="4">
        <f t="shared" si="17"/>
        <v>113158050.99149366</v>
      </c>
      <c r="H167" s="1">
        <v>88.8</v>
      </c>
      <c r="I167" s="1">
        <v>5.5</v>
      </c>
      <c r="J167" s="4">
        <v>30</v>
      </c>
      <c r="K167" s="4">
        <v>1</v>
      </c>
      <c r="L167" s="32">
        <v>257.89999999999998</v>
      </c>
      <c r="M167" s="8">
        <v>336</v>
      </c>
      <c r="N167" s="53">
        <f t="shared" si="14"/>
        <v>105229436.04058863</v>
      </c>
      <c r="O167" s="16">
        <f t="shared" si="15"/>
        <v>-7928614.950905025</v>
      </c>
      <c r="P167" s="23">
        <f t="shared" si="16"/>
        <v>-7.0066733046692684E-2</v>
      </c>
      <c r="Q167" s="5">
        <f t="shared" si="18"/>
        <v>7.0066733046692684E-2</v>
      </c>
      <c r="R167" s="5"/>
      <c r="S167" s="5"/>
    </row>
    <row r="168" spans="1:19" x14ac:dyDescent="0.2">
      <c r="A168" s="17">
        <f t="shared" si="19"/>
        <v>40117</v>
      </c>
      <c r="B168" s="30">
        <v>117459965.8</v>
      </c>
      <c r="D168" s="30">
        <v>4686</v>
      </c>
      <c r="F168" s="30">
        <v>177356.37989153352</v>
      </c>
      <c r="G168" s="4">
        <f t="shared" si="17"/>
        <v>117287295.42010847</v>
      </c>
      <c r="H168" s="1">
        <v>329.1</v>
      </c>
      <c r="I168" s="1">
        <v>0</v>
      </c>
      <c r="J168" s="4">
        <v>31</v>
      </c>
      <c r="K168" s="4">
        <v>1</v>
      </c>
      <c r="L168" s="32">
        <v>260</v>
      </c>
      <c r="M168" s="8">
        <v>336</v>
      </c>
      <c r="N168" s="53">
        <f t="shared" si="14"/>
        <v>113756521.85733932</v>
      </c>
      <c r="O168" s="16">
        <f t="shared" si="15"/>
        <v>-3530773.5627691448</v>
      </c>
      <c r="P168" s="23">
        <f t="shared" si="16"/>
        <v>-3.0103631856479886E-2</v>
      </c>
      <c r="Q168" s="5">
        <f t="shared" si="18"/>
        <v>3.0103631856479886E-2</v>
      </c>
      <c r="R168" s="5"/>
      <c r="S168" s="5"/>
    </row>
    <row r="169" spans="1:19" x14ac:dyDescent="0.2">
      <c r="A169" s="17">
        <f t="shared" si="19"/>
        <v>40147</v>
      </c>
      <c r="B169" s="30">
        <v>117285788.90000001</v>
      </c>
      <c r="D169" s="30">
        <v>2430</v>
      </c>
      <c r="F169" s="30">
        <v>177093.3848852407</v>
      </c>
      <c r="G169" s="4">
        <f t="shared" si="17"/>
        <v>117111125.51511477</v>
      </c>
      <c r="H169" s="1">
        <v>396.5</v>
      </c>
      <c r="I169" s="1">
        <v>0</v>
      </c>
      <c r="J169" s="4">
        <v>30</v>
      </c>
      <c r="K169" s="4">
        <v>1</v>
      </c>
      <c r="L169" s="32">
        <v>259.39999999999998</v>
      </c>
      <c r="M169" s="8">
        <v>320</v>
      </c>
      <c r="N169" s="53">
        <f t="shared" si="14"/>
        <v>112403734.71184573</v>
      </c>
      <c r="O169" s="16">
        <f t="shared" si="15"/>
        <v>-4707390.8032690436</v>
      </c>
      <c r="P169" s="23">
        <f t="shared" si="16"/>
        <v>-4.0195931706432889E-2</v>
      </c>
      <c r="Q169" s="5">
        <f t="shared" si="18"/>
        <v>4.0195931706432889E-2</v>
      </c>
      <c r="R169" s="5"/>
      <c r="S169" s="5"/>
    </row>
    <row r="170" spans="1:19" x14ac:dyDescent="0.2">
      <c r="A170" s="17">
        <f t="shared" si="19"/>
        <v>40178</v>
      </c>
      <c r="B170" s="30">
        <v>129320399.90000001</v>
      </c>
      <c r="D170" s="30">
        <v>6003</v>
      </c>
      <c r="F170" s="30">
        <v>195264.81057760902</v>
      </c>
      <c r="G170" s="4">
        <f t="shared" si="17"/>
        <v>129131138.08942239</v>
      </c>
      <c r="H170" s="1">
        <v>669.5</v>
      </c>
      <c r="I170" s="1">
        <v>0</v>
      </c>
      <c r="J170" s="4">
        <v>31</v>
      </c>
      <c r="K170" s="4">
        <v>0</v>
      </c>
      <c r="L170" s="32">
        <v>258</v>
      </c>
      <c r="M170" s="8">
        <v>352</v>
      </c>
      <c r="N170" s="53">
        <f t="shared" si="14"/>
        <v>125286565.34750508</v>
      </c>
      <c r="O170" s="16">
        <f t="shared" si="15"/>
        <v>-3844572.7419173121</v>
      </c>
      <c r="P170" s="23">
        <f t="shared" si="16"/>
        <v>-2.9772623387358151E-2</v>
      </c>
      <c r="Q170" s="5">
        <f t="shared" si="18"/>
        <v>2.9772623387358151E-2</v>
      </c>
      <c r="R170" s="5"/>
      <c r="S170" s="5"/>
    </row>
    <row r="171" spans="1:19" x14ac:dyDescent="0.2">
      <c r="A171" s="17">
        <f>EOMONTH(A170,1)</f>
        <v>40209</v>
      </c>
      <c r="B171" s="30">
        <v>133979177</v>
      </c>
      <c r="D171" s="30">
        <v>7400.57</v>
      </c>
      <c r="F171" s="31">
        <v>251570.11614636646</v>
      </c>
      <c r="G171" s="4">
        <f t="shared" si="17"/>
        <v>133735007.45385362</v>
      </c>
      <c r="H171" s="1">
        <v>721.1</v>
      </c>
      <c r="I171" s="1">
        <v>0</v>
      </c>
      <c r="J171" s="4">
        <v>31</v>
      </c>
      <c r="K171" s="4">
        <v>0</v>
      </c>
      <c r="L171" s="32">
        <v>252.8</v>
      </c>
      <c r="M171" s="38">
        <v>320</v>
      </c>
      <c r="N171" s="53">
        <f t="shared" si="14"/>
        <v>122331599.15970007</v>
      </c>
      <c r="O171" s="16">
        <f t="shared" si="15"/>
        <v>-11403408.294153556</v>
      </c>
      <c r="P171" s="23">
        <f t="shared" si="16"/>
        <v>-8.5268685524157894E-2</v>
      </c>
      <c r="Q171" s="5">
        <f t="shared" si="18"/>
        <v>8.5268685524157894E-2</v>
      </c>
      <c r="R171" s="5"/>
      <c r="S171" s="5"/>
    </row>
    <row r="172" spans="1:19" x14ac:dyDescent="0.2">
      <c r="A172" s="17">
        <f t="shared" si="19"/>
        <v>40237</v>
      </c>
      <c r="B172" s="30">
        <v>119946771</v>
      </c>
      <c r="D172" s="30">
        <v>5836.05</v>
      </c>
      <c r="F172" s="31">
        <v>225221.73809032745</v>
      </c>
      <c r="G172" s="4">
        <f t="shared" si="17"/>
        <v>119727385.31190968</v>
      </c>
      <c r="H172" s="1">
        <v>644.70000000000005</v>
      </c>
      <c r="I172" s="1">
        <v>0</v>
      </c>
      <c r="J172" s="4">
        <v>28</v>
      </c>
      <c r="K172" s="4">
        <v>0</v>
      </c>
      <c r="L172" s="32">
        <v>250.9</v>
      </c>
      <c r="M172" s="38">
        <v>304</v>
      </c>
      <c r="N172" s="53">
        <f t="shared" si="14"/>
        <v>112581557.03273919</v>
      </c>
      <c r="O172" s="16">
        <f t="shared" si="15"/>
        <v>-7145828.2791704834</v>
      </c>
      <c r="P172" s="23">
        <f t="shared" si="16"/>
        <v>-5.968415881257589E-2</v>
      </c>
      <c r="Q172" s="5">
        <f t="shared" si="18"/>
        <v>5.968415881257589E-2</v>
      </c>
      <c r="R172" s="5"/>
      <c r="S172" s="5"/>
    </row>
    <row r="173" spans="1:19" x14ac:dyDescent="0.2">
      <c r="A173" s="17">
        <f t="shared" si="19"/>
        <v>40268</v>
      </c>
      <c r="B173" s="30">
        <v>123452454</v>
      </c>
      <c r="D173" s="30">
        <v>5028.53</v>
      </c>
      <c r="F173" s="31">
        <v>231804.2914335409</v>
      </c>
      <c r="G173" s="4">
        <f t="shared" si="17"/>
        <v>123225678.23856646</v>
      </c>
      <c r="H173" s="1">
        <v>470.9</v>
      </c>
      <c r="I173" s="1">
        <v>0</v>
      </c>
      <c r="J173" s="4">
        <v>31</v>
      </c>
      <c r="K173" s="4">
        <v>1</v>
      </c>
      <c r="L173" s="32">
        <v>252.1</v>
      </c>
      <c r="M173" s="38">
        <v>368</v>
      </c>
      <c r="N173" s="53">
        <f t="shared" si="14"/>
        <v>116313808.31265908</v>
      </c>
      <c r="O173" s="16">
        <f t="shared" si="15"/>
        <v>-6911869.9259073734</v>
      </c>
      <c r="P173" s="23">
        <f t="shared" si="16"/>
        <v>-5.609114938305234E-2</v>
      </c>
      <c r="Q173" s="5">
        <f t="shared" si="18"/>
        <v>5.609114938305234E-2</v>
      </c>
      <c r="R173" s="5"/>
      <c r="S173" s="5"/>
    </row>
    <row r="174" spans="1:19" x14ac:dyDescent="0.2">
      <c r="A174" s="17">
        <f t="shared" si="19"/>
        <v>40298</v>
      </c>
      <c r="B174" s="30">
        <v>109614094</v>
      </c>
      <c r="D174" s="30">
        <v>7763.33</v>
      </c>
      <c r="F174" s="31">
        <v>205820.26980848474</v>
      </c>
      <c r="G174" s="4">
        <f t="shared" si="17"/>
        <v>109416037.06019151</v>
      </c>
      <c r="H174" s="1">
        <v>260.60000000000002</v>
      </c>
      <c r="I174" s="1">
        <v>0</v>
      </c>
      <c r="J174" s="4">
        <v>30</v>
      </c>
      <c r="K174" s="4">
        <v>1</v>
      </c>
      <c r="L174" s="32">
        <v>255.5</v>
      </c>
      <c r="M174" s="38">
        <v>320</v>
      </c>
      <c r="N174" s="53">
        <f t="shared" si="14"/>
        <v>106906728.68701541</v>
      </c>
      <c r="O174" s="16">
        <f t="shared" si="15"/>
        <v>-2509308.3731760979</v>
      </c>
      <c r="P174" s="23">
        <f t="shared" si="16"/>
        <v>-2.2933643372549557E-2</v>
      </c>
      <c r="Q174" s="5">
        <f t="shared" si="18"/>
        <v>2.2933643372549557E-2</v>
      </c>
      <c r="R174" s="5"/>
      <c r="S174" s="5"/>
    </row>
    <row r="175" spans="1:19" x14ac:dyDescent="0.2">
      <c r="A175" s="17">
        <f t="shared" si="19"/>
        <v>40329</v>
      </c>
      <c r="B175" s="30">
        <v>117656799</v>
      </c>
      <c r="D175" s="30">
        <v>7340.97</v>
      </c>
      <c r="F175" s="31">
        <v>220921.90184031127</v>
      </c>
      <c r="G175" s="4">
        <f t="shared" si="17"/>
        <v>117443218.06815968</v>
      </c>
      <c r="H175" s="1">
        <v>144.69999999999999</v>
      </c>
      <c r="I175" s="1">
        <v>21</v>
      </c>
      <c r="J175" s="4">
        <v>31</v>
      </c>
      <c r="K175" s="4">
        <v>1</v>
      </c>
      <c r="L175" s="32">
        <v>261.10000000000002</v>
      </c>
      <c r="M175" s="38">
        <v>320</v>
      </c>
      <c r="N175" s="53">
        <f t="shared" si="14"/>
        <v>111854575.25022998</v>
      </c>
      <c r="O175" s="16">
        <f t="shared" si="15"/>
        <v>-5588642.8179297</v>
      </c>
      <c r="P175" s="23">
        <f t="shared" si="16"/>
        <v>-4.7585913515127448E-2</v>
      </c>
      <c r="Q175" s="5">
        <f t="shared" si="18"/>
        <v>4.7585913515127448E-2</v>
      </c>
      <c r="R175" s="5"/>
      <c r="S175" s="5"/>
    </row>
    <row r="176" spans="1:19" x14ac:dyDescent="0.2">
      <c r="A176" s="17">
        <f t="shared" si="19"/>
        <v>40359</v>
      </c>
      <c r="B176" s="30">
        <v>120954770</v>
      </c>
      <c r="D176" s="30">
        <v>5298.36</v>
      </c>
      <c r="F176" s="31">
        <v>227114.43836796403</v>
      </c>
      <c r="G176" s="4">
        <f t="shared" si="17"/>
        <v>120732953.92163204</v>
      </c>
      <c r="H176" s="1">
        <v>37.700000000000003</v>
      </c>
      <c r="I176" s="1">
        <v>32.6</v>
      </c>
      <c r="J176" s="4">
        <v>30</v>
      </c>
      <c r="K176" s="4">
        <v>0</v>
      </c>
      <c r="L176" s="32">
        <v>267.2</v>
      </c>
      <c r="M176" s="38">
        <v>352</v>
      </c>
      <c r="N176" s="53">
        <f t="shared" si="14"/>
        <v>115745186.11394317</v>
      </c>
      <c r="O176" s="16">
        <f t="shared" si="15"/>
        <v>-4987767.8076888621</v>
      </c>
      <c r="P176" s="23">
        <f t="shared" si="16"/>
        <v>-4.1312397698199534E-2</v>
      </c>
      <c r="Q176" s="5">
        <f t="shared" si="18"/>
        <v>4.1312397698199534E-2</v>
      </c>
      <c r="R176" s="5"/>
      <c r="S176" s="5"/>
    </row>
    <row r="177" spans="1:19" x14ac:dyDescent="0.2">
      <c r="A177" s="17">
        <f t="shared" si="19"/>
        <v>40390</v>
      </c>
      <c r="B177" s="30">
        <v>135775256</v>
      </c>
      <c r="D177" s="30">
        <v>2287.8200000000002</v>
      </c>
      <c r="F177" s="31">
        <v>254942.57903765628</v>
      </c>
      <c r="G177" s="4">
        <f t="shared" si="17"/>
        <v>135522601.24096233</v>
      </c>
      <c r="H177" s="1">
        <v>6.7</v>
      </c>
      <c r="I177" s="1">
        <v>106.6</v>
      </c>
      <c r="J177" s="4">
        <v>31</v>
      </c>
      <c r="K177" s="4">
        <v>0</v>
      </c>
      <c r="L177" s="32">
        <v>273.5</v>
      </c>
      <c r="M177" s="38">
        <v>336</v>
      </c>
      <c r="N177" s="53">
        <f t="shared" si="14"/>
        <v>131873702.98584311</v>
      </c>
      <c r="O177" s="16">
        <f t="shared" si="15"/>
        <v>-3648898.2551192194</v>
      </c>
      <c r="P177" s="23">
        <f t="shared" si="16"/>
        <v>-2.6924647414576952E-2</v>
      </c>
      <c r="Q177" s="5">
        <f t="shared" si="18"/>
        <v>2.6924647414576952E-2</v>
      </c>
      <c r="R177" s="5"/>
      <c r="S177" s="5"/>
    </row>
    <row r="178" spans="1:19" x14ac:dyDescent="0.2">
      <c r="A178" s="17">
        <f t="shared" si="19"/>
        <v>40421</v>
      </c>
      <c r="B178" s="30">
        <v>132798939</v>
      </c>
      <c r="D178" s="30">
        <v>31996</v>
      </c>
      <c r="F178" s="31">
        <v>249354.00602098217</v>
      </c>
      <c r="G178" s="4">
        <f t="shared" si="17"/>
        <v>132581580.99397902</v>
      </c>
      <c r="H178" s="1">
        <v>14.2</v>
      </c>
      <c r="I178" s="1">
        <v>85.3</v>
      </c>
      <c r="J178" s="4">
        <v>31</v>
      </c>
      <c r="K178" s="4">
        <v>0</v>
      </c>
      <c r="L178" s="32">
        <v>274.10000000000002</v>
      </c>
      <c r="M178" s="38">
        <v>336</v>
      </c>
      <c r="N178" s="53">
        <f t="shared" si="14"/>
        <v>128504374.0810001</v>
      </c>
      <c r="O178" s="16">
        <f t="shared" si="15"/>
        <v>-4077206.9129789174</v>
      </c>
      <c r="P178" s="23">
        <f t="shared" si="16"/>
        <v>-3.0752438479098216E-2</v>
      </c>
      <c r="Q178" s="5">
        <f t="shared" si="18"/>
        <v>3.0752438479098216E-2</v>
      </c>
      <c r="R178" s="5"/>
      <c r="S178" s="5"/>
    </row>
    <row r="179" spans="1:19" x14ac:dyDescent="0.2">
      <c r="A179" s="17">
        <f t="shared" si="19"/>
        <v>40451</v>
      </c>
      <c r="B179" s="30">
        <v>116946781</v>
      </c>
      <c r="D179" s="30">
        <v>21551.63</v>
      </c>
      <c r="F179" s="31">
        <v>219588.71473821398</v>
      </c>
      <c r="G179" s="4">
        <f t="shared" si="17"/>
        <v>116748743.91526178</v>
      </c>
      <c r="H179" s="1">
        <v>122.7</v>
      </c>
      <c r="I179" s="1">
        <v>23</v>
      </c>
      <c r="J179" s="4">
        <v>30</v>
      </c>
      <c r="K179" s="4">
        <v>1</v>
      </c>
      <c r="L179" s="32">
        <v>270.39999999999998</v>
      </c>
      <c r="M179" s="38">
        <v>336</v>
      </c>
      <c r="N179" s="53">
        <f t="shared" si="14"/>
        <v>114838344.06006952</v>
      </c>
      <c r="O179" s="16">
        <f t="shared" si="15"/>
        <v>-1910399.855192259</v>
      </c>
      <c r="P179" s="23">
        <f t="shared" si="16"/>
        <v>-1.6363343973780649E-2</v>
      </c>
      <c r="Q179" s="5">
        <f t="shared" si="18"/>
        <v>1.6363343973780649E-2</v>
      </c>
      <c r="R179" s="5"/>
      <c r="S179" s="5"/>
    </row>
    <row r="180" spans="1:19" x14ac:dyDescent="0.2">
      <c r="A180" s="17">
        <f t="shared" si="19"/>
        <v>40482</v>
      </c>
      <c r="B180" s="30">
        <v>116794004</v>
      </c>
      <c r="D180" s="30">
        <v>33695.379999999997</v>
      </c>
      <c r="F180" s="31">
        <v>219301.8483124373</v>
      </c>
      <c r="G180" s="4">
        <f t="shared" si="17"/>
        <v>116608397.53168756</v>
      </c>
      <c r="H180" s="1">
        <v>284.60000000000002</v>
      </c>
      <c r="I180" s="1">
        <v>0</v>
      </c>
      <c r="J180" s="4">
        <v>31</v>
      </c>
      <c r="K180" s="4">
        <v>1</v>
      </c>
      <c r="L180" s="32">
        <v>264.89999999999998</v>
      </c>
      <c r="M180" s="38">
        <v>320</v>
      </c>
      <c r="N180" s="53">
        <f t="shared" si="14"/>
        <v>113630527.74576524</v>
      </c>
      <c r="O180" s="16">
        <f t="shared" si="15"/>
        <v>-2977869.7859223187</v>
      </c>
      <c r="P180" s="23">
        <f t="shared" si="16"/>
        <v>-2.5537352788962752E-2</v>
      </c>
      <c r="Q180" s="5">
        <f t="shared" si="18"/>
        <v>2.5537352788962752E-2</v>
      </c>
      <c r="R180" s="5"/>
      <c r="S180" s="5"/>
    </row>
    <row r="181" spans="1:19" x14ac:dyDescent="0.2">
      <c r="A181" s="17">
        <f t="shared" si="19"/>
        <v>40512</v>
      </c>
      <c r="B181" s="30">
        <v>121142765</v>
      </c>
      <c r="D181" s="30">
        <v>26466.9</v>
      </c>
      <c r="F181" s="31">
        <v>227467.4329529728</v>
      </c>
      <c r="G181" s="4">
        <f t="shared" si="17"/>
        <v>120941764.46704704</v>
      </c>
      <c r="H181" s="1">
        <v>424.1</v>
      </c>
      <c r="I181" s="1">
        <v>0</v>
      </c>
      <c r="J181" s="4">
        <v>30</v>
      </c>
      <c r="K181" s="4">
        <v>1</v>
      </c>
      <c r="L181" s="32">
        <v>263.89999999999998</v>
      </c>
      <c r="M181" s="38">
        <v>336</v>
      </c>
      <c r="N181" s="53">
        <f t="shared" si="14"/>
        <v>116203195.88119812</v>
      </c>
      <c r="O181" s="16">
        <f t="shared" si="15"/>
        <v>-4738568.5858489126</v>
      </c>
      <c r="P181" s="23">
        <f t="shared" si="16"/>
        <v>-3.9180580891392806E-2</v>
      </c>
      <c r="Q181" s="5">
        <f t="shared" si="18"/>
        <v>3.9180580891392806E-2</v>
      </c>
      <c r="R181" s="5"/>
      <c r="S181" s="5"/>
    </row>
    <row r="182" spans="1:19" x14ac:dyDescent="0.2">
      <c r="A182" s="17">
        <f t="shared" si="19"/>
        <v>40543</v>
      </c>
      <c r="B182" s="30">
        <v>132686798</v>
      </c>
      <c r="D182" s="30">
        <v>8842.7000000000007</v>
      </c>
      <c r="F182" s="31">
        <v>249143.44102852239</v>
      </c>
      <c r="G182" s="4">
        <f t="shared" si="17"/>
        <v>132446497.25897148</v>
      </c>
      <c r="H182" s="1">
        <v>719.4</v>
      </c>
      <c r="I182" s="1">
        <v>0</v>
      </c>
      <c r="J182" s="4">
        <v>31</v>
      </c>
      <c r="K182" s="4">
        <v>0</v>
      </c>
      <c r="L182" s="32">
        <v>265.3</v>
      </c>
      <c r="M182" s="38">
        <v>368</v>
      </c>
      <c r="N182" s="53">
        <f t="shared" si="14"/>
        <v>130940129.99008578</v>
      </c>
      <c r="O182" s="16">
        <f t="shared" si="15"/>
        <v>-1506367.2688857019</v>
      </c>
      <c r="P182" s="23">
        <f t="shared" si="16"/>
        <v>-1.1373402091112421E-2</v>
      </c>
      <c r="Q182" s="5">
        <f t="shared" si="18"/>
        <v>1.1373402091112421E-2</v>
      </c>
      <c r="R182" s="5"/>
      <c r="S182" s="5"/>
    </row>
    <row r="183" spans="1:19" x14ac:dyDescent="0.2">
      <c r="A183" s="17">
        <f t="shared" si="19"/>
        <v>40574</v>
      </c>
      <c r="B183" s="30">
        <v>136994789</v>
      </c>
      <c r="D183" s="30">
        <v>17067.150000000001</v>
      </c>
      <c r="F183" s="31">
        <v>62828.275482695193</v>
      </c>
      <c r="G183" s="4">
        <f t="shared" si="17"/>
        <v>136949027.87451732</v>
      </c>
      <c r="H183" s="8">
        <v>822</v>
      </c>
      <c r="I183" s="8">
        <v>0</v>
      </c>
      <c r="J183" s="4">
        <v>31</v>
      </c>
      <c r="K183" s="4">
        <v>0</v>
      </c>
      <c r="L183" s="32">
        <v>267.60000000000002</v>
      </c>
      <c r="M183" s="38">
        <v>336</v>
      </c>
      <c r="N183" s="53">
        <f t="shared" si="14"/>
        <v>132708761.10071631</v>
      </c>
      <c r="O183" s="16">
        <f t="shared" si="15"/>
        <v>-4240266.7738010138</v>
      </c>
      <c r="P183" s="23">
        <f t="shared" si="16"/>
        <v>-3.0962372202351485E-2</v>
      </c>
      <c r="Q183" s="5">
        <f t="shared" si="18"/>
        <v>3.0962372202351485E-2</v>
      </c>
    </row>
    <row r="184" spans="1:19" x14ac:dyDescent="0.2">
      <c r="A184" s="17">
        <f t="shared" si="19"/>
        <v>40602</v>
      </c>
      <c r="B184" s="30">
        <v>122135594</v>
      </c>
      <c r="D184" s="30">
        <v>32586.51</v>
      </c>
      <c r="F184" s="31">
        <v>56013.581261653788</v>
      </c>
      <c r="G184" s="4">
        <f t="shared" si="17"/>
        <v>122112166.92873836</v>
      </c>
      <c r="H184" s="8">
        <v>689.3</v>
      </c>
      <c r="I184" s="8">
        <v>0</v>
      </c>
      <c r="J184" s="4">
        <v>29</v>
      </c>
      <c r="K184" s="4">
        <v>0</v>
      </c>
      <c r="L184" s="32">
        <v>270.60000000000002</v>
      </c>
      <c r="M184" s="38">
        <v>304</v>
      </c>
      <c r="N184" s="53">
        <f t="shared" si="14"/>
        <v>124418010.62853748</v>
      </c>
      <c r="O184" s="16">
        <f t="shared" si="15"/>
        <v>2305843.6997991204</v>
      </c>
      <c r="P184" s="23">
        <f t="shared" si="16"/>
        <v>1.8882997147571329E-2</v>
      </c>
      <c r="Q184" s="5">
        <f t="shared" si="18"/>
        <v>1.8882997147571329E-2</v>
      </c>
    </row>
    <row r="185" spans="1:19" x14ac:dyDescent="0.2">
      <c r="A185" s="17">
        <f t="shared" si="19"/>
        <v>40633</v>
      </c>
      <c r="B185" s="30">
        <v>130238805</v>
      </c>
      <c r="D185" s="30">
        <v>68579.12</v>
      </c>
      <c r="F185" s="31">
        <v>59729.859645077595</v>
      </c>
      <c r="G185" s="4">
        <f t="shared" si="17"/>
        <v>130247654.26035492</v>
      </c>
      <c r="H185" s="8">
        <v>622.29999999999995</v>
      </c>
      <c r="I185" s="8">
        <v>0</v>
      </c>
      <c r="J185" s="4">
        <v>31</v>
      </c>
      <c r="K185" s="4">
        <v>1</v>
      </c>
      <c r="L185" s="32">
        <v>273.3</v>
      </c>
      <c r="M185" s="38">
        <v>368</v>
      </c>
      <c r="N185" s="53">
        <f t="shared" si="14"/>
        <v>129867113.45179561</v>
      </c>
      <c r="O185" s="16">
        <f t="shared" si="15"/>
        <v>-380540.80855931342</v>
      </c>
      <c r="P185" s="23">
        <f t="shared" si="16"/>
        <v>-2.921671109704916E-3</v>
      </c>
      <c r="Q185" s="5">
        <f t="shared" si="18"/>
        <v>2.921671109704916E-3</v>
      </c>
    </row>
    <row r="186" spans="1:19" x14ac:dyDescent="0.2">
      <c r="A186" s="17">
        <f t="shared" si="19"/>
        <v>40663</v>
      </c>
      <c r="B186" s="30">
        <v>114649106</v>
      </c>
      <c r="D186" s="30">
        <v>88855.08</v>
      </c>
      <c r="F186" s="31">
        <v>52580.143144077716</v>
      </c>
      <c r="G186" s="4">
        <f t="shared" si="17"/>
        <v>114685380.93685593</v>
      </c>
      <c r="H186" s="8">
        <v>349.6</v>
      </c>
      <c r="I186" s="8">
        <v>0</v>
      </c>
      <c r="J186" s="4">
        <v>30</v>
      </c>
      <c r="K186" s="4">
        <v>1</v>
      </c>
      <c r="L186" s="32">
        <v>276.39999999999998</v>
      </c>
      <c r="M186" s="38">
        <v>320</v>
      </c>
      <c r="N186" s="53">
        <f t="shared" si="14"/>
        <v>118593097.70041218</v>
      </c>
      <c r="O186" s="16">
        <f t="shared" si="15"/>
        <v>3907716.7635562569</v>
      </c>
      <c r="P186" s="23">
        <f t="shared" si="16"/>
        <v>3.4073364291371956E-2</v>
      </c>
      <c r="Q186" s="5">
        <f t="shared" si="18"/>
        <v>3.4073364291371956E-2</v>
      </c>
    </row>
    <row r="187" spans="1:19" x14ac:dyDescent="0.2">
      <c r="A187" s="17">
        <f t="shared" si="19"/>
        <v>40694</v>
      </c>
      <c r="B187" s="30">
        <v>115314928</v>
      </c>
      <c r="D187" s="30">
        <v>92813.42</v>
      </c>
      <c r="F187" s="31">
        <v>52885.501094871295</v>
      </c>
      <c r="G187" s="4">
        <f t="shared" si="17"/>
        <v>115354855.91890512</v>
      </c>
      <c r="H187" s="8">
        <v>156.69999999999999</v>
      </c>
      <c r="I187" s="8">
        <v>13.2</v>
      </c>
      <c r="J187" s="4">
        <v>31</v>
      </c>
      <c r="K187" s="4">
        <v>1</v>
      </c>
      <c r="L187" s="32">
        <v>277</v>
      </c>
      <c r="M187" s="38">
        <v>336</v>
      </c>
      <c r="N187" s="53">
        <f t="shared" si="14"/>
        <v>118838156.20428398</v>
      </c>
      <c r="O187" s="16">
        <f t="shared" si="15"/>
        <v>3483300.2853788584</v>
      </c>
      <c r="P187" s="23">
        <f t="shared" si="16"/>
        <v>3.0196390586518795E-2</v>
      </c>
      <c r="Q187" s="5">
        <f t="shared" si="18"/>
        <v>3.0196390586518795E-2</v>
      </c>
    </row>
    <row r="188" spans="1:19" x14ac:dyDescent="0.2">
      <c r="A188" s="17">
        <f t="shared" si="19"/>
        <v>40724</v>
      </c>
      <c r="B188" s="30">
        <v>119042433</v>
      </c>
      <c r="D188" s="30">
        <v>166961.99</v>
      </c>
      <c r="F188" s="31">
        <v>54595.001965033029</v>
      </c>
      <c r="G188" s="4">
        <f t="shared" si="17"/>
        <v>119154799.98803496</v>
      </c>
      <c r="H188" s="8">
        <v>48.5</v>
      </c>
      <c r="I188" s="8">
        <v>21.6</v>
      </c>
      <c r="J188" s="4">
        <v>30</v>
      </c>
      <c r="K188" s="4">
        <v>0</v>
      </c>
      <c r="L188" s="32">
        <v>280.60000000000002</v>
      </c>
      <c r="M188" s="38">
        <v>352</v>
      </c>
      <c r="N188" s="53">
        <f t="shared" si="14"/>
        <v>119967522.7857576</v>
      </c>
      <c r="O188" s="16">
        <f t="shared" si="15"/>
        <v>812722.79772263765</v>
      </c>
      <c r="P188" s="23">
        <f t="shared" si="16"/>
        <v>6.8207306613266771E-3</v>
      </c>
      <c r="Q188" s="5">
        <f t="shared" si="18"/>
        <v>6.8207306613266771E-3</v>
      </c>
    </row>
    <row r="189" spans="1:19" x14ac:dyDescent="0.2">
      <c r="A189" s="17">
        <f t="shared" si="19"/>
        <v>40755</v>
      </c>
      <c r="B189" s="30">
        <v>138200903</v>
      </c>
      <c r="D189" s="30">
        <v>177167.57</v>
      </c>
      <c r="F189" s="31">
        <v>63381.42106734612</v>
      </c>
      <c r="G189" s="4">
        <f t="shared" si="17"/>
        <v>138314689.14893264</v>
      </c>
      <c r="H189" s="8">
        <v>0.8</v>
      </c>
      <c r="I189" s="8">
        <v>129.69999999999999</v>
      </c>
      <c r="J189" s="4">
        <v>31</v>
      </c>
      <c r="K189" s="4">
        <v>0</v>
      </c>
      <c r="L189" s="32">
        <v>283.2</v>
      </c>
      <c r="M189" s="38">
        <v>320</v>
      </c>
      <c r="N189" s="53">
        <f t="shared" si="14"/>
        <v>139103490.09900847</v>
      </c>
      <c r="O189" s="16">
        <f t="shared" si="15"/>
        <v>788800.95007583499</v>
      </c>
      <c r="P189" s="23">
        <f t="shared" si="16"/>
        <v>5.7029441697727451E-3</v>
      </c>
      <c r="Q189" s="5">
        <f t="shared" si="18"/>
        <v>5.7029441697727451E-3</v>
      </c>
    </row>
    <row r="190" spans="1:19" x14ac:dyDescent="0.2">
      <c r="A190" s="17">
        <f t="shared" si="19"/>
        <v>40786</v>
      </c>
      <c r="B190" s="30">
        <v>129680676</v>
      </c>
      <c r="D190" s="30">
        <v>212743.12</v>
      </c>
      <c r="F190" s="31">
        <v>59473.891642040049</v>
      </c>
      <c r="G190" s="4">
        <f t="shared" si="17"/>
        <v>129833945.22835797</v>
      </c>
      <c r="H190" s="8">
        <v>6.9</v>
      </c>
      <c r="I190" s="8">
        <v>60.1</v>
      </c>
      <c r="J190" s="4">
        <v>31</v>
      </c>
      <c r="K190" s="4">
        <v>0</v>
      </c>
      <c r="L190" s="32">
        <v>282.3</v>
      </c>
      <c r="M190" s="38">
        <v>352</v>
      </c>
      <c r="N190" s="53">
        <f t="shared" si="14"/>
        <v>128418680.92728643</v>
      </c>
      <c r="O190" s="16">
        <f t="shared" si="15"/>
        <v>-1415264.3010715395</v>
      </c>
      <c r="P190" s="23">
        <f t="shared" si="16"/>
        <v>-1.0900572254677365E-2</v>
      </c>
      <c r="Q190" s="5">
        <f t="shared" si="18"/>
        <v>1.0900572254677365E-2</v>
      </c>
    </row>
    <row r="191" spans="1:19" x14ac:dyDescent="0.2">
      <c r="A191" s="17">
        <f t="shared" si="19"/>
        <v>40816</v>
      </c>
      <c r="B191" s="30">
        <v>118359468</v>
      </c>
      <c r="D191" s="30">
        <v>149717.82999999999</v>
      </c>
      <c r="F191" s="31">
        <v>54281.7819259479</v>
      </c>
      <c r="G191" s="4">
        <f t="shared" si="17"/>
        <v>118454904.04807405</v>
      </c>
      <c r="H191" s="8">
        <v>98.4</v>
      </c>
      <c r="I191" s="8">
        <v>19.7</v>
      </c>
      <c r="J191" s="4">
        <v>30</v>
      </c>
      <c r="K191" s="4">
        <v>1</v>
      </c>
      <c r="L191" s="32">
        <v>276.60000000000002</v>
      </c>
      <c r="M191" s="38">
        <v>336</v>
      </c>
      <c r="N191" s="53">
        <f t="shared" si="14"/>
        <v>116300329.20861883</v>
      </c>
      <c r="O191" s="16">
        <f t="shared" si="15"/>
        <v>-2154574.8394552171</v>
      </c>
      <c r="P191" s="23">
        <f t="shared" si="16"/>
        <v>-1.8188988094412696E-2</v>
      </c>
      <c r="Q191" s="5">
        <f t="shared" si="18"/>
        <v>1.8188988094412696E-2</v>
      </c>
    </row>
    <row r="192" spans="1:19" x14ac:dyDescent="0.2">
      <c r="A192" s="17">
        <f t="shared" si="19"/>
        <v>40847</v>
      </c>
      <c r="B192" s="30">
        <v>117222379</v>
      </c>
      <c r="D192" s="30">
        <v>125527.19</v>
      </c>
      <c r="F192" s="31">
        <v>53760.292448414984</v>
      </c>
      <c r="G192" s="4">
        <f t="shared" si="17"/>
        <v>117294145.89755158</v>
      </c>
      <c r="H192" s="8">
        <v>279.89999999999998</v>
      </c>
      <c r="I192" s="8">
        <v>0</v>
      </c>
      <c r="J192" s="4">
        <v>31</v>
      </c>
      <c r="K192" s="4">
        <v>1</v>
      </c>
      <c r="L192" s="32">
        <v>272.2</v>
      </c>
      <c r="M192" s="38">
        <v>320</v>
      </c>
      <c r="N192" s="53">
        <f t="shared" si="14"/>
        <v>116717524.64333293</v>
      </c>
      <c r="O192" s="16">
        <f t="shared" si="15"/>
        <v>-576621.25421865284</v>
      </c>
      <c r="P192" s="23">
        <f t="shared" si="16"/>
        <v>-4.9160275630660381E-3</v>
      </c>
      <c r="Q192" s="5">
        <f t="shared" si="18"/>
        <v>4.9160275630660381E-3</v>
      </c>
    </row>
    <row r="193" spans="1:17" customFormat="1" x14ac:dyDescent="0.2">
      <c r="A193" s="17">
        <f t="shared" si="19"/>
        <v>40877</v>
      </c>
      <c r="B193" s="30">
        <v>119814510</v>
      </c>
      <c r="C193" s="34"/>
      <c r="D193" s="30">
        <v>107275.55</v>
      </c>
      <c r="E193" s="30"/>
      <c r="F193" s="31">
        <v>54949.090370905556</v>
      </c>
      <c r="G193" s="4">
        <f t="shared" si="17"/>
        <v>119866836.45962909</v>
      </c>
      <c r="H193" s="8">
        <v>382.4</v>
      </c>
      <c r="I193" s="8">
        <v>0</v>
      </c>
      <c r="J193" s="4">
        <v>30</v>
      </c>
      <c r="K193" s="4">
        <v>1</v>
      </c>
      <c r="L193" s="32">
        <v>270.39999999999998</v>
      </c>
      <c r="M193" s="38">
        <v>352</v>
      </c>
      <c r="N193" s="53">
        <f t="shared" si="14"/>
        <v>118957684.65050752</v>
      </c>
      <c r="O193" s="16">
        <f t="shared" si="15"/>
        <v>-909151.80912156403</v>
      </c>
      <c r="P193" s="23">
        <f t="shared" si="16"/>
        <v>-7.584681768320169E-3</v>
      </c>
      <c r="Q193" s="5">
        <f t="shared" si="18"/>
        <v>7.584681768320169E-3</v>
      </c>
    </row>
    <row r="194" spans="1:17" customFormat="1" x14ac:dyDescent="0.2">
      <c r="A194" s="17">
        <f t="shared" si="19"/>
        <v>40908</v>
      </c>
      <c r="B194" s="30">
        <v>126569739</v>
      </c>
      <c r="C194" s="34"/>
      <c r="D194" s="30">
        <v>61882.26</v>
      </c>
      <c r="E194" s="30"/>
      <c r="F194" s="31">
        <v>58047.159951936781</v>
      </c>
      <c r="G194" s="4">
        <f t="shared" si="17"/>
        <v>126573574.10004807</v>
      </c>
      <c r="H194" s="8">
        <v>574.79999999999995</v>
      </c>
      <c r="I194" s="8">
        <v>0</v>
      </c>
      <c r="J194" s="4">
        <v>31</v>
      </c>
      <c r="K194" s="4">
        <v>0</v>
      </c>
      <c r="L194" s="32">
        <v>274</v>
      </c>
      <c r="M194" s="38">
        <v>336</v>
      </c>
      <c r="N194" s="53">
        <f t="shared" si="14"/>
        <v>128657624.06557645</v>
      </c>
      <c r="O194" s="16">
        <f t="shared" si="15"/>
        <v>2084049.9655283839</v>
      </c>
      <c r="P194" s="23">
        <f t="shared" si="16"/>
        <v>1.6465126945701004E-2</v>
      </c>
      <c r="Q194" s="5">
        <f t="shared" si="18"/>
        <v>1.6465126945701004E-2</v>
      </c>
    </row>
    <row r="195" spans="1:17" customFormat="1" x14ac:dyDescent="0.2">
      <c r="A195" s="17">
        <f t="shared" si="19"/>
        <v>40939</v>
      </c>
      <c r="B195" s="30">
        <v>133066136</v>
      </c>
      <c r="C195" s="34"/>
      <c r="D195" s="30">
        <v>90401.13</v>
      </c>
      <c r="E195" s="30"/>
      <c r="F195" s="31">
        <v>78253.575510724666</v>
      </c>
      <c r="G195" s="4">
        <f t="shared" si="17"/>
        <v>133078283.55448927</v>
      </c>
      <c r="H195" s="8">
        <v>657.3</v>
      </c>
      <c r="I195" s="8">
        <v>0</v>
      </c>
      <c r="J195" s="4">
        <v>31</v>
      </c>
      <c r="K195" s="4">
        <v>0</v>
      </c>
      <c r="L195" s="32">
        <v>275.60000000000002</v>
      </c>
      <c r="M195" s="38">
        <v>336</v>
      </c>
      <c r="N195" s="53">
        <f t="shared" ref="N195:N258" si="20">$W$18+$W$19*H195+$W$20*I195+$W$21*J195+$W$22*K195+$W$23*L195+$W$24*M195</f>
        <v>131656342.11523549</v>
      </c>
      <c r="O195" s="16">
        <f t="shared" ref="O195:O230" si="21">N195-G195</f>
        <v>-1421941.4392537773</v>
      </c>
      <c r="P195" s="23">
        <f t="shared" ref="P195:P230" si="22">O195/G195</f>
        <v>-1.0684999845760405E-2</v>
      </c>
      <c r="Q195" s="5">
        <f t="shared" si="18"/>
        <v>1.0684999845760405E-2</v>
      </c>
    </row>
    <row r="196" spans="1:17" customFormat="1" x14ac:dyDescent="0.2">
      <c r="A196" s="17">
        <f t="shared" si="19"/>
        <v>40968</v>
      </c>
      <c r="B196" s="30">
        <v>120957212</v>
      </c>
      <c r="C196" s="34"/>
      <c r="D196" s="30">
        <v>141343.04999999999</v>
      </c>
      <c r="E196" s="30"/>
      <c r="F196" s="31">
        <v>71132.555639916769</v>
      </c>
      <c r="G196" s="4">
        <f t="shared" si="17"/>
        <v>121027422.49436007</v>
      </c>
      <c r="H196" s="8">
        <v>573</v>
      </c>
      <c r="I196" s="8">
        <v>0</v>
      </c>
      <c r="J196" s="4">
        <v>28</v>
      </c>
      <c r="K196" s="4">
        <v>0</v>
      </c>
      <c r="L196" s="32">
        <v>279.10000000000002</v>
      </c>
      <c r="M196" s="38">
        <v>320</v>
      </c>
      <c r="N196" s="53">
        <f t="shared" si="20"/>
        <v>124066865.69801462</v>
      </c>
      <c r="O196" s="16">
        <f t="shared" si="21"/>
        <v>3039443.2036545426</v>
      </c>
      <c r="P196" s="23">
        <f t="shared" si="22"/>
        <v>2.5113673752708249E-2</v>
      </c>
      <c r="Q196" s="5">
        <f t="shared" si="18"/>
        <v>2.5113673752708249E-2</v>
      </c>
    </row>
    <row r="197" spans="1:17" customFormat="1" x14ac:dyDescent="0.2">
      <c r="A197" s="17">
        <f t="shared" si="19"/>
        <v>40999</v>
      </c>
      <c r="B197" s="30">
        <v>123024554</v>
      </c>
      <c r="C197" s="34"/>
      <c r="D197" s="30">
        <v>223985.92000000001</v>
      </c>
      <c r="E197" s="30"/>
      <c r="F197" s="31">
        <v>72348.318779709851</v>
      </c>
      <c r="G197" s="4">
        <f t="shared" si="17"/>
        <v>123176191.60122029</v>
      </c>
      <c r="H197" s="8">
        <v>370.1</v>
      </c>
      <c r="I197" s="8">
        <v>0</v>
      </c>
      <c r="J197" s="4">
        <v>31</v>
      </c>
      <c r="K197" s="4">
        <v>1</v>
      </c>
      <c r="L197" s="32">
        <v>280.5</v>
      </c>
      <c r="M197" s="38">
        <v>352</v>
      </c>
      <c r="N197" s="53">
        <f t="shared" si="20"/>
        <v>124980895.51542933</v>
      </c>
      <c r="O197" s="16">
        <f t="shared" si="21"/>
        <v>1804703.914209038</v>
      </c>
      <c r="P197" s="23">
        <f t="shared" si="22"/>
        <v>1.4651402115529922E-2</v>
      </c>
      <c r="Q197" s="5">
        <f t="shared" si="18"/>
        <v>1.4651402115529922E-2</v>
      </c>
    </row>
    <row r="198" spans="1:17" customFormat="1" x14ac:dyDescent="0.2">
      <c r="A198" s="17">
        <f t="shared" si="19"/>
        <v>41029</v>
      </c>
      <c r="B198" s="30">
        <v>112718684</v>
      </c>
      <c r="C198" s="34"/>
      <c r="D198" s="30">
        <v>259168.1</v>
      </c>
      <c r="E198" s="30"/>
      <c r="F198" s="31">
        <v>66287.639477736928</v>
      </c>
      <c r="G198" s="4">
        <f t="shared" si="17"/>
        <v>112911564.46052226</v>
      </c>
      <c r="H198" s="8">
        <v>365.3</v>
      </c>
      <c r="I198" s="8">
        <v>0</v>
      </c>
      <c r="J198" s="4">
        <v>30</v>
      </c>
      <c r="K198" s="4">
        <v>1</v>
      </c>
      <c r="L198" s="32">
        <v>282.8</v>
      </c>
      <c r="M198" s="38">
        <v>320</v>
      </c>
      <c r="N198" s="53">
        <f t="shared" si="20"/>
        <v>121850511.99507084</v>
      </c>
      <c r="O198" s="16">
        <f t="shared" si="21"/>
        <v>8938947.5345485806</v>
      </c>
      <c r="P198" s="23">
        <f t="shared" si="22"/>
        <v>7.9167688245732712E-2</v>
      </c>
      <c r="Q198" s="5">
        <f t="shared" si="18"/>
        <v>7.9167688245732712E-2</v>
      </c>
    </row>
    <row r="199" spans="1:17" customFormat="1" x14ac:dyDescent="0.2">
      <c r="A199" s="17">
        <f t="shared" si="19"/>
        <v>41060</v>
      </c>
      <c r="B199" s="30">
        <v>119458047</v>
      </c>
      <c r="C199" s="34"/>
      <c r="D199" s="30">
        <v>411773.63</v>
      </c>
      <c r="E199" s="30"/>
      <c r="F199" s="31">
        <v>70250.926210694175</v>
      </c>
      <c r="G199" s="4">
        <f t="shared" si="17"/>
        <v>119799569.70378929</v>
      </c>
      <c r="H199" s="8">
        <v>105.8</v>
      </c>
      <c r="I199" s="8">
        <v>18.2</v>
      </c>
      <c r="J199" s="4">
        <v>31</v>
      </c>
      <c r="K199" s="4">
        <v>1</v>
      </c>
      <c r="L199" s="32">
        <v>283.3</v>
      </c>
      <c r="M199" s="38">
        <v>352</v>
      </c>
      <c r="N199" s="53">
        <f t="shared" si="20"/>
        <v>122150678.85764405</v>
      </c>
      <c r="O199" s="16">
        <f t="shared" si="21"/>
        <v>2351109.1538547575</v>
      </c>
      <c r="P199" s="23">
        <f t="shared" si="22"/>
        <v>1.9625355580725357E-2</v>
      </c>
      <c r="Q199" s="5">
        <f t="shared" si="18"/>
        <v>1.9625355580725357E-2</v>
      </c>
    </row>
    <row r="200" spans="1:17" customFormat="1" x14ac:dyDescent="0.2">
      <c r="A200" s="17">
        <f t="shared" si="19"/>
        <v>41090</v>
      </c>
      <c r="B200" s="30">
        <v>126042453</v>
      </c>
      <c r="C200" s="34"/>
      <c r="D200" s="30">
        <v>351650.88</v>
      </c>
      <c r="E200" s="30">
        <v>156552.046776</v>
      </c>
      <c r="F200" s="31">
        <v>74123.085781888672</v>
      </c>
      <c r="G200" s="4">
        <f t="shared" si="17"/>
        <v>126319980.79421811</v>
      </c>
      <c r="H200" s="8">
        <v>42.1</v>
      </c>
      <c r="I200" s="8">
        <v>61.2</v>
      </c>
      <c r="J200" s="4">
        <v>30</v>
      </c>
      <c r="K200" s="4">
        <v>0</v>
      </c>
      <c r="L200" s="32">
        <v>281.8</v>
      </c>
      <c r="M200" s="38">
        <v>336</v>
      </c>
      <c r="N200" s="53">
        <f t="shared" si="20"/>
        <v>126413247.88223764</v>
      </c>
      <c r="O200" s="16">
        <f t="shared" si="21"/>
        <v>93267.088019534945</v>
      </c>
      <c r="P200" s="23">
        <f t="shared" si="22"/>
        <v>7.3833994775119498E-4</v>
      </c>
      <c r="Q200" s="5">
        <f t="shared" si="18"/>
        <v>7.3833994775119498E-4</v>
      </c>
    </row>
    <row r="201" spans="1:17" customFormat="1" x14ac:dyDescent="0.2">
      <c r="A201" s="17">
        <f t="shared" si="19"/>
        <v>41121</v>
      </c>
      <c r="B201" s="30">
        <v>142142696</v>
      </c>
      <c r="C201" s="34"/>
      <c r="D201" s="30">
        <v>366752.48</v>
      </c>
      <c r="E201" s="30">
        <v>830327.64440400002</v>
      </c>
      <c r="F201" s="31">
        <v>83591.32179756074</v>
      </c>
      <c r="G201" s="4">
        <f t="shared" si="17"/>
        <v>142425857.15820244</v>
      </c>
      <c r="H201" s="8">
        <v>0</v>
      </c>
      <c r="I201" s="8">
        <v>128.19999999999999</v>
      </c>
      <c r="J201" s="4">
        <v>31</v>
      </c>
      <c r="K201" s="4">
        <v>0</v>
      </c>
      <c r="L201" s="32">
        <v>281.2</v>
      </c>
      <c r="M201" s="38">
        <v>336</v>
      </c>
      <c r="N201" s="53">
        <f t="shared" si="20"/>
        <v>138977818.8867929</v>
      </c>
      <c r="O201" s="16">
        <f t="shared" si="21"/>
        <v>-3448038.2714095414</v>
      </c>
      <c r="P201" s="23">
        <f t="shared" si="22"/>
        <v>-2.420935594285778E-2</v>
      </c>
      <c r="Q201" s="5">
        <f t="shared" si="18"/>
        <v>2.420935594285778E-2</v>
      </c>
    </row>
    <row r="202" spans="1:17" customFormat="1" x14ac:dyDescent="0.2">
      <c r="A202" s="17">
        <f t="shared" si="19"/>
        <v>41152</v>
      </c>
      <c r="B202" s="30">
        <v>130636633</v>
      </c>
      <c r="C202" s="34"/>
      <c r="D202" s="30">
        <v>347062.71</v>
      </c>
      <c r="E202" s="30">
        <v>746851.44171600009</v>
      </c>
      <c r="F202" s="31">
        <v>76824.832615056366</v>
      </c>
      <c r="G202" s="4">
        <f t="shared" si="17"/>
        <v>130906870.87738493</v>
      </c>
      <c r="H202" s="8">
        <v>19.399999999999999</v>
      </c>
      <c r="I202" s="8">
        <v>59.1</v>
      </c>
      <c r="J202" s="4">
        <v>31</v>
      </c>
      <c r="K202" s="4">
        <v>0</v>
      </c>
      <c r="L202" s="32">
        <v>279</v>
      </c>
      <c r="M202" s="38">
        <v>352</v>
      </c>
      <c r="N202" s="53">
        <f t="shared" si="20"/>
        <v>127131231.70338167</v>
      </c>
      <c r="O202" s="16">
        <f t="shared" si="21"/>
        <v>-3775639.1740032583</v>
      </c>
      <c r="P202" s="23">
        <f t="shared" si="22"/>
        <v>-2.8842177256988625E-2</v>
      </c>
      <c r="Q202" s="5">
        <f t="shared" si="18"/>
        <v>2.8842177256988625E-2</v>
      </c>
    </row>
    <row r="203" spans="1:17" customFormat="1" x14ac:dyDescent="0.2">
      <c r="A203" s="17">
        <f t="shared" si="19"/>
        <v>41182</v>
      </c>
      <c r="B203" s="30">
        <v>117321756</v>
      </c>
      <c r="C203" s="34"/>
      <c r="D203" s="30">
        <v>351466.88</v>
      </c>
      <c r="E203" s="30">
        <v>704058.98860799999</v>
      </c>
      <c r="F203" s="31">
        <v>68994.615521088068</v>
      </c>
      <c r="G203" s="4">
        <f t="shared" si="17"/>
        <v>117604228.26447891</v>
      </c>
      <c r="H203" s="8">
        <v>125.4</v>
      </c>
      <c r="I203" s="8">
        <v>16.399999999999999</v>
      </c>
      <c r="J203" s="4">
        <v>30</v>
      </c>
      <c r="K203" s="4">
        <v>1</v>
      </c>
      <c r="L203" s="32">
        <v>274.7</v>
      </c>
      <c r="M203" s="38">
        <v>304</v>
      </c>
      <c r="N203" s="53">
        <f t="shared" si="20"/>
        <v>113520761.47474408</v>
      </c>
      <c r="O203" s="16">
        <f t="shared" si="21"/>
        <v>-4083466.7897348255</v>
      </c>
      <c r="P203" s="23">
        <f t="shared" si="22"/>
        <v>-3.4722108635002136E-2</v>
      </c>
      <c r="Q203" s="5">
        <f t="shared" si="18"/>
        <v>3.4722108635002136E-2</v>
      </c>
    </row>
    <row r="204" spans="1:17" customFormat="1" x14ac:dyDescent="0.2">
      <c r="A204" s="17">
        <f t="shared" si="19"/>
        <v>41213</v>
      </c>
      <c r="B204" s="30">
        <v>119574951</v>
      </c>
      <c r="C204" s="34"/>
      <c r="D204" s="30">
        <v>182984.21</v>
      </c>
      <c r="E204" s="30">
        <v>627856.1703</v>
      </c>
      <c r="F204" s="31">
        <v>70319.675152134136</v>
      </c>
      <c r="G204" s="4">
        <f t="shared" si="17"/>
        <v>119687615.53484786</v>
      </c>
      <c r="H204" s="8">
        <v>279.2</v>
      </c>
      <c r="I204" s="8">
        <v>0</v>
      </c>
      <c r="J204" s="4">
        <v>31</v>
      </c>
      <c r="K204" s="4">
        <v>1</v>
      </c>
      <c r="L204" s="32">
        <v>271.2</v>
      </c>
      <c r="M204" s="38">
        <v>352</v>
      </c>
      <c r="N204" s="53">
        <f t="shared" si="20"/>
        <v>118354694.09023719</v>
      </c>
      <c r="O204" s="16">
        <f t="shared" si="21"/>
        <v>-1332921.4446106702</v>
      </c>
      <c r="P204" s="23">
        <f t="shared" si="22"/>
        <v>-1.1136669726890674E-2</v>
      </c>
      <c r="Q204" s="5">
        <f t="shared" si="18"/>
        <v>1.1136669726890674E-2</v>
      </c>
    </row>
    <row r="205" spans="1:17" customFormat="1" x14ac:dyDescent="0.2">
      <c r="A205" s="17">
        <f t="shared" si="19"/>
        <v>41243</v>
      </c>
      <c r="B205" s="30">
        <v>122683932</v>
      </c>
      <c r="C205" s="34"/>
      <c r="D205" s="30">
        <v>157709.44</v>
      </c>
      <c r="E205" s="30">
        <v>630415.49187599996</v>
      </c>
      <c r="F205" s="31">
        <v>72148.005685793789</v>
      </c>
      <c r="G205" s="4">
        <f t="shared" si="17"/>
        <v>122769493.43431421</v>
      </c>
      <c r="H205" s="8">
        <v>483.6</v>
      </c>
      <c r="I205" s="8">
        <v>0</v>
      </c>
      <c r="J205" s="4">
        <v>30</v>
      </c>
      <c r="K205" s="4">
        <v>1</v>
      </c>
      <c r="L205" s="32">
        <v>270.39999999999998</v>
      </c>
      <c r="M205" s="38">
        <v>352</v>
      </c>
      <c r="N205" s="53">
        <f t="shared" si="20"/>
        <v>121771018.2167898</v>
      </c>
      <c r="O205" s="16">
        <f t="shared" si="21"/>
        <v>-998475.21752440929</v>
      </c>
      <c r="P205" s="23">
        <f t="shared" si="22"/>
        <v>-8.1329261007224655E-3</v>
      </c>
      <c r="Q205" s="5">
        <f t="shared" si="18"/>
        <v>8.1329261007224655E-3</v>
      </c>
    </row>
    <row r="206" spans="1:17" customFormat="1" x14ac:dyDescent="0.2">
      <c r="A206" s="17">
        <f t="shared" si="19"/>
        <v>41274</v>
      </c>
      <c r="B206" s="30">
        <v>125736988</v>
      </c>
      <c r="C206" s="34"/>
      <c r="D206" s="30">
        <v>89826.67</v>
      </c>
      <c r="E206" s="30">
        <v>617717.21219999995</v>
      </c>
      <c r="F206" s="31">
        <v>73943.447827695854</v>
      </c>
      <c r="G206" s="4">
        <f t="shared" si="17"/>
        <v>125752871.2221723</v>
      </c>
      <c r="H206" s="8">
        <v>565.5</v>
      </c>
      <c r="I206" s="8">
        <v>0</v>
      </c>
      <c r="J206" s="4">
        <v>31</v>
      </c>
      <c r="K206" s="4">
        <v>0</v>
      </c>
      <c r="L206" s="32">
        <v>272.10000000000002</v>
      </c>
      <c r="M206" s="38">
        <v>304</v>
      </c>
      <c r="N206" s="53">
        <f t="shared" si="20"/>
        <v>125464210.4577198</v>
      </c>
      <c r="O206" s="16">
        <f t="shared" si="21"/>
        <v>-288660.76445250213</v>
      </c>
      <c r="P206" s="23">
        <f t="shared" si="22"/>
        <v>-2.2954606256465854E-3</v>
      </c>
      <c r="Q206" s="5">
        <f t="shared" si="18"/>
        <v>2.2954606256465854E-3</v>
      </c>
    </row>
    <row r="207" spans="1:17" customFormat="1" x14ac:dyDescent="0.2">
      <c r="A207" s="17">
        <f t="shared" si="19"/>
        <v>41305</v>
      </c>
      <c r="B207" s="30">
        <v>133572368</v>
      </c>
      <c r="C207" s="34"/>
      <c r="D207" s="30">
        <v>136113.82999999999</v>
      </c>
      <c r="E207" s="30">
        <v>524897.4</v>
      </c>
      <c r="F207" s="31">
        <v>102861.81649220374</v>
      </c>
      <c r="G207" s="4">
        <f t="shared" si="17"/>
        <v>133605620.0135078</v>
      </c>
      <c r="H207" s="8">
        <v>681.3</v>
      </c>
      <c r="I207" s="8">
        <v>0</v>
      </c>
      <c r="J207" s="4">
        <v>31</v>
      </c>
      <c r="K207" s="7">
        <v>0</v>
      </c>
      <c r="L207" s="32">
        <v>272.89999999999998</v>
      </c>
      <c r="M207" s="38">
        <v>352</v>
      </c>
      <c r="N207" s="53">
        <f t="shared" si="20"/>
        <v>132182146.02993329</v>
      </c>
      <c r="O207" s="16">
        <f t="shared" si="21"/>
        <v>-1423473.9835745096</v>
      </c>
      <c r="P207" s="23">
        <f t="shared" si="22"/>
        <v>-1.0654297202696963E-2</v>
      </c>
      <c r="Q207" s="5">
        <f t="shared" si="18"/>
        <v>1.0654297202696963E-2</v>
      </c>
    </row>
    <row r="208" spans="1:17" customFormat="1" x14ac:dyDescent="0.2">
      <c r="A208" s="17">
        <f t="shared" si="19"/>
        <v>41333</v>
      </c>
      <c r="B208" s="30">
        <v>121269613</v>
      </c>
      <c r="C208" s="34"/>
      <c r="D208" s="30">
        <v>123471.97</v>
      </c>
      <c r="E208" s="30">
        <v>580823.6</v>
      </c>
      <c r="F208" s="31">
        <v>93387.673403278764</v>
      </c>
      <c r="G208" s="4">
        <f t="shared" si="17"/>
        <v>121299697.29659672</v>
      </c>
      <c r="H208" s="8">
        <v>697.9</v>
      </c>
      <c r="I208" s="8">
        <v>0</v>
      </c>
      <c r="J208" s="4">
        <v>28</v>
      </c>
      <c r="K208" s="7">
        <v>0</v>
      </c>
      <c r="L208" s="32">
        <v>273.7</v>
      </c>
      <c r="M208" s="38">
        <v>304</v>
      </c>
      <c r="N208" s="53">
        <f t="shared" si="20"/>
        <v>124110167.42087063</v>
      </c>
      <c r="O208" s="16">
        <f t="shared" si="21"/>
        <v>2810470.1242739111</v>
      </c>
      <c r="P208" s="23">
        <f t="shared" si="22"/>
        <v>2.3169638399029739E-2</v>
      </c>
      <c r="Q208" s="5">
        <f t="shared" si="18"/>
        <v>2.3169638399029739E-2</v>
      </c>
    </row>
    <row r="209" spans="1:17" customFormat="1" x14ac:dyDescent="0.2">
      <c r="A209" s="17">
        <f t="shared" si="19"/>
        <v>41364</v>
      </c>
      <c r="B209" s="30">
        <v>127636348</v>
      </c>
      <c r="C209" s="34"/>
      <c r="D209" s="30">
        <v>308772.53000000003</v>
      </c>
      <c r="E209" s="30">
        <v>576251.30000000005</v>
      </c>
      <c r="F209" s="31">
        <v>98290.588108096243</v>
      </c>
      <c r="G209" s="4">
        <f t="shared" si="17"/>
        <v>127846829.94189191</v>
      </c>
      <c r="H209" s="8">
        <v>612</v>
      </c>
      <c r="I209" s="8">
        <v>0</v>
      </c>
      <c r="J209" s="4">
        <v>31</v>
      </c>
      <c r="K209" s="7">
        <v>1</v>
      </c>
      <c r="L209" s="32">
        <v>275.60000000000002</v>
      </c>
      <c r="M209" s="38">
        <v>320</v>
      </c>
      <c r="N209" s="53">
        <f t="shared" si="20"/>
        <v>127448452.04553309</v>
      </c>
      <c r="O209" s="16">
        <f t="shared" si="21"/>
        <v>-398377.89635881782</v>
      </c>
      <c r="P209" s="23">
        <f t="shared" si="22"/>
        <v>-3.1160561160561108E-3</v>
      </c>
      <c r="Q209" s="5">
        <f t="shared" si="18"/>
        <v>3.1160561160561108E-3</v>
      </c>
    </row>
    <row r="210" spans="1:17" customFormat="1" x14ac:dyDescent="0.2">
      <c r="A210" s="17">
        <f t="shared" si="19"/>
        <v>41394</v>
      </c>
      <c r="B210" s="30">
        <v>116631619</v>
      </c>
      <c r="C210" s="34"/>
      <c r="D210" s="30">
        <v>352455.16</v>
      </c>
      <c r="E210" s="30">
        <v>648360.9</v>
      </c>
      <c r="F210" s="31">
        <v>89816.032839715932</v>
      </c>
      <c r="G210" s="4">
        <f t="shared" si="17"/>
        <v>116894258.12716028</v>
      </c>
      <c r="H210" s="8">
        <v>384.7</v>
      </c>
      <c r="I210" s="8">
        <v>0</v>
      </c>
      <c r="J210" s="4">
        <v>30</v>
      </c>
      <c r="K210" s="7">
        <v>1</v>
      </c>
      <c r="L210" s="32">
        <v>277.89999999999998</v>
      </c>
      <c r="M210" s="38">
        <v>352</v>
      </c>
      <c r="N210" s="53">
        <f t="shared" si="20"/>
        <v>122327434.66951667</v>
      </c>
      <c r="O210" s="16">
        <f t="shared" si="21"/>
        <v>5433176.5423563868</v>
      </c>
      <c r="P210" s="23">
        <f t="shared" si="22"/>
        <v>4.6479413355325384E-2</v>
      </c>
      <c r="Q210" s="5">
        <f t="shared" si="18"/>
        <v>4.6479413355325384E-2</v>
      </c>
    </row>
    <row r="211" spans="1:17" customFormat="1" x14ac:dyDescent="0.2">
      <c r="A211" s="17">
        <f t="shared" si="19"/>
        <v>41425</v>
      </c>
      <c r="B211" s="30">
        <v>116731333</v>
      </c>
      <c r="C211" s="34"/>
      <c r="D211" s="30">
        <v>494154.6</v>
      </c>
      <c r="E211" s="30">
        <v>652218.69999999995</v>
      </c>
      <c r="F211" s="31">
        <v>89892.820900924111</v>
      </c>
      <c r="G211" s="4">
        <f t="shared" si="17"/>
        <v>117135594.77909908</v>
      </c>
      <c r="H211" s="8">
        <v>152.1</v>
      </c>
      <c r="I211" s="8">
        <v>19.600000000000001</v>
      </c>
      <c r="J211" s="4">
        <v>31</v>
      </c>
      <c r="K211" s="7">
        <v>1</v>
      </c>
      <c r="L211" s="32">
        <v>280.10000000000002</v>
      </c>
      <c r="M211" s="38">
        <v>352</v>
      </c>
      <c r="N211" s="53">
        <f t="shared" si="20"/>
        <v>122279872.56682304</v>
      </c>
      <c r="O211" s="16">
        <f t="shared" si="21"/>
        <v>5144277.7877239585</v>
      </c>
      <c r="P211" s="23">
        <f t="shared" si="22"/>
        <v>4.3917289167526984E-2</v>
      </c>
      <c r="Q211" s="5">
        <f t="shared" si="18"/>
        <v>4.3917289167526984E-2</v>
      </c>
    </row>
    <row r="212" spans="1:17" customFormat="1" x14ac:dyDescent="0.2">
      <c r="A212" s="17">
        <f t="shared" si="19"/>
        <v>41455</v>
      </c>
      <c r="B212" s="30">
        <v>120478511</v>
      </c>
      <c r="C212" s="34"/>
      <c r="D212" s="30">
        <v>431927.94</v>
      </c>
      <c r="E212" s="30">
        <v>699684.2</v>
      </c>
      <c r="F212" s="31">
        <v>92778.459162571336</v>
      </c>
      <c r="G212" s="4">
        <f t="shared" si="17"/>
        <v>120817660.48083742</v>
      </c>
      <c r="H212" s="8">
        <v>52.6</v>
      </c>
      <c r="I212" s="8">
        <v>31.3</v>
      </c>
      <c r="J212" s="4">
        <v>30</v>
      </c>
      <c r="K212" s="7">
        <v>0</v>
      </c>
      <c r="L212" s="32">
        <v>282.39999999999998</v>
      </c>
      <c r="M212" s="38">
        <v>320</v>
      </c>
      <c r="N212" s="53">
        <f t="shared" si="20"/>
        <v>120527268.3260482</v>
      </c>
      <c r="O212" s="16">
        <f t="shared" si="21"/>
        <v>-290392.15478922427</v>
      </c>
      <c r="P212" s="23">
        <f t="shared" si="22"/>
        <v>-2.4035571756107843E-3</v>
      </c>
      <c r="Q212" s="5">
        <f t="shared" si="18"/>
        <v>2.4035571756107843E-3</v>
      </c>
    </row>
    <row r="213" spans="1:17" customFormat="1" x14ac:dyDescent="0.2">
      <c r="A213" s="17">
        <f t="shared" si="19"/>
        <v>41486</v>
      </c>
      <c r="B213" s="30">
        <v>135929115</v>
      </c>
      <c r="C213" s="34"/>
      <c r="D213" s="30">
        <v>475817.76</v>
      </c>
      <c r="E213" s="30">
        <v>695737.4</v>
      </c>
      <c r="F213" s="31">
        <v>104676.70740910769</v>
      </c>
      <c r="G213" s="4">
        <f t="shared" si="17"/>
        <v>136300256.05259088</v>
      </c>
      <c r="H213" s="8">
        <v>15.1</v>
      </c>
      <c r="I213" s="8">
        <v>86.5</v>
      </c>
      <c r="J213" s="4">
        <v>31</v>
      </c>
      <c r="K213" s="7">
        <v>0</v>
      </c>
      <c r="L213" s="32">
        <v>282.39999999999998</v>
      </c>
      <c r="M213" s="38">
        <v>352</v>
      </c>
      <c r="N213" s="53">
        <f t="shared" si="20"/>
        <v>133452993.41522177</v>
      </c>
      <c r="O213" s="16">
        <f t="shared" si="21"/>
        <v>-2847262.6373691112</v>
      </c>
      <c r="P213" s="23">
        <f t="shared" si="22"/>
        <v>-2.0889635278971939E-2</v>
      </c>
      <c r="Q213" s="5">
        <f t="shared" si="18"/>
        <v>2.0889635278971939E-2</v>
      </c>
    </row>
    <row r="214" spans="1:17" customFormat="1" x14ac:dyDescent="0.2">
      <c r="A214" s="17">
        <f t="shared" si="19"/>
        <v>41517</v>
      </c>
      <c r="B214" s="30">
        <v>126659105</v>
      </c>
      <c r="C214" s="34"/>
      <c r="D214" s="30">
        <v>509729.72</v>
      </c>
      <c r="E214" s="30">
        <v>637368.19999999995</v>
      </c>
      <c r="F214" s="31">
        <v>97538.029838452552</v>
      </c>
      <c r="G214" s="4">
        <f t="shared" si="17"/>
        <v>127071296.69016154</v>
      </c>
      <c r="H214" s="8">
        <v>32.700000000000003</v>
      </c>
      <c r="I214" s="8">
        <v>42.1</v>
      </c>
      <c r="J214" s="4">
        <v>31</v>
      </c>
      <c r="K214" s="7">
        <v>0</v>
      </c>
      <c r="L214" s="32">
        <v>283.2</v>
      </c>
      <c r="M214" s="38">
        <v>336</v>
      </c>
      <c r="N214" s="53">
        <f t="shared" si="20"/>
        <v>125236902.30489974</v>
      </c>
      <c r="O214" s="16">
        <f t="shared" si="21"/>
        <v>-1834394.3852618039</v>
      </c>
      <c r="P214" s="23">
        <f t="shared" si="22"/>
        <v>-1.4435946063685926E-2</v>
      </c>
      <c r="Q214" s="5">
        <f t="shared" si="18"/>
        <v>1.4435946063685926E-2</v>
      </c>
    </row>
    <row r="215" spans="1:17" customFormat="1" x14ac:dyDescent="0.2">
      <c r="A215" s="17">
        <f t="shared" si="19"/>
        <v>41547</v>
      </c>
      <c r="B215" s="30">
        <v>117767937</v>
      </c>
      <c r="C215" s="34"/>
      <c r="D215" s="30">
        <v>424342.78700000007</v>
      </c>
      <c r="E215" s="30">
        <v>617905.6</v>
      </c>
      <c r="F215" s="31">
        <v>90691.092070475308</v>
      </c>
      <c r="G215" s="4">
        <f t="shared" si="17"/>
        <v>118101588.69492953</v>
      </c>
      <c r="H215" s="8">
        <v>128.1</v>
      </c>
      <c r="I215" s="8">
        <v>20.5</v>
      </c>
      <c r="J215" s="4">
        <v>30</v>
      </c>
      <c r="K215" s="7">
        <v>1</v>
      </c>
      <c r="L215" s="32">
        <v>285.5</v>
      </c>
      <c r="M215" s="38">
        <v>320</v>
      </c>
      <c r="N215" s="53">
        <f t="shared" si="20"/>
        <v>120144486.14195007</v>
      </c>
      <c r="O215" s="16">
        <f t="shared" si="21"/>
        <v>2042897.4470205456</v>
      </c>
      <c r="P215" s="23">
        <f t="shared" si="22"/>
        <v>1.7297798188791458E-2</v>
      </c>
      <c r="Q215" s="5">
        <f t="shared" si="18"/>
        <v>1.7297798188791458E-2</v>
      </c>
    </row>
    <row r="216" spans="1:17" customFormat="1" x14ac:dyDescent="0.2">
      <c r="A216" s="17">
        <f t="shared" si="19"/>
        <v>41578</v>
      </c>
      <c r="B216" s="30">
        <v>119322232</v>
      </c>
      <c r="C216" s="34"/>
      <c r="D216" s="30">
        <v>309217.72024999984</v>
      </c>
      <c r="E216" s="30">
        <v>566636.30000000005</v>
      </c>
      <c r="F216" s="31">
        <v>91888.028304058811</v>
      </c>
      <c r="G216" s="4">
        <f t="shared" si="17"/>
        <v>119539561.69194594</v>
      </c>
      <c r="H216" s="8">
        <v>262.10000000000002</v>
      </c>
      <c r="I216" s="8">
        <v>0</v>
      </c>
      <c r="J216" s="4">
        <v>31</v>
      </c>
      <c r="K216" s="7">
        <v>1</v>
      </c>
      <c r="L216" s="32">
        <v>289.89999999999998</v>
      </c>
      <c r="M216" s="38">
        <v>352</v>
      </c>
      <c r="N216" s="53">
        <f t="shared" si="20"/>
        <v>126121806.36877765</v>
      </c>
      <c r="O216" s="16">
        <f t="shared" si="21"/>
        <v>6582244.6768317074</v>
      </c>
      <c r="P216" s="23">
        <f t="shared" si="22"/>
        <v>5.5063316141263641E-2</v>
      </c>
      <c r="Q216" s="5">
        <f t="shared" si="18"/>
        <v>5.5063316141263641E-2</v>
      </c>
    </row>
    <row r="217" spans="1:17" customFormat="1" x14ac:dyDescent="0.2">
      <c r="A217" s="17">
        <f t="shared" ref="A217:A246" si="23">EOMONTH(A216,1)</f>
        <v>41608</v>
      </c>
      <c r="B217" s="30">
        <v>123255163</v>
      </c>
      <c r="C217" s="34"/>
      <c r="D217" s="30">
        <v>222932.06299999999</v>
      </c>
      <c r="E217" s="30">
        <v>591294.30000000005</v>
      </c>
      <c r="F217" s="31">
        <v>94916.711802419042</v>
      </c>
      <c r="G217" s="4">
        <f t="shared" si="17"/>
        <v>123383178.35119757</v>
      </c>
      <c r="H217" s="8">
        <v>517.70000000000005</v>
      </c>
      <c r="I217" s="8">
        <v>0</v>
      </c>
      <c r="J217" s="4">
        <v>30</v>
      </c>
      <c r="K217" s="7">
        <v>1</v>
      </c>
      <c r="L217" s="32">
        <v>293.60000000000002</v>
      </c>
      <c r="M217" s="38">
        <v>336</v>
      </c>
      <c r="N217" s="53">
        <f t="shared" si="20"/>
        <v>131896261.48693217</v>
      </c>
      <c r="O217" s="16">
        <f t="shared" si="21"/>
        <v>8513083.1357346028</v>
      </c>
      <c r="P217" s="23">
        <f t="shared" si="22"/>
        <v>6.8997113297754292E-2</v>
      </c>
      <c r="Q217" s="5">
        <f t="shared" si="18"/>
        <v>6.8997113297754292E-2</v>
      </c>
    </row>
    <row r="218" spans="1:17" customFormat="1" x14ac:dyDescent="0.2">
      <c r="A218" s="17">
        <f t="shared" si="23"/>
        <v>41639</v>
      </c>
      <c r="B218" s="30">
        <v>131036754</v>
      </c>
      <c r="C218" s="34"/>
      <c r="D218" s="30">
        <v>112429.68199999994</v>
      </c>
      <c r="E218" s="30">
        <v>589492.80000000005</v>
      </c>
      <c r="F218" s="31">
        <v>100909.18313046635</v>
      </c>
      <c r="G218" s="4">
        <f t="shared" si="17"/>
        <v>131048274.49886952</v>
      </c>
      <c r="H218" s="8">
        <v>727.3</v>
      </c>
      <c r="I218" s="8">
        <v>0</v>
      </c>
      <c r="J218" s="4">
        <v>31</v>
      </c>
      <c r="K218" s="7">
        <v>0</v>
      </c>
      <c r="L218" s="32">
        <v>291.5</v>
      </c>
      <c r="M218" s="38">
        <v>320</v>
      </c>
      <c r="N218" s="53">
        <f t="shared" si="20"/>
        <v>139561940.33828452</v>
      </c>
      <c r="O218" s="16">
        <f t="shared" si="21"/>
        <v>8513665.8394149989</v>
      </c>
      <c r="P218" s="23">
        <f t="shared" si="22"/>
        <v>6.4965875147699415E-2</v>
      </c>
      <c r="Q218" s="5">
        <f t="shared" si="18"/>
        <v>6.4965875147699415E-2</v>
      </c>
    </row>
    <row r="219" spans="1:17" customFormat="1" x14ac:dyDescent="0.2">
      <c r="A219" s="17">
        <f t="shared" si="23"/>
        <v>41670</v>
      </c>
      <c r="B219" s="30">
        <v>141162234</v>
      </c>
      <c r="C219" s="34"/>
      <c r="D219" s="30">
        <v>163374.88599999991</v>
      </c>
      <c r="E219" s="31">
        <v>589492.75201200007</v>
      </c>
      <c r="F219" s="31">
        <v>109393.5665099395</v>
      </c>
      <c r="G219" s="4">
        <f t="shared" si="17"/>
        <v>141216215.31949008</v>
      </c>
      <c r="H219" s="8">
        <v>865.9</v>
      </c>
      <c r="I219" s="8">
        <v>0</v>
      </c>
      <c r="J219" s="4">
        <v>31</v>
      </c>
      <c r="K219" s="7">
        <v>0</v>
      </c>
      <c r="L219" s="32">
        <v>290.5</v>
      </c>
      <c r="M219" s="38">
        <v>352</v>
      </c>
      <c r="N219" s="53">
        <f t="shared" si="20"/>
        <v>145071613.39964649</v>
      </c>
      <c r="O219" s="16">
        <f t="shared" si="21"/>
        <v>3855398.0801564157</v>
      </c>
      <c r="P219" s="23">
        <f t="shared" si="22"/>
        <v>2.7301383707486387E-2</v>
      </c>
      <c r="Q219" s="5">
        <f t="shared" si="18"/>
        <v>2.7301383707486387E-2</v>
      </c>
    </row>
    <row r="220" spans="1:17" customFormat="1" x14ac:dyDescent="0.2">
      <c r="A220" s="17">
        <f t="shared" si="23"/>
        <v>41698</v>
      </c>
      <c r="B220" s="30">
        <v>125286852</v>
      </c>
      <c r="C220" s="34"/>
      <c r="D220" s="30">
        <v>151108.86300000004</v>
      </c>
      <c r="E220" s="31">
        <v>524192.18126399996</v>
      </c>
      <c r="F220" s="31">
        <v>97090.95123192048</v>
      </c>
      <c r="G220" s="4">
        <f t="shared" ref="G220:G230" si="24">+B220-C220+D220-F220</f>
        <v>125340869.91176808</v>
      </c>
      <c r="H220" s="8">
        <v>831.2</v>
      </c>
      <c r="I220" s="8">
        <v>0</v>
      </c>
      <c r="J220" s="4">
        <v>29</v>
      </c>
      <c r="K220" s="7">
        <v>0</v>
      </c>
      <c r="L220" s="32">
        <v>285.2</v>
      </c>
      <c r="M220" s="38">
        <v>304</v>
      </c>
      <c r="N220" s="53">
        <f t="shared" si="20"/>
        <v>134798104.90369764</v>
      </c>
      <c r="O220" s="16">
        <f t="shared" si="21"/>
        <v>9457234.9919295609</v>
      </c>
      <c r="P220" s="23">
        <f t="shared" si="22"/>
        <v>7.5452125061736416E-2</v>
      </c>
      <c r="Q220" s="5">
        <f t="shared" ref="Q220:Q230" si="25">ABS(P220)</f>
        <v>7.5452125061736416E-2</v>
      </c>
    </row>
    <row r="221" spans="1:17" customFormat="1" x14ac:dyDescent="0.2">
      <c r="A221" s="17">
        <f t="shared" si="23"/>
        <v>41729</v>
      </c>
      <c r="B221" s="30">
        <v>133301246</v>
      </c>
      <c r="C221" s="34"/>
      <c r="D221" s="30">
        <v>492909.32799999975</v>
      </c>
      <c r="E221" s="31">
        <v>578733.67389600002</v>
      </c>
      <c r="F221" s="31">
        <v>103301.69980278725</v>
      </c>
      <c r="G221" s="4">
        <f t="shared" si="24"/>
        <v>133690853.62819721</v>
      </c>
      <c r="H221" s="8">
        <v>757</v>
      </c>
      <c r="I221" s="8">
        <v>0</v>
      </c>
      <c r="J221" s="4">
        <v>31</v>
      </c>
      <c r="K221" s="7">
        <v>1</v>
      </c>
      <c r="L221" s="32">
        <v>282.7</v>
      </c>
      <c r="M221" s="38">
        <v>336</v>
      </c>
      <c r="N221" s="53">
        <f t="shared" si="20"/>
        <v>135657616.89787215</v>
      </c>
      <c r="O221" s="16">
        <f t="shared" si="21"/>
        <v>1966763.2696749419</v>
      </c>
      <c r="P221" s="23">
        <f t="shared" si="22"/>
        <v>1.4711277670083818E-2</v>
      </c>
      <c r="Q221" s="5">
        <f t="shared" si="25"/>
        <v>1.4711277670083818E-2</v>
      </c>
    </row>
    <row r="222" spans="1:17" customFormat="1" x14ac:dyDescent="0.2">
      <c r="A222" s="17">
        <f t="shared" si="23"/>
        <v>41759</v>
      </c>
      <c r="B222" s="30">
        <v>114837701</v>
      </c>
      <c r="C222" s="34"/>
      <c r="D222" s="30">
        <v>543975.7921000002</v>
      </c>
      <c r="E222" s="31">
        <v>565100.05381199997</v>
      </c>
      <c r="F222" s="31">
        <v>88993.389564747515</v>
      </c>
      <c r="G222" s="4">
        <f t="shared" si="24"/>
        <v>115292683.40253524</v>
      </c>
      <c r="H222" s="8">
        <v>389.9</v>
      </c>
      <c r="I222" s="8">
        <v>0</v>
      </c>
      <c r="J222" s="4">
        <v>30</v>
      </c>
      <c r="K222" s="7">
        <v>1</v>
      </c>
      <c r="L222" s="32">
        <v>278.89999999999998</v>
      </c>
      <c r="M222" s="38">
        <v>320</v>
      </c>
      <c r="N222" s="53">
        <f t="shared" si="20"/>
        <v>120815364.04720008</v>
      </c>
      <c r="O222" s="16">
        <f t="shared" si="21"/>
        <v>5522680.6446648389</v>
      </c>
      <c r="P222" s="23">
        <f t="shared" si="22"/>
        <v>4.7901397397290497E-2</v>
      </c>
      <c r="Q222" s="5">
        <f t="shared" si="25"/>
        <v>4.7901397397290497E-2</v>
      </c>
    </row>
    <row r="223" spans="1:17" customFormat="1" x14ac:dyDescent="0.2">
      <c r="A223" s="17">
        <f t="shared" si="23"/>
        <v>41790</v>
      </c>
      <c r="B223" s="34">
        <v>114338194.827024</v>
      </c>
      <c r="C223" s="34"/>
      <c r="D223" s="30">
        <v>695152.56099999999</v>
      </c>
      <c r="E223" s="31">
        <v>631838.1452400001</v>
      </c>
      <c r="F223" s="31">
        <v>88621.499172077369</v>
      </c>
      <c r="G223" s="4">
        <f t="shared" si="24"/>
        <v>114944725.88885193</v>
      </c>
      <c r="H223" s="8">
        <v>168.9</v>
      </c>
      <c r="I223" s="8">
        <v>9</v>
      </c>
      <c r="J223" s="4">
        <v>31</v>
      </c>
      <c r="K223" s="7">
        <v>1</v>
      </c>
      <c r="L223" s="32">
        <v>281.8</v>
      </c>
      <c r="M223" s="38">
        <v>336</v>
      </c>
      <c r="N223" s="53">
        <f t="shared" si="20"/>
        <v>120535396.81235607</v>
      </c>
      <c r="O223" s="16">
        <f t="shared" si="21"/>
        <v>5590670.923504144</v>
      </c>
      <c r="P223" s="23">
        <f t="shared" si="22"/>
        <v>4.8637907309554626E-2</v>
      </c>
      <c r="Q223" s="5">
        <f t="shared" si="25"/>
        <v>4.8637907309554626E-2</v>
      </c>
    </row>
    <row r="224" spans="1:17" customFormat="1" x14ac:dyDescent="0.2">
      <c r="A224" s="17">
        <f t="shared" si="23"/>
        <v>41820</v>
      </c>
      <c r="B224" s="30">
        <v>121769147</v>
      </c>
      <c r="C224" s="34"/>
      <c r="D224" s="30">
        <v>756506.24999999988</v>
      </c>
      <c r="E224" s="31">
        <v>664536.47108399996</v>
      </c>
      <c r="F224" s="31">
        <v>94364.908401797482</v>
      </c>
      <c r="G224" s="4">
        <f t="shared" si="24"/>
        <v>122431288.3415982</v>
      </c>
      <c r="H224" s="8">
        <v>37.299999999999997</v>
      </c>
      <c r="I224" s="8">
        <v>44.3</v>
      </c>
      <c r="J224" s="4">
        <v>30</v>
      </c>
      <c r="K224" s="7">
        <v>0</v>
      </c>
      <c r="L224" s="32">
        <v>284.8</v>
      </c>
      <c r="M224" s="38">
        <v>336</v>
      </c>
      <c r="N224" s="53">
        <f t="shared" si="20"/>
        <v>124553554.44766113</v>
      </c>
      <c r="O224" s="16">
        <f t="shared" si="21"/>
        <v>2122266.1060629338</v>
      </c>
      <c r="P224" s="23">
        <f t="shared" si="22"/>
        <v>1.7334344307000617E-2</v>
      </c>
      <c r="Q224" s="5">
        <f t="shared" si="25"/>
        <v>1.7334344307000617E-2</v>
      </c>
    </row>
    <row r="225" spans="1:19" x14ac:dyDescent="0.2">
      <c r="A225" s="17">
        <f t="shared" si="23"/>
        <v>41851</v>
      </c>
      <c r="B225" s="30">
        <v>124264855</v>
      </c>
      <c r="D225" s="30">
        <v>735821.31139000016</v>
      </c>
      <c r="E225" s="31">
        <v>676097.69759999996</v>
      </c>
      <c r="F225" s="31">
        <v>96298.95542947053</v>
      </c>
      <c r="G225" s="4">
        <f t="shared" si="24"/>
        <v>124904377.35596053</v>
      </c>
      <c r="H225" s="8">
        <v>36.799999999999997</v>
      </c>
      <c r="I225" s="8">
        <v>38.799999999999997</v>
      </c>
      <c r="J225" s="4">
        <v>31</v>
      </c>
      <c r="K225" s="7">
        <v>0</v>
      </c>
      <c r="L225" s="32">
        <v>285.8</v>
      </c>
      <c r="M225" s="38">
        <v>352</v>
      </c>
      <c r="N225" s="53">
        <f t="shared" si="20"/>
        <v>126950312.94448178</v>
      </c>
      <c r="O225" s="16">
        <f t="shared" si="21"/>
        <v>2045935.5885212421</v>
      </c>
      <c r="P225" s="23">
        <f t="shared" si="22"/>
        <v>1.6380015111004502E-2</v>
      </c>
      <c r="Q225" s="5">
        <f t="shared" si="25"/>
        <v>1.6380015111004502E-2</v>
      </c>
      <c r="S225"/>
    </row>
    <row r="226" spans="1:19" x14ac:dyDescent="0.2">
      <c r="A226" s="17">
        <f t="shared" si="23"/>
        <v>41882</v>
      </c>
      <c r="B226" s="30">
        <v>121808221</v>
      </c>
      <c r="D226" s="30">
        <v>1761479.4469999999</v>
      </c>
      <c r="E226" s="31">
        <v>679187.50873200002</v>
      </c>
      <c r="F226" s="31">
        <v>94395.188768554843</v>
      </c>
      <c r="G226" s="4">
        <f t="shared" si="24"/>
        <v>123475305.25823145</v>
      </c>
      <c r="H226" s="8">
        <v>31.1</v>
      </c>
      <c r="I226" s="8">
        <v>28.5</v>
      </c>
      <c r="J226" s="4">
        <v>31</v>
      </c>
      <c r="K226" s="7">
        <v>0</v>
      </c>
      <c r="L226" s="32">
        <v>286</v>
      </c>
      <c r="M226" s="38">
        <v>320</v>
      </c>
      <c r="N226" s="53">
        <f t="shared" si="20"/>
        <v>122924595.72228935</v>
      </c>
      <c r="O226" s="16">
        <f t="shared" si="21"/>
        <v>-550709.53594209254</v>
      </c>
      <c r="P226" s="23">
        <f t="shared" si="22"/>
        <v>-4.4600783516214847E-3</v>
      </c>
      <c r="Q226" s="5">
        <f t="shared" si="25"/>
        <v>4.4600783516214847E-3</v>
      </c>
      <c r="S226"/>
    </row>
    <row r="227" spans="1:19" x14ac:dyDescent="0.2">
      <c r="A227" s="17">
        <f t="shared" si="23"/>
        <v>41912</v>
      </c>
      <c r="B227" s="30">
        <v>117332856.5</v>
      </c>
      <c r="D227" s="30">
        <v>1477827.5699999998</v>
      </c>
      <c r="E227" s="31">
        <v>629395.02594000008</v>
      </c>
      <c r="F227" s="31">
        <v>90927.008432963295</v>
      </c>
      <c r="G227" s="4">
        <f t="shared" si="24"/>
        <v>118719757.06156702</v>
      </c>
      <c r="H227" s="8">
        <v>117.7</v>
      </c>
      <c r="I227" s="8">
        <v>11.4</v>
      </c>
      <c r="J227" s="4">
        <v>30</v>
      </c>
      <c r="K227" s="7">
        <v>1</v>
      </c>
      <c r="L227" s="32">
        <v>286.8</v>
      </c>
      <c r="M227" s="38">
        <v>336</v>
      </c>
      <c r="N227" s="53">
        <f t="shared" si="20"/>
        <v>119835535.53509595</v>
      </c>
      <c r="O227" s="16">
        <f t="shared" si="21"/>
        <v>1115778.4735289216</v>
      </c>
      <c r="P227" s="23">
        <f t="shared" si="22"/>
        <v>9.3984228164339031E-3</v>
      </c>
      <c r="Q227" s="5">
        <f t="shared" si="25"/>
        <v>9.3984228164339031E-3</v>
      </c>
      <c r="S227"/>
    </row>
    <row r="228" spans="1:19" x14ac:dyDescent="0.2">
      <c r="A228" s="17">
        <f t="shared" si="23"/>
        <v>41943</v>
      </c>
      <c r="B228" s="30">
        <v>116443638.09999999</v>
      </c>
      <c r="D228" s="30">
        <v>1428423.7040000001</v>
      </c>
      <c r="E228" s="31">
        <v>607774.69202400011</v>
      </c>
      <c r="F228" s="31">
        <v>90237.909306193571</v>
      </c>
      <c r="G228" s="4">
        <f t="shared" si="24"/>
        <v>117781823.89469379</v>
      </c>
      <c r="H228" s="8">
        <v>257.10000000000002</v>
      </c>
      <c r="I228" s="8">
        <v>0</v>
      </c>
      <c r="J228" s="4">
        <v>31</v>
      </c>
      <c r="K228" s="7">
        <v>1</v>
      </c>
      <c r="L228" s="32">
        <v>290.7</v>
      </c>
      <c r="M228" s="38">
        <v>352</v>
      </c>
      <c r="N228" s="53">
        <f t="shared" si="20"/>
        <v>126335427.47423409</v>
      </c>
      <c r="O228" s="16">
        <f t="shared" si="21"/>
        <v>8553603.5795402974</v>
      </c>
      <c r="P228" s="23">
        <f t="shared" si="22"/>
        <v>7.2622441194219331E-2</v>
      </c>
      <c r="Q228" s="5">
        <f t="shared" si="25"/>
        <v>7.2622441194219331E-2</v>
      </c>
      <c r="S228"/>
    </row>
    <row r="229" spans="1:19" x14ac:dyDescent="0.2">
      <c r="A229" s="17">
        <f t="shared" si="23"/>
        <v>41973</v>
      </c>
      <c r="B229" s="31">
        <v>122436755.47</v>
      </c>
      <c r="D229" s="31">
        <v>1164888.1840000001</v>
      </c>
      <c r="E229" s="31">
        <v>558747.47545200004</v>
      </c>
      <c r="F229" s="31">
        <v>94882.271080866034</v>
      </c>
      <c r="G229" s="4">
        <f t="shared" si="24"/>
        <v>123506761.38291913</v>
      </c>
      <c r="H229" s="8">
        <v>529.9</v>
      </c>
      <c r="I229" s="8">
        <v>0</v>
      </c>
      <c r="J229" s="4">
        <v>30</v>
      </c>
      <c r="K229" s="7">
        <v>1</v>
      </c>
      <c r="L229" s="32">
        <v>293.8</v>
      </c>
      <c r="M229" s="38">
        <v>304</v>
      </c>
      <c r="N229" s="53">
        <f t="shared" si="20"/>
        <v>130226169.23675361</v>
      </c>
      <c r="O229" s="16">
        <f t="shared" si="21"/>
        <v>6719407.85383448</v>
      </c>
      <c r="P229" s="23">
        <f t="shared" si="22"/>
        <v>5.440518218271221E-2</v>
      </c>
      <c r="Q229" s="5">
        <f t="shared" si="25"/>
        <v>5.440518218271221E-2</v>
      </c>
      <c r="S229"/>
    </row>
    <row r="230" spans="1:19" x14ac:dyDescent="0.2">
      <c r="A230" s="17">
        <f t="shared" si="23"/>
        <v>42004</v>
      </c>
      <c r="B230" s="50">
        <v>127930695.509206</v>
      </c>
      <c r="D230" s="31">
        <v>1624797</v>
      </c>
      <c r="E230" s="31">
        <v>580527.35470799997</v>
      </c>
      <c r="F230" s="31">
        <v>99139.795760452078</v>
      </c>
      <c r="G230" s="4">
        <f t="shared" si="24"/>
        <v>129456352.71344554</v>
      </c>
      <c r="H230" s="8">
        <v>597.6</v>
      </c>
      <c r="I230" s="8">
        <v>0</v>
      </c>
      <c r="J230" s="4">
        <v>31</v>
      </c>
      <c r="K230" s="7">
        <v>0</v>
      </c>
      <c r="L230" s="32">
        <v>295.7</v>
      </c>
      <c r="M230" s="38">
        <v>336</v>
      </c>
      <c r="N230" s="53">
        <f t="shared" si="20"/>
        <v>138856270.17003763</v>
      </c>
      <c r="O230" s="16">
        <f t="shared" si="21"/>
        <v>9399917.456592083</v>
      </c>
      <c r="P230" s="23">
        <f t="shared" si="22"/>
        <v>7.2610708239239555E-2</v>
      </c>
      <c r="Q230" s="5">
        <f t="shared" si="25"/>
        <v>7.2610708239239555E-2</v>
      </c>
      <c r="S230"/>
    </row>
    <row r="231" spans="1:19" x14ac:dyDescent="0.2">
      <c r="A231" s="17">
        <f>EOMONTH(A230,1)</f>
        <v>42035</v>
      </c>
      <c r="H231" s="29">
        <f>(H27+H39+H51+H63+H75+H87+H99+H111+H123+H135+H147+H159+H171+H183+H195+H207+H219+H3+H15)/19</f>
        <v>752.14736842105253</v>
      </c>
      <c r="I231" s="29">
        <f>(I27+I39+I51+I63+I75+I87+I99+I111+I123+I135+I147+I159+I171+I183+I195+I207+I219+I3+I15)/19</f>
        <v>0</v>
      </c>
      <c r="J231" s="4">
        <v>31</v>
      </c>
      <c r="K231" s="7">
        <v>0</v>
      </c>
      <c r="L231" s="58">
        <f>+L230+$R$233</f>
        <v>295.9710583333333</v>
      </c>
      <c r="M231" s="38">
        <v>336</v>
      </c>
      <c r="N231" s="53">
        <f t="shared" si="20"/>
        <v>143272122.3128677</v>
      </c>
      <c r="O231"/>
      <c r="P231"/>
      <c r="Q231" s="60">
        <f>AVERAGE(Q27:Q230)</f>
        <v>2.7477324596783138E-2</v>
      </c>
      <c r="R231" s="24" t="s">
        <v>31</v>
      </c>
      <c r="S231"/>
    </row>
    <row r="232" spans="1:19" x14ac:dyDescent="0.2">
      <c r="A232" s="17">
        <f t="shared" si="23"/>
        <v>42063</v>
      </c>
      <c r="H232" s="29">
        <f t="shared" ref="H232:I242" si="26">(H28+H40+H52+H64+H76+H88+H100+H112+H124+H136+H148+H160+H172+H184+H196+H208+H220+H4+H16)/19</f>
        <v>664.25789473684222</v>
      </c>
      <c r="I232" s="29">
        <f t="shared" si="26"/>
        <v>0</v>
      </c>
      <c r="J232" s="4">
        <v>28</v>
      </c>
      <c r="K232" s="7">
        <v>0</v>
      </c>
      <c r="L232" s="58">
        <f t="shared" ref="L232:L242" si="27">+L231+$R$233</f>
        <v>296.24211666666662</v>
      </c>
      <c r="M232" s="38">
        <v>304</v>
      </c>
      <c r="N232" s="53">
        <f t="shared" si="20"/>
        <v>133110921.50448298</v>
      </c>
      <c r="O232"/>
      <c r="P232"/>
      <c r="S232"/>
    </row>
    <row r="233" spans="1:19" x14ac:dyDescent="0.2">
      <c r="A233" s="17">
        <f t="shared" si="23"/>
        <v>42094</v>
      </c>
      <c r="H233" s="29">
        <f t="shared" si="26"/>
        <v>585.23157894736835</v>
      </c>
      <c r="I233" s="29">
        <f t="shared" si="26"/>
        <v>0</v>
      </c>
      <c r="J233" s="4">
        <v>31</v>
      </c>
      <c r="K233" s="7">
        <v>1</v>
      </c>
      <c r="L233" s="58">
        <f t="shared" si="27"/>
        <v>296.51317499999993</v>
      </c>
      <c r="M233" s="38">
        <v>352</v>
      </c>
      <c r="N233" s="53">
        <f t="shared" si="20"/>
        <v>138019700.41338375</v>
      </c>
      <c r="O233"/>
      <c r="P233"/>
      <c r="R233" s="56">
        <v>0.27105833333332896</v>
      </c>
      <c r="S233" s="57">
        <v>2015</v>
      </c>
    </row>
    <row r="234" spans="1:19" x14ac:dyDescent="0.2">
      <c r="A234" s="17">
        <f t="shared" si="23"/>
        <v>42124</v>
      </c>
      <c r="H234" s="29">
        <f t="shared" si="26"/>
        <v>353.61052631578946</v>
      </c>
      <c r="I234" s="29">
        <f t="shared" si="26"/>
        <v>0.55263157894736847</v>
      </c>
      <c r="J234" s="4">
        <v>30</v>
      </c>
      <c r="K234" s="7">
        <v>1</v>
      </c>
      <c r="L234" s="58">
        <f t="shared" si="27"/>
        <v>296.78423333333325</v>
      </c>
      <c r="M234" s="38">
        <v>336</v>
      </c>
      <c r="N234" s="53">
        <f t="shared" si="20"/>
        <v>128837835.4443963</v>
      </c>
      <c r="O234"/>
      <c r="P234"/>
      <c r="R234" s="56">
        <v>0.32386542499999865</v>
      </c>
      <c r="S234" s="57">
        <v>2016</v>
      </c>
    </row>
    <row r="235" spans="1:19" x14ac:dyDescent="0.2">
      <c r="A235" s="17">
        <f t="shared" si="23"/>
        <v>42155</v>
      </c>
      <c r="H235" s="29">
        <f t="shared" si="26"/>
        <v>180.77894736842103</v>
      </c>
      <c r="I235" s="29">
        <f t="shared" si="26"/>
        <v>9.9263157894736835</v>
      </c>
      <c r="J235" s="4">
        <v>31</v>
      </c>
      <c r="K235" s="7">
        <v>1</v>
      </c>
      <c r="L235" s="58">
        <f t="shared" si="27"/>
        <v>297.05529166666656</v>
      </c>
      <c r="M235" s="38">
        <v>320</v>
      </c>
      <c r="N235" s="53">
        <f t="shared" si="20"/>
        <v>126708171.24365723</v>
      </c>
      <c r="O235"/>
      <c r="P235"/>
      <c r="S235"/>
    </row>
    <row r="236" spans="1:19" x14ac:dyDescent="0.2">
      <c r="A236" s="17">
        <f t="shared" si="23"/>
        <v>42185</v>
      </c>
      <c r="H236" s="29">
        <f t="shared" si="26"/>
        <v>47.963157894736845</v>
      </c>
      <c r="I236" s="29">
        <f t="shared" si="26"/>
        <v>46.405263157894737</v>
      </c>
      <c r="J236" s="4">
        <v>30</v>
      </c>
      <c r="K236" s="7">
        <v>0</v>
      </c>
      <c r="L236" s="58">
        <f t="shared" si="27"/>
        <v>297.32634999999988</v>
      </c>
      <c r="M236" s="38">
        <v>352</v>
      </c>
      <c r="N236" s="53">
        <f t="shared" si="20"/>
        <v>131799755.15775913</v>
      </c>
      <c r="O236"/>
      <c r="P236"/>
      <c r="S236"/>
    </row>
    <row r="237" spans="1:19" x14ac:dyDescent="0.2">
      <c r="A237" s="17">
        <f t="shared" si="23"/>
        <v>42216</v>
      </c>
      <c r="H237" s="29">
        <f t="shared" si="26"/>
        <v>14.54736842105263</v>
      </c>
      <c r="I237" s="29">
        <f t="shared" si="26"/>
        <v>78.989473684210523</v>
      </c>
      <c r="J237" s="4">
        <v>31</v>
      </c>
      <c r="K237" s="7">
        <v>0</v>
      </c>
      <c r="L237" s="58">
        <f t="shared" si="27"/>
        <v>297.59740833333319</v>
      </c>
      <c r="M237" s="38">
        <v>352</v>
      </c>
      <c r="N237" s="53">
        <f t="shared" si="20"/>
        <v>138781445.76900178</v>
      </c>
      <c r="S237"/>
    </row>
    <row r="238" spans="1:19" x14ac:dyDescent="0.2">
      <c r="A238" s="17">
        <f t="shared" si="23"/>
        <v>42247</v>
      </c>
      <c r="H238" s="29">
        <f t="shared" si="26"/>
        <v>22.694736842105257</v>
      </c>
      <c r="I238" s="29">
        <f t="shared" si="26"/>
        <v>55.121052631578955</v>
      </c>
      <c r="J238" s="4">
        <v>31</v>
      </c>
      <c r="K238" s="7">
        <v>0</v>
      </c>
      <c r="L238" s="58">
        <f t="shared" si="27"/>
        <v>297.86846666666651</v>
      </c>
      <c r="M238" s="38">
        <v>320</v>
      </c>
      <c r="N238" s="53">
        <f t="shared" si="20"/>
        <v>132724404.70287722</v>
      </c>
      <c r="S238"/>
    </row>
    <row r="239" spans="1:19" x14ac:dyDescent="0.2">
      <c r="A239" s="17">
        <f t="shared" si="23"/>
        <v>42277</v>
      </c>
      <c r="H239" s="29">
        <f t="shared" si="26"/>
        <v>99.494736842105283</v>
      </c>
      <c r="I239" s="29">
        <f t="shared" si="26"/>
        <v>17.573684210526313</v>
      </c>
      <c r="J239" s="4">
        <v>30</v>
      </c>
      <c r="K239" s="7">
        <v>1</v>
      </c>
      <c r="L239" s="58">
        <f t="shared" si="27"/>
        <v>298.13952499999982</v>
      </c>
      <c r="M239" s="38">
        <v>336</v>
      </c>
      <c r="N239" s="53">
        <f t="shared" si="20"/>
        <v>125441276.75143676</v>
      </c>
      <c r="S239"/>
    </row>
    <row r="240" spans="1:19" x14ac:dyDescent="0.2">
      <c r="A240" s="17">
        <f t="shared" si="23"/>
        <v>42308</v>
      </c>
      <c r="H240" s="29">
        <f t="shared" si="26"/>
        <v>287.43684210526311</v>
      </c>
      <c r="I240" s="29">
        <f t="shared" si="26"/>
        <v>0.84736842105263166</v>
      </c>
      <c r="J240" s="4">
        <v>31</v>
      </c>
      <c r="K240" s="7">
        <v>1</v>
      </c>
      <c r="L240" s="58">
        <f t="shared" si="27"/>
        <v>298.41058333333314</v>
      </c>
      <c r="M240" s="38">
        <v>336</v>
      </c>
      <c r="N240" s="53">
        <f t="shared" si="20"/>
        <v>129681568.37434003</v>
      </c>
      <c r="S240"/>
    </row>
    <row r="241" spans="1:18" customFormat="1" x14ac:dyDescent="0.2">
      <c r="A241" s="17">
        <f t="shared" si="23"/>
        <v>42338</v>
      </c>
      <c r="B241" s="30"/>
      <c r="C241" s="34"/>
      <c r="D241" s="30"/>
      <c r="E241" s="30"/>
      <c r="F241" s="30"/>
      <c r="G241" s="3"/>
      <c r="H241" s="29">
        <f t="shared" si="26"/>
        <v>455.51578947368415</v>
      </c>
      <c r="I241" s="29">
        <f t="shared" si="26"/>
        <v>0</v>
      </c>
      <c r="J241" s="4">
        <v>30</v>
      </c>
      <c r="K241" s="7">
        <v>1</v>
      </c>
      <c r="L241" s="58">
        <f t="shared" si="27"/>
        <v>298.68164166666645</v>
      </c>
      <c r="M241" s="38">
        <v>320</v>
      </c>
      <c r="N241" s="53">
        <f t="shared" si="20"/>
        <v>131358714.00197875</v>
      </c>
    </row>
    <row r="242" spans="1:18" customFormat="1" x14ac:dyDescent="0.2">
      <c r="A242" s="17">
        <f t="shared" si="23"/>
        <v>42369</v>
      </c>
      <c r="B242" s="30"/>
      <c r="C242" s="34"/>
      <c r="D242" s="30"/>
      <c r="E242" s="30"/>
      <c r="F242" s="30"/>
      <c r="G242" s="3"/>
      <c r="H242" s="29">
        <f t="shared" si="26"/>
        <v>647.36842105263156</v>
      </c>
      <c r="I242" s="29">
        <f t="shared" si="26"/>
        <v>0</v>
      </c>
      <c r="J242" s="4">
        <v>31</v>
      </c>
      <c r="K242" s="7">
        <v>0</v>
      </c>
      <c r="L242" s="58">
        <f t="shared" si="27"/>
        <v>298.95269999999977</v>
      </c>
      <c r="M242" s="38">
        <v>352</v>
      </c>
      <c r="N242" s="53">
        <f t="shared" si="20"/>
        <v>142722229.30939451</v>
      </c>
      <c r="R242" s="59">
        <f>+L242/L230-1</f>
        <v>1.0999999999999233E-2</v>
      </c>
    </row>
    <row r="243" spans="1:18" customFormat="1" x14ac:dyDescent="0.2">
      <c r="A243" s="17">
        <f t="shared" si="23"/>
        <v>42400</v>
      </c>
      <c r="B243" s="30"/>
      <c r="C243" s="34"/>
      <c r="D243" s="30"/>
      <c r="E243" s="30"/>
      <c r="F243" s="30"/>
      <c r="G243" s="3"/>
      <c r="H243" s="29">
        <f>H231</f>
        <v>752.14736842105253</v>
      </c>
      <c r="I243" s="29">
        <f>I231</f>
        <v>0</v>
      </c>
      <c r="J243" s="4">
        <v>31</v>
      </c>
      <c r="K243" s="7">
        <v>0</v>
      </c>
      <c r="L243" s="58">
        <f>+L242+$R$234</f>
        <v>299.27656542499977</v>
      </c>
      <c r="M243" s="38">
        <v>320</v>
      </c>
      <c r="N243" s="53">
        <f t="shared" si="20"/>
        <v>143680404.36583471</v>
      </c>
    </row>
    <row r="244" spans="1:18" customFormat="1" x14ac:dyDescent="0.2">
      <c r="A244" s="17">
        <f t="shared" si="23"/>
        <v>42429</v>
      </c>
      <c r="B244" s="30"/>
      <c r="C244" s="34"/>
      <c r="D244" s="30"/>
      <c r="E244" s="30"/>
      <c r="F244" s="30"/>
      <c r="G244" s="3"/>
      <c r="H244" s="29">
        <f t="shared" ref="H244:I254" si="28">H232</f>
        <v>664.25789473684222</v>
      </c>
      <c r="I244" s="29">
        <f t="shared" si="28"/>
        <v>0</v>
      </c>
      <c r="J244" s="4">
        <v>28</v>
      </c>
      <c r="K244" s="7">
        <v>0</v>
      </c>
      <c r="L244" s="58">
        <f t="shared" ref="L244:L254" si="29">+L243+$R$234</f>
        <v>299.60043084999978</v>
      </c>
      <c r="M244" s="38">
        <v>320</v>
      </c>
      <c r="N244" s="53">
        <f t="shared" si="20"/>
        <v>135639883.60340658</v>
      </c>
    </row>
    <row r="245" spans="1:18" customFormat="1" x14ac:dyDescent="0.2">
      <c r="A245" s="17">
        <f t="shared" si="23"/>
        <v>42460</v>
      </c>
      <c r="B245" s="30"/>
      <c r="C245" s="34"/>
      <c r="D245" s="30"/>
      <c r="E245" s="30"/>
      <c r="F245" s="30"/>
      <c r="G245" s="3"/>
      <c r="H245" s="29">
        <f t="shared" si="28"/>
        <v>585.23157894736835</v>
      </c>
      <c r="I245" s="29">
        <f t="shared" si="28"/>
        <v>0</v>
      </c>
      <c r="J245" s="4">
        <v>31</v>
      </c>
      <c r="K245" s="7">
        <v>1</v>
      </c>
      <c r="L245" s="58">
        <f t="shared" si="29"/>
        <v>299.92429627499979</v>
      </c>
      <c r="M245" s="38">
        <v>352</v>
      </c>
      <c r="N245" s="53">
        <f t="shared" si="20"/>
        <v>139523236.53821531</v>
      </c>
    </row>
    <row r="246" spans="1:18" customFormat="1" x14ac:dyDescent="0.2">
      <c r="A246" s="17">
        <f t="shared" si="23"/>
        <v>42490</v>
      </c>
      <c r="B246" s="30"/>
      <c r="C246" s="34"/>
      <c r="D246" s="30"/>
      <c r="E246" s="30"/>
      <c r="F246" s="30"/>
      <c r="G246" s="3"/>
      <c r="H246" s="29">
        <f t="shared" si="28"/>
        <v>353.61052631578946</v>
      </c>
      <c r="I246" s="29">
        <f t="shared" si="28"/>
        <v>0.55263157894736847</v>
      </c>
      <c r="J246" s="4">
        <v>30</v>
      </c>
      <c r="K246" s="7">
        <v>1</v>
      </c>
      <c r="L246" s="58">
        <f t="shared" si="29"/>
        <v>300.2481616999998</v>
      </c>
      <c r="M246" s="38">
        <v>336</v>
      </c>
      <c r="N246" s="53">
        <f t="shared" si="20"/>
        <v>130364647.6018187</v>
      </c>
    </row>
    <row r="247" spans="1:18" customFormat="1" x14ac:dyDescent="0.2">
      <c r="A247" s="17">
        <f t="shared" ref="A247:A254" si="30">EOMONTH(A246,1)</f>
        <v>42521</v>
      </c>
      <c r="B247" s="30"/>
      <c r="C247" s="34"/>
      <c r="D247" s="30"/>
      <c r="E247" s="30"/>
      <c r="F247" s="30"/>
      <c r="G247" s="3"/>
      <c r="H247" s="29">
        <f t="shared" si="28"/>
        <v>180.77894736842103</v>
      </c>
      <c r="I247" s="29">
        <f t="shared" si="28"/>
        <v>9.9263157894736835</v>
      </c>
      <c r="J247" s="4">
        <v>31</v>
      </c>
      <c r="K247" s="7">
        <v>1</v>
      </c>
      <c r="L247" s="58">
        <f t="shared" si="29"/>
        <v>300.57202712499981</v>
      </c>
      <c r="M247" s="38">
        <v>336</v>
      </c>
      <c r="N247" s="53">
        <f t="shared" si="20"/>
        <v>129306961.4403533</v>
      </c>
    </row>
    <row r="248" spans="1:18" customFormat="1" x14ac:dyDescent="0.2">
      <c r="A248" s="17">
        <f t="shared" si="30"/>
        <v>42551</v>
      </c>
      <c r="B248" s="30"/>
      <c r="C248" s="34"/>
      <c r="D248" s="30"/>
      <c r="E248" s="30"/>
      <c r="F248" s="30"/>
      <c r="G248" s="3"/>
      <c r="H248" s="29">
        <f t="shared" si="28"/>
        <v>47.963157894736845</v>
      </c>
      <c r="I248" s="29">
        <f t="shared" si="28"/>
        <v>46.405263157894737</v>
      </c>
      <c r="J248" s="4">
        <v>30</v>
      </c>
      <c r="K248" s="7">
        <v>0</v>
      </c>
      <c r="L248" s="58">
        <f t="shared" si="29"/>
        <v>300.89589254999981</v>
      </c>
      <c r="M248" s="38">
        <v>352</v>
      </c>
      <c r="N248" s="53">
        <f t="shared" si="20"/>
        <v>133373119.38036317</v>
      </c>
    </row>
    <row r="249" spans="1:18" customFormat="1" x14ac:dyDescent="0.2">
      <c r="A249" s="17">
        <f t="shared" si="30"/>
        <v>42582</v>
      </c>
      <c r="B249" s="30"/>
      <c r="C249" s="34"/>
      <c r="D249" s="30"/>
      <c r="E249" s="30"/>
      <c r="F249" s="30"/>
      <c r="G249" s="3"/>
      <c r="H249" s="29">
        <f t="shared" si="28"/>
        <v>14.54736842105263</v>
      </c>
      <c r="I249" s="29">
        <f t="shared" si="28"/>
        <v>78.989473684210523</v>
      </c>
      <c r="J249" s="4">
        <v>31</v>
      </c>
      <c r="K249" s="7">
        <v>0</v>
      </c>
      <c r="L249" s="58">
        <f t="shared" si="29"/>
        <v>301.21975797499982</v>
      </c>
      <c r="M249" s="38">
        <v>320</v>
      </c>
      <c r="N249" s="53">
        <f t="shared" si="20"/>
        <v>138280682.01083091</v>
      </c>
    </row>
    <row r="250" spans="1:18" customFormat="1" x14ac:dyDescent="0.2">
      <c r="A250" s="17">
        <f t="shared" si="30"/>
        <v>42613</v>
      </c>
      <c r="B250" s="30"/>
      <c r="C250" s="34"/>
      <c r="D250" s="30"/>
      <c r="E250" s="30"/>
      <c r="F250" s="30"/>
      <c r="G250" s="3"/>
      <c r="H250" s="29">
        <f t="shared" si="28"/>
        <v>22.694736842105257</v>
      </c>
      <c r="I250" s="29">
        <f t="shared" si="28"/>
        <v>55.121052631578955</v>
      </c>
      <c r="J250" s="4">
        <v>31</v>
      </c>
      <c r="K250" s="7">
        <v>0</v>
      </c>
      <c r="L250" s="58">
        <f t="shared" si="29"/>
        <v>301.54362339999983</v>
      </c>
      <c r="M250" s="38">
        <v>352</v>
      </c>
      <c r="N250" s="53">
        <f t="shared" si="20"/>
        <v>136441725.00402862</v>
      </c>
    </row>
    <row r="251" spans="1:18" customFormat="1" x14ac:dyDescent="0.2">
      <c r="A251" s="17">
        <f t="shared" si="30"/>
        <v>42643</v>
      </c>
      <c r="B251" s="30"/>
      <c r="C251" s="34"/>
      <c r="D251" s="30"/>
      <c r="E251" s="30"/>
      <c r="F251" s="30"/>
      <c r="G251" s="3"/>
      <c r="H251" s="29">
        <f t="shared" si="28"/>
        <v>99.494736842105283</v>
      </c>
      <c r="I251" s="29">
        <f t="shared" si="28"/>
        <v>17.573684210526313</v>
      </c>
      <c r="J251" s="4">
        <v>30</v>
      </c>
      <c r="K251" s="7">
        <v>1</v>
      </c>
      <c r="L251" s="58">
        <f t="shared" si="29"/>
        <v>301.86748882499984</v>
      </c>
      <c r="M251" s="38">
        <v>336</v>
      </c>
      <c r="N251" s="53">
        <f t="shared" si="20"/>
        <v>127084469.07181327</v>
      </c>
    </row>
    <row r="252" spans="1:18" customFormat="1" x14ac:dyDescent="0.2">
      <c r="A252" s="17">
        <f t="shared" si="30"/>
        <v>42674</v>
      </c>
      <c r="B252" s="30"/>
      <c r="C252" s="34"/>
      <c r="D252" s="30"/>
      <c r="E252" s="30"/>
      <c r="F252" s="30"/>
      <c r="G252" s="3"/>
      <c r="H252" s="29">
        <f t="shared" si="28"/>
        <v>287.43684210526311</v>
      </c>
      <c r="I252" s="29">
        <f t="shared" si="28"/>
        <v>0.84736842105263166</v>
      </c>
      <c r="J252" s="4">
        <v>31</v>
      </c>
      <c r="K252" s="7">
        <v>1</v>
      </c>
      <c r="L252" s="58">
        <f t="shared" si="29"/>
        <v>302.19135424999985</v>
      </c>
      <c r="M252" s="38">
        <v>320</v>
      </c>
      <c r="N252" s="53">
        <f t="shared" si="20"/>
        <v>130299334.72062451</v>
      </c>
    </row>
    <row r="253" spans="1:18" customFormat="1" x14ac:dyDescent="0.2">
      <c r="A253" s="17">
        <f t="shared" si="30"/>
        <v>42704</v>
      </c>
      <c r="B253" s="30"/>
      <c r="C253" s="34"/>
      <c r="D253" s="30"/>
      <c r="E253" s="30"/>
      <c r="F253" s="30"/>
      <c r="G253" s="3"/>
      <c r="H253" s="29">
        <f t="shared" si="28"/>
        <v>455.51578947368415</v>
      </c>
      <c r="I253" s="29">
        <f t="shared" si="28"/>
        <v>0</v>
      </c>
      <c r="J253" s="4">
        <v>30</v>
      </c>
      <c r="K253" s="7">
        <v>1</v>
      </c>
      <c r="L253" s="58">
        <f t="shared" si="29"/>
        <v>302.51521967499986</v>
      </c>
      <c r="M253" s="38">
        <v>336</v>
      </c>
      <c r="N253" s="53">
        <f t="shared" si="20"/>
        <v>134097160.3942198</v>
      </c>
    </row>
    <row r="254" spans="1:18" customFormat="1" x14ac:dyDescent="0.2">
      <c r="A254" s="17">
        <f t="shared" si="30"/>
        <v>42735</v>
      </c>
      <c r="B254" s="30"/>
      <c r="C254" s="34"/>
      <c r="D254" s="30"/>
      <c r="E254" s="30"/>
      <c r="F254" s="30"/>
      <c r="G254" s="3"/>
      <c r="H254" s="29">
        <f t="shared" si="28"/>
        <v>647.36842105263156</v>
      </c>
      <c r="I254" s="29">
        <f t="shared" si="28"/>
        <v>0</v>
      </c>
      <c r="J254" s="4">
        <v>31</v>
      </c>
      <c r="K254" s="7">
        <v>0</v>
      </c>
      <c r="L254" s="58">
        <f t="shared" si="29"/>
        <v>302.83908509999986</v>
      </c>
      <c r="M254" s="38">
        <v>336</v>
      </c>
      <c r="N254" s="53">
        <f t="shared" si="20"/>
        <v>143386547.72086066</v>
      </c>
      <c r="R254" s="59">
        <f>+L254/L242-1</f>
        <v>1.3000000000000345E-2</v>
      </c>
    </row>
    <row r="255" spans="1:18" customFormat="1" x14ac:dyDescent="0.2">
      <c r="A255" s="17"/>
      <c r="B255" s="30"/>
      <c r="C255" s="34"/>
      <c r="D255" s="30"/>
      <c r="E255" s="30"/>
      <c r="F255" s="30"/>
      <c r="G255" s="3"/>
      <c r="H255" s="1"/>
      <c r="I255" s="1"/>
      <c r="J255" s="4"/>
      <c r="K255" s="4"/>
      <c r="L255" s="33"/>
      <c r="M255" s="33"/>
      <c r="N255" s="52"/>
    </row>
    <row r="256" spans="1:18" customFormat="1" x14ac:dyDescent="0.2">
      <c r="A256" s="17"/>
      <c r="B256" s="30"/>
      <c r="C256" s="34"/>
      <c r="D256" s="30"/>
      <c r="E256" s="30"/>
      <c r="F256" s="30"/>
      <c r="G256" s="3"/>
      <c r="H256" s="8"/>
      <c r="I256" s="20" t="s">
        <v>29</v>
      </c>
      <c r="J256" s="4"/>
      <c r="K256" s="4"/>
      <c r="L256" s="33"/>
      <c r="M256" s="33"/>
      <c r="N256" s="53">
        <f>SUM(N27:N254)</f>
        <v>26083111662.557461</v>
      </c>
    </row>
    <row r="257" spans="1:21" x14ac:dyDescent="0.2">
      <c r="A257" s="17"/>
      <c r="J257" s="4"/>
      <c r="K257" s="4"/>
      <c r="L257" s="33"/>
      <c r="M257" s="33"/>
    </row>
    <row r="258" spans="1:21" x14ac:dyDescent="0.2">
      <c r="A258" s="15">
        <v>1996</v>
      </c>
      <c r="G258" s="3">
        <f>SUM(G3:G14)</f>
        <v>1054584152.9999999</v>
      </c>
      <c r="H258" s="35"/>
      <c r="I258" s="35"/>
      <c r="J258" s="4"/>
      <c r="K258" s="4"/>
      <c r="L258" s="33"/>
      <c r="M258" s="33"/>
      <c r="N258" s="3">
        <f>SUM(N3:N14)</f>
        <v>1079438621.8765574</v>
      </c>
      <c r="O258" s="14">
        <f t="shared" ref="O258:O259" si="31">N258-G258</f>
        <v>24854468.876557469</v>
      </c>
      <c r="P258" s="2">
        <f t="shared" ref="P258:P259" si="32">O258/G258</f>
        <v>2.3568028028729038E-2</v>
      </c>
      <c r="Q258" s="2">
        <f t="shared" ref="Q258:Q259" si="33">ABS(P258)</f>
        <v>2.3568028028729038E-2</v>
      </c>
      <c r="R258" s="35"/>
      <c r="S258" s="35"/>
    </row>
    <row r="259" spans="1:21" x14ac:dyDescent="0.2">
      <c r="A259" s="18">
        <v>1997</v>
      </c>
      <c r="G259" s="3">
        <f>SUM(G15:G26)</f>
        <v>1067428819.3</v>
      </c>
      <c r="H259" s="35"/>
      <c r="I259" s="35"/>
      <c r="J259" s="4"/>
      <c r="K259" s="4"/>
      <c r="L259" s="33"/>
      <c r="M259" s="33"/>
      <c r="N259" s="3">
        <f>SUM(N15:N26)</f>
        <v>1075107071.6055143</v>
      </c>
      <c r="O259" s="14">
        <f t="shared" si="31"/>
        <v>7678252.3055143356</v>
      </c>
      <c r="P259" s="2">
        <f t="shared" si="32"/>
        <v>7.1932218492560384E-3</v>
      </c>
      <c r="Q259" s="2">
        <f t="shared" si="33"/>
        <v>7.1932218492560384E-3</v>
      </c>
      <c r="R259" s="35"/>
      <c r="S259" s="35"/>
    </row>
    <row r="260" spans="1:21" x14ac:dyDescent="0.2">
      <c r="A260" s="15">
        <v>1998</v>
      </c>
      <c r="G260" s="3">
        <f>SUM(G27:G38)</f>
        <v>1089938594.0000002</v>
      </c>
      <c r="J260" s="4"/>
      <c r="K260" s="4"/>
      <c r="L260" s="33"/>
      <c r="M260" s="33"/>
      <c r="N260" s="54">
        <f>SUM(N27:N38)</f>
        <v>1106904690.1855423</v>
      </c>
      <c r="O260" s="14">
        <f t="shared" ref="O260:O276" si="34">N260-G260</f>
        <v>16966096.185542107</v>
      </c>
      <c r="P260" s="2">
        <f t="shared" ref="P260:P276" si="35">O260/G260</f>
        <v>1.5566102786834707E-2</v>
      </c>
      <c r="Q260" s="2">
        <f>ABS(P260)</f>
        <v>1.5566102786834707E-2</v>
      </c>
      <c r="R260" s="2"/>
      <c r="S260" s="2"/>
    </row>
    <row r="261" spans="1:21" x14ac:dyDescent="0.2">
      <c r="A261" s="18">
        <v>1999</v>
      </c>
      <c r="G261" s="3">
        <f>SUM(G39:G50)</f>
        <v>1136636397.1000001</v>
      </c>
      <c r="J261" s="4"/>
      <c r="K261" s="4"/>
      <c r="L261" s="33"/>
      <c r="M261" s="33"/>
      <c r="N261" s="54">
        <f>SUM(N39:N50)</f>
        <v>1184198548.6727269</v>
      </c>
      <c r="O261" s="14">
        <f t="shared" si="34"/>
        <v>47562151.572726727</v>
      </c>
      <c r="P261" s="2">
        <f t="shared" si="35"/>
        <v>4.1844649435893666E-2</v>
      </c>
      <c r="Q261" s="2">
        <f t="shared" ref="Q261:Q276" si="36">ABS(P261)</f>
        <v>4.1844649435893666E-2</v>
      </c>
      <c r="R261" s="2"/>
      <c r="S261" s="2"/>
    </row>
    <row r="262" spans="1:21" x14ac:dyDescent="0.2">
      <c r="A262" s="15">
        <v>2000</v>
      </c>
      <c r="G262" s="3">
        <f>SUM(G51:G62)</f>
        <v>1173512817</v>
      </c>
      <c r="J262" s="4"/>
      <c r="K262" s="4"/>
      <c r="L262" s="33"/>
      <c r="M262" s="33"/>
      <c r="N262" s="54">
        <f>SUM(N51:N62)</f>
        <v>1184527834.548794</v>
      </c>
      <c r="O262" s="14">
        <f t="shared" si="34"/>
        <v>11015017.548794031</v>
      </c>
      <c r="P262" s="2">
        <f t="shared" si="35"/>
        <v>9.3863632243515842E-3</v>
      </c>
      <c r="Q262" s="2">
        <f t="shared" si="36"/>
        <v>9.3863632243515842E-3</v>
      </c>
      <c r="R262" s="2"/>
      <c r="S262" s="2"/>
    </row>
    <row r="263" spans="1:21" x14ac:dyDescent="0.2">
      <c r="A263" s="18">
        <v>2001</v>
      </c>
      <c r="G263" s="3">
        <f>SUM(G63:G74)</f>
        <v>1205847416.1772089</v>
      </c>
      <c r="J263" s="4"/>
      <c r="K263" s="4"/>
      <c r="L263" s="33"/>
      <c r="M263" s="33"/>
      <c r="N263" s="54">
        <f>SUM(N63:N74)</f>
        <v>1206924843.2518015</v>
      </c>
      <c r="O263" s="14">
        <f t="shared" si="34"/>
        <v>1077427.0745925903</v>
      </c>
      <c r="P263" s="2">
        <f t="shared" si="35"/>
        <v>8.9350199713348624E-4</v>
      </c>
      <c r="Q263" s="2">
        <f t="shared" si="36"/>
        <v>8.9350199713348624E-4</v>
      </c>
      <c r="R263" s="2"/>
      <c r="S263" s="2"/>
    </row>
    <row r="264" spans="1:21" x14ac:dyDescent="0.2">
      <c r="A264" s="15">
        <v>2002</v>
      </c>
      <c r="G264" s="3">
        <f>SUM(G75:G86)</f>
        <v>1286398646.9897749</v>
      </c>
      <c r="J264" s="4"/>
      <c r="K264" s="4"/>
      <c r="L264" s="33"/>
      <c r="M264" s="33"/>
      <c r="N264" s="54">
        <f>SUM(N75:N86)</f>
        <v>1238388155.5439377</v>
      </c>
      <c r="O264" s="14">
        <f t="shared" si="34"/>
        <v>-48010491.445837259</v>
      </c>
      <c r="P264" s="2">
        <f t="shared" si="35"/>
        <v>-3.7321627753716752E-2</v>
      </c>
      <c r="Q264" s="2">
        <f t="shared" si="36"/>
        <v>3.7321627753716752E-2</v>
      </c>
      <c r="R264" s="2"/>
      <c r="S264" s="2"/>
    </row>
    <row r="265" spans="1:21" x14ac:dyDescent="0.2">
      <c r="A265" s="18">
        <v>2003</v>
      </c>
      <c r="G265" s="3">
        <f>SUM(G87:G98)</f>
        <v>1269973823.9361501</v>
      </c>
      <c r="J265" s="4"/>
      <c r="K265" s="4"/>
      <c r="L265" s="33"/>
      <c r="M265" s="33"/>
      <c r="N265" s="54">
        <f>SUM(N87:N98)</f>
        <v>1274021085.0252407</v>
      </c>
      <c r="O265" s="14">
        <f t="shared" si="34"/>
        <v>4047261.0890905857</v>
      </c>
      <c r="P265" s="2">
        <f t="shared" si="35"/>
        <v>3.1868854403207512E-3</v>
      </c>
      <c r="Q265" s="2">
        <f t="shared" si="36"/>
        <v>3.1868854403207512E-3</v>
      </c>
      <c r="R265" s="2"/>
      <c r="S265" s="2"/>
    </row>
    <row r="266" spans="1:21" x14ac:dyDescent="0.2">
      <c r="A266" s="15">
        <v>2004</v>
      </c>
      <c r="G266" s="3">
        <f>SUM(G99:G110)</f>
        <v>1294310409.8232</v>
      </c>
      <c r="J266" s="4"/>
      <c r="K266" s="4"/>
      <c r="L266" s="33"/>
      <c r="M266" s="33"/>
      <c r="N266" s="54">
        <f>SUM(N99:N110)</f>
        <v>1286052695.5111763</v>
      </c>
      <c r="O266" s="14">
        <f t="shared" si="34"/>
        <v>-8257714.3120236397</v>
      </c>
      <c r="P266" s="2">
        <f t="shared" si="35"/>
        <v>-6.3800107372632706E-3</v>
      </c>
      <c r="Q266" s="2">
        <f t="shared" si="36"/>
        <v>6.3800107372632706E-3</v>
      </c>
      <c r="R266" s="2"/>
      <c r="S266" s="2"/>
    </row>
    <row r="267" spans="1:21" x14ac:dyDescent="0.2">
      <c r="A267" s="18">
        <v>2005</v>
      </c>
      <c r="G267" s="3">
        <f>SUM(G111:G122)</f>
        <v>1358556812.9958501</v>
      </c>
      <c r="J267" s="4"/>
      <c r="K267" s="4"/>
      <c r="L267" s="33"/>
      <c r="M267" s="33"/>
      <c r="N267" s="54">
        <f>SUM(N111:N122)</f>
        <v>1387950220.9055583</v>
      </c>
      <c r="O267" s="14">
        <f t="shared" si="34"/>
        <v>29393407.909708261</v>
      </c>
      <c r="P267" s="2">
        <f t="shared" si="35"/>
        <v>2.1635759085327298E-2</v>
      </c>
      <c r="Q267" s="2">
        <f t="shared" si="36"/>
        <v>2.1635759085327298E-2</v>
      </c>
      <c r="R267" s="2"/>
      <c r="S267" s="2"/>
    </row>
    <row r="268" spans="1:21" x14ac:dyDescent="0.2">
      <c r="A268" s="15">
        <v>2006</v>
      </c>
      <c r="G268" s="3">
        <f>SUM(G123:G134)</f>
        <v>1372533120.3491502</v>
      </c>
      <c r="J268" s="4"/>
      <c r="K268" s="4"/>
      <c r="L268" s="33"/>
      <c r="M268" s="33"/>
      <c r="N268" s="54">
        <f>SUM(N123:N134)</f>
        <v>1364186174.8404813</v>
      </c>
      <c r="O268" s="14">
        <f t="shared" si="34"/>
        <v>-8346945.5086688995</v>
      </c>
      <c r="P268" s="2">
        <f t="shared" si="35"/>
        <v>-6.0814164590400352E-3</v>
      </c>
      <c r="Q268" s="2">
        <f t="shared" si="36"/>
        <v>6.0814164590400352E-3</v>
      </c>
      <c r="R268" s="2"/>
      <c r="S268" s="2"/>
    </row>
    <row r="269" spans="1:21" x14ac:dyDescent="0.2">
      <c r="A269" s="18">
        <v>2007</v>
      </c>
      <c r="G269" s="3">
        <f>SUM(G135:G146)</f>
        <v>1423569039</v>
      </c>
      <c r="L269" s="33"/>
      <c r="M269" s="33"/>
      <c r="N269" s="54">
        <f>SUM(N135:N146)</f>
        <v>1374953814.3709557</v>
      </c>
      <c r="O269" s="14">
        <f t="shared" si="34"/>
        <v>-48615224.629044294</v>
      </c>
      <c r="P269" s="2">
        <f t="shared" si="35"/>
        <v>-3.4150240204152325E-2</v>
      </c>
      <c r="Q269" s="2">
        <f t="shared" si="36"/>
        <v>3.4150240204152325E-2</v>
      </c>
      <c r="R269" s="2"/>
      <c r="S269" s="2"/>
    </row>
    <row r="270" spans="1:21" x14ac:dyDescent="0.2">
      <c r="A270" s="15">
        <v>2008</v>
      </c>
      <c r="G270" s="3">
        <f>SUM(G147:G158)</f>
        <v>1421429683</v>
      </c>
      <c r="L270" s="33"/>
      <c r="M270" s="33"/>
      <c r="N270" s="54">
        <f>SUM(N147:N158)</f>
        <v>1399504550.6013935</v>
      </c>
      <c r="O270" s="14">
        <f t="shared" si="34"/>
        <v>-21925132.398606539</v>
      </c>
      <c r="P270" s="2">
        <f t="shared" si="35"/>
        <v>-1.5424704198052502E-2</v>
      </c>
      <c r="Q270" s="2">
        <f t="shared" si="36"/>
        <v>1.5424704198052502E-2</v>
      </c>
      <c r="R270" s="2"/>
      <c r="S270" s="2"/>
      <c r="T270" s="3"/>
      <c r="U270" s="21"/>
    </row>
    <row r="271" spans="1:21" x14ac:dyDescent="0.2">
      <c r="A271" s="18">
        <v>2009</v>
      </c>
      <c r="G271" s="3">
        <f>SUM(G159:G170)</f>
        <v>1411764680.4000001</v>
      </c>
      <c r="L271" s="33"/>
      <c r="M271" s="33"/>
      <c r="N271" s="54">
        <f>SUM(N159:N170)</f>
        <v>1369103037.8964186</v>
      </c>
      <c r="O271" s="14">
        <f t="shared" si="34"/>
        <v>-42661642.503581524</v>
      </c>
      <c r="P271" s="2">
        <f t="shared" si="35"/>
        <v>-3.0218663985483795E-2</v>
      </c>
      <c r="Q271" s="2">
        <f t="shared" si="36"/>
        <v>3.0218663985483795E-2</v>
      </c>
      <c r="R271" s="2"/>
      <c r="S271" s="2"/>
      <c r="T271" s="3"/>
      <c r="U271" s="21"/>
    </row>
    <row r="272" spans="1:21" x14ac:dyDescent="0.2">
      <c r="A272" s="15">
        <v>2010</v>
      </c>
      <c r="G272" s="3">
        <f>SUM(G171:G182)</f>
        <v>1479129865.4622219</v>
      </c>
      <c r="L272" s="33"/>
      <c r="M272" s="33"/>
      <c r="N272" s="54">
        <f>SUM(N171:N182)</f>
        <v>1421723729.3002489</v>
      </c>
      <c r="O272" s="14">
        <f t="shared" si="34"/>
        <v>-57406136.161973</v>
      </c>
      <c r="P272" s="2">
        <f t="shared" si="35"/>
        <v>-3.8810747793287116E-2</v>
      </c>
      <c r="Q272" s="2">
        <f t="shared" si="36"/>
        <v>3.8810747793287116E-2</v>
      </c>
      <c r="R272" s="2"/>
      <c r="S272" s="2"/>
      <c r="T272" s="3"/>
      <c r="U272" s="21"/>
    </row>
    <row r="273" spans="1:21" x14ac:dyDescent="0.2">
      <c r="A273" s="18">
        <v>2011</v>
      </c>
      <c r="G273" s="3">
        <f>SUM(G183:G194)</f>
        <v>1488841980.79</v>
      </c>
      <c r="L273" s="33"/>
      <c r="M273" s="33"/>
      <c r="N273" s="47">
        <f>SUM(N183:N194)</f>
        <v>1492547995.4658337</v>
      </c>
      <c r="O273" s="14">
        <f t="shared" si="34"/>
        <v>3706014.6758337021</v>
      </c>
      <c r="P273" s="2">
        <f t="shared" si="35"/>
        <v>2.4891927576271324E-3</v>
      </c>
      <c r="Q273" s="2">
        <f t="shared" si="36"/>
        <v>2.4891927576271324E-3</v>
      </c>
      <c r="R273" s="2"/>
      <c r="S273" s="2"/>
      <c r="T273" s="3"/>
      <c r="U273" s="21"/>
    </row>
    <row r="274" spans="1:21" x14ac:dyDescent="0.2">
      <c r="A274" s="15">
        <v>2012</v>
      </c>
      <c r="G274" s="3">
        <f>SUM(G195:G206)</f>
        <v>1495459949.0999999</v>
      </c>
      <c r="L274" s="33"/>
      <c r="M274" s="33"/>
      <c r="N274" s="47">
        <f>SUM(N195:N206)</f>
        <v>1496338276.8932972</v>
      </c>
      <c r="O274" s="14">
        <f t="shared" si="34"/>
        <v>878327.7932972908</v>
      </c>
      <c r="P274" s="2">
        <f t="shared" si="35"/>
        <v>5.8732953284766165E-4</v>
      </c>
      <c r="Q274" s="2">
        <f t="shared" si="36"/>
        <v>5.8732953284766165E-4</v>
      </c>
      <c r="R274" s="2"/>
      <c r="S274" s="2"/>
      <c r="T274" s="3"/>
      <c r="U274" s="21"/>
    </row>
    <row r="275" spans="1:21" x14ac:dyDescent="0.2">
      <c r="A275" s="18">
        <v>2013</v>
      </c>
      <c r="G275" s="3">
        <f>SUM(G207:G218)</f>
        <v>1493043816.6187882</v>
      </c>
      <c r="L275" s="33"/>
      <c r="M275" s="33"/>
      <c r="N275" s="54">
        <f>SUM(N207:N218)</f>
        <v>1525289731.1147909</v>
      </c>
      <c r="O275" s="14">
        <f t="shared" si="34"/>
        <v>32245914.496002674</v>
      </c>
      <c r="P275" s="2">
        <f t="shared" si="35"/>
        <v>2.1597433469185232E-2</v>
      </c>
      <c r="Q275" s="2">
        <f t="shared" si="36"/>
        <v>2.1597433469185232E-2</v>
      </c>
      <c r="R275" s="2"/>
      <c r="S275" s="2"/>
      <c r="T275" s="3"/>
      <c r="U275" s="21"/>
    </row>
    <row r="276" spans="1:21" x14ac:dyDescent="0.2">
      <c r="A276" s="15">
        <v>2014</v>
      </c>
      <c r="G276" s="3">
        <f>SUM(G219:G230)</f>
        <v>1490761014.1592579</v>
      </c>
      <c r="L276" s="33"/>
      <c r="M276" s="33"/>
      <c r="N276" s="54">
        <f>SUM(N219:N230)</f>
        <v>1546559961.5913262</v>
      </c>
      <c r="O276" s="14">
        <f t="shared" si="34"/>
        <v>55798947.432068348</v>
      </c>
      <c r="P276" s="2">
        <f t="shared" si="35"/>
        <v>3.7429840800832316E-2</v>
      </c>
      <c r="Q276" s="2">
        <f t="shared" si="36"/>
        <v>3.7429840800832316E-2</v>
      </c>
      <c r="R276" s="2"/>
      <c r="S276" s="2"/>
      <c r="T276" s="3"/>
      <c r="U276" s="21"/>
    </row>
    <row r="277" spans="1:21" x14ac:dyDescent="0.2">
      <c r="A277" s="18">
        <v>2015</v>
      </c>
      <c r="L277" s="33"/>
      <c r="M277" s="33"/>
      <c r="N277" s="54">
        <f>SUM(N231:N242)</f>
        <v>1602458144.9855764</v>
      </c>
      <c r="O277" s="14"/>
      <c r="P277" s="2"/>
      <c r="Q277" s="60">
        <f>AVERAGE(Q258:Q276)</f>
        <v>1.8619248396807096E-2</v>
      </c>
      <c r="R277" s="47"/>
      <c r="S277" s="2"/>
      <c r="T277" s="3"/>
      <c r="U277" s="21"/>
    </row>
    <row r="278" spans="1:21" x14ac:dyDescent="0.2">
      <c r="A278" s="15">
        <v>2016</v>
      </c>
      <c r="L278" s="33"/>
      <c r="M278" s="33"/>
      <c r="N278" s="54">
        <f>SUM(N243:N254)</f>
        <v>1621478171.8523695</v>
      </c>
      <c r="O278" s="14"/>
      <c r="P278" s="2"/>
      <c r="Q278" s="2"/>
      <c r="R278" s="3"/>
      <c r="S278" s="2"/>
      <c r="T278" s="3"/>
      <c r="U278" s="21"/>
    </row>
    <row r="279" spans="1:21" x14ac:dyDescent="0.2">
      <c r="L279" s="33"/>
      <c r="M279" s="33"/>
      <c r="N279" s="54"/>
    </row>
    <row r="280" spans="1:21" x14ac:dyDescent="0.2">
      <c r="A280" s="15" t="s">
        <v>34</v>
      </c>
      <c r="G280" s="3">
        <f>SUM(G260:G278)</f>
        <v>22891708066.901604</v>
      </c>
      <c r="L280" s="33"/>
      <c r="M280" s="33"/>
      <c r="N280" s="54">
        <f>SUM(N260:N276)</f>
        <v>22859175345.719524</v>
      </c>
      <c r="O280" s="16">
        <f>N280-G280</f>
        <v>-32532721.182079315</v>
      </c>
    </row>
    <row r="282" spans="1:21" x14ac:dyDescent="0.2">
      <c r="N282" s="54">
        <f>SUM(N260:N278)</f>
        <v>26083111662.557472</v>
      </c>
      <c r="O282" s="16">
        <f>N256-N282</f>
        <v>0</v>
      </c>
    </row>
    <row r="283" spans="1:21" x14ac:dyDescent="0.2">
      <c r="N283" s="55"/>
      <c r="O283" s="8"/>
      <c r="P283" s="8"/>
      <c r="Q283" s="8"/>
      <c r="R283" s="8"/>
      <c r="S283" s="8"/>
    </row>
    <row r="286" spans="1:21" x14ac:dyDescent="0.2">
      <c r="G286" s="61" t="s">
        <v>33</v>
      </c>
      <c r="H286" s="62"/>
      <c r="I286" s="62"/>
    </row>
    <row r="287" spans="1:21" x14ac:dyDescent="0.2">
      <c r="H287" s="29">
        <v>741.98000000000013</v>
      </c>
      <c r="I287" s="29">
        <v>0</v>
      </c>
      <c r="J287" s="4">
        <v>31</v>
      </c>
      <c r="K287" s="7">
        <v>0</v>
      </c>
      <c r="L287" s="7">
        <f>L243</f>
        <v>299.27656542499977</v>
      </c>
      <c r="M287" s="25">
        <f>M243</f>
        <v>320</v>
      </c>
      <c r="N287" s="46">
        <f>$W$18+$W$19*H287+$W$20*I287+$W$21*J287+$W$22*K287+$W$23*L287+$W$24*M287</f>
        <v>143397754.179474</v>
      </c>
    </row>
    <row r="288" spans="1:21" x14ac:dyDescent="0.2">
      <c r="H288" s="29">
        <v>685.67</v>
      </c>
      <c r="I288" s="29">
        <v>0</v>
      </c>
      <c r="J288" s="4">
        <v>28</v>
      </c>
      <c r="K288" s="7">
        <v>0</v>
      </c>
      <c r="L288" s="7">
        <f t="shared" ref="L288:L298" si="37">L287</f>
        <v>299.27656542499977</v>
      </c>
      <c r="M288" s="25">
        <f t="shared" ref="M288:M298" si="38">M287</f>
        <v>320</v>
      </c>
      <c r="N288" s="46">
        <f t="shared" ref="N287:N298" si="39">$W$18+$W$19*H288+$W$20*I288+$W$21*J288+$W$22*K288+$W$23*L288+$W$24*M288</f>
        <v>136092382.8353093</v>
      </c>
    </row>
    <row r="289" spans="1:19" x14ac:dyDescent="0.2">
      <c r="H289" s="29">
        <v>590.59</v>
      </c>
      <c r="I289" s="29">
        <v>0</v>
      </c>
      <c r="J289" s="4">
        <v>31</v>
      </c>
      <c r="K289" s="7">
        <v>1</v>
      </c>
      <c r="L289" s="7">
        <f t="shared" si="37"/>
        <v>299.27656542499977</v>
      </c>
      <c r="M289" s="25">
        <f t="shared" si="38"/>
        <v>320</v>
      </c>
      <c r="N289" s="46">
        <f t="shared" si="39"/>
        <v>137289291.82745361</v>
      </c>
    </row>
    <row r="290" spans="1:19" x14ac:dyDescent="0.2">
      <c r="H290" s="29">
        <v>346.96</v>
      </c>
      <c r="I290" s="29">
        <v>0.32</v>
      </c>
      <c r="J290" s="4">
        <v>30</v>
      </c>
      <c r="K290" s="7">
        <v>1</v>
      </c>
      <c r="L290" s="7">
        <f t="shared" si="37"/>
        <v>299.27656542499977</v>
      </c>
      <c r="M290" s="25">
        <f t="shared" si="38"/>
        <v>320</v>
      </c>
      <c r="N290" s="46">
        <f t="shared" si="39"/>
        <v>128660843.35168862</v>
      </c>
    </row>
    <row r="291" spans="1:19" x14ac:dyDescent="0.2">
      <c r="A291"/>
      <c r="B291"/>
      <c r="C291"/>
      <c r="D291"/>
      <c r="E291"/>
      <c r="F291"/>
      <c r="H291" s="29">
        <v>175.32</v>
      </c>
      <c r="I291" s="29">
        <v>11.290000000000001</v>
      </c>
      <c r="J291" s="4">
        <v>31</v>
      </c>
      <c r="K291" s="7">
        <v>1</v>
      </c>
      <c r="L291" s="7">
        <f t="shared" si="37"/>
        <v>299.27656542499977</v>
      </c>
      <c r="M291" s="25">
        <f t="shared" si="38"/>
        <v>320</v>
      </c>
      <c r="N291" s="46">
        <f t="shared" si="39"/>
        <v>127781489.33796778</v>
      </c>
      <c r="Q291"/>
      <c r="R291"/>
      <c r="S291"/>
    </row>
    <row r="292" spans="1:19" x14ac:dyDescent="0.2">
      <c r="A292"/>
      <c r="B292"/>
      <c r="C292"/>
      <c r="D292"/>
      <c r="E292"/>
      <c r="F292"/>
      <c r="H292" s="29">
        <v>44.14</v>
      </c>
      <c r="I292" s="29">
        <v>45.84</v>
      </c>
      <c r="J292" s="4">
        <v>30</v>
      </c>
      <c r="K292" s="7">
        <v>0</v>
      </c>
      <c r="L292" s="7">
        <f t="shared" si="37"/>
        <v>299.27656542499977</v>
      </c>
      <c r="M292" s="25">
        <f t="shared" si="38"/>
        <v>320</v>
      </c>
      <c r="N292" s="46">
        <f t="shared" si="39"/>
        <v>130353706.6510306</v>
      </c>
      <c r="Q292"/>
      <c r="R292"/>
      <c r="S292"/>
    </row>
    <row r="293" spans="1:19" x14ac:dyDescent="0.2">
      <c r="A293"/>
      <c r="B293"/>
      <c r="C293"/>
      <c r="D293"/>
      <c r="E293"/>
      <c r="F293"/>
      <c r="H293" s="29">
        <v>14.589999999999998</v>
      </c>
      <c r="I293" s="29">
        <v>85.65</v>
      </c>
      <c r="J293" s="4">
        <v>31</v>
      </c>
      <c r="K293" s="7">
        <v>0</v>
      </c>
      <c r="L293" s="7">
        <f t="shared" si="37"/>
        <v>299.27656542499977</v>
      </c>
      <c r="M293" s="25">
        <f t="shared" si="38"/>
        <v>320</v>
      </c>
      <c r="N293" s="46">
        <f t="shared" si="39"/>
        <v>138626844.53613225</v>
      </c>
      <c r="Q293"/>
      <c r="R293"/>
      <c r="S293"/>
    </row>
    <row r="294" spans="1:19" x14ac:dyDescent="0.2">
      <c r="A294"/>
      <c r="B294"/>
      <c r="C294"/>
      <c r="D294"/>
      <c r="E294"/>
      <c r="F294"/>
      <c r="H294" s="29">
        <v>21.779999999999998</v>
      </c>
      <c r="I294" s="29">
        <v>54.040000000000006</v>
      </c>
      <c r="J294" s="4">
        <v>31</v>
      </c>
      <c r="K294" s="7">
        <v>0</v>
      </c>
      <c r="L294" s="7">
        <f t="shared" si="37"/>
        <v>299.27656542499977</v>
      </c>
      <c r="M294" s="25">
        <f t="shared" si="38"/>
        <v>320</v>
      </c>
      <c r="N294" s="46">
        <f t="shared" si="39"/>
        <v>133124619.32227534</v>
      </c>
      <c r="Q294"/>
      <c r="R294"/>
      <c r="S294"/>
    </row>
    <row r="295" spans="1:19" x14ac:dyDescent="0.2">
      <c r="A295"/>
      <c r="B295"/>
      <c r="C295"/>
      <c r="D295"/>
      <c r="E295"/>
      <c r="F295"/>
      <c r="H295" s="29">
        <v>104.27000000000001</v>
      </c>
      <c r="I295" s="29">
        <v>15.25</v>
      </c>
      <c r="J295" s="4">
        <v>30</v>
      </c>
      <c r="K295" s="7">
        <v>1</v>
      </c>
      <c r="L295" s="7">
        <f t="shared" si="37"/>
        <v>299.27656542499977</v>
      </c>
      <c r="M295" s="25">
        <f t="shared" si="38"/>
        <v>320</v>
      </c>
      <c r="N295" s="46">
        <f t="shared" si="39"/>
        <v>124607336.78548917</v>
      </c>
      <c r="Q295"/>
      <c r="R295"/>
      <c r="S295"/>
    </row>
    <row r="296" spans="1:19" x14ac:dyDescent="0.2">
      <c r="A296"/>
      <c r="B296"/>
      <c r="C296"/>
      <c r="D296"/>
      <c r="E296"/>
      <c r="F296"/>
      <c r="H296" s="29">
        <v>279.73999999999995</v>
      </c>
      <c r="I296" s="29">
        <v>1.35</v>
      </c>
      <c r="J296" s="4">
        <v>31</v>
      </c>
      <c r="K296" s="7">
        <v>1</v>
      </c>
      <c r="L296" s="7">
        <f t="shared" si="37"/>
        <v>299.27656542499977</v>
      </c>
      <c r="M296" s="25">
        <f t="shared" si="38"/>
        <v>320</v>
      </c>
      <c r="N296" s="46">
        <f t="shared" si="39"/>
        <v>128891268.55865514</v>
      </c>
      <c r="Q296"/>
      <c r="R296"/>
      <c r="S296"/>
    </row>
    <row r="297" spans="1:19" x14ac:dyDescent="0.2">
      <c r="A297"/>
      <c r="B297"/>
      <c r="C297"/>
      <c r="D297"/>
      <c r="E297"/>
      <c r="F297"/>
      <c r="H297" s="29">
        <v>459.46999999999997</v>
      </c>
      <c r="I297" s="29">
        <v>0</v>
      </c>
      <c r="J297" s="4">
        <v>30</v>
      </c>
      <c r="K297" s="7">
        <v>1</v>
      </c>
      <c r="L297" s="7">
        <f t="shared" si="37"/>
        <v>299.27656542499977</v>
      </c>
      <c r="M297" s="25">
        <f t="shared" si="38"/>
        <v>320</v>
      </c>
      <c r="N297" s="46">
        <f t="shared" si="39"/>
        <v>131730867.3921937</v>
      </c>
      <c r="Q297"/>
      <c r="R297"/>
      <c r="S297"/>
    </row>
    <row r="298" spans="1:19" x14ac:dyDescent="0.2">
      <c r="A298"/>
      <c r="B298"/>
      <c r="C298"/>
      <c r="D298"/>
      <c r="E298"/>
      <c r="F298"/>
      <c r="H298" s="29">
        <v>650.15000000000009</v>
      </c>
      <c r="I298" s="29">
        <v>0</v>
      </c>
      <c r="J298" s="4">
        <v>31</v>
      </c>
      <c r="K298" s="7">
        <v>0</v>
      </c>
      <c r="L298" s="7">
        <f t="shared" si="37"/>
        <v>299.27656542499977</v>
      </c>
      <c r="M298" s="25">
        <f t="shared" si="38"/>
        <v>320</v>
      </c>
      <c r="N298" s="46">
        <f t="shared" si="39"/>
        <v>140844904.16572201</v>
      </c>
      <c r="O298" s="16">
        <f>SUM(N287:N298)</f>
        <v>1601401308.9433913</v>
      </c>
      <c r="P298" s="16"/>
      <c r="Q298"/>
      <c r="R298"/>
      <c r="S298"/>
    </row>
    <row r="299" spans="1:19" x14ac:dyDescent="0.2">
      <c r="A299"/>
      <c r="B299"/>
      <c r="C299"/>
      <c r="D299"/>
      <c r="E299"/>
      <c r="F299"/>
      <c r="N299" s="55"/>
      <c r="Q299"/>
      <c r="R299"/>
      <c r="S299"/>
    </row>
    <row r="300" spans="1:19" x14ac:dyDescent="0.2">
      <c r="A300"/>
      <c r="B300"/>
      <c r="C300"/>
      <c r="D300"/>
      <c r="E300"/>
      <c r="F300"/>
      <c r="G300" s="61" t="s">
        <v>32</v>
      </c>
      <c r="H300" s="62"/>
      <c r="I300" s="62"/>
      <c r="J300" s="28"/>
      <c r="K300" s="28"/>
      <c r="N300" s="55"/>
      <c r="O300" s="28"/>
      <c r="Q300"/>
      <c r="R300"/>
      <c r="S300"/>
    </row>
    <row r="301" spans="1:19" x14ac:dyDescent="0.2">
      <c r="A301"/>
      <c r="B301"/>
      <c r="C301"/>
      <c r="D301"/>
      <c r="E301"/>
      <c r="F301"/>
      <c r="H301" s="29">
        <v>761.02857142857147</v>
      </c>
      <c r="I301" s="29">
        <v>0</v>
      </c>
      <c r="J301" s="4">
        <v>31</v>
      </c>
      <c r="K301" s="7">
        <v>0</v>
      </c>
      <c r="L301" s="7">
        <f>L287</f>
        <v>299.27656542499977</v>
      </c>
      <c r="M301" s="25">
        <f>M287</f>
        <v>320</v>
      </c>
      <c r="N301" s="46">
        <f t="shared" ref="N301:N312" si="40">$W$18+$W$19*H301+$W$20*I301+$W$21*J301+$W$22*K301+$W$23*L301+$W$24*M301</f>
        <v>143927299.48964915</v>
      </c>
      <c r="O301" s="28"/>
      <c r="Q301"/>
      <c r="R301"/>
      <c r="S301"/>
    </row>
    <row r="302" spans="1:19" x14ac:dyDescent="0.2">
      <c r="A302"/>
      <c r="B302"/>
      <c r="C302"/>
      <c r="D302"/>
      <c r="E302"/>
      <c r="F302"/>
      <c r="H302" s="29">
        <v>699.41714285714352</v>
      </c>
      <c r="I302" s="29">
        <v>0</v>
      </c>
      <c r="J302" s="4">
        <v>28</v>
      </c>
      <c r="K302" s="7">
        <v>0</v>
      </c>
      <c r="L302" s="7">
        <f t="shared" ref="L302:L312" si="41">L301</f>
        <v>299.27656542499977</v>
      </c>
      <c r="M302" s="25">
        <f t="shared" ref="M302:M312" si="42">M301</f>
        <v>320</v>
      </c>
      <c r="N302" s="46">
        <f t="shared" si="40"/>
        <v>136474549.81594643</v>
      </c>
      <c r="O302" s="28"/>
      <c r="Q302"/>
      <c r="R302"/>
      <c r="S302"/>
    </row>
    <row r="303" spans="1:19" x14ac:dyDescent="0.2">
      <c r="A303"/>
      <c r="B303"/>
      <c r="C303"/>
      <c r="D303"/>
      <c r="E303"/>
      <c r="F303"/>
      <c r="H303" s="29">
        <v>591.57428571428568</v>
      </c>
      <c r="I303" s="29">
        <v>0</v>
      </c>
      <c r="J303" s="4">
        <v>31</v>
      </c>
      <c r="K303" s="7">
        <v>1</v>
      </c>
      <c r="L303" s="7">
        <f t="shared" si="41"/>
        <v>299.27656542499977</v>
      </c>
      <c r="M303" s="25">
        <f t="shared" si="42"/>
        <v>320</v>
      </c>
      <c r="N303" s="46">
        <f t="shared" si="40"/>
        <v>137316654.71321261</v>
      </c>
      <c r="O303" s="28"/>
      <c r="Q303"/>
      <c r="R303"/>
      <c r="S303"/>
    </row>
    <row r="304" spans="1:19" x14ac:dyDescent="0.2">
      <c r="A304"/>
      <c r="B304"/>
      <c r="C304"/>
      <c r="D304"/>
      <c r="E304"/>
      <c r="F304"/>
      <c r="H304" s="29">
        <v>339.73285714285703</v>
      </c>
      <c r="I304" s="29">
        <v>0.48000000000000043</v>
      </c>
      <c r="J304" s="4">
        <v>30</v>
      </c>
      <c r="K304" s="7">
        <v>1</v>
      </c>
      <c r="L304" s="7">
        <f t="shared" si="41"/>
        <v>299.27656542499977</v>
      </c>
      <c r="M304" s="25">
        <f t="shared" si="42"/>
        <v>320</v>
      </c>
      <c r="N304" s="46">
        <f t="shared" si="40"/>
        <v>128488792.95379668</v>
      </c>
      <c r="O304" s="28"/>
      <c r="Q304"/>
      <c r="R304"/>
      <c r="S304"/>
    </row>
    <row r="305" spans="1:19" x14ac:dyDescent="0.2">
      <c r="A305"/>
      <c r="B305"/>
      <c r="C305"/>
      <c r="D305"/>
      <c r="E305"/>
      <c r="F305"/>
      <c r="H305" s="29">
        <v>164.99285714285725</v>
      </c>
      <c r="I305" s="29">
        <v>13.249999999999886</v>
      </c>
      <c r="J305" s="4">
        <v>31</v>
      </c>
      <c r="K305" s="7">
        <v>1</v>
      </c>
      <c r="L305" s="7">
        <f t="shared" si="41"/>
        <v>299.27656542499977</v>
      </c>
      <c r="M305" s="25">
        <f t="shared" si="42"/>
        <v>320</v>
      </c>
      <c r="N305" s="46">
        <f t="shared" si="40"/>
        <v>127847960.46490893</v>
      </c>
      <c r="O305" s="28"/>
      <c r="Q305"/>
      <c r="R305"/>
      <c r="S305"/>
    </row>
    <row r="306" spans="1:19" x14ac:dyDescent="0.2">
      <c r="A306"/>
      <c r="B306"/>
      <c r="C306"/>
      <c r="D306"/>
      <c r="E306"/>
      <c r="F306"/>
      <c r="H306" s="29">
        <v>50.617142857142881</v>
      </c>
      <c r="I306" s="29">
        <v>36.537142857142953</v>
      </c>
      <c r="J306" s="4">
        <v>30</v>
      </c>
      <c r="K306" s="7">
        <v>0</v>
      </c>
      <c r="L306" s="7">
        <f t="shared" si="41"/>
        <v>299.27656542499977</v>
      </c>
      <c r="M306" s="25">
        <f t="shared" si="42"/>
        <v>320</v>
      </c>
      <c r="N306" s="46">
        <f t="shared" si="40"/>
        <v>128855633.77127743</v>
      </c>
      <c r="O306" s="28"/>
      <c r="Q306"/>
      <c r="R306"/>
      <c r="S306"/>
    </row>
    <row r="307" spans="1:19" x14ac:dyDescent="0.2">
      <c r="A307"/>
      <c r="B307"/>
      <c r="C307"/>
      <c r="D307"/>
      <c r="E307"/>
      <c r="F307"/>
      <c r="G307"/>
      <c r="H307" s="29">
        <v>15.297142857142859</v>
      </c>
      <c r="I307" s="29">
        <v>85.171428571428578</v>
      </c>
      <c r="J307" s="4">
        <v>31</v>
      </c>
      <c r="K307" s="7">
        <v>0</v>
      </c>
      <c r="L307" s="7">
        <f t="shared" si="41"/>
        <v>299.27656542499977</v>
      </c>
      <c r="M307" s="25">
        <f t="shared" si="42"/>
        <v>320</v>
      </c>
      <c r="N307" s="46">
        <f t="shared" si="40"/>
        <v>138560173.76447219</v>
      </c>
      <c r="O307" s="28"/>
      <c r="P307"/>
      <c r="Q307"/>
      <c r="R307"/>
      <c r="S307"/>
    </row>
    <row r="308" spans="1:19" x14ac:dyDescent="0.2">
      <c r="A308"/>
      <c r="B308"/>
      <c r="C308"/>
      <c r="D308"/>
      <c r="E308"/>
      <c r="F308"/>
      <c r="G308"/>
      <c r="H308" s="29">
        <v>24.928571428571331</v>
      </c>
      <c r="I308" s="29">
        <v>48.937142857143044</v>
      </c>
      <c r="J308" s="4">
        <v>31</v>
      </c>
      <c r="K308" s="7">
        <v>0</v>
      </c>
      <c r="L308" s="7">
        <f t="shared" si="41"/>
        <v>299.27656542499977</v>
      </c>
      <c r="M308" s="25">
        <f t="shared" si="42"/>
        <v>320</v>
      </c>
      <c r="N308" s="46">
        <f t="shared" si="40"/>
        <v>132291648.02815065</v>
      </c>
      <c r="O308" s="28"/>
      <c r="P308"/>
      <c r="Q308"/>
      <c r="R308"/>
      <c r="S308"/>
    </row>
    <row r="309" spans="1:19" x14ac:dyDescent="0.2">
      <c r="A309"/>
      <c r="B309"/>
      <c r="C309"/>
      <c r="D309"/>
      <c r="E309"/>
      <c r="F309"/>
      <c r="G309"/>
      <c r="H309" s="29">
        <v>105.56000000000006</v>
      </c>
      <c r="I309" s="29">
        <v>16.205714285714294</v>
      </c>
      <c r="J309" s="4">
        <v>30</v>
      </c>
      <c r="K309" s="7">
        <v>1</v>
      </c>
      <c r="L309" s="7">
        <f t="shared" si="41"/>
        <v>299.27656542499977</v>
      </c>
      <c r="M309" s="25">
        <f t="shared" si="42"/>
        <v>320</v>
      </c>
      <c r="N309" s="46">
        <f t="shared" si="40"/>
        <v>124815599.06631935</v>
      </c>
      <c r="O309" s="28"/>
      <c r="P309"/>
      <c r="Q309"/>
      <c r="R309"/>
      <c r="S309"/>
    </row>
    <row r="310" spans="1:19" x14ac:dyDescent="0.2">
      <c r="A310"/>
      <c r="B310"/>
      <c r="C310"/>
      <c r="D310"/>
      <c r="E310"/>
      <c r="F310"/>
      <c r="G310"/>
      <c r="H310" s="29">
        <v>281.89571428571435</v>
      </c>
      <c r="I310" s="29">
        <v>1.0057142857142836</v>
      </c>
      <c r="J310" s="4">
        <v>31</v>
      </c>
      <c r="K310" s="7">
        <v>1</v>
      </c>
      <c r="L310" s="7">
        <f t="shared" si="41"/>
        <v>299.27656542499977</v>
      </c>
      <c r="M310" s="25">
        <f t="shared" si="42"/>
        <v>320</v>
      </c>
      <c r="N310" s="46">
        <f t="shared" si="40"/>
        <v>128889091.39848125</v>
      </c>
      <c r="O310" s="28"/>
      <c r="P310"/>
      <c r="Q310"/>
      <c r="R310"/>
      <c r="S310"/>
    </row>
    <row r="311" spans="1:19" x14ac:dyDescent="0.2">
      <c r="A311"/>
      <c r="B311"/>
      <c r="C311"/>
      <c r="D311"/>
      <c r="E311"/>
      <c r="F311"/>
      <c r="G311"/>
      <c r="H311" s="29">
        <v>454.36285714285714</v>
      </c>
      <c r="I311" s="29">
        <v>0</v>
      </c>
      <c r="J311" s="4">
        <v>30</v>
      </c>
      <c r="K311" s="7">
        <v>1</v>
      </c>
      <c r="L311" s="7">
        <f t="shared" si="41"/>
        <v>299.27656542499977</v>
      </c>
      <c r="M311" s="25">
        <f t="shared" si="42"/>
        <v>320</v>
      </c>
      <c r="N311" s="46">
        <f t="shared" si="40"/>
        <v>131588890.15476486</v>
      </c>
      <c r="O311" s="28"/>
      <c r="P311"/>
      <c r="Q311"/>
      <c r="R311"/>
      <c r="S311"/>
    </row>
    <row r="312" spans="1:19" x14ac:dyDescent="0.2">
      <c r="A312"/>
      <c r="B312"/>
      <c r="C312"/>
      <c r="D312"/>
      <c r="E312"/>
      <c r="F312"/>
      <c r="G312"/>
      <c r="H312" s="29">
        <v>644.83000000000015</v>
      </c>
      <c r="I312" s="29">
        <v>0</v>
      </c>
      <c r="J312" s="4">
        <v>31</v>
      </c>
      <c r="K312" s="7">
        <v>0</v>
      </c>
      <c r="L312" s="7">
        <f t="shared" si="41"/>
        <v>299.27656542499977</v>
      </c>
      <c r="M312" s="25">
        <f t="shared" si="42"/>
        <v>320</v>
      </c>
      <c r="N312" s="46">
        <f t="shared" si="40"/>
        <v>140697009.55532059</v>
      </c>
      <c r="O312" s="16">
        <f>SUM(N301:N312)</f>
        <v>1599753303.1763</v>
      </c>
      <c r="P312"/>
      <c r="Q312"/>
      <c r="R312"/>
      <c r="S312"/>
    </row>
  </sheetData>
  <mergeCells count="2">
    <mergeCell ref="G286:I286"/>
    <mergeCell ref="G300:I300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12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Purchased Power Model</vt:lpstr>
      <vt:lpstr>'Purchased Power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Chris Amos</cp:lastModifiedBy>
  <cp:lastPrinted>2014-02-13T20:52:43Z</cp:lastPrinted>
  <dcterms:created xsi:type="dcterms:W3CDTF">2008-02-06T18:24:44Z</dcterms:created>
  <dcterms:modified xsi:type="dcterms:W3CDTF">2015-07-18T13:58:55Z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